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Calculations" sheetId="2" r:id="rId5"/>
    <sheet state="visible" name="Company X Order Report" sheetId="3" r:id="rId6"/>
    <sheet state="visible" name="Company X Pincode Zones" sheetId="4" r:id="rId7"/>
    <sheet state="visible" name="Company X SKU Master" sheetId="5" r:id="rId8"/>
    <sheet state="visible" name="Courier Company Invoice" sheetId="6" r:id="rId9"/>
    <sheet state="visible" name="Courier Company Rates" sheetId="7" r:id="rId10"/>
  </sheets>
  <definedNames/>
  <calcPr/>
</workbook>
</file>

<file path=xl/sharedStrings.xml><?xml version="1.0" encoding="utf-8"?>
<sst xmlns="http://schemas.openxmlformats.org/spreadsheetml/2006/main" count="452" uniqueCount="69">
  <si>
    <t>Summary</t>
  </si>
  <si>
    <t>Count</t>
  </si>
  <si>
    <t>Amount</t>
  </si>
  <si>
    <r>
      <rPr>
        <rFont val="Georgia"/>
        <b/>
        <color rgb="FFF3F3F3"/>
        <sz val="9.0"/>
      </rPr>
      <t xml:space="preserve">Total Orders where </t>
    </r>
    <r>
      <rPr>
        <rFont val="Georgia"/>
        <b/>
        <color rgb="FFF3F3F3"/>
        <sz val="9.0"/>
      </rPr>
      <t>X</t>
    </r>
    <r>
      <rPr>
        <rFont val="Georgia"/>
        <b/>
        <color rgb="FFF3F3F3"/>
        <sz val="9.0"/>
      </rPr>
      <t xml:space="preserve"> has been Correctly Charged</t>
    </r>
  </si>
  <si>
    <r>
      <rPr>
        <rFont val="Georgia"/>
        <b/>
        <color rgb="FFF3F3F3"/>
        <sz val="9.0"/>
      </rPr>
      <t xml:space="preserve">Total Orders where </t>
    </r>
    <r>
      <rPr>
        <rFont val="Georgia"/>
        <b/>
        <color rgb="FFF3F3F3"/>
        <sz val="9.0"/>
      </rPr>
      <t>X</t>
    </r>
    <r>
      <rPr>
        <rFont val="Georgia"/>
        <b/>
        <color rgb="FFF3F3F3"/>
        <sz val="9.0"/>
      </rPr>
      <t xml:space="preserve"> has been Over Charged</t>
    </r>
  </si>
  <si>
    <r>
      <rPr>
        <rFont val="Georgia"/>
        <b/>
        <color rgb="FFF3F3F3"/>
        <sz val="9.0"/>
      </rPr>
      <t xml:space="preserve">Total Orders where </t>
    </r>
    <r>
      <rPr>
        <rFont val="Georgia"/>
        <b/>
        <color rgb="FFF3F3F3"/>
        <sz val="9.0"/>
      </rPr>
      <t>X</t>
    </r>
    <r>
      <rPr>
        <rFont val="Georgia"/>
        <b/>
        <color rgb="FFF3F3F3"/>
        <sz val="9.0"/>
      </rPr>
      <t xml:space="preserve"> has been Under Charged</t>
    </r>
  </si>
  <si>
    <t>Order ID</t>
  </si>
  <si>
    <t>AWB Code</t>
  </si>
  <si>
    <t>Customer Pincode</t>
  </si>
  <si>
    <t>Type of Shipment</t>
  </si>
  <si>
    <t>Forward Charges Applicable</t>
  </si>
  <si>
    <t>RTO Charges Applicable</t>
  </si>
  <si>
    <t>Total Weight as per X (KG)</t>
  </si>
  <si>
    <t>Total Weight as per X (G)</t>
  </si>
  <si>
    <t>Weight Slab as per X (KG)</t>
  </si>
  <si>
    <t>Weight Slab as per X (G)</t>
  </si>
  <si>
    <t>Delivery Zone as per X</t>
  </si>
  <si>
    <t>Forward fixed charges(X)</t>
  </si>
  <si>
    <t>Forward additional charges(X)</t>
  </si>
  <si>
    <t>RTO Fixed Charges (X)</t>
  </si>
  <si>
    <t>RTO additional Charges(X)</t>
  </si>
  <si>
    <t>Expected charge as per X (Rs)</t>
  </si>
  <si>
    <t>Total weight as per Courier Company (KG)</t>
  </si>
  <si>
    <t>Weight slab charged by Courier Company (KG)</t>
  </si>
  <si>
    <t>Delivery Zone charged by Courier Company</t>
  </si>
  <si>
    <t>Charges Billed by Courier Company (Rs.)</t>
  </si>
  <si>
    <t>Difference Between Expected Charges and Billed Charges (Rs.)</t>
  </si>
  <si>
    <t>Discount Applied (%)</t>
  </si>
  <si>
    <t>Net Forward Charges per KG (Rs./KG)</t>
  </si>
  <si>
    <t>Net RTO Charges per KG (Rs./KG)</t>
  </si>
  <si>
    <t>ExternOrderNo</t>
  </si>
  <si>
    <t>SKU</t>
  </si>
  <si>
    <t>Order Qty</t>
  </si>
  <si>
    <t>Total Weight (g)</t>
  </si>
  <si>
    <t>GIFTBOX202002</t>
  </si>
  <si>
    <t>SACHETS001</t>
  </si>
  <si>
    <t>GIFTBOX202003</t>
  </si>
  <si>
    <t>GIFTBOX202004</t>
  </si>
  <si>
    <t>GIFTBOX202001</t>
  </si>
  <si>
    <t>Warehouse Pincode</t>
  </si>
  <si>
    <t>Zone</t>
  </si>
  <si>
    <t>d</t>
  </si>
  <si>
    <t>b</t>
  </si>
  <si>
    <t>e</t>
  </si>
  <si>
    <t>Weight (g)</t>
  </si>
  <si>
    <t>Charged Weight</t>
  </si>
  <si>
    <t>Billing Amount (Rs.)</t>
  </si>
  <si>
    <t>Forward charges</t>
  </si>
  <si>
    <t>Forward and RTO charges</t>
  </si>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</sst>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9">
    <font>
      <sz val="11.0"/>
      <color theme="1"/>
      <name val="Calibri"/>
      <scheme val="minor"/>
    </font>
    <font>
      <b/>
      <sz val="12.0"/>
      <color rgb="FFF3F3F3"/>
      <name val="Georgia"/>
    </font>
    <font>
      <b/>
      <sz val="10.0"/>
      <color rgb="FFF3F3F3"/>
      <name val="Georgia"/>
    </font>
    <font>
      <b/>
      <sz val="9.0"/>
      <color rgb="FFF3F3F3"/>
      <name val="Georgia"/>
    </font>
    <font>
      <b/>
      <sz val="12.0"/>
      <color rgb="FF000000"/>
      <name val="Calibri"/>
      <scheme val="minor"/>
    </font>
    <font>
      <b/>
      <i/>
      <sz val="10.0"/>
      <color rgb="FF434343"/>
      <name val="Merriweather"/>
    </font>
    <font>
      <b/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3" fontId="3" numFmtId="4" xfId="0" applyAlignment="1" applyBorder="1" applyFill="1" applyFont="1" applyNumberFormat="1">
      <alignment horizontal="left" vertical="center"/>
    </xf>
    <xf borderId="1" fillId="4" fontId="4" numFmtId="3" xfId="0" applyAlignment="1" applyBorder="1" applyFill="1" applyFont="1" applyNumberFormat="1">
      <alignment horizontal="center" vertical="center"/>
    </xf>
    <xf borderId="1" fillId="4" fontId="4" numFmtId="164" xfId="0" applyAlignment="1" applyBorder="1" applyFont="1" applyNumberFormat="1">
      <alignment horizontal="center" vertical="center"/>
    </xf>
    <xf borderId="1" fillId="4" fontId="5" numFmtId="0" xfId="0" applyAlignment="1" applyBorder="1" applyFont="1">
      <alignment horizontal="center" shrinkToFit="0" vertical="center" wrapText="1"/>
    </xf>
    <xf borderId="1" fillId="4" fontId="5" numFmtId="2" xfId="0" applyAlignment="1" applyBorder="1" applyFont="1" applyNumberFormat="1">
      <alignment horizontal="center" shrinkToFit="0" vertical="center" wrapText="1"/>
    </xf>
    <xf borderId="1" fillId="5" fontId="6" numFmtId="0" xfId="0" applyAlignment="1" applyBorder="1" applyFill="1" applyFont="1">
      <alignment horizontal="center" vertical="center"/>
    </xf>
    <xf borderId="1" fillId="5" fontId="6" numFmtId="1" xfId="0" applyAlignment="1" applyBorder="1" applyFont="1" applyNumberFormat="1">
      <alignment horizontal="center" vertical="center"/>
    </xf>
    <xf borderId="1" fillId="5" fontId="6" numFmtId="2" xfId="0" applyAlignment="1" applyBorder="1" applyFont="1" applyNumberFormat="1">
      <alignment horizontal="center" vertical="center"/>
    </xf>
    <xf borderId="1" fillId="5" fontId="6" numFmtId="2" xfId="0" applyAlignment="1" applyBorder="1" applyFont="1" applyNumberFormat="1">
      <alignment horizontal="center" readingOrder="0"/>
    </xf>
    <xf borderId="0" fillId="6" fontId="7" numFmtId="0" xfId="0" applyFill="1" applyFont="1"/>
    <xf borderId="1" fillId="5" fontId="6" numFmtId="2" xfId="0" applyAlignment="1" applyBorder="1" applyFont="1" applyNumberFormat="1">
      <alignment horizontal="center" readingOrder="0" vertical="center"/>
    </xf>
    <xf borderId="0" fillId="0" fontId="7" numFmtId="0" xfId="0" applyFont="1"/>
    <xf borderId="0" fillId="0" fontId="8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57"/>
    <col customWidth="1" min="2" max="2" width="10.0"/>
    <col customWidth="1" min="3" max="3" width="11.57"/>
    <col customWidth="1" min="4" max="2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f>COUNTIF(Calculations!U:U,0)</f>
        <v>22</v>
      </c>
      <c r="C2" s="5">
        <f>SUMIF(Calculations!U:U,0,Calculations!T:T)</f>
        <v>1826.9</v>
      </c>
    </row>
    <row r="3">
      <c r="A3" s="3" t="s">
        <v>4</v>
      </c>
      <c r="B3" s="4">
        <f>COUNTIF(Calculations!U:U,"&lt;0")</f>
        <v>79</v>
      </c>
      <c r="C3" s="5">
        <f>SUMIF(Calculations!U:U,"&lt;0",Calculations!T:T)</f>
        <v>8469.8</v>
      </c>
    </row>
    <row r="4">
      <c r="A4" s="3" t="s">
        <v>5</v>
      </c>
      <c r="B4" s="4">
        <f>COUNTIF(Calculations!U:U,"&gt;0")</f>
        <v>23</v>
      </c>
      <c r="C4" s="5">
        <f>SUMIF(Calculations!U:U,"&gt;0",Calculations!T:T)</f>
        <v>3351.5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15.86"/>
    <col customWidth="1" min="3" max="3" width="20.71"/>
    <col customWidth="1" min="4" max="4" width="25.86"/>
    <col customWidth="1" min="5" max="5" width="19.0"/>
    <col customWidth="1" min="6" max="6" width="14.71"/>
    <col customWidth="1" min="7" max="8" width="17.43"/>
    <col customWidth="1" min="9" max="10" width="20.14"/>
    <col customWidth="1" min="11" max="11" width="18.57"/>
    <col customWidth="1" min="12" max="12" width="15.86"/>
    <col customWidth="1" min="13" max="13" width="12.57"/>
    <col customWidth="1" min="14" max="14" width="13.29"/>
    <col customWidth="1" min="15" max="15" width="17.14"/>
    <col customWidth="1" min="16" max="16" width="18.71"/>
    <col customWidth="1" min="17" max="17" width="23.71"/>
    <col customWidth="1" min="18" max="18" width="20.14"/>
    <col customWidth="1" min="19" max="19" width="20.0"/>
    <col customWidth="1" min="20" max="20" width="20.14"/>
    <col customWidth="1" min="21" max="21" width="20.71"/>
    <col customWidth="1" min="22" max="22" width="19.57"/>
    <col customWidth="1" min="23" max="23" width="17.14"/>
    <col customWidth="1" min="24" max="24" width="19.0"/>
    <col customWidth="1" min="25" max="26" width="20.57"/>
  </cols>
  <sheetData>
    <row r="1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  <c r="F1" s="6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7" t="s">
        <v>20</v>
      </c>
      <c r="P1" s="7" t="s">
        <v>21</v>
      </c>
      <c r="Q1" s="7" t="s">
        <v>22</v>
      </c>
      <c r="R1" s="7" t="s">
        <v>23</v>
      </c>
      <c r="S1" s="6" t="s">
        <v>24</v>
      </c>
      <c r="T1" s="6" t="s">
        <v>25</v>
      </c>
      <c r="U1" s="6" t="s">
        <v>26</v>
      </c>
      <c r="V1" s="6" t="s">
        <v>27</v>
      </c>
      <c r="W1" s="6" t="s">
        <v>28</v>
      </c>
      <c r="X1" s="6" t="s">
        <v>29</v>
      </c>
    </row>
    <row r="2">
      <c r="A2" s="8">
        <v>2.001806232E9</v>
      </c>
      <c r="B2" s="9">
        <f t="array" ref="B2">XLOOKUP(A:A,'Courier Company Invoice'!B:B,'Courier Company Invoice'!A:A)</f>
        <v>1091117222124</v>
      </c>
      <c r="C2" s="8">
        <f t="array" ref="C2">XLOOKUP(A:A,'Courier Company Invoice'!B:B,'Courier Company Invoice'!E:E)</f>
        <v>507101</v>
      </c>
      <c r="D2" s="8" t="str">
        <f t="array" ref="D2">XLOOKUP(A:A,'Courier Company Invoice'!B:B,'Courier Company Invoice'!G:G)</f>
        <v>Forward charges</v>
      </c>
      <c r="E2" s="8" t="str">
        <f t="shared" ref="E2:E125" si="1">IF(OR(D2="Forward charges",D2="Forward and RTO charges"),"Yes","No")</f>
        <v>Yes</v>
      </c>
      <c r="F2" s="8" t="str">
        <f t="shared" ref="F2:F125" si="2">IF(D2="Forward and RTO charges","Yes","No")</f>
        <v>No</v>
      </c>
      <c r="G2" s="10">
        <f>SUMIF('Company X Order Report'!A:A,A:A,'Company X Order Report'!D:D)/1000</f>
        <v>1.302</v>
      </c>
      <c r="H2" s="8">
        <f>SUMIF('Company X Order Report'!A:A,A:A,'Company X Order Report'!D:D)</f>
        <v>1302</v>
      </c>
      <c r="I2" s="10">
        <f t="shared" ref="I2:I125" si="3">CEILING(G2, 0.5)</f>
        <v>1.5</v>
      </c>
      <c r="J2" s="8">
        <f t="shared" ref="J2:J125" si="4">CEILING(H2,500)</f>
        <v>1500</v>
      </c>
      <c r="K2" s="8" t="str">
        <f t="array" ref="K2">XLOOKUP(C:C,'Company X Pincode Zones'!B:B,'Company X Pincode Zones'!C:C)</f>
        <v>d</v>
      </c>
      <c r="L2" s="10">
        <f>IF(AND(E2="Yes",K2="a"),'Courier Company Rates'!$A$2,IF(AND(E2="Yes",K2="b"),'Courier Company Rates'!$C$2,IF(AND(E2="Yes",K2="c"),'Courier Company Rates'!$E$2,IF(AND(E2="Yes",K2="d"),'Courier Company Rates'!$G$2,IF(AND(E2="Yes",K2="e"),'Courier Company Rates'!$I$2,0)))))</f>
        <v>45.4</v>
      </c>
      <c r="M2" s="10">
        <f>IF(I2&gt;0.5,IF(AND(E2="Yes",K2="a"),'Courier Company Rates'!$B$2,IF(AND(E2="Yes",K2="b"),'Courier Company Rates'!$D$2,IF(AND(E2="Yes",K2="c"),'Courier Company Rates'!$F$2,IF(AND(E2="Yes",K2="d"),'Courier Company Rates'!$H$2,IF(AND(E2="Yes",K2="e"),'Courier Company Rates'!$J$2,0))))),0)</f>
        <v>44.8</v>
      </c>
      <c r="N2" s="10">
        <f>IF(AND(F2="Yes",K2="a"),'Courier Company Rates'!$K$2,IF(AND(F2="Yes",K2="b"),'Courier Company Rates'!$M$2,IF(AND(F2="Yes",K2="c"),'Courier Company Rates'!$O$2,IF(AND(F2="Yes",K2="d"),'Courier Company Rates'!$Q$2,IF(AND(F2="Yes",K2="e"),'Courier Company Rates'!$S$2,0)))))</f>
        <v>0</v>
      </c>
      <c r="O2" s="10">
        <f>IF(I2&gt;0.5,IF(AND(F2="Yes",K2="a"),'Courier Company Rates'!$L$2,IF(AND(F2="Yes",K2="b"),'Courier Company Rates'!$N$2,IF(AND(F2="Yes",K2="c"),'Courier Company Rates'!$P$2,IF(AND(F2="Yes",K2="d"),'Courier Company Rates'!$R$2,IF(AND(F2="Yes",K2="e"),'Courier Company Rates'!$T$2,0))))),0)</f>
        <v>0</v>
      </c>
      <c r="P2" s="10">
        <f t="shared" ref="P2:P125" si="5">ROUND(IF(I2 &lt;= 0.5,
    L2+N2,
    L2+N2 +
    ((I2 - 0.5) / 0.5) * (M2+O2)),2)</f>
        <v>135</v>
      </c>
      <c r="Q2" s="11">
        <f t="array" ref="Q2">XLOOKUP(A:A,'Courier Company Invoice'!B:B,'Courier Company Invoice'!C:C)</f>
        <v>1.3</v>
      </c>
      <c r="R2" s="10">
        <f t="shared" ref="R2:R125" si="6">CEILING(Q2, 0.5)</f>
        <v>1.5</v>
      </c>
      <c r="S2" s="8" t="str">
        <f t="array" ref="S2">XLOOKUP(C:C,'Courier Company Invoice'!E:E,'Courier Company Invoice'!F:F)</f>
        <v>d</v>
      </c>
      <c r="T2" s="10">
        <f t="array" ref="T2">ROUND(XLOOKUP(A:A,'Courier Company Invoice'!B:B,'Courier Company Invoice'!H:H),2)</f>
        <v>135</v>
      </c>
      <c r="U2" s="10">
        <f t="shared" ref="U2:U125" si="7">P2-T2</f>
        <v>0</v>
      </c>
      <c r="V2" s="10">
        <f t="shared" ref="V2:V125" si="8">U2/P2*100</f>
        <v>0</v>
      </c>
      <c r="W2" s="10">
        <f t="shared" ref="W2:W125" si="9">(L2+M2)/G2</f>
        <v>69.27803379</v>
      </c>
      <c r="X2" s="10">
        <f t="shared" ref="X2:X125" si="10">(N2+O2)/G2</f>
        <v>0</v>
      </c>
      <c r="Y2" s="12"/>
      <c r="Z2" s="12"/>
    </row>
    <row r="3">
      <c r="A3" s="8">
        <v>2.001806273E9</v>
      </c>
      <c r="B3" s="9">
        <f t="array" ref="B3">XLOOKUP(A:A,'Courier Company Invoice'!B:B,'Courier Company Invoice'!A:A)</f>
        <v>1091117222194</v>
      </c>
      <c r="C3" s="8">
        <f t="array" ref="C3">XLOOKUP(A:A,'Courier Company Invoice'!B:B,'Courier Company Invoice'!E:E)</f>
        <v>486886</v>
      </c>
      <c r="D3" s="8" t="str">
        <f t="array" ref="D3">XLOOKUP(A:A,'Courier Company Invoice'!B:B,'Courier Company Invoice'!G:G)</f>
        <v>Forward charges</v>
      </c>
      <c r="E3" s="8" t="str">
        <f t="shared" si="1"/>
        <v>Yes</v>
      </c>
      <c r="F3" s="8" t="str">
        <f t="shared" si="2"/>
        <v>No</v>
      </c>
      <c r="G3" s="10">
        <f>SUMIF('Company X Order Report'!A:A,A:A,'Company X Order Report'!D:D)/1000</f>
        <v>0.615</v>
      </c>
      <c r="H3" s="8">
        <f>SUMIF('Company X Order Report'!A:A,A:A,'Company X Order Report'!D:D)</f>
        <v>615</v>
      </c>
      <c r="I3" s="10">
        <f t="shared" si="3"/>
        <v>1</v>
      </c>
      <c r="J3" s="8">
        <f t="shared" si="4"/>
        <v>1000</v>
      </c>
      <c r="K3" s="8" t="str">
        <f t="array" ref="K3">XLOOKUP(C:C,'Company X Pincode Zones'!B:B,'Company X Pincode Zones'!C:C)</f>
        <v>d</v>
      </c>
      <c r="L3" s="10">
        <f>IF(AND(E3="Yes",K3="a"),'Courier Company Rates'!$A$2,IF(AND(E3="Yes",K3="b"),'Courier Company Rates'!$C$2,IF(AND(E3="Yes",K3="c"),'Courier Company Rates'!$E$2,IF(AND(E3="Yes",K3="d"),'Courier Company Rates'!$G$2,IF(AND(E3="Yes",K3="e"),'Courier Company Rates'!$I$2,0)))))</f>
        <v>45.4</v>
      </c>
      <c r="M3" s="10">
        <f>IF(I3&gt;0.5,IF(AND(E3="Yes",K3="a"),'Courier Company Rates'!$B$2,IF(AND(E3="Yes",K3="b"),'Courier Company Rates'!$D$2,IF(AND(E3="Yes",K3="c"),'Courier Company Rates'!$F$2,IF(AND(E3="Yes",K3="d"),'Courier Company Rates'!$H$2,IF(AND(E3="Yes",K3="e"),'Courier Company Rates'!$J$2,0))))),0)</f>
        <v>44.8</v>
      </c>
      <c r="N3" s="10">
        <f>IF(AND(F3="Yes",K3="a"),'Courier Company Rates'!$K$2,IF(AND(F3="Yes",K3="b"),'Courier Company Rates'!$M$2,IF(AND(F3="Yes",K3="c"),'Courier Company Rates'!$O$2,IF(AND(F3="Yes",K3="d"),'Courier Company Rates'!$Q$2,IF(AND(F3="Yes",K3="e"),'Courier Company Rates'!$S$2,0)))))</f>
        <v>0</v>
      </c>
      <c r="O3" s="10">
        <f>IF(I3&gt;0.5,IF(AND(F3="Yes",K3="a"),'Courier Company Rates'!$L$2,IF(AND(F3="Yes",K3="b"),'Courier Company Rates'!$N$2,IF(AND(F3="Yes",K3="c"),'Courier Company Rates'!$P$2,IF(AND(F3="Yes",K3="d"),'Courier Company Rates'!$R$2,IF(AND(F3="Yes",K3="e"),'Courier Company Rates'!$T$2,0))))),0)</f>
        <v>0</v>
      </c>
      <c r="P3" s="10">
        <f t="shared" si="5"/>
        <v>90.2</v>
      </c>
      <c r="Q3" s="13">
        <f t="array" ref="Q3">XLOOKUP(A:A,'Courier Company Invoice'!B:B,'Courier Company Invoice'!C:C)</f>
        <v>1</v>
      </c>
      <c r="R3" s="10">
        <f t="shared" si="6"/>
        <v>1</v>
      </c>
      <c r="S3" s="8" t="str">
        <f t="array" ref="S3">XLOOKUP(C:C,'Courier Company Invoice'!E:E,'Courier Company Invoice'!F:F)</f>
        <v>d</v>
      </c>
      <c r="T3" s="10">
        <f t="array" ref="T3">ROUND(XLOOKUP(A:A,'Courier Company Invoice'!B:B,'Courier Company Invoice'!H:H),2)</f>
        <v>90.2</v>
      </c>
      <c r="U3" s="10">
        <f t="shared" si="7"/>
        <v>0</v>
      </c>
      <c r="V3" s="10">
        <f t="shared" si="8"/>
        <v>0</v>
      </c>
      <c r="W3" s="10">
        <f t="shared" si="9"/>
        <v>146.6666667</v>
      </c>
      <c r="X3" s="10">
        <f t="shared" si="10"/>
        <v>0</v>
      </c>
      <c r="Y3" s="12"/>
      <c r="Z3" s="12"/>
    </row>
    <row r="4">
      <c r="A4" s="8">
        <v>2.001806408E9</v>
      </c>
      <c r="B4" s="9">
        <f t="array" ref="B4">XLOOKUP(A:A,'Courier Company Invoice'!B:B,'Courier Company Invoice'!A:A)</f>
        <v>1091117222931</v>
      </c>
      <c r="C4" s="8">
        <f t="array" ref="C4">XLOOKUP(A:A,'Courier Company Invoice'!B:B,'Courier Company Invoice'!E:E)</f>
        <v>532484</v>
      </c>
      <c r="D4" s="8" t="str">
        <f t="array" ref="D4">XLOOKUP(A:A,'Courier Company Invoice'!B:B,'Courier Company Invoice'!G:G)</f>
        <v>Forward charges</v>
      </c>
      <c r="E4" s="8" t="str">
        <f t="shared" si="1"/>
        <v>Yes</v>
      </c>
      <c r="F4" s="8" t="str">
        <f t="shared" si="2"/>
        <v>No</v>
      </c>
      <c r="G4" s="10">
        <f>SUMIF('Company X Order Report'!A:A,A:A,'Company X Order Report'!D:D)/1000</f>
        <v>2.265</v>
      </c>
      <c r="H4" s="8">
        <f>SUMIF('Company X Order Report'!A:A,A:A,'Company X Order Report'!D:D)</f>
        <v>2265</v>
      </c>
      <c r="I4" s="10">
        <f t="shared" si="3"/>
        <v>2.5</v>
      </c>
      <c r="J4" s="8">
        <f t="shared" si="4"/>
        <v>2500</v>
      </c>
      <c r="K4" s="8" t="str">
        <f t="array" ref="K4">XLOOKUP(C:C,'Company X Pincode Zones'!B:B,'Company X Pincode Zones'!C:C)</f>
        <v>d</v>
      </c>
      <c r="L4" s="10">
        <f>IF(AND(E4="Yes",K4="a"),'Courier Company Rates'!$A$2,IF(AND(E4="Yes",K4="b"),'Courier Company Rates'!$C$2,IF(AND(E4="Yes",K4="c"),'Courier Company Rates'!$E$2,IF(AND(E4="Yes",K4="d"),'Courier Company Rates'!$G$2,IF(AND(E4="Yes",K4="e"),'Courier Company Rates'!$I$2,0)))))</f>
        <v>45.4</v>
      </c>
      <c r="M4" s="10">
        <f>IF(I4&gt;0.5,IF(AND(E4="Yes",K4="a"),'Courier Company Rates'!$B$2,IF(AND(E4="Yes",K4="b"),'Courier Company Rates'!$D$2,IF(AND(E4="Yes",K4="c"),'Courier Company Rates'!$F$2,IF(AND(E4="Yes",K4="d"),'Courier Company Rates'!$H$2,IF(AND(E4="Yes",K4="e"),'Courier Company Rates'!$J$2,0))))),0)</f>
        <v>44.8</v>
      </c>
      <c r="N4" s="10">
        <f>IF(AND(F4="Yes",K4="a"),'Courier Company Rates'!$K$2,IF(AND(F4="Yes",K4="b"),'Courier Company Rates'!$M$2,IF(AND(F4="Yes",K4="c"),'Courier Company Rates'!$O$2,IF(AND(F4="Yes",K4="d"),'Courier Company Rates'!$Q$2,IF(AND(F4="Yes",K4="e"),'Courier Company Rates'!$S$2,0)))))</f>
        <v>0</v>
      </c>
      <c r="O4" s="10">
        <f>IF(I4&gt;0.5,IF(AND(F4="Yes",K4="a"),'Courier Company Rates'!$L$2,IF(AND(F4="Yes",K4="b"),'Courier Company Rates'!$N$2,IF(AND(F4="Yes",K4="c"),'Courier Company Rates'!$P$2,IF(AND(F4="Yes",K4="d"),'Courier Company Rates'!$R$2,IF(AND(F4="Yes",K4="e"),'Courier Company Rates'!$T$2,0))))),0)</f>
        <v>0</v>
      </c>
      <c r="P4" s="10">
        <f t="shared" si="5"/>
        <v>224.6</v>
      </c>
      <c r="Q4" s="11">
        <f t="array" ref="Q4">XLOOKUP(A:A,'Courier Company Invoice'!B:B,'Courier Company Invoice'!C:C)</f>
        <v>2.5</v>
      </c>
      <c r="R4" s="10">
        <f t="shared" si="6"/>
        <v>2.5</v>
      </c>
      <c r="S4" s="8" t="str">
        <f t="array" ref="S4">XLOOKUP(C:C,'Courier Company Invoice'!E:E,'Courier Company Invoice'!F:F)</f>
        <v>d</v>
      </c>
      <c r="T4" s="10">
        <f t="array" ref="T4">ROUND(XLOOKUP(A:A,'Courier Company Invoice'!B:B,'Courier Company Invoice'!H:H),2)</f>
        <v>224.6</v>
      </c>
      <c r="U4" s="10">
        <f t="shared" si="7"/>
        <v>0</v>
      </c>
      <c r="V4" s="10">
        <f t="shared" si="8"/>
        <v>0</v>
      </c>
      <c r="W4" s="10">
        <f t="shared" si="9"/>
        <v>39.82339956</v>
      </c>
      <c r="X4" s="10">
        <f t="shared" si="10"/>
        <v>0</v>
      </c>
      <c r="Y4" s="12"/>
      <c r="Z4" s="12"/>
    </row>
    <row r="5">
      <c r="A5" s="8">
        <v>2.001806458E9</v>
      </c>
      <c r="B5" s="9">
        <f t="array" ref="B5">XLOOKUP(A:A,'Courier Company Invoice'!B:B,'Courier Company Invoice'!A:A)</f>
        <v>1091117223244</v>
      </c>
      <c r="C5" s="8">
        <f t="array" ref="C5">XLOOKUP(A:A,'Courier Company Invoice'!B:B,'Courier Company Invoice'!E:E)</f>
        <v>143001</v>
      </c>
      <c r="D5" s="8" t="str">
        <f t="array" ref="D5">XLOOKUP(A:A,'Courier Company Invoice'!B:B,'Courier Company Invoice'!G:G)</f>
        <v>Forward charges</v>
      </c>
      <c r="E5" s="8" t="str">
        <f t="shared" si="1"/>
        <v>Yes</v>
      </c>
      <c r="F5" s="8" t="str">
        <f t="shared" si="2"/>
        <v>No</v>
      </c>
      <c r="G5" s="10">
        <f>SUMIF('Company X Order Report'!A:A,A:A,'Company X Order Report'!D:D)/1000</f>
        <v>0.7</v>
      </c>
      <c r="H5" s="8">
        <f>SUMIF('Company X Order Report'!A:A,A:A,'Company X Order Report'!D:D)</f>
        <v>700</v>
      </c>
      <c r="I5" s="10">
        <f t="shared" si="3"/>
        <v>1</v>
      </c>
      <c r="J5" s="8">
        <f t="shared" si="4"/>
        <v>1000</v>
      </c>
      <c r="K5" s="8" t="str">
        <f t="array" ref="K5">XLOOKUP(C:C,'Company X Pincode Zones'!B:B,'Company X Pincode Zones'!C:C)</f>
        <v>b</v>
      </c>
      <c r="L5" s="10">
        <f>IF(AND(E5="Yes",K5="a"),'Courier Company Rates'!$A$2,IF(AND(E5="Yes",K5="b"),'Courier Company Rates'!$C$2,IF(AND(E5="Yes",K5="c"),'Courier Company Rates'!$E$2,IF(AND(E5="Yes",K5="d"),'Courier Company Rates'!$G$2,IF(AND(E5="Yes",K5="e"),'Courier Company Rates'!$I$2,0)))))</f>
        <v>33</v>
      </c>
      <c r="M5" s="10">
        <f>IF(I5&gt;0.5,IF(AND(E5="Yes",K5="a"),'Courier Company Rates'!$B$2,IF(AND(E5="Yes",K5="b"),'Courier Company Rates'!$D$2,IF(AND(E5="Yes",K5="c"),'Courier Company Rates'!$F$2,IF(AND(E5="Yes",K5="d"),'Courier Company Rates'!$H$2,IF(AND(E5="Yes",K5="e"),'Courier Company Rates'!$J$2,0))))),0)</f>
        <v>28.3</v>
      </c>
      <c r="N5" s="10">
        <f>IF(AND(F5="Yes",K5="a"),'Courier Company Rates'!$K$2,IF(AND(F5="Yes",K5="b"),'Courier Company Rates'!$M$2,IF(AND(F5="Yes",K5="c"),'Courier Company Rates'!$O$2,IF(AND(F5="Yes",K5="d"),'Courier Company Rates'!$Q$2,IF(AND(F5="Yes",K5="e"),'Courier Company Rates'!$S$2,0)))))</f>
        <v>0</v>
      </c>
      <c r="O5" s="10">
        <f>IF(I5&gt;0.5,IF(AND(F5="Yes",K5="a"),'Courier Company Rates'!$L$2,IF(AND(F5="Yes",K5="b"),'Courier Company Rates'!$N$2,IF(AND(F5="Yes",K5="c"),'Courier Company Rates'!$P$2,IF(AND(F5="Yes",K5="d"),'Courier Company Rates'!$R$2,IF(AND(F5="Yes",K5="e"),'Courier Company Rates'!$T$2,0))))),0)</f>
        <v>0</v>
      </c>
      <c r="P5" s="10">
        <f t="shared" si="5"/>
        <v>61.3</v>
      </c>
      <c r="Q5" s="13">
        <f t="array" ref="Q5">XLOOKUP(A:A,'Courier Company Invoice'!B:B,'Courier Company Invoice'!C:C)</f>
        <v>1</v>
      </c>
      <c r="R5" s="10">
        <f t="shared" si="6"/>
        <v>1</v>
      </c>
      <c r="S5" s="8" t="str">
        <f t="array" ref="S5">XLOOKUP(C:C,'Courier Company Invoice'!E:E,'Courier Company Invoice'!F:F)</f>
        <v>b</v>
      </c>
      <c r="T5" s="10">
        <f t="array" ref="T5">ROUND(XLOOKUP(A:A,'Courier Company Invoice'!B:B,'Courier Company Invoice'!H:H),2)</f>
        <v>61.3</v>
      </c>
      <c r="U5" s="10">
        <f t="shared" si="7"/>
        <v>0</v>
      </c>
      <c r="V5" s="10">
        <f t="shared" si="8"/>
        <v>0</v>
      </c>
      <c r="W5" s="10">
        <f t="shared" si="9"/>
        <v>87.57142857</v>
      </c>
      <c r="X5" s="10">
        <f t="shared" si="10"/>
        <v>0</v>
      </c>
      <c r="Y5" s="12"/>
      <c r="Z5" s="12"/>
    </row>
    <row r="6">
      <c r="A6" s="8">
        <v>2.001807012E9</v>
      </c>
      <c r="B6" s="9">
        <f t="array" ref="B6">XLOOKUP(A:A,'Courier Company Invoice'!B:B,'Courier Company Invoice'!A:A)</f>
        <v>1091117229345</v>
      </c>
      <c r="C6" s="8">
        <f t="array" ref="C6">XLOOKUP(A:A,'Courier Company Invoice'!B:B,'Courier Company Invoice'!E:E)</f>
        <v>515591</v>
      </c>
      <c r="D6" s="8" t="str">
        <f t="array" ref="D6">XLOOKUP(A:A,'Courier Company Invoice'!B:B,'Courier Company Invoice'!G:G)</f>
        <v>Forward charges</v>
      </c>
      <c r="E6" s="8" t="str">
        <f t="shared" si="1"/>
        <v>Yes</v>
      </c>
      <c r="F6" s="8" t="str">
        <f t="shared" si="2"/>
        <v>No</v>
      </c>
      <c r="G6" s="10">
        <f>SUMIF('Company X Order Report'!A:A,A:A,'Company X Order Report'!D:D)/1000</f>
        <v>0.24</v>
      </c>
      <c r="H6" s="8">
        <f>SUMIF('Company X Order Report'!A:A,A:A,'Company X Order Report'!D:D)</f>
        <v>240</v>
      </c>
      <c r="I6" s="10">
        <f t="shared" si="3"/>
        <v>0.5</v>
      </c>
      <c r="J6" s="8">
        <f t="shared" si="4"/>
        <v>500</v>
      </c>
      <c r="K6" s="8" t="str">
        <f t="array" ref="K6">XLOOKUP(C:C,'Company X Pincode Zones'!B:B,'Company X Pincode Zones'!C:C)</f>
        <v>d</v>
      </c>
      <c r="L6" s="10">
        <f>IF(AND(E6="Yes",K6="a"),'Courier Company Rates'!$A$2,IF(AND(E6="Yes",K6="b"),'Courier Company Rates'!$C$2,IF(AND(E6="Yes",K6="c"),'Courier Company Rates'!$E$2,IF(AND(E6="Yes",K6="d"),'Courier Company Rates'!$G$2,IF(AND(E6="Yes",K6="e"),'Courier Company Rates'!$I$2,0)))))</f>
        <v>45.4</v>
      </c>
      <c r="M6" s="10">
        <f>IF(I6&gt;0.5,IF(AND(E6="Yes",K6="a"),'Courier Company Rates'!$B$2,IF(AND(E6="Yes",K6="b"),'Courier Company Rates'!$D$2,IF(AND(E6="Yes",K6="c"),'Courier Company Rates'!$F$2,IF(AND(E6="Yes",K6="d"),'Courier Company Rates'!$H$2,IF(AND(E6="Yes",K6="e"),'Courier Company Rates'!$J$2,0))))),0)</f>
        <v>0</v>
      </c>
      <c r="N6" s="10">
        <f>IF(AND(F6="Yes",K6="a"),'Courier Company Rates'!$K$2,IF(AND(F6="Yes",K6="b"),'Courier Company Rates'!$M$2,IF(AND(F6="Yes",K6="c"),'Courier Company Rates'!$O$2,IF(AND(F6="Yes",K6="d"),'Courier Company Rates'!$Q$2,IF(AND(F6="Yes",K6="e"),'Courier Company Rates'!$S$2,0)))))</f>
        <v>0</v>
      </c>
      <c r="O6" s="10">
        <f>IF(I6&gt;0.5,IF(AND(F6="Yes",K6="a"),'Courier Company Rates'!$L$2,IF(AND(F6="Yes",K6="b"),'Courier Company Rates'!$N$2,IF(AND(F6="Yes",K6="c"),'Courier Company Rates'!$P$2,IF(AND(F6="Yes",K6="d"),'Courier Company Rates'!$R$2,IF(AND(F6="Yes",K6="e"),'Courier Company Rates'!$T$2,0))))),0)</f>
        <v>0</v>
      </c>
      <c r="P6" s="10">
        <f t="shared" si="5"/>
        <v>45.4</v>
      </c>
      <c r="Q6" s="11">
        <f t="array" ref="Q6">XLOOKUP(A:A,'Courier Company Invoice'!B:B,'Courier Company Invoice'!C:C)</f>
        <v>0.15</v>
      </c>
      <c r="R6" s="10">
        <f t="shared" si="6"/>
        <v>0.5</v>
      </c>
      <c r="S6" s="8" t="str">
        <f t="array" ref="S6">XLOOKUP(C:C,'Courier Company Invoice'!E:E,'Courier Company Invoice'!F:F)</f>
        <v>d</v>
      </c>
      <c r="T6" s="10">
        <f t="array" ref="T6">ROUND(XLOOKUP(A:A,'Courier Company Invoice'!B:B,'Courier Company Invoice'!H:H),2)</f>
        <v>45.4</v>
      </c>
      <c r="U6" s="10">
        <f t="shared" si="7"/>
        <v>0</v>
      </c>
      <c r="V6" s="10">
        <f t="shared" si="8"/>
        <v>0</v>
      </c>
      <c r="W6" s="10">
        <f t="shared" si="9"/>
        <v>189.1666667</v>
      </c>
      <c r="X6" s="10">
        <f t="shared" si="10"/>
        <v>0</v>
      </c>
      <c r="Y6" s="12"/>
      <c r="Z6" s="12"/>
    </row>
    <row r="7">
      <c r="A7" s="8">
        <v>2.001806686E9</v>
      </c>
      <c r="B7" s="9">
        <f t="array" ref="B7">XLOOKUP(A:A,'Courier Company Invoice'!B:B,'Courier Company Invoice'!A:A)</f>
        <v>1091117229555</v>
      </c>
      <c r="C7" s="8">
        <f t="array" ref="C7">XLOOKUP(A:A,'Courier Company Invoice'!B:B,'Courier Company Invoice'!E:E)</f>
        <v>326502</v>
      </c>
      <c r="D7" s="8" t="str">
        <f t="array" ref="D7">XLOOKUP(A:A,'Courier Company Invoice'!B:B,'Courier Company Invoice'!G:G)</f>
        <v>Forward charges</v>
      </c>
      <c r="E7" s="8" t="str">
        <f t="shared" si="1"/>
        <v>Yes</v>
      </c>
      <c r="F7" s="8" t="str">
        <f t="shared" si="2"/>
        <v>No</v>
      </c>
      <c r="G7" s="10">
        <f>SUMIF('Company X Order Report'!A:A,A:A,'Company X Order Report'!D:D)/1000</f>
        <v>0.24</v>
      </c>
      <c r="H7" s="8">
        <f>SUMIF('Company X Order Report'!A:A,A:A,'Company X Order Report'!D:D)</f>
        <v>240</v>
      </c>
      <c r="I7" s="10">
        <f t="shared" si="3"/>
        <v>0.5</v>
      </c>
      <c r="J7" s="8">
        <f t="shared" si="4"/>
        <v>500</v>
      </c>
      <c r="K7" s="8" t="str">
        <f t="array" ref="K7">XLOOKUP(C:C,'Company X Pincode Zones'!B:B,'Company X Pincode Zones'!C:C)</f>
        <v>d</v>
      </c>
      <c r="L7" s="10">
        <f>IF(AND(E7="Yes",K7="a"),'Courier Company Rates'!$A$2,IF(AND(E7="Yes",K7="b"),'Courier Company Rates'!$C$2,IF(AND(E7="Yes",K7="c"),'Courier Company Rates'!$E$2,IF(AND(E7="Yes",K7="d"),'Courier Company Rates'!$G$2,IF(AND(E7="Yes",K7="e"),'Courier Company Rates'!$I$2,0)))))</f>
        <v>45.4</v>
      </c>
      <c r="M7" s="10">
        <f>IF(I7&gt;0.5,IF(AND(E7="Yes",K7="a"),'Courier Company Rates'!$B$2,IF(AND(E7="Yes",K7="b"),'Courier Company Rates'!$D$2,IF(AND(E7="Yes",K7="c"),'Courier Company Rates'!$F$2,IF(AND(E7="Yes",K7="d"),'Courier Company Rates'!$H$2,IF(AND(E7="Yes",K7="e"),'Courier Company Rates'!$J$2,0))))),0)</f>
        <v>0</v>
      </c>
      <c r="N7" s="10">
        <f>IF(AND(F7="Yes",K7="a"),'Courier Company Rates'!$K$2,IF(AND(F7="Yes",K7="b"),'Courier Company Rates'!$M$2,IF(AND(F7="Yes",K7="c"),'Courier Company Rates'!$O$2,IF(AND(F7="Yes",K7="d"),'Courier Company Rates'!$Q$2,IF(AND(F7="Yes",K7="e"),'Courier Company Rates'!$S$2,0)))))</f>
        <v>0</v>
      </c>
      <c r="O7" s="10">
        <f>IF(I7&gt;0.5,IF(AND(F7="Yes",K7="a"),'Courier Company Rates'!$L$2,IF(AND(F7="Yes",K7="b"),'Courier Company Rates'!$N$2,IF(AND(F7="Yes",K7="c"),'Courier Company Rates'!$P$2,IF(AND(F7="Yes",K7="d"),'Courier Company Rates'!$R$2,IF(AND(F7="Yes",K7="e"),'Courier Company Rates'!$T$2,0))))),0)</f>
        <v>0</v>
      </c>
      <c r="P7" s="10">
        <f t="shared" si="5"/>
        <v>45.4</v>
      </c>
      <c r="Q7" s="13">
        <f t="array" ref="Q7">XLOOKUP(A:A,'Courier Company Invoice'!B:B,'Courier Company Invoice'!C:C)</f>
        <v>0.15</v>
      </c>
      <c r="R7" s="10">
        <f t="shared" si="6"/>
        <v>0.5</v>
      </c>
      <c r="S7" s="8" t="str">
        <f t="array" ref="S7">XLOOKUP(C:C,'Courier Company Invoice'!E:E,'Courier Company Invoice'!F:F)</f>
        <v>d</v>
      </c>
      <c r="T7" s="10">
        <f t="array" ref="T7">ROUND(XLOOKUP(A:A,'Courier Company Invoice'!B:B,'Courier Company Invoice'!H:H),2)</f>
        <v>45.4</v>
      </c>
      <c r="U7" s="10">
        <f t="shared" si="7"/>
        <v>0</v>
      </c>
      <c r="V7" s="10">
        <f t="shared" si="8"/>
        <v>0</v>
      </c>
      <c r="W7" s="10">
        <f t="shared" si="9"/>
        <v>189.1666667</v>
      </c>
      <c r="X7" s="10">
        <f t="shared" si="10"/>
        <v>0</v>
      </c>
      <c r="Y7" s="12"/>
      <c r="Z7" s="12"/>
    </row>
    <row r="8">
      <c r="A8" s="8">
        <v>2.001806885E9</v>
      </c>
      <c r="B8" s="9">
        <f t="array" ref="B8">XLOOKUP(A:A,'Courier Company Invoice'!B:B,'Courier Company Invoice'!A:A)</f>
        <v>1091117229776</v>
      </c>
      <c r="C8" s="8">
        <f t="array" ref="C8">XLOOKUP(A:A,'Courier Company Invoice'!B:B,'Courier Company Invoice'!E:E)</f>
        <v>208019</v>
      </c>
      <c r="D8" s="8" t="str">
        <f t="array" ref="D8">XLOOKUP(A:A,'Courier Company Invoice'!B:B,'Courier Company Invoice'!G:G)</f>
        <v>Forward charges</v>
      </c>
      <c r="E8" s="8" t="str">
        <f t="shared" si="1"/>
        <v>Yes</v>
      </c>
      <c r="F8" s="8" t="str">
        <f t="shared" si="2"/>
        <v>No</v>
      </c>
      <c r="G8" s="10">
        <f>SUMIF('Company X Order Report'!A:A,A:A,'Company X Order Report'!D:D)/1000</f>
        <v>0.84</v>
      </c>
      <c r="H8" s="8">
        <f>SUMIF('Company X Order Report'!A:A,A:A,'Company X Order Report'!D:D)</f>
        <v>840</v>
      </c>
      <c r="I8" s="10">
        <f t="shared" si="3"/>
        <v>1</v>
      </c>
      <c r="J8" s="8">
        <f t="shared" si="4"/>
        <v>1000</v>
      </c>
      <c r="K8" s="8" t="str">
        <f t="array" ref="K8">XLOOKUP(C:C,'Company X Pincode Zones'!B:B,'Company X Pincode Zones'!C:C)</f>
        <v>b</v>
      </c>
      <c r="L8" s="10">
        <f>IF(AND(E8="Yes",K8="a"),'Courier Company Rates'!$A$2,IF(AND(E8="Yes",K8="b"),'Courier Company Rates'!$C$2,IF(AND(E8="Yes",K8="c"),'Courier Company Rates'!$E$2,IF(AND(E8="Yes",K8="d"),'Courier Company Rates'!$G$2,IF(AND(E8="Yes",K8="e"),'Courier Company Rates'!$I$2,0)))))</f>
        <v>33</v>
      </c>
      <c r="M8" s="10">
        <f>IF(I8&gt;0.5,IF(AND(E8="Yes",K8="a"),'Courier Company Rates'!$B$2,IF(AND(E8="Yes",K8="b"),'Courier Company Rates'!$D$2,IF(AND(E8="Yes",K8="c"),'Courier Company Rates'!$F$2,IF(AND(E8="Yes",K8="d"),'Courier Company Rates'!$H$2,IF(AND(E8="Yes",K8="e"),'Courier Company Rates'!$J$2,0))))),0)</f>
        <v>28.3</v>
      </c>
      <c r="N8" s="10">
        <f>IF(AND(F8="Yes",K8="a"),'Courier Company Rates'!$K$2,IF(AND(F8="Yes",K8="b"),'Courier Company Rates'!$M$2,IF(AND(F8="Yes",K8="c"),'Courier Company Rates'!$O$2,IF(AND(F8="Yes",K8="d"),'Courier Company Rates'!$Q$2,IF(AND(F8="Yes",K8="e"),'Courier Company Rates'!$S$2,0)))))</f>
        <v>0</v>
      </c>
      <c r="O8" s="10">
        <f>IF(I8&gt;0.5,IF(AND(F8="Yes",K8="a"),'Courier Company Rates'!$L$2,IF(AND(F8="Yes",K8="b"),'Courier Company Rates'!$N$2,IF(AND(F8="Yes",K8="c"),'Courier Company Rates'!$P$2,IF(AND(F8="Yes",K8="d"),'Courier Company Rates'!$R$2,IF(AND(F8="Yes",K8="e"),'Courier Company Rates'!$T$2,0))))),0)</f>
        <v>0</v>
      </c>
      <c r="P8" s="10">
        <f t="shared" si="5"/>
        <v>61.3</v>
      </c>
      <c r="Q8" s="11">
        <f t="array" ref="Q8">XLOOKUP(A:A,'Courier Company Invoice'!B:B,'Courier Company Invoice'!C:C)</f>
        <v>1</v>
      </c>
      <c r="R8" s="10">
        <f t="shared" si="6"/>
        <v>1</v>
      </c>
      <c r="S8" s="8" t="str">
        <f t="array" ref="S8">XLOOKUP(C:C,'Courier Company Invoice'!E:E,'Courier Company Invoice'!F:F)</f>
        <v>b</v>
      </c>
      <c r="T8" s="10">
        <f t="array" ref="T8">ROUND(XLOOKUP(A:A,'Courier Company Invoice'!B:B,'Courier Company Invoice'!H:H),2)</f>
        <v>61.3</v>
      </c>
      <c r="U8" s="10">
        <f t="shared" si="7"/>
        <v>0</v>
      </c>
      <c r="V8" s="10">
        <f t="shared" si="8"/>
        <v>0</v>
      </c>
      <c r="W8" s="10">
        <f t="shared" si="9"/>
        <v>72.97619048</v>
      </c>
      <c r="X8" s="10">
        <f t="shared" si="10"/>
        <v>0</v>
      </c>
      <c r="Y8" s="12"/>
      <c r="Z8" s="12"/>
    </row>
    <row r="9">
      <c r="A9" s="8">
        <v>2.001807058E9</v>
      </c>
      <c r="B9" s="9">
        <f t="array" ref="B9">XLOOKUP(A:A,'Courier Company Invoice'!B:B,'Courier Company Invoice'!A:A)</f>
        <v>1091117323112</v>
      </c>
      <c r="C9" s="8">
        <f t="array" ref="C9">XLOOKUP(A:A,'Courier Company Invoice'!B:B,'Courier Company Invoice'!E:E)</f>
        <v>140301</v>
      </c>
      <c r="D9" s="8" t="str">
        <f t="array" ref="D9">XLOOKUP(A:A,'Courier Company Invoice'!B:B,'Courier Company Invoice'!G:G)</f>
        <v>Forward charges</v>
      </c>
      <c r="E9" s="8" t="str">
        <f t="shared" si="1"/>
        <v>Yes</v>
      </c>
      <c r="F9" s="8" t="str">
        <f t="shared" si="2"/>
        <v>No</v>
      </c>
      <c r="G9" s="10">
        <f>SUMIF('Company X Order Report'!A:A,A:A,'Company X Order Report'!D:D)/1000</f>
        <v>1.168</v>
      </c>
      <c r="H9" s="8">
        <f>SUMIF('Company X Order Report'!A:A,A:A,'Company X Order Report'!D:D)</f>
        <v>1168</v>
      </c>
      <c r="I9" s="10">
        <f t="shared" si="3"/>
        <v>1.5</v>
      </c>
      <c r="J9" s="8">
        <f t="shared" si="4"/>
        <v>1500</v>
      </c>
      <c r="K9" s="8" t="str">
        <f t="array" ref="K9">XLOOKUP(C:C,'Company X Pincode Zones'!B:B,'Company X Pincode Zones'!C:C)</f>
        <v>b</v>
      </c>
      <c r="L9" s="10">
        <f>IF(AND(E9="Yes",K9="a"),'Courier Company Rates'!$A$2,IF(AND(E9="Yes",K9="b"),'Courier Company Rates'!$C$2,IF(AND(E9="Yes",K9="c"),'Courier Company Rates'!$E$2,IF(AND(E9="Yes",K9="d"),'Courier Company Rates'!$G$2,IF(AND(E9="Yes",K9="e"),'Courier Company Rates'!$I$2,0)))))</f>
        <v>33</v>
      </c>
      <c r="M9" s="10">
        <f>IF(I9&gt;0.5,IF(AND(E9="Yes",K9="a"),'Courier Company Rates'!$B$2,IF(AND(E9="Yes",K9="b"),'Courier Company Rates'!$D$2,IF(AND(E9="Yes",K9="c"),'Courier Company Rates'!$F$2,IF(AND(E9="Yes",K9="d"),'Courier Company Rates'!$H$2,IF(AND(E9="Yes",K9="e"),'Courier Company Rates'!$J$2,0))))),0)</f>
        <v>28.3</v>
      </c>
      <c r="N9" s="10">
        <f>IF(AND(F9="Yes",K9="a"),'Courier Company Rates'!$K$2,IF(AND(F9="Yes",K9="b"),'Courier Company Rates'!$M$2,IF(AND(F9="Yes",K9="c"),'Courier Company Rates'!$O$2,IF(AND(F9="Yes",K9="d"),'Courier Company Rates'!$Q$2,IF(AND(F9="Yes",K9="e"),'Courier Company Rates'!$S$2,0)))))</f>
        <v>0</v>
      </c>
      <c r="O9" s="10">
        <f>IF(I9&gt;0.5,IF(AND(F9="Yes",K9="a"),'Courier Company Rates'!$L$2,IF(AND(F9="Yes",K9="b"),'Courier Company Rates'!$N$2,IF(AND(F9="Yes",K9="c"),'Courier Company Rates'!$P$2,IF(AND(F9="Yes",K9="d"),'Courier Company Rates'!$R$2,IF(AND(F9="Yes",K9="e"),'Courier Company Rates'!$T$2,0))))),0)</f>
        <v>0</v>
      </c>
      <c r="P9" s="10">
        <f t="shared" si="5"/>
        <v>89.6</v>
      </c>
      <c r="Q9" s="13">
        <f t="array" ref="Q9">XLOOKUP(A:A,'Courier Company Invoice'!B:B,'Courier Company Invoice'!C:C)</f>
        <v>1.15</v>
      </c>
      <c r="R9" s="10">
        <f t="shared" si="6"/>
        <v>1.5</v>
      </c>
      <c r="S9" s="8" t="str">
        <f t="array" ref="S9">XLOOKUP(C:C,'Courier Company Invoice'!E:E,'Courier Company Invoice'!F:F)</f>
        <v>b</v>
      </c>
      <c r="T9" s="10">
        <f t="array" ref="T9">ROUND(XLOOKUP(A:A,'Courier Company Invoice'!B:B,'Courier Company Invoice'!H:H),2)</f>
        <v>89.6</v>
      </c>
      <c r="U9" s="10">
        <f t="shared" si="7"/>
        <v>0</v>
      </c>
      <c r="V9" s="10">
        <f t="shared" si="8"/>
        <v>0</v>
      </c>
      <c r="W9" s="10">
        <f t="shared" si="9"/>
        <v>52.48287671</v>
      </c>
      <c r="X9" s="10">
        <f t="shared" si="10"/>
        <v>0</v>
      </c>
      <c r="Y9" s="12"/>
      <c r="Z9" s="12"/>
    </row>
    <row r="10">
      <c r="A10" s="8">
        <v>2.001807186E9</v>
      </c>
      <c r="B10" s="9">
        <f t="array" ref="B10">XLOOKUP(A:A,'Courier Company Invoice'!B:B,'Courier Company Invoice'!A:A)</f>
        <v>1091117323812</v>
      </c>
      <c r="C10" s="8">
        <f t="array" ref="C10">XLOOKUP(A:A,'Courier Company Invoice'!B:B,'Courier Company Invoice'!E:E)</f>
        <v>396001</v>
      </c>
      <c r="D10" s="8" t="str">
        <f t="array" ref="D10">XLOOKUP(A:A,'Courier Company Invoice'!B:B,'Courier Company Invoice'!G:G)</f>
        <v>Forward charges</v>
      </c>
      <c r="E10" s="8" t="str">
        <f t="shared" si="1"/>
        <v>Yes</v>
      </c>
      <c r="F10" s="8" t="str">
        <f t="shared" si="2"/>
        <v>No</v>
      </c>
      <c r="G10" s="10">
        <f>SUMIF('Company X Order Report'!A:A,A:A,'Company X Order Report'!D:D)/1000</f>
        <v>0.5</v>
      </c>
      <c r="H10" s="8">
        <f>SUMIF('Company X Order Report'!A:A,A:A,'Company X Order Report'!D:D)</f>
        <v>500</v>
      </c>
      <c r="I10" s="10">
        <f t="shared" si="3"/>
        <v>0.5</v>
      </c>
      <c r="J10" s="8">
        <f t="shared" si="4"/>
        <v>500</v>
      </c>
      <c r="K10" s="8" t="str">
        <f t="array" ref="K10">XLOOKUP(C:C,'Company X Pincode Zones'!B:B,'Company X Pincode Zones'!C:C)</f>
        <v>d</v>
      </c>
      <c r="L10" s="10">
        <f>IF(AND(E10="Yes",K10="a"),'Courier Company Rates'!$A$2,IF(AND(E10="Yes",K10="b"),'Courier Company Rates'!$C$2,IF(AND(E10="Yes",K10="c"),'Courier Company Rates'!$E$2,IF(AND(E10="Yes",K10="d"),'Courier Company Rates'!$G$2,IF(AND(E10="Yes",K10="e"),'Courier Company Rates'!$I$2,0)))))</f>
        <v>45.4</v>
      </c>
      <c r="M10" s="10">
        <f>IF(I10&gt;0.5,IF(AND(E10="Yes",K10="a"),'Courier Company Rates'!$B$2,IF(AND(E10="Yes",K10="b"),'Courier Company Rates'!$D$2,IF(AND(E10="Yes",K10="c"),'Courier Company Rates'!$F$2,IF(AND(E10="Yes",K10="d"),'Courier Company Rates'!$H$2,IF(AND(E10="Yes",K10="e"),'Courier Company Rates'!$J$2,0))))),0)</f>
        <v>0</v>
      </c>
      <c r="N10" s="10">
        <f>IF(AND(F10="Yes",K10="a"),'Courier Company Rates'!$K$2,IF(AND(F10="Yes",K10="b"),'Courier Company Rates'!$M$2,IF(AND(F10="Yes",K10="c"),'Courier Company Rates'!$O$2,IF(AND(F10="Yes",K10="d"),'Courier Company Rates'!$Q$2,IF(AND(F10="Yes",K10="e"),'Courier Company Rates'!$S$2,0)))))</f>
        <v>0</v>
      </c>
      <c r="O10" s="10">
        <f>IF(I10&gt;0.5,IF(AND(F10="Yes",K10="a"),'Courier Company Rates'!$L$2,IF(AND(F10="Yes",K10="b"),'Courier Company Rates'!$N$2,IF(AND(F10="Yes",K10="c"),'Courier Company Rates'!$P$2,IF(AND(F10="Yes",K10="d"),'Courier Company Rates'!$R$2,IF(AND(F10="Yes",K10="e"),'Courier Company Rates'!$T$2,0))))),0)</f>
        <v>0</v>
      </c>
      <c r="P10" s="10">
        <f t="shared" si="5"/>
        <v>45.4</v>
      </c>
      <c r="Q10" s="11">
        <f t="array" ref="Q10">XLOOKUP(A:A,'Courier Company Invoice'!B:B,'Courier Company Invoice'!C:C)</f>
        <v>0.5</v>
      </c>
      <c r="R10" s="10">
        <f t="shared" si="6"/>
        <v>0.5</v>
      </c>
      <c r="S10" s="8" t="str">
        <f t="array" ref="S10">XLOOKUP(C:C,'Courier Company Invoice'!E:E,'Courier Company Invoice'!F:F)</f>
        <v>d</v>
      </c>
      <c r="T10" s="10">
        <f t="array" ref="T10">ROUND(XLOOKUP(A:A,'Courier Company Invoice'!B:B,'Courier Company Invoice'!H:H),2)</f>
        <v>45.4</v>
      </c>
      <c r="U10" s="10">
        <f t="shared" si="7"/>
        <v>0</v>
      </c>
      <c r="V10" s="10">
        <f t="shared" si="8"/>
        <v>0</v>
      </c>
      <c r="W10" s="10">
        <f t="shared" si="9"/>
        <v>90.8</v>
      </c>
      <c r="X10" s="10">
        <f t="shared" si="10"/>
        <v>0</v>
      </c>
      <c r="Y10" s="12"/>
      <c r="Z10" s="12"/>
    </row>
    <row r="11">
      <c r="A11" s="8">
        <v>2.00180729E9</v>
      </c>
      <c r="B11" s="9">
        <f t="array" ref="B11">XLOOKUP(A:A,'Courier Company Invoice'!B:B,'Courier Company Invoice'!A:A)</f>
        <v>1091117324206</v>
      </c>
      <c r="C11" s="8">
        <f t="array" ref="C11">XLOOKUP(A:A,'Courier Company Invoice'!B:B,'Courier Company Invoice'!E:E)</f>
        <v>711106</v>
      </c>
      <c r="D11" s="8" t="str">
        <f t="array" ref="D11">XLOOKUP(A:A,'Courier Company Invoice'!B:B,'Courier Company Invoice'!G:G)</f>
        <v>Forward charges</v>
      </c>
      <c r="E11" s="8" t="str">
        <f t="shared" si="1"/>
        <v>Yes</v>
      </c>
      <c r="F11" s="8" t="str">
        <f t="shared" si="2"/>
        <v>No</v>
      </c>
      <c r="G11" s="10">
        <f>SUMIF('Company X Order Report'!A:A,A:A,'Company X Order Report'!D:D)/1000</f>
        <v>0.5</v>
      </c>
      <c r="H11" s="8">
        <f>SUMIF('Company X Order Report'!A:A,A:A,'Company X Order Report'!D:D)</f>
        <v>500</v>
      </c>
      <c r="I11" s="10">
        <f t="shared" si="3"/>
        <v>0.5</v>
      </c>
      <c r="J11" s="8">
        <f t="shared" si="4"/>
        <v>500</v>
      </c>
      <c r="K11" s="8" t="str">
        <f t="array" ref="K11">XLOOKUP(C:C,'Company X Pincode Zones'!B:B,'Company X Pincode Zones'!C:C)</f>
        <v>d</v>
      </c>
      <c r="L11" s="10">
        <f>IF(AND(E11="Yes",K11="a"),'Courier Company Rates'!$A$2,IF(AND(E11="Yes",K11="b"),'Courier Company Rates'!$C$2,IF(AND(E11="Yes",K11="c"),'Courier Company Rates'!$E$2,IF(AND(E11="Yes",K11="d"),'Courier Company Rates'!$G$2,IF(AND(E11="Yes",K11="e"),'Courier Company Rates'!$I$2,0)))))</f>
        <v>45.4</v>
      </c>
      <c r="M11" s="10">
        <f>IF(I11&gt;0.5,IF(AND(E11="Yes",K11="a"),'Courier Company Rates'!$B$2,IF(AND(E11="Yes",K11="b"),'Courier Company Rates'!$D$2,IF(AND(E11="Yes",K11="c"),'Courier Company Rates'!$F$2,IF(AND(E11="Yes",K11="d"),'Courier Company Rates'!$H$2,IF(AND(E11="Yes",K11="e"),'Courier Company Rates'!$J$2,0))))),0)</f>
        <v>0</v>
      </c>
      <c r="N11" s="10">
        <f>IF(AND(F11="Yes",K11="a"),'Courier Company Rates'!$K$2,IF(AND(F11="Yes",K11="b"),'Courier Company Rates'!$M$2,IF(AND(F11="Yes",K11="c"),'Courier Company Rates'!$O$2,IF(AND(F11="Yes",K11="d"),'Courier Company Rates'!$Q$2,IF(AND(F11="Yes",K11="e"),'Courier Company Rates'!$S$2,0)))))</f>
        <v>0</v>
      </c>
      <c r="O11" s="10">
        <f>IF(I11&gt;0.5,IF(AND(F11="Yes",K11="a"),'Courier Company Rates'!$L$2,IF(AND(F11="Yes",K11="b"),'Courier Company Rates'!$N$2,IF(AND(F11="Yes",K11="c"),'Courier Company Rates'!$P$2,IF(AND(F11="Yes",K11="d"),'Courier Company Rates'!$R$2,IF(AND(F11="Yes",K11="e"),'Courier Company Rates'!$T$2,0))))),0)</f>
        <v>0</v>
      </c>
      <c r="P11" s="10">
        <f t="shared" si="5"/>
        <v>45.4</v>
      </c>
      <c r="Q11" s="13">
        <f t="array" ref="Q11">XLOOKUP(A:A,'Courier Company Invoice'!B:B,'Courier Company Invoice'!C:C)</f>
        <v>0.5</v>
      </c>
      <c r="R11" s="10">
        <f t="shared" si="6"/>
        <v>0.5</v>
      </c>
      <c r="S11" s="8" t="str">
        <f t="array" ref="S11">XLOOKUP(C:C,'Courier Company Invoice'!E:E,'Courier Company Invoice'!F:F)</f>
        <v>d</v>
      </c>
      <c r="T11" s="10">
        <f t="array" ref="T11">ROUND(XLOOKUP(A:A,'Courier Company Invoice'!B:B,'Courier Company Invoice'!H:H),2)</f>
        <v>45.4</v>
      </c>
      <c r="U11" s="10">
        <f t="shared" si="7"/>
        <v>0</v>
      </c>
      <c r="V11" s="10">
        <f t="shared" si="8"/>
        <v>0</v>
      </c>
      <c r="W11" s="10">
        <f t="shared" si="9"/>
        <v>90.8</v>
      </c>
      <c r="X11" s="10">
        <f t="shared" si="10"/>
        <v>0</v>
      </c>
      <c r="Y11" s="12"/>
      <c r="Z11" s="12"/>
    </row>
    <row r="12">
      <c r="A12" s="8">
        <v>2.001807814E9</v>
      </c>
      <c r="B12" s="9">
        <f t="array" ref="B12">XLOOKUP(A:A,'Courier Company Invoice'!B:B,'Courier Company Invoice'!A:A)</f>
        <v>1091117326612</v>
      </c>
      <c r="C12" s="8">
        <f t="array" ref="C12">XLOOKUP(A:A,'Courier Company Invoice'!B:B,'Courier Company Invoice'!E:E)</f>
        <v>284001</v>
      </c>
      <c r="D12" s="8" t="str">
        <f t="array" ref="D12">XLOOKUP(A:A,'Courier Company Invoice'!B:B,'Courier Company Invoice'!G:G)</f>
        <v>Forward charges</v>
      </c>
      <c r="E12" s="8" t="str">
        <f t="shared" si="1"/>
        <v>Yes</v>
      </c>
      <c r="F12" s="8" t="str">
        <f t="shared" si="2"/>
        <v>No</v>
      </c>
      <c r="G12" s="10">
        <f>SUMIF('Company X Order Report'!A:A,A:A,'Company X Order Report'!D:D)/1000</f>
        <v>0.607</v>
      </c>
      <c r="H12" s="8">
        <f>SUMIF('Company X Order Report'!A:A,A:A,'Company X Order Report'!D:D)</f>
        <v>607</v>
      </c>
      <c r="I12" s="10">
        <f t="shared" si="3"/>
        <v>1</v>
      </c>
      <c r="J12" s="8">
        <f t="shared" si="4"/>
        <v>1000</v>
      </c>
      <c r="K12" s="8" t="str">
        <f t="array" ref="K12">XLOOKUP(C:C,'Company X Pincode Zones'!B:B,'Company X Pincode Zones'!C:C)</f>
        <v>b</v>
      </c>
      <c r="L12" s="10">
        <f>IF(AND(E12="Yes",K12="a"),'Courier Company Rates'!$A$2,IF(AND(E12="Yes",K12="b"),'Courier Company Rates'!$C$2,IF(AND(E12="Yes",K12="c"),'Courier Company Rates'!$E$2,IF(AND(E12="Yes",K12="d"),'Courier Company Rates'!$G$2,IF(AND(E12="Yes",K12="e"),'Courier Company Rates'!$I$2,0)))))</f>
        <v>33</v>
      </c>
      <c r="M12" s="10">
        <f>IF(I12&gt;0.5,IF(AND(E12="Yes",K12="a"),'Courier Company Rates'!$B$2,IF(AND(E12="Yes",K12="b"),'Courier Company Rates'!$D$2,IF(AND(E12="Yes",K12="c"),'Courier Company Rates'!$F$2,IF(AND(E12="Yes",K12="d"),'Courier Company Rates'!$H$2,IF(AND(E12="Yes",K12="e"),'Courier Company Rates'!$J$2,0))))),0)</f>
        <v>28.3</v>
      </c>
      <c r="N12" s="10">
        <f>IF(AND(F12="Yes",K12="a"),'Courier Company Rates'!$K$2,IF(AND(F12="Yes",K12="b"),'Courier Company Rates'!$M$2,IF(AND(F12="Yes",K12="c"),'Courier Company Rates'!$O$2,IF(AND(F12="Yes",K12="d"),'Courier Company Rates'!$Q$2,IF(AND(F12="Yes",K12="e"),'Courier Company Rates'!$S$2,0)))))</f>
        <v>0</v>
      </c>
      <c r="O12" s="10">
        <f>IF(I12&gt;0.5,IF(AND(F12="Yes",K12="a"),'Courier Company Rates'!$L$2,IF(AND(F12="Yes",K12="b"),'Courier Company Rates'!$N$2,IF(AND(F12="Yes",K12="c"),'Courier Company Rates'!$P$2,IF(AND(F12="Yes",K12="d"),'Courier Company Rates'!$R$2,IF(AND(F12="Yes",K12="e"),'Courier Company Rates'!$T$2,0))))),0)</f>
        <v>0</v>
      </c>
      <c r="P12" s="10">
        <f t="shared" si="5"/>
        <v>61.3</v>
      </c>
      <c r="Q12" s="11">
        <f t="array" ref="Q12">XLOOKUP(A:A,'Courier Company Invoice'!B:B,'Courier Company Invoice'!C:C)</f>
        <v>0.79</v>
      </c>
      <c r="R12" s="10">
        <f t="shared" si="6"/>
        <v>1</v>
      </c>
      <c r="S12" s="8" t="str">
        <f t="array" ref="S12">XLOOKUP(C:C,'Courier Company Invoice'!E:E,'Courier Company Invoice'!F:F)</f>
        <v>b</v>
      </c>
      <c r="T12" s="10">
        <f t="array" ref="T12">ROUND(XLOOKUP(A:A,'Courier Company Invoice'!B:B,'Courier Company Invoice'!H:H),2)</f>
        <v>61.3</v>
      </c>
      <c r="U12" s="10">
        <f t="shared" si="7"/>
        <v>0</v>
      </c>
      <c r="V12" s="10">
        <f t="shared" si="8"/>
        <v>0</v>
      </c>
      <c r="W12" s="10">
        <f t="shared" si="9"/>
        <v>100.9884679</v>
      </c>
      <c r="X12" s="10">
        <f t="shared" si="10"/>
        <v>0</v>
      </c>
      <c r="Y12" s="12"/>
      <c r="Z12" s="12"/>
    </row>
    <row r="13">
      <c r="A13" s="8">
        <v>2.001807931E9</v>
      </c>
      <c r="B13" s="9">
        <f t="array" ref="B13">XLOOKUP(A:A,'Courier Company Invoice'!B:B,'Courier Company Invoice'!A:A)</f>
        <v>1091117327172</v>
      </c>
      <c r="C13" s="8">
        <f t="array" ref="C13">XLOOKUP(A:A,'Courier Company Invoice'!B:B,'Courier Company Invoice'!E:E)</f>
        <v>441601</v>
      </c>
      <c r="D13" s="8" t="str">
        <f t="array" ref="D13">XLOOKUP(A:A,'Courier Company Invoice'!B:B,'Courier Company Invoice'!G:G)</f>
        <v>Forward charges</v>
      </c>
      <c r="E13" s="8" t="str">
        <f t="shared" si="1"/>
        <v>Yes</v>
      </c>
      <c r="F13" s="8" t="str">
        <f t="shared" si="2"/>
        <v>No</v>
      </c>
      <c r="G13" s="10">
        <f>SUMIF('Company X Order Report'!A:A,A:A,'Company X Order Report'!D:D)/1000</f>
        <v>0.607</v>
      </c>
      <c r="H13" s="8">
        <f>SUMIF('Company X Order Report'!A:A,A:A,'Company X Order Report'!D:D)</f>
        <v>607</v>
      </c>
      <c r="I13" s="10">
        <f t="shared" si="3"/>
        <v>1</v>
      </c>
      <c r="J13" s="8">
        <f t="shared" si="4"/>
        <v>1000</v>
      </c>
      <c r="K13" s="8" t="str">
        <f t="array" ref="K13">XLOOKUP(C:C,'Company X Pincode Zones'!B:B,'Company X Pincode Zones'!C:C)</f>
        <v>d</v>
      </c>
      <c r="L13" s="10">
        <f>IF(AND(E13="Yes",K13="a"),'Courier Company Rates'!$A$2,IF(AND(E13="Yes",K13="b"),'Courier Company Rates'!$C$2,IF(AND(E13="Yes",K13="c"),'Courier Company Rates'!$E$2,IF(AND(E13="Yes",K13="d"),'Courier Company Rates'!$G$2,IF(AND(E13="Yes",K13="e"),'Courier Company Rates'!$I$2,0)))))</f>
        <v>45.4</v>
      </c>
      <c r="M13" s="10">
        <f>IF(I13&gt;0.5,IF(AND(E13="Yes",K13="a"),'Courier Company Rates'!$B$2,IF(AND(E13="Yes",K13="b"),'Courier Company Rates'!$D$2,IF(AND(E13="Yes",K13="c"),'Courier Company Rates'!$F$2,IF(AND(E13="Yes",K13="d"),'Courier Company Rates'!$H$2,IF(AND(E13="Yes",K13="e"),'Courier Company Rates'!$J$2,0))))),0)</f>
        <v>44.8</v>
      </c>
      <c r="N13" s="10">
        <f>IF(AND(F13="Yes",K13="a"),'Courier Company Rates'!$K$2,IF(AND(F13="Yes",K13="b"),'Courier Company Rates'!$M$2,IF(AND(F13="Yes",K13="c"),'Courier Company Rates'!$O$2,IF(AND(F13="Yes",K13="d"),'Courier Company Rates'!$Q$2,IF(AND(F13="Yes",K13="e"),'Courier Company Rates'!$S$2,0)))))</f>
        <v>0</v>
      </c>
      <c r="O13" s="10">
        <f>IF(I13&gt;0.5,IF(AND(F13="Yes",K13="a"),'Courier Company Rates'!$L$2,IF(AND(F13="Yes",K13="b"),'Courier Company Rates'!$N$2,IF(AND(F13="Yes",K13="c"),'Courier Company Rates'!$P$2,IF(AND(F13="Yes",K13="d"),'Courier Company Rates'!$R$2,IF(AND(F13="Yes",K13="e"),'Courier Company Rates'!$T$2,0))))),0)</f>
        <v>0</v>
      </c>
      <c r="P13" s="10">
        <f t="shared" si="5"/>
        <v>90.2</v>
      </c>
      <c r="Q13" s="13">
        <f t="array" ref="Q13">XLOOKUP(A:A,'Courier Company Invoice'!B:B,'Courier Company Invoice'!C:C)</f>
        <v>0.72</v>
      </c>
      <c r="R13" s="10">
        <f t="shared" si="6"/>
        <v>1</v>
      </c>
      <c r="S13" s="8" t="str">
        <f t="array" ref="S13">XLOOKUP(C:C,'Courier Company Invoice'!E:E,'Courier Company Invoice'!F:F)</f>
        <v>d</v>
      </c>
      <c r="T13" s="10">
        <f t="array" ref="T13">ROUND(XLOOKUP(A:A,'Courier Company Invoice'!B:B,'Courier Company Invoice'!H:H),2)</f>
        <v>90.2</v>
      </c>
      <c r="U13" s="10">
        <f t="shared" si="7"/>
        <v>0</v>
      </c>
      <c r="V13" s="10">
        <f t="shared" si="8"/>
        <v>0</v>
      </c>
      <c r="W13" s="10">
        <f t="shared" si="9"/>
        <v>148.5996705</v>
      </c>
      <c r="X13" s="10">
        <f t="shared" si="10"/>
        <v>0</v>
      </c>
      <c r="Y13" s="12"/>
      <c r="Z13" s="12"/>
    </row>
    <row r="14">
      <c r="A14" s="8">
        <v>2.001807956E9</v>
      </c>
      <c r="B14" s="9">
        <f t="array" ref="B14">XLOOKUP(A:A,'Courier Company Invoice'!B:B,'Courier Company Invoice'!A:A)</f>
        <v>1091117327275</v>
      </c>
      <c r="C14" s="8">
        <f t="array" ref="C14">XLOOKUP(A:A,'Courier Company Invoice'!B:B,'Courier Company Invoice'!E:E)</f>
        <v>248006</v>
      </c>
      <c r="D14" s="8" t="str">
        <f t="array" ref="D14">XLOOKUP(A:A,'Courier Company Invoice'!B:B,'Courier Company Invoice'!G:G)</f>
        <v>Forward charges</v>
      </c>
      <c r="E14" s="8" t="str">
        <f t="shared" si="1"/>
        <v>Yes</v>
      </c>
      <c r="F14" s="8" t="str">
        <f t="shared" si="2"/>
        <v>No</v>
      </c>
      <c r="G14" s="10">
        <f>SUMIF('Company X Order Report'!A:A,A:A,'Company X Order Report'!D:D)/1000</f>
        <v>1.08</v>
      </c>
      <c r="H14" s="8">
        <f>SUMIF('Company X Order Report'!A:A,A:A,'Company X Order Report'!D:D)</f>
        <v>1080</v>
      </c>
      <c r="I14" s="10">
        <f t="shared" si="3"/>
        <v>1.5</v>
      </c>
      <c r="J14" s="8">
        <f t="shared" si="4"/>
        <v>1500</v>
      </c>
      <c r="K14" s="8" t="str">
        <f t="array" ref="K14">XLOOKUP(C:C,'Company X Pincode Zones'!B:B,'Company X Pincode Zones'!C:C)</f>
        <v>b</v>
      </c>
      <c r="L14" s="10">
        <f>IF(AND(E14="Yes",K14="a"),'Courier Company Rates'!$A$2,IF(AND(E14="Yes",K14="b"),'Courier Company Rates'!$C$2,IF(AND(E14="Yes",K14="c"),'Courier Company Rates'!$E$2,IF(AND(E14="Yes",K14="d"),'Courier Company Rates'!$G$2,IF(AND(E14="Yes",K14="e"),'Courier Company Rates'!$I$2,0)))))</f>
        <v>33</v>
      </c>
      <c r="M14" s="10">
        <f>IF(I14&gt;0.5,IF(AND(E14="Yes",K14="a"),'Courier Company Rates'!$B$2,IF(AND(E14="Yes",K14="b"),'Courier Company Rates'!$D$2,IF(AND(E14="Yes",K14="c"),'Courier Company Rates'!$F$2,IF(AND(E14="Yes",K14="d"),'Courier Company Rates'!$H$2,IF(AND(E14="Yes",K14="e"),'Courier Company Rates'!$J$2,0))))),0)</f>
        <v>28.3</v>
      </c>
      <c r="N14" s="10">
        <f>IF(AND(F14="Yes",K14="a"),'Courier Company Rates'!$K$2,IF(AND(F14="Yes",K14="b"),'Courier Company Rates'!$M$2,IF(AND(F14="Yes",K14="c"),'Courier Company Rates'!$O$2,IF(AND(F14="Yes",K14="d"),'Courier Company Rates'!$Q$2,IF(AND(F14="Yes",K14="e"),'Courier Company Rates'!$S$2,0)))))</f>
        <v>0</v>
      </c>
      <c r="O14" s="10">
        <f>IF(I14&gt;0.5,IF(AND(F14="Yes",K14="a"),'Courier Company Rates'!$L$2,IF(AND(F14="Yes",K14="b"),'Courier Company Rates'!$N$2,IF(AND(F14="Yes",K14="c"),'Courier Company Rates'!$P$2,IF(AND(F14="Yes",K14="d"),'Courier Company Rates'!$R$2,IF(AND(F14="Yes",K14="e"),'Courier Company Rates'!$T$2,0))))),0)</f>
        <v>0</v>
      </c>
      <c r="P14" s="10">
        <f t="shared" si="5"/>
        <v>89.6</v>
      </c>
      <c r="Q14" s="11">
        <f t="array" ref="Q14">XLOOKUP(A:A,'Courier Company Invoice'!B:B,'Courier Company Invoice'!C:C)</f>
        <v>1.08</v>
      </c>
      <c r="R14" s="10">
        <f t="shared" si="6"/>
        <v>1.5</v>
      </c>
      <c r="S14" s="8" t="str">
        <f t="array" ref="S14">XLOOKUP(C:C,'Courier Company Invoice'!E:E,'Courier Company Invoice'!F:F)</f>
        <v>b</v>
      </c>
      <c r="T14" s="10">
        <f t="array" ref="T14">ROUND(XLOOKUP(A:A,'Courier Company Invoice'!B:B,'Courier Company Invoice'!H:H),2)</f>
        <v>89.6</v>
      </c>
      <c r="U14" s="10">
        <f t="shared" si="7"/>
        <v>0</v>
      </c>
      <c r="V14" s="10">
        <f t="shared" si="8"/>
        <v>0</v>
      </c>
      <c r="W14" s="10">
        <f t="shared" si="9"/>
        <v>56.75925926</v>
      </c>
      <c r="X14" s="10">
        <f t="shared" si="10"/>
        <v>0</v>
      </c>
      <c r="Y14" s="12"/>
      <c r="Z14" s="12"/>
    </row>
    <row r="15">
      <c r="A15" s="8">
        <v>2.00180796E9</v>
      </c>
      <c r="B15" s="9">
        <f t="array" ref="B15">XLOOKUP(A:A,'Courier Company Invoice'!B:B,'Courier Company Invoice'!A:A)</f>
        <v>1091117327312</v>
      </c>
      <c r="C15" s="8">
        <f t="array" ref="C15">XLOOKUP(A:A,'Courier Company Invoice'!B:B,'Courier Company Invoice'!E:E)</f>
        <v>485001</v>
      </c>
      <c r="D15" s="8" t="str">
        <f t="array" ref="D15">XLOOKUP(A:A,'Courier Company Invoice'!B:B,'Courier Company Invoice'!G:G)</f>
        <v>Forward charges</v>
      </c>
      <c r="E15" s="8" t="str">
        <f t="shared" si="1"/>
        <v>Yes</v>
      </c>
      <c r="F15" s="8" t="str">
        <f t="shared" si="2"/>
        <v>No</v>
      </c>
      <c r="G15" s="10">
        <f>SUMIF('Company X Order Report'!A:A,A:A,'Company X Order Report'!D:D)/1000</f>
        <v>0.93</v>
      </c>
      <c r="H15" s="8">
        <f>SUMIF('Company X Order Report'!A:A,A:A,'Company X Order Report'!D:D)</f>
        <v>930</v>
      </c>
      <c r="I15" s="10">
        <f t="shared" si="3"/>
        <v>1</v>
      </c>
      <c r="J15" s="8">
        <f t="shared" si="4"/>
        <v>1000</v>
      </c>
      <c r="K15" s="8" t="str">
        <f t="array" ref="K15">XLOOKUP(C:C,'Company X Pincode Zones'!B:B,'Company X Pincode Zones'!C:C)</f>
        <v>d</v>
      </c>
      <c r="L15" s="10">
        <f>IF(AND(E15="Yes",K15="a"),'Courier Company Rates'!$A$2,IF(AND(E15="Yes",K15="b"),'Courier Company Rates'!$C$2,IF(AND(E15="Yes",K15="c"),'Courier Company Rates'!$E$2,IF(AND(E15="Yes",K15="d"),'Courier Company Rates'!$G$2,IF(AND(E15="Yes",K15="e"),'Courier Company Rates'!$I$2,0)))))</f>
        <v>45.4</v>
      </c>
      <c r="M15" s="10">
        <f>IF(I15&gt;0.5,IF(AND(E15="Yes",K15="a"),'Courier Company Rates'!$B$2,IF(AND(E15="Yes",K15="b"),'Courier Company Rates'!$D$2,IF(AND(E15="Yes",K15="c"),'Courier Company Rates'!$F$2,IF(AND(E15="Yes",K15="d"),'Courier Company Rates'!$H$2,IF(AND(E15="Yes",K15="e"),'Courier Company Rates'!$J$2,0))))),0)</f>
        <v>44.8</v>
      </c>
      <c r="N15" s="10">
        <f>IF(AND(F15="Yes",K15="a"),'Courier Company Rates'!$K$2,IF(AND(F15="Yes",K15="b"),'Courier Company Rates'!$M$2,IF(AND(F15="Yes",K15="c"),'Courier Company Rates'!$O$2,IF(AND(F15="Yes",K15="d"),'Courier Company Rates'!$Q$2,IF(AND(F15="Yes",K15="e"),'Courier Company Rates'!$S$2,0)))))</f>
        <v>0</v>
      </c>
      <c r="O15" s="10">
        <f>IF(I15&gt;0.5,IF(AND(F15="Yes",K15="a"),'Courier Company Rates'!$L$2,IF(AND(F15="Yes",K15="b"),'Courier Company Rates'!$N$2,IF(AND(F15="Yes",K15="c"),'Courier Company Rates'!$P$2,IF(AND(F15="Yes",K15="d"),'Courier Company Rates'!$R$2,IF(AND(F15="Yes",K15="e"),'Courier Company Rates'!$T$2,0))))),0)</f>
        <v>0</v>
      </c>
      <c r="P15" s="10">
        <f t="shared" si="5"/>
        <v>90.2</v>
      </c>
      <c r="Q15" s="13">
        <f t="array" ref="Q15">XLOOKUP(A:A,'Courier Company Invoice'!B:B,'Courier Company Invoice'!C:C)</f>
        <v>1</v>
      </c>
      <c r="R15" s="10">
        <f t="shared" si="6"/>
        <v>1</v>
      </c>
      <c r="S15" s="8" t="str">
        <f t="array" ref="S15">XLOOKUP(C:C,'Courier Company Invoice'!E:E,'Courier Company Invoice'!F:F)</f>
        <v>d</v>
      </c>
      <c r="T15" s="10">
        <f t="array" ref="T15">ROUND(XLOOKUP(A:A,'Courier Company Invoice'!B:B,'Courier Company Invoice'!H:H),2)</f>
        <v>90.2</v>
      </c>
      <c r="U15" s="10">
        <f t="shared" si="7"/>
        <v>0</v>
      </c>
      <c r="V15" s="10">
        <f t="shared" si="8"/>
        <v>0</v>
      </c>
      <c r="W15" s="10">
        <f t="shared" si="9"/>
        <v>96.98924731</v>
      </c>
      <c r="X15" s="10">
        <f t="shared" si="10"/>
        <v>0</v>
      </c>
      <c r="Y15" s="12"/>
      <c r="Z15" s="12"/>
    </row>
    <row r="16">
      <c r="A16" s="8">
        <v>2.00180793E9</v>
      </c>
      <c r="B16" s="9">
        <f t="array" ref="B16">XLOOKUP(A:A,'Courier Company Invoice'!B:B,'Courier Company Invoice'!A:A)</f>
        <v>1091117327695</v>
      </c>
      <c r="C16" s="8">
        <f t="array" ref="C16">XLOOKUP(A:A,'Courier Company Invoice'!B:B,'Courier Company Invoice'!E:E)</f>
        <v>845438</v>
      </c>
      <c r="D16" s="8" t="str">
        <f t="array" ref="D16">XLOOKUP(A:A,'Courier Company Invoice'!B:B,'Courier Company Invoice'!G:G)</f>
        <v>Forward charges</v>
      </c>
      <c r="E16" s="8" t="str">
        <f t="shared" si="1"/>
        <v>Yes</v>
      </c>
      <c r="F16" s="8" t="str">
        <f t="shared" si="2"/>
        <v>No</v>
      </c>
      <c r="G16" s="10">
        <f>SUMIF('Company X Order Report'!A:A,A:A,'Company X Order Report'!D:D)/1000</f>
        <v>0.24</v>
      </c>
      <c r="H16" s="8">
        <f>SUMIF('Company X Order Report'!A:A,A:A,'Company X Order Report'!D:D)</f>
        <v>240</v>
      </c>
      <c r="I16" s="10">
        <f t="shared" si="3"/>
        <v>0.5</v>
      </c>
      <c r="J16" s="8">
        <f t="shared" si="4"/>
        <v>500</v>
      </c>
      <c r="K16" s="8" t="str">
        <f t="array" ref="K16">XLOOKUP(C:C,'Company X Pincode Zones'!B:B,'Company X Pincode Zones'!C:C)</f>
        <v>d</v>
      </c>
      <c r="L16" s="10">
        <f>IF(AND(E16="Yes",K16="a"),'Courier Company Rates'!$A$2,IF(AND(E16="Yes",K16="b"),'Courier Company Rates'!$C$2,IF(AND(E16="Yes",K16="c"),'Courier Company Rates'!$E$2,IF(AND(E16="Yes",K16="d"),'Courier Company Rates'!$G$2,IF(AND(E16="Yes",K16="e"),'Courier Company Rates'!$I$2,0)))))</f>
        <v>45.4</v>
      </c>
      <c r="M16" s="10">
        <f>IF(I16&gt;0.5,IF(AND(E16="Yes",K16="a"),'Courier Company Rates'!$B$2,IF(AND(E16="Yes",K16="b"),'Courier Company Rates'!$D$2,IF(AND(E16="Yes",K16="c"),'Courier Company Rates'!$F$2,IF(AND(E16="Yes",K16="d"),'Courier Company Rates'!$H$2,IF(AND(E16="Yes",K16="e"),'Courier Company Rates'!$J$2,0))))),0)</f>
        <v>0</v>
      </c>
      <c r="N16" s="10">
        <f>IF(AND(F16="Yes",K16="a"),'Courier Company Rates'!$K$2,IF(AND(F16="Yes",K16="b"),'Courier Company Rates'!$M$2,IF(AND(F16="Yes",K16="c"),'Courier Company Rates'!$O$2,IF(AND(F16="Yes",K16="d"),'Courier Company Rates'!$Q$2,IF(AND(F16="Yes",K16="e"),'Courier Company Rates'!$S$2,0)))))</f>
        <v>0</v>
      </c>
      <c r="O16" s="10">
        <f>IF(I16&gt;0.5,IF(AND(F16="Yes",K16="a"),'Courier Company Rates'!$L$2,IF(AND(F16="Yes",K16="b"),'Courier Company Rates'!$N$2,IF(AND(F16="Yes",K16="c"),'Courier Company Rates'!$P$2,IF(AND(F16="Yes",K16="d"),'Courier Company Rates'!$R$2,IF(AND(F16="Yes",K16="e"),'Courier Company Rates'!$T$2,0))))),0)</f>
        <v>0</v>
      </c>
      <c r="P16" s="10">
        <f t="shared" si="5"/>
        <v>45.4</v>
      </c>
      <c r="Q16" s="11">
        <f t="array" ref="Q16">XLOOKUP(A:A,'Courier Company Invoice'!B:B,'Courier Company Invoice'!C:C)</f>
        <v>0.15</v>
      </c>
      <c r="R16" s="10">
        <f t="shared" si="6"/>
        <v>0.5</v>
      </c>
      <c r="S16" s="8" t="str">
        <f t="array" ref="S16">XLOOKUP(C:C,'Courier Company Invoice'!E:E,'Courier Company Invoice'!F:F)</f>
        <v>d</v>
      </c>
      <c r="T16" s="10">
        <f t="array" ref="T16">ROUND(XLOOKUP(A:A,'Courier Company Invoice'!B:B,'Courier Company Invoice'!H:H),2)</f>
        <v>45.4</v>
      </c>
      <c r="U16" s="10">
        <f t="shared" si="7"/>
        <v>0</v>
      </c>
      <c r="V16" s="10">
        <f t="shared" si="8"/>
        <v>0</v>
      </c>
      <c r="W16" s="10">
        <f t="shared" si="9"/>
        <v>189.1666667</v>
      </c>
      <c r="X16" s="10">
        <f t="shared" si="10"/>
        <v>0</v>
      </c>
      <c r="Y16" s="12"/>
      <c r="Z16" s="12"/>
    </row>
    <row r="17">
      <c r="A17" s="8">
        <v>2.001808102E9</v>
      </c>
      <c r="B17" s="9">
        <f t="array" ref="B17">XLOOKUP(A:A,'Courier Company Invoice'!B:B,'Courier Company Invoice'!A:A)</f>
        <v>1091117435005</v>
      </c>
      <c r="C17" s="8">
        <f t="array" ref="C17">XLOOKUP(A:A,'Courier Company Invoice'!B:B,'Courier Company Invoice'!E:E)</f>
        <v>463106</v>
      </c>
      <c r="D17" s="8" t="str">
        <f t="array" ref="D17">XLOOKUP(A:A,'Courier Company Invoice'!B:B,'Courier Company Invoice'!G:G)</f>
        <v>Forward charges</v>
      </c>
      <c r="E17" s="8" t="str">
        <f t="shared" si="1"/>
        <v>Yes</v>
      </c>
      <c r="F17" s="8" t="str">
        <f t="shared" si="2"/>
        <v>No</v>
      </c>
      <c r="G17" s="10">
        <f>SUMIF('Company X Order Report'!A:A,A:A,'Company X Order Report'!D:D)/1000</f>
        <v>1.157</v>
      </c>
      <c r="H17" s="8">
        <f>SUMIF('Company X Order Report'!A:A,A:A,'Company X Order Report'!D:D)</f>
        <v>1157</v>
      </c>
      <c r="I17" s="10">
        <f t="shared" si="3"/>
        <v>1.5</v>
      </c>
      <c r="J17" s="8">
        <f t="shared" si="4"/>
        <v>1500</v>
      </c>
      <c r="K17" s="8" t="str">
        <f t="array" ref="K17">XLOOKUP(C:C,'Company X Pincode Zones'!B:B,'Company X Pincode Zones'!C:C)</f>
        <v>d</v>
      </c>
      <c r="L17" s="10">
        <f>IF(AND(E17="Yes",K17="a"),'Courier Company Rates'!$A$2,IF(AND(E17="Yes",K17="b"),'Courier Company Rates'!$C$2,IF(AND(E17="Yes",K17="c"),'Courier Company Rates'!$E$2,IF(AND(E17="Yes",K17="d"),'Courier Company Rates'!$G$2,IF(AND(E17="Yes",K17="e"),'Courier Company Rates'!$I$2,0)))))</f>
        <v>45.4</v>
      </c>
      <c r="M17" s="10">
        <f>IF(I17&gt;0.5,IF(AND(E17="Yes",K17="a"),'Courier Company Rates'!$B$2,IF(AND(E17="Yes",K17="b"),'Courier Company Rates'!$D$2,IF(AND(E17="Yes",K17="c"),'Courier Company Rates'!$F$2,IF(AND(E17="Yes",K17="d"),'Courier Company Rates'!$H$2,IF(AND(E17="Yes",K17="e"),'Courier Company Rates'!$J$2,0))))),0)</f>
        <v>44.8</v>
      </c>
      <c r="N17" s="10">
        <f>IF(AND(F17="Yes",K17="a"),'Courier Company Rates'!$K$2,IF(AND(F17="Yes",K17="b"),'Courier Company Rates'!$M$2,IF(AND(F17="Yes",K17="c"),'Courier Company Rates'!$O$2,IF(AND(F17="Yes",K17="d"),'Courier Company Rates'!$Q$2,IF(AND(F17="Yes",K17="e"),'Courier Company Rates'!$S$2,0)))))</f>
        <v>0</v>
      </c>
      <c r="O17" s="10">
        <f>IF(I17&gt;0.5,IF(AND(F17="Yes",K17="a"),'Courier Company Rates'!$L$2,IF(AND(F17="Yes",K17="b"),'Courier Company Rates'!$N$2,IF(AND(F17="Yes",K17="c"),'Courier Company Rates'!$P$2,IF(AND(F17="Yes",K17="d"),'Courier Company Rates'!$R$2,IF(AND(F17="Yes",K17="e"),'Courier Company Rates'!$T$2,0))))),0)</f>
        <v>0</v>
      </c>
      <c r="P17" s="10">
        <f t="shared" si="5"/>
        <v>135</v>
      </c>
      <c r="Q17" s="13">
        <f t="array" ref="Q17">XLOOKUP(A:A,'Courier Company Invoice'!B:B,'Courier Company Invoice'!C:C)</f>
        <v>1.28</v>
      </c>
      <c r="R17" s="10">
        <f t="shared" si="6"/>
        <v>1.5</v>
      </c>
      <c r="S17" s="8" t="str">
        <f t="array" ref="S17">XLOOKUP(C:C,'Courier Company Invoice'!E:E,'Courier Company Invoice'!F:F)</f>
        <v>d</v>
      </c>
      <c r="T17" s="10">
        <f t="array" ref="T17">ROUND(XLOOKUP(A:A,'Courier Company Invoice'!B:B,'Courier Company Invoice'!H:H),2)</f>
        <v>135</v>
      </c>
      <c r="U17" s="10">
        <f t="shared" si="7"/>
        <v>0</v>
      </c>
      <c r="V17" s="10">
        <f t="shared" si="8"/>
        <v>0</v>
      </c>
      <c r="W17" s="10">
        <f t="shared" si="9"/>
        <v>77.96024201</v>
      </c>
      <c r="X17" s="10">
        <f t="shared" si="10"/>
        <v>0</v>
      </c>
      <c r="Y17" s="12"/>
      <c r="Z17" s="12"/>
    </row>
    <row r="18">
      <c r="A18" s="8">
        <v>2.001808118E9</v>
      </c>
      <c r="B18" s="9">
        <f t="array" ref="B18">XLOOKUP(A:A,'Courier Company Invoice'!B:B,'Courier Company Invoice'!A:A)</f>
        <v>1091117435134</v>
      </c>
      <c r="C18" s="8">
        <f t="array" ref="C18">XLOOKUP(A:A,'Courier Company Invoice'!B:B,'Courier Company Invoice'!E:E)</f>
        <v>140301</v>
      </c>
      <c r="D18" s="8" t="str">
        <f t="array" ref="D18">XLOOKUP(A:A,'Courier Company Invoice'!B:B,'Courier Company Invoice'!G:G)</f>
        <v>Forward charges</v>
      </c>
      <c r="E18" s="8" t="str">
        <f t="shared" si="1"/>
        <v>Yes</v>
      </c>
      <c r="F18" s="8" t="str">
        <f t="shared" si="2"/>
        <v>No</v>
      </c>
      <c r="G18" s="10">
        <f>SUMIF('Company X Order Report'!A:A,A:A,'Company X Order Report'!D:D)/1000</f>
        <v>0.343</v>
      </c>
      <c r="H18" s="8">
        <f>SUMIF('Company X Order Report'!A:A,A:A,'Company X Order Report'!D:D)</f>
        <v>343</v>
      </c>
      <c r="I18" s="10">
        <f t="shared" si="3"/>
        <v>0.5</v>
      </c>
      <c r="J18" s="8">
        <f t="shared" si="4"/>
        <v>500</v>
      </c>
      <c r="K18" s="8" t="str">
        <f t="array" ref="K18">XLOOKUP(C:C,'Company X Pincode Zones'!B:B,'Company X Pincode Zones'!C:C)</f>
        <v>b</v>
      </c>
      <c r="L18" s="10">
        <f>IF(AND(E18="Yes",K18="a"),'Courier Company Rates'!$A$2,IF(AND(E18="Yes",K18="b"),'Courier Company Rates'!$C$2,IF(AND(E18="Yes",K18="c"),'Courier Company Rates'!$E$2,IF(AND(E18="Yes",K18="d"),'Courier Company Rates'!$G$2,IF(AND(E18="Yes",K18="e"),'Courier Company Rates'!$I$2,0)))))</f>
        <v>33</v>
      </c>
      <c r="M18" s="10">
        <f>IF(I18&gt;0.5,IF(AND(E18="Yes",K18="a"),'Courier Company Rates'!$B$2,IF(AND(E18="Yes",K18="b"),'Courier Company Rates'!$D$2,IF(AND(E18="Yes",K18="c"),'Courier Company Rates'!$F$2,IF(AND(E18="Yes",K18="d"),'Courier Company Rates'!$H$2,IF(AND(E18="Yes",K18="e"),'Courier Company Rates'!$J$2,0))))),0)</f>
        <v>0</v>
      </c>
      <c r="N18" s="10">
        <f>IF(AND(F18="Yes",K18="a"),'Courier Company Rates'!$K$2,IF(AND(F18="Yes",K18="b"),'Courier Company Rates'!$M$2,IF(AND(F18="Yes",K18="c"),'Courier Company Rates'!$O$2,IF(AND(F18="Yes",K18="d"),'Courier Company Rates'!$Q$2,IF(AND(F18="Yes",K18="e"),'Courier Company Rates'!$S$2,0)))))</f>
        <v>0</v>
      </c>
      <c r="O18" s="10">
        <f>IF(I18&gt;0.5,IF(AND(F18="Yes",K18="a"),'Courier Company Rates'!$L$2,IF(AND(F18="Yes",K18="b"),'Courier Company Rates'!$N$2,IF(AND(F18="Yes",K18="c"),'Courier Company Rates'!$P$2,IF(AND(F18="Yes",K18="d"),'Courier Company Rates'!$R$2,IF(AND(F18="Yes",K18="e"),'Courier Company Rates'!$T$2,0))))),0)</f>
        <v>0</v>
      </c>
      <c r="P18" s="10">
        <f t="shared" si="5"/>
        <v>33</v>
      </c>
      <c r="Q18" s="11">
        <f t="array" ref="Q18">XLOOKUP(A:A,'Courier Company Invoice'!B:B,'Courier Company Invoice'!C:C)</f>
        <v>0.5</v>
      </c>
      <c r="R18" s="10">
        <f t="shared" si="6"/>
        <v>0.5</v>
      </c>
      <c r="S18" s="8" t="str">
        <f t="array" ref="S18">XLOOKUP(C:C,'Courier Company Invoice'!E:E,'Courier Company Invoice'!F:F)</f>
        <v>b</v>
      </c>
      <c r="T18" s="10">
        <f t="array" ref="T18">ROUND(XLOOKUP(A:A,'Courier Company Invoice'!B:B,'Courier Company Invoice'!H:H),2)</f>
        <v>33</v>
      </c>
      <c r="U18" s="10">
        <f t="shared" si="7"/>
        <v>0</v>
      </c>
      <c r="V18" s="10">
        <f t="shared" si="8"/>
        <v>0</v>
      </c>
      <c r="W18" s="10">
        <f t="shared" si="9"/>
        <v>96.20991254</v>
      </c>
      <c r="X18" s="10">
        <f t="shared" si="10"/>
        <v>0</v>
      </c>
      <c r="Y18" s="12"/>
      <c r="Z18" s="12"/>
    </row>
    <row r="19">
      <c r="A19" s="8">
        <v>2.001808207E9</v>
      </c>
      <c r="B19" s="9">
        <f t="array" ref="B19">XLOOKUP(A:A,'Courier Company Invoice'!B:B,'Courier Company Invoice'!A:A)</f>
        <v>1091117435370</v>
      </c>
      <c r="C19" s="8">
        <f t="array" ref="C19">XLOOKUP(A:A,'Courier Company Invoice'!B:B,'Courier Company Invoice'!E:E)</f>
        <v>495671</v>
      </c>
      <c r="D19" s="8" t="str">
        <f t="array" ref="D19">XLOOKUP(A:A,'Courier Company Invoice'!B:B,'Courier Company Invoice'!G:G)</f>
        <v>Forward charges</v>
      </c>
      <c r="E19" s="8" t="str">
        <f t="shared" si="1"/>
        <v>Yes</v>
      </c>
      <c r="F19" s="8" t="str">
        <f t="shared" si="2"/>
        <v>No</v>
      </c>
      <c r="G19" s="10">
        <f>SUMIF('Company X Order Report'!A:A,A:A,'Company X Order Report'!D:D)/1000</f>
        <v>0.607</v>
      </c>
      <c r="H19" s="8">
        <f>SUMIF('Company X Order Report'!A:A,A:A,'Company X Order Report'!D:D)</f>
        <v>607</v>
      </c>
      <c r="I19" s="10">
        <f t="shared" si="3"/>
        <v>1</v>
      </c>
      <c r="J19" s="8">
        <f t="shared" si="4"/>
        <v>1000</v>
      </c>
      <c r="K19" s="8" t="str">
        <f t="array" ref="K19">XLOOKUP(C:C,'Company X Pincode Zones'!B:B,'Company X Pincode Zones'!C:C)</f>
        <v>d</v>
      </c>
      <c r="L19" s="10">
        <f>IF(AND(E19="Yes",K19="a"),'Courier Company Rates'!$A$2,IF(AND(E19="Yes",K19="b"),'Courier Company Rates'!$C$2,IF(AND(E19="Yes",K19="c"),'Courier Company Rates'!$E$2,IF(AND(E19="Yes",K19="d"),'Courier Company Rates'!$G$2,IF(AND(E19="Yes",K19="e"),'Courier Company Rates'!$I$2,0)))))</f>
        <v>45.4</v>
      </c>
      <c r="M19" s="10">
        <f>IF(I19&gt;0.5,IF(AND(E19="Yes",K19="a"),'Courier Company Rates'!$B$2,IF(AND(E19="Yes",K19="b"),'Courier Company Rates'!$D$2,IF(AND(E19="Yes",K19="c"),'Courier Company Rates'!$F$2,IF(AND(E19="Yes",K19="d"),'Courier Company Rates'!$H$2,IF(AND(E19="Yes",K19="e"),'Courier Company Rates'!$J$2,0))))),0)</f>
        <v>44.8</v>
      </c>
      <c r="N19" s="10">
        <f>IF(AND(F19="Yes",K19="a"),'Courier Company Rates'!$K$2,IF(AND(F19="Yes",K19="b"),'Courier Company Rates'!$M$2,IF(AND(F19="Yes",K19="c"),'Courier Company Rates'!$O$2,IF(AND(F19="Yes",K19="d"),'Courier Company Rates'!$Q$2,IF(AND(F19="Yes",K19="e"),'Courier Company Rates'!$S$2,0)))))</f>
        <v>0</v>
      </c>
      <c r="O19" s="10">
        <f>IF(I19&gt;0.5,IF(AND(F19="Yes",K19="a"),'Courier Company Rates'!$L$2,IF(AND(F19="Yes",K19="b"),'Courier Company Rates'!$N$2,IF(AND(F19="Yes",K19="c"),'Courier Company Rates'!$P$2,IF(AND(F19="Yes",K19="d"),'Courier Company Rates'!$R$2,IF(AND(F19="Yes",K19="e"),'Courier Company Rates'!$T$2,0))))),0)</f>
        <v>0</v>
      </c>
      <c r="P19" s="10">
        <f t="shared" si="5"/>
        <v>90.2</v>
      </c>
      <c r="Q19" s="13">
        <f t="array" ref="Q19">XLOOKUP(A:A,'Courier Company Invoice'!B:B,'Courier Company Invoice'!C:C)</f>
        <v>0.79</v>
      </c>
      <c r="R19" s="10">
        <f t="shared" si="6"/>
        <v>1</v>
      </c>
      <c r="S19" s="8" t="str">
        <f t="array" ref="S19">XLOOKUP(C:C,'Courier Company Invoice'!E:E,'Courier Company Invoice'!F:F)</f>
        <v>d</v>
      </c>
      <c r="T19" s="10">
        <f t="array" ref="T19">ROUND(XLOOKUP(A:A,'Courier Company Invoice'!B:B,'Courier Company Invoice'!H:H),2)</f>
        <v>90.2</v>
      </c>
      <c r="U19" s="10">
        <f t="shared" si="7"/>
        <v>0</v>
      </c>
      <c r="V19" s="10">
        <f t="shared" si="8"/>
        <v>0</v>
      </c>
      <c r="W19" s="10">
        <f t="shared" si="9"/>
        <v>148.5996705</v>
      </c>
      <c r="X19" s="10">
        <f t="shared" si="10"/>
        <v>0</v>
      </c>
      <c r="Y19" s="12"/>
      <c r="Z19" s="12"/>
    </row>
    <row r="20">
      <c r="A20" s="8">
        <v>2.001808295E9</v>
      </c>
      <c r="B20" s="9">
        <f t="array" ref="B20">XLOOKUP(A:A,'Courier Company Invoice'!B:B,'Courier Company Invoice'!A:A)</f>
        <v>1091117435661</v>
      </c>
      <c r="C20" s="8">
        <f t="array" ref="C20">XLOOKUP(A:A,'Courier Company Invoice'!B:B,'Courier Company Invoice'!E:E)</f>
        <v>673002</v>
      </c>
      <c r="D20" s="8" t="str">
        <f t="array" ref="D20">XLOOKUP(A:A,'Courier Company Invoice'!B:B,'Courier Company Invoice'!G:G)</f>
        <v>Forward and RTO charges</v>
      </c>
      <c r="E20" s="8" t="str">
        <f t="shared" si="1"/>
        <v>Yes</v>
      </c>
      <c r="F20" s="8" t="str">
        <f t="shared" si="2"/>
        <v>Yes</v>
      </c>
      <c r="G20" s="10">
        <f>SUMIF('Company X Order Report'!A:A,A:A,'Company X Order Report'!D:D)/1000</f>
        <v>0.245</v>
      </c>
      <c r="H20" s="8">
        <f>SUMIF('Company X Order Report'!A:A,A:A,'Company X Order Report'!D:D)</f>
        <v>245</v>
      </c>
      <c r="I20" s="10">
        <f t="shared" si="3"/>
        <v>0.5</v>
      </c>
      <c r="J20" s="8">
        <f t="shared" si="4"/>
        <v>500</v>
      </c>
      <c r="K20" s="8" t="str">
        <f t="array" ref="K20">XLOOKUP(C:C,'Company X Pincode Zones'!B:B,'Company X Pincode Zones'!C:C)</f>
        <v>e</v>
      </c>
      <c r="L20" s="10">
        <f>IF(AND(E20="Yes",K20="a"),'Courier Company Rates'!$A$2,IF(AND(E20="Yes",K20="b"),'Courier Company Rates'!$C$2,IF(AND(E20="Yes",K20="c"),'Courier Company Rates'!$E$2,IF(AND(E20="Yes",K20="d"),'Courier Company Rates'!$G$2,IF(AND(E20="Yes",K20="e"),'Courier Company Rates'!$I$2,0)))))</f>
        <v>56.6</v>
      </c>
      <c r="M20" s="10">
        <f>IF(I20&gt;0.5,IF(AND(E20="Yes",K20="a"),'Courier Company Rates'!$B$2,IF(AND(E20="Yes",K20="b"),'Courier Company Rates'!$D$2,IF(AND(E20="Yes",K20="c"),'Courier Company Rates'!$F$2,IF(AND(E20="Yes",K20="d"),'Courier Company Rates'!$H$2,IF(AND(E20="Yes",K20="e"),'Courier Company Rates'!$J$2,0))))),0)</f>
        <v>0</v>
      </c>
      <c r="N20" s="10">
        <f>IF(AND(F20="Yes",K20="a"),'Courier Company Rates'!$K$2,IF(AND(F20="Yes",K20="b"),'Courier Company Rates'!$M$2,IF(AND(F20="Yes",K20="c"),'Courier Company Rates'!$O$2,IF(AND(F20="Yes",K20="d"),'Courier Company Rates'!$Q$2,IF(AND(F20="Yes",K20="e"),'Courier Company Rates'!$S$2,0)))))</f>
        <v>50.7</v>
      </c>
      <c r="O20" s="10">
        <f>IF(I20&gt;0.5,IF(AND(F20="Yes",K20="a"),'Courier Company Rates'!$L$2,IF(AND(F20="Yes",K20="b"),'Courier Company Rates'!$N$2,IF(AND(F20="Yes",K20="c"),'Courier Company Rates'!$P$2,IF(AND(F20="Yes",K20="d"),'Courier Company Rates'!$R$2,IF(AND(F20="Yes",K20="e"),'Courier Company Rates'!$T$2,0))))),0)</f>
        <v>0</v>
      </c>
      <c r="P20" s="10">
        <f t="shared" si="5"/>
        <v>107.3</v>
      </c>
      <c r="Q20" s="11">
        <f t="array" ref="Q20">XLOOKUP(A:A,'Courier Company Invoice'!B:B,'Courier Company Invoice'!C:C)</f>
        <v>0.2</v>
      </c>
      <c r="R20" s="10">
        <f t="shared" si="6"/>
        <v>0.5</v>
      </c>
      <c r="S20" s="8" t="str">
        <f t="array" ref="S20">XLOOKUP(C:C,'Courier Company Invoice'!E:E,'Courier Company Invoice'!F:F)</f>
        <v>e</v>
      </c>
      <c r="T20" s="10">
        <f t="array" ref="T20">ROUND(XLOOKUP(A:A,'Courier Company Invoice'!B:B,'Courier Company Invoice'!H:H),2)</f>
        <v>107.3</v>
      </c>
      <c r="U20" s="10">
        <f t="shared" si="7"/>
        <v>0</v>
      </c>
      <c r="V20" s="10">
        <f t="shared" si="8"/>
        <v>0</v>
      </c>
      <c r="W20" s="10">
        <f t="shared" si="9"/>
        <v>231.0204082</v>
      </c>
      <c r="X20" s="10">
        <f t="shared" si="10"/>
        <v>206.9387755</v>
      </c>
      <c r="Y20" s="12"/>
      <c r="Z20" s="12"/>
    </row>
    <row r="21" ht="15.75" customHeight="1">
      <c r="A21" s="8">
        <v>2.001808507E9</v>
      </c>
      <c r="B21" s="9">
        <f t="array" ref="B21">XLOOKUP(A:A,'Courier Company Invoice'!B:B,'Courier Company Invoice'!A:A)</f>
        <v>1091117436383</v>
      </c>
      <c r="C21" s="8">
        <f t="array" ref="C21">XLOOKUP(A:A,'Courier Company Invoice'!B:B,'Courier Company Invoice'!E:E)</f>
        <v>208002</v>
      </c>
      <c r="D21" s="8" t="str">
        <f t="array" ref="D21">XLOOKUP(A:A,'Courier Company Invoice'!B:B,'Courier Company Invoice'!G:G)</f>
        <v>Forward charges</v>
      </c>
      <c r="E21" s="8" t="str">
        <f t="shared" si="1"/>
        <v>Yes</v>
      </c>
      <c r="F21" s="8" t="str">
        <f t="shared" si="2"/>
        <v>No</v>
      </c>
      <c r="G21" s="10">
        <f>SUMIF('Company X Order Report'!A:A,A:A,'Company X Order Report'!D:D)/1000</f>
        <v>0.607</v>
      </c>
      <c r="H21" s="8">
        <f>SUMIF('Company X Order Report'!A:A,A:A,'Company X Order Report'!D:D)</f>
        <v>607</v>
      </c>
      <c r="I21" s="10">
        <f t="shared" si="3"/>
        <v>1</v>
      </c>
      <c r="J21" s="8">
        <f t="shared" si="4"/>
        <v>1000</v>
      </c>
      <c r="K21" s="8" t="str">
        <f t="array" ref="K21">XLOOKUP(C:C,'Company X Pincode Zones'!B:B,'Company X Pincode Zones'!C:C)</f>
        <v>b</v>
      </c>
      <c r="L21" s="10">
        <f>IF(AND(E21="Yes",K21="a"),'Courier Company Rates'!$A$2,IF(AND(E21="Yes",K21="b"),'Courier Company Rates'!$C$2,IF(AND(E21="Yes",K21="c"),'Courier Company Rates'!$E$2,IF(AND(E21="Yes",K21="d"),'Courier Company Rates'!$G$2,IF(AND(E21="Yes",K21="e"),'Courier Company Rates'!$I$2,0)))))</f>
        <v>33</v>
      </c>
      <c r="M21" s="10">
        <f>IF(I21&gt;0.5,IF(AND(E21="Yes",K21="a"),'Courier Company Rates'!$B$2,IF(AND(E21="Yes",K21="b"),'Courier Company Rates'!$D$2,IF(AND(E21="Yes",K21="c"),'Courier Company Rates'!$F$2,IF(AND(E21="Yes",K21="d"),'Courier Company Rates'!$H$2,IF(AND(E21="Yes",K21="e"),'Courier Company Rates'!$J$2,0))))),0)</f>
        <v>28.3</v>
      </c>
      <c r="N21" s="10">
        <f>IF(AND(F21="Yes",K21="a"),'Courier Company Rates'!$K$2,IF(AND(F21="Yes",K21="b"),'Courier Company Rates'!$M$2,IF(AND(F21="Yes",K21="c"),'Courier Company Rates'!$O$2,IF(AND(F21="Yes",K21="d"),'Courier Company Rates'!$Q$2,IF(AND(F21="Yes",K21="e"),'Courier Company Rates'!$S$2,0)))))</f>
        <v>0</v>
      </c>
      <c r="O21" s="10">
        <f>IF(I21&gt;0.5,IF(AND(F21="Yes",K21="a"),'Courier Company Rates'!$L$2,IF(AND(F21="Yes",K21="b"),'Courier Company Rates'!$N$2,IF(AND(F21="Yes",K21="c"),'Courier Company Rates'!$P$2,IF(AND(F21="Yes",K21="d"),'Courier Company Rates'!$R$2,IF(AND(F21="Yes",K21="e"),'Courier Company Rates'!$T$2,0))))),0)</f>
        <v>0</v>
      </c>
      <c r="P21" s="10">
        <f t="shared" si="5"/>
        <v>61.3</v>
      </c>
      <c r="Q21" s="13">
        <f t="array" ref="Q21">XLOOKUP(A:A,'Courier Company Invoice'!B:B,'Courier Company Invoice'!C:C)</f>
        <v>0.79</v>
      </c>
      <c r="R21" s="10">
        <f t="shared" si="6"/>
        <v>1</v>
      </c>
      <c r="S21" s="8" t="str">
        <f t="array" ref="S21">XLOOKUP(C:C,'Courier Company Invoice'!E:E,'Courier Company Invoice'!F:F)</f>
        <v>b</v>
      </c>
      <c r="T21" s="10">
        <f t="array" ref="T21">ROUND(XLOOKUP(A:A,'Courier Company Invoice'!B:B,'Courier Company Invoice'!H:H),2)</f>
        <v>61.3</v>
      </c>
      <c r="U21" s="10">
        <f t="shared" si="7"/>
        <v>0</v>
      </c>
      <c r="V21" s="10">
        <f t="shared" si="8"/>
        <v>0</v>
      </c>
      <c r="W21" s="10">
        <f t="shared" si="9"/>
        <v>100.9884679</v>
      </c>
      <c r="X21" s="10">
        <f t="shared" si="10"/>
        <v>0</v>
      </c>
      <c r="Y21" s="12"/>
      <c r="Z21" s="12"/>
    </row>
    <row r="22" ht="15.75" customHeight="1">
      <c r="A22" s="8">
        <v>2.001808542E9</v>
      </c>
      <c r="B22" s="9">
        <f t="array" ref="B22">XLOOKUP(A:A,'Courier Company Invoice'!B:B,'Courier Company Invoice'!A:A)</f>
        <v>1091117436464</v>
      </c>
      <c r="C22" s="8">
        <f t="array" ref="C22">XLOOKUP(A:A,'Courier Company Invoice'!B:B,'Courier Company Invoice'!E:E)</f>
        <v>416010</v>
      </c>
      <c r="D22" s="8" t="str">
        <f t="array" ref="D22">XLOOKUP(A:A,'Courier Company Invoice'!B:B,'Courier Company Invoice'!G:G)</f>
        <v>Forward charges</v>
      </c>
      <c r="E22" s="8" t="str">
        <f t="shared" si="1"/>
        <v>Yes</v>
      </c>
      <c r="F22" s="8" t="str">
        <f t="shared" si="2"/>
        <v>No</v>
      </c>
      <c r="G22" s="10">
        <f>SUMIF('Company X Order Report'!A:A,A:A,'Company X Order Report'!D:D)/1000</f>
        <v>0.734</v>
      </c>
      <c r="H22" s="8">
        <f>SUMIF('Company X Order Report'!A:A,A:A,'Company X Order Report'!D:D)</f>
        <v>734</v>
      </c>
      <c r="I22" s="10">
        <f t="shared" si="3"/>
        <v>1</v>
      </c>
      <c r="J22" s="8">
        <f t="shared" si="4"/>
        <v>1000</v>
      </c>
      <c r="K22" s="8" t="str">
        <f t="array" ref="K22">XLOOKUP(C:C,'Company X Pincode Zones'!B:B,'Company X Pincode Zones'!C:C)</f>
        <v>d</v>
      </c>
      <c r="L22" s="10">
        <f>IF(AND(E22="Yes",K22="a"),'Courier Company Rates'!$A$2,IF(AND(E22="Yes",K22="b"),'Courier Company Rates'!$C$2,IF(AND(E22="Yes",K22="c"),'Courier Company Rates'!$E$2,IF(AND(E22="Yes",K22="d"),'Courier Company Rates'!$G$2,IF(AND(E22="Yes",K22="e"),'Courier Company Rates'!$I$2,0)))))</f>
        <v>45.4</v>
      </c>
      <c r="M22" s="10">
        <f>IF(I22&gt;0.5,IF(AND(E22="Yes",K22="a"),'Courier Company Rates'!$B$2,IF(AND(E22="Yes",K22="b"),'Courier Company Rates'!$D$2,IF(AND(E22="Yes",K22="c"),'Courier Company Rates'!$F$2,IF(AND(E22="Yes",K22="d"),'Courier Company Rates'!$H$2,IF(AND(E22="Yes",K22="e"),'Courier Company Rates'!$J$2,0))))),0)</f>
        <v>44.8</v>
      </c>
      <c r="N22" s="10">
        <f>IF(AND(F22="Yes",K22="a"),'Courier Company Rates'!$K$2,IF(AND(F22="Yes",K22="b"),'Courier Company Rates'!$M$2,IF(AND(F22="Yes",K22="c"),'Courier Company Rates'!$O$2,IF(AND(F22="Yes",K22="d"),'Courier Company Rates'!$Q$2,IF(AND(F22="Yes",K22="e"),'Courier Company Rates'!$S$2,0)))))</f>
        <v>0</v>
      </c>
      <c r="O22" s="10">
        <f>IF(I22&gt;0.5,IF(AND(F22="Yes",K22="a"),'Courier Company Rates'!$L$2,IF(AND(F22="Yes",K22="b"),'Courier Company Rates'!$N$2,IF(AND(F22="Yes",K22="c"),'Courier Company Rates'!$P$2,IF(AND(F22="Yes",K22="d"),'Courier Company Rates'!$R$2,IF(AND(F22="Yes",K22="e"),'Courier Company Rates'!$T$2,0))))),0)</f>
        <v>0</v>
      </c>
      <c r="P22" s="10">
        <f t="shared" si="5"/>
        <v>90.2</v>
      </c>
      <c r="Q22" s="11">
        <f t="array" ref="Q22">XLOOKUP(A:A,'Courier Company Invoice'!B:B,'Courier Company Invoice'!C:C)</f>
        <v>0.86</v>
      </c>
      <c r="R22" s="10">
        <f t="shared" si="6"/>
        <v>1</v>
      </c>
      <c r="S22" s="8" t="str">
        <f t="array" ref="S22">XLOOKUP(C:C,'Courier Company Invoice'!E:E,'Courier Company Invoice'!F:F)</f>
        <v>d</v>
      </c>
      <c r="T22" s="10">
        <f t="array" ref="T22">ROUND(XLOOKUP(A:A,'Courier Company Invoice'!B:B,'Courier Company Invoice'!H:H),2)</f>
        <v>90.2</v>
      </c>
      <c r="U22" s="10">
        <f t="shared" si="7"/>
        <v>0</v>
      </c>
      <c r="V22" s="10">
        <f t="shared" si="8"/>
        <v>0</v>
      </c>
      <c r="W22" s="10">
        <f t="shared" si="9"/>
        <v>122.8882834</v>
      </c>
      <c r="X22" s="10">
        <f t="shared" si="10"/>
        <v>0</v>
      </c>
      <c r="Y22" s="12"/>
      <c r="Z22" s="12"/>
    </row>
    <row r="23" ht="15.75" customHeight="1">
      <c r="A23" s="8">
        <v>2.001808675E9</v>
      </c>
      <c r="B23" s="9">
        <f t="array" ref="B23">XLOOKUP(A:A,'Courier Company Invoice'!B:B,'Courier Company Invoice'!A:A)</f>
        <v>1091117437050</v>
      </c>
      <c r="C23" s="8">
        <f t="array" ref="C23">XLOOKUP(A:A,'Courier Company Invoice'!B:B,'Courier Company Invoice'!E:E)</f>
        <v>226010</v>
      </c>
      <c r="D23" s="8" t="str">
        <f t="array" ref="D23">XLOOKUP(A:A,'Courier Company Invoice'!B:B,'Courier Company Invoice'!G:G)</f>
        <v>Forward charges</v>
      </c>
      <c r="E23" s="8" t="str">
        <f t="shared" si="1"/>
        <v>Yes</v>
      </c>
      <c r="F23" s="8" t="str">
        <f t="shared" si="2"/>
        <v>No</v>
      </c>
      <c r="G23" s="10">
        <f>SUMIF('Company X Order Report'!A:A,A:A,'Company X Order Report'!D:D)/1000</f>
        <v>1.183</v>
      </c>
      <c r="H23" s="8">
        <f>SUMIF('Company X Order Report'!A:A,A:A,'Company X Order Report'!D:D)</f>
        <v>1183</v>
      </c>
      <c r="I23" s="10">
        <f t="shared" si="3"/>
        <v>1.5</v>
      </c>
      <c r="J23" s="8">
        <f t="shared" si="4"/>
        <v>1500</v>
      </c>
      <c r="K23" s="8" t="str">
        <f t="array" ref="K23">XLOOKUP(C:C,'Company X Pincode Zones'!B:B,'Company X Pincode Zones'!C:C)</f>
        <v>b</v>
      </c>
      <c r="L23" s="10">
        <f>IF(AND(E23="Yes",K23="a"),'Courier Company Rates'!$A$2,IF(AND(E23="Yes",K23="b"),'Courier Company Rates'!$C$2,IF(AND(E23="Yes",K23="c"),'Courier Company Rates'!$E$2,IF(AND(E23="Yes",K23="d"),'Courier Company Rates'!$G$2,IF(AND(E23="Yes",K23="e"),'Courier Company Rates'!$I$2,0)))))</f>
        <v>33</v>
      </c>
      <c r="M23" s="10">
        <f>IF(I23&gt;0.5,IF(AND(E23="Yes",K23="a"),'Courier Company Rates'!$B$2,IF(AND(E23="Yes",K23="b"),'Courier Company Rates'!$D$2,IF(AND(E23="Yes",K23="c"),'Courier Company Rates'!$F$2,IF(AND(E23="Yes",K23="d"),'Courier Company Rates'!$H$2,IF(AND(E23="Yes",K23="e"),'Courier Company Rates'!$J$2,0))))),0)</f>
        <v>28.3</v>
      </c>
      <c r="N23" s="10">
        <f>IF(AND(F23="Yes",K23="a"),'Courier Company Rates'!$K$2,IF(AND(F23="Yes",K23="b"),'Courier Company Rates'!$M$2,IF(AND(F23="Yes",K23="c"),'Courier Company Rates'!$O$2,IF(AND(F23="Yes",K23="d"),'Courier Company Rates'!$Q$2,IF(AND(F23="Yes",K23="e"),'Courier Company Rates'!$S$2,0)))))</f>
        <v>0</v>
      </c>
      <c r="O23" s="10">
        <f>IF(I23&gt;0.5,IF(AND(F23="Yes",K23="a"),'Courier Company Rates'!$L$2,IF(AND(F23="Yes",K23="b"),'Courier Company Rates'!$N$2,IF(AND(F23="Yes",K23="c"),'Courier Company Rates'!$P$2,IF(AND(F23="Yes",K23="d"),'Courier Company Rates'!$R$2,IF(AND(F23="Yes",K23="e"),'Courier Company Rates'!$T$2,0))))),0)</f>
        <v>0</v>
      </c>
      <c r="P23" s="10">
        <f t="shared" si="5"/>
        <v>89.6</v>
      </c>
      <c r="Q23" s="13">
        <f t="array" ref="Q23">XLOOKUP(A:A,'Courier Company Invoice'!B:B,'Courier Company Invoice'!C:C)</f>
        <v>1.2</v>
      </c>
      <c r="R23" s="10">
        <f t="shared" si="6"/>
        <v>1.5</v>
      </c>
      <c r="S23" s="8" t="str">
        <f t="array" ref="S23">XLOOKUP(C:C,'Courier Company Invoice'!E:E,'Courier Company Invoice'!F:F)</f>
        <v>b</v>
      </c>
      <c r="T23" s="10">
        <f t="array" ref="T23">ROUND(XLOOKUP(A:A,'Courier Company Invoice'!B:B,'Courier Company Invoice'!H:H),2)</f>
        <v>89.6</v>
      </c>
      <c r="U23" s="10">
        <f t="shared" si="7"/>
        <v>0</v>
      </c>
      <c r="V23" s="10">
        <f t="shared" si="8"/>
        <v>0</v>
      </c>
      <c r="W23" s="10">
        <f t="shared" si="9"/>
        <v>51.81741336</v>
      </c>
      <c r="X23" s="10">
        <f t="shared" si="10"/>
        <v>0</v>
      </c>
      <c r="Y23" s="12"/>
      <c r="Z23" s="12"/>
    </row>
    <row r="24" ht="15.75" customHeight="1">
      <c r="A24" s="8">
        <v>2.001807976E9</v>
      </c>
      <c r="B24" s="9">
        <f t="array" ref="B24">XLOOKUP(A:A,'Courier Company Invoice'!B:B,'Courier Company Invoice'!A:A)</f>
        <v>1091117327496</v>
      </c>
      <c r="C24" s="8">
        <f t="array" ref="C24">XLOOKUP(A:A,'Courier Company Invoice'!B:B,'Courier Company Invoice'!E:E)</f>
        <v>400705</v>
      </c>
      <c r="D24" s="8" t="str">
        <f t="array" ref="D24">XLOOKUP(A:A,'Courier Company Invoice'!B:B,'Courier Company Invoice'!G:G)</f>
        <v>Forward and RTO charges</v>
      </c>
      <c r="E24" s="8" t="str">
        <f t="shared" si="1"/>
        <v>Yes</v>
      </c>
      <c r="F24" s="8" t="str">
        <f t="shared" si="2"/>
        <v>Yes</v>
      </c>
      <c r="G24" s="10">
        <f>SUMIF('Company X Order Report'!A:A,A:A,'Company X Order Report'!D:D)/1000</f>
        <v>0.721</v>
      </c>
      <c r="H24" s="8">
        <f>SUMIF('Company X Order Report'!A:A,A:A,'Company X Order Report'!D:D)</f>
        <v>721</v>
      </c>
      <c r="I24" s="10">
        <f t="shared" si="3"/>
        <v>1</v>
      </c>
      <c r="J24" s="8">
        <f t="shared" si="4"/>
        <v>1000</v>
      </c>
      <c r="K24" s="8" t="str">
        <f t="array" ref="K24">XLOOKUP(C:C,'Company X Pincode Zones'!B:B,'Company X Pincode Zones'!C:C)</f>
        <v>d</v>
      </c>
      <c r="L24" s="10">
        <f>IF(AND(E24="Yes",K24="a"),'Courier Company Rates'!$A$2,IF(AND(E24="Yes",K24="b"),'Courier Company Rates'!$C$2,IF(AND(E24="Yes",K24="c"),'Courier Company Rates'!$E$2,IF(AND(E24="Yes",K24="d"),'Courier Company Rates'!$G$2,IF(AND(E24="Yes",K24="e"),'Courier Company Rates'!$I$2,0)))))</f>
        <v>45.4</v>
      </c>
      <c r="M24" s="10">
        <f>IF(I24&gt;0.5,IF(AND(E24="Yes",K24="a"),'Courier Company Rates'!$B$2,IF(AND(E24="Yes",K24="b"),'Courier Company Rates'!$D$2,IF(AND(E24="Yes",K24="c"),'Courier Company Rates'!$F$2,IF(AND(E24="Yes",K24="d"),'Courier Company Rates'!$H$2,IF(AND(E24="Yes",K24="e"),'Courier Company Rates'!$J$2,0))))),0)</f>
        <v>44.8</v>
      </c>
      <c r="N24" s="10">
        <f>IF(AND(F24="Yes",K24="a"),'Courier Company Rates'!$K$2,IF(AND(F24="Yes",K24="b"),'Courier Company Rates'!$M$2,IF(AND(F24="Yes",K24="c"),'Courier Company Rates'!$O$2,IF(AND(F24="Yes",K24="d"),'Courier Company Rates'!$Q$2,IF(AND(F24="Yes",K24="e"),'Courier Company Rates'!$S$2,0)))))</f>
        <v>41.3</v>
      </c>
      <c r="O24" s="10">
        <f>IF(I24&gt;0.5,IF(AND(F24="Yes",K24="a"),'Courier Company Rates'!$L$2,IF(AND(F24="Yes",K24="b"),'Courier Company Rates'!$N$2,IF(AND(F24="Yes",K24="c"),'Courier Company Rates'!$P$2,IF(AND(F24="Yes",K24="d"),'Courier Company Rates'!$R$2,IF(AND(F24="Yes",K24="e"),'Courier Company Rates'!$T$2,0))))),0)</f>
        <v>44.8</v>
      </c>
      <c r="P24" s="10">
        <f t="shared" si="5"/>
        <v>176.3</v>
      </c>
      <c r="Q24" s="11">
        <f t="array" ref="Q24">XLOOKUP(A:A,'Courier Company Invoice'!B:B,'Courier Company Invoice'!C:C)</f>
        <v>0.7</v>
      </c>
      <c r="R24" s="10">
        <f t="shared" si="6"/>
        <v>1</v>
      </c>
      <c r="S24" s="8" t="str">
        <f t="array" ref="S24">XLOOKUP(C:C,'Courier Company Invoice'!E:E,'Courier Company Invoice'!F:F)</f>
        <v>d</v>
      </c>
      <c r="T24" s="10">
        <f t="array" ref="T24">ROUND(XLOOKUP(A:A,'Courier Company Invoice'!B:B,'Courier Company Invoice'!H:H),2)</f>
        <v>172.8</v>
      </c>
      <c r="U24" s="10">
        <f t="shared" si="7"/>
        <v>3.5</v>
      </c>
      <c r="V24" s="10">
        <f t="shared" si="8"/>
        <v>1.985252411</v>
      </c>
      <c r="W24" s="10">
        <f t="shared" si="9"/>
        <v>125.1040222</v>
      </c>
      <c r="X24" s="10">
        <f t="shared" si="10"/>
        <v>119.4174757</v>
      </c>
      <c r="Y24" s="12"/>
      <c r="Z24" s="12"/>
    </row>
    <row r="25" ht="15.75" customHeight="1">
      <c r="A25" s="8">
        <v>2.001812838E9</v>
      </c>
      <c r="B25" s="9">
        <f t="array" ref="B25">XLOOKUP(A:A,'Courier Company Invoice'!B:B,'Courier Company Invoice'!A:A)</f>
        <v>1091118547832</v>
      </c>
      <c r="C25" s="8">
        <f t="array" ref="C25">XLOOKUP(A:A,'Courier Company Invoice'!B:B,'Courier Company Invoice'!E:E)</f>
        <v>262405</v>
      </c>
      <c r="D25" s="8" t="str">
        <f t="array" ref="D25">XLOOKUP(A:A,'Courier Company Invoice'!B:B,'Courier Company Invoice'!G:G)</f>
        <v>Forward and RTO charges</v>
      </c>
      <c r="E25" s="8" t="str">
        <f t="shared" si="1"/>
        <v>Yes</v>
      </c>
      <c r="F25" s="8" t="str">
        <f t="shared" si="2"/>
        <v>Yes</v>
      </c>
      <c r="G25" s="10">
        <f>SUMIF('Company X Order Report'!A:A,A:A,'Company X Order Report'!D:D)/1000</f>
        <v>0.558</v>
      </c>
      <c r="H25" s="8">
        <f>SUMIF('Company X Order Report'!A:A,A:A,'Company X Order Report'!D:D)</f>
        <v>558</v>
      </c>
      <c r="I25" s="10">
        <f t="shared" si="3"/>
        <v>1</v>
      </c>
      <c r="J25" s="8">
        <f t="shared" si="4"/>
        <v>1000</v>
      </c>
      <c r="K25" s="8" t="str">
        <f t="array" ref="K25">XLOOKUP(C:C,'Company X Pincode Zones'!B:B,'Company X Pincode Zones'!C:C)</f>
        <v>b</v>
      </c>
      <c r="L25" s="10">
        <f>IF(AND(E25="Yes",K25="a"),'Courier Company Rates'!$A$2,IF(AND(E25="Yes",K25="b"),'Courier Company Rates'!$C$2,IF(AND(E25="Yes",K25="c"),'Courier Company Rates'!$E$2,IF(AND(E25="Yes",K25="d"),'Courier Company Rates'!$G$2,IF(AND(E25="Yes",K25="e"),'Courier Company Rates'!$I$2,0)))))</f>
        <v>33</v>
      </c>
      <c r="M25" s="10">
        <f>IF(I25&gt;0.5,IF(AND(E25="Yes",K25="a"),'Courier Company Rates'!$B$2,IF(AND(E25="Yes",K25="b"),'Courier Company Rates'!$D$2,IF(AND(E25="Yes",K25="c"),'Courier Company Rates'!$F$2,IF(AND(E25="Yes",K25="d"),'Courier Company Rates'!$H$2,IF(AND(E25="Yes",K25="e"),'Courier Company Rates'!$J$2,0))))),0)</f>
        <v>28.3</v>
      </c>
      <c r="N25" s="10">
        <f>IF(AND(F25="Yes",K25="a"),'Courier Company Rates'!$K$2,IF(AND(F25="Yes",K25="b"),'Courier Company Rates'!$M$2,IF(AND(F25="Yes",K25="c"),'Courier Company Rates'!$O$2,IF(AND(F25="Yes",K25="d"),'Courier Company Rates'!$Q$2,IF(AND(F25="Yes",K25="e"),'Courier Company Rates'!$S$2,0)))))</f>
        <v>20.5</v>
      </c>
      <c r="O25" s="10">
        <f>IF(I25&gt;0.5,IF(AND(F25="Yes",K25="a"),'Courier Company Rates'!$L$2,IF(AND(F25="Yes",K25="b"),'Courier Company Rates'!$N$2,IF(AND(F25="Yes",K25="c"),'Courier Company Rates'!$P$2,IF(AND(F25="Yes",K25="d"),'Courier Company Rates'!$R$2,IF(AND(F25="Yes",K25="e"),'Courier Company Rates'!$T$2,0))))),0)</f>
        <v>28.3</v>
      </c>
      <c r="P25" s="10">
        <f t="shared" si="5"/>
        <v>110.1</v>
      </c>
      <c r="Q25" s="13">
        <f t="array" ref="Q25">XLOOKUP(A:A,'Courier Company Invoice'!B:B,'Courier Company Invoice'!C:C)</f>
        <v>0.6</v>
      </c>
      <c r="R25" s="10">
        <f t="shared" si="6"/>
        <v>1</v>
      </c>
      <c r="S25" s="8" t="str">
        <f t="array" ref="S25">XLOOKUP(C:C,'Courier Company Invoice'!E:E,'Courier Company Invoice'!F:F)</f>
        <v>b</v>
      </c>
      <c r="T25" s="10">
        <f t="array" ref="T25">ROUND(XLOOKUP(A:A,'Courier Company Invoice'!B:B,'Courier Company Invoice'!H:H),2)</f>
        <v>102.3</v>
      </c>
      <c r="U25" s="10">
        <f t="shared" si="7"/>
        <v>7.8</v>
      </c>
      <c r="V25" s="10">
        <f t="shared" si="8"/>
        <v>7.084468665</v>
      </c>
      <c r="W25" s="10">
        <f t="shared" si="9"/>
        <v>109.8566308</v>
      </c>
      <c r="X25" s="10">
        <f t="shared" si="10"/>
        <v>87.45519713</v>
      </c>
      <c r="Y25" s="12"/>
      <c r="Z25" s="12"/>
    </row>
    <row r="26" ht="15.75" customHeight="1">
      <c r="A26" s="8">
        <v>2.001816684E9</v>
      </c>
      <c r="B26" s="9">
        <f t="array" ref="B26">XLOOKUP(A:A,'Courier Company Invoice'!B:B,'Courier Company Invoice'!A:A)</f>
        <v>1091119398844</v>
      </c>
      <c r="C26" s="8">
        <f t="array" ref="C26">XLOOKUP(A:A,'Courier Company Invoice'!B:B,'Courier Company Invoice'!E:E)</f>
        <v>394210</v>
      </c>
      <c r="D26" s="8" t="str">
        <f t="array" ref="D26">XLOOKUP(A:A,'Courier Company Invoice'!B:B,'Courier Company Invoice'!G:G)</f>
        <v>Forward and RTO charges</v>
      </c>
      <c r="E26" s="8" t="str">
        <f t="shared" si="1"/>
        <v>Yes</v>
      </c>
      <c r="F26" s="8" t="str">
        <f t="shared" si="2"/>
        <v>Yes</v>
      </c>
      <c r="G26" s="10">
        <f>SUMIF('Company X Order Report'!A:A,A:A,'Company X Order Report'!D:D)/1000</f>
        <v>0.92</v>
      </c>
      <c r="H26" s="8">
        <f>SUMIF('Company X Order Report'!A:A,A:A,'Company X Order Report'!D:D)</f>
        <v>920</v>
      </c>
      <c r="I26" s="10">
        <f t="shared" si="3"/>
        <v>1</v>
      </c>
      <c r="J26" s="8">
        <f t="shared" si="4"/>
        <v>1000</v>
      </c>
      <c r="K26" s="8" t="str">
        <f t="array" ref="K26">XLOOKUP(C:C,'Company X Pincode Zones'!B:B,'Company X Pincode Zones'!C:C)</f>
        <v>d</v>
      </c>
      <c r="L26" s="10">
        <f>IF(AND(E26="Yes",K26="a"),'Courier Company Rates'!$A$2,IF(AND(E26="Yes",K26="b"),'Courier Company Rates'!$C$2,IF(AND(E26="Yes",K26="c"),'Courier Company Rates'!$E$2,IF(AND(E26="Yes",K26="d"),'Courier Company Rates'!$G$2,IF(AND(E26="Yes",K26="e"),'Courier Company Rates'!$I$2,0)))))</f>
        <v>45.4</v>
      </c>
      <c r="M26" s="10">
        <f>IF(I26&gt;0.5,IF(AND(E26="Yes",K26="a"),'Courier Company Rates'!$B$2,IF(AND(E26="Yes",K26="b"),'Courier Company Rates'!$D$2,IF(AND(E26="Yes",K26="c"),'Courier Company Rates'!$F$2,IF(AND(E26="Yes",K26="d"),'Courier Company Rates'!$H$2,IF(AND(E26="Yes",K26="e"),'Courier Company Rates'!$J$2,0))))),0)</f>
        <v>44.8</v>
      </c>
      <c r="N26" s="10">
        <f>IF(AND(F26="Yes",K26="a"),'Courier Company Rates'!$K$2,IF(AND(F26="Yes",K26="b"),'Courier Company Rates'!$M$2,IF(AND(F26="Yes",K26="c"),'Courier Company Rates'!$O$2,IF(AND(F26="Yes",K26="d"),'Courier Company Rates'!$Q$2,IF(AND(F26="Yes",K26="e"),'Courier Company Rates'!$S$2,0)))))</f>
        <v>41.3</v>
      </c>
      <c r="O26" s="10">
        <f>IF(I26&gt;0.5,IF(AND(F26="Yes",K26="a"),'Courier Company Rates'!$L$2,IF(AND(F26="Yes",K26="b"),'Courier Company Rates'!$N$2,IF(AND(F26="Yes",K26="c"),'Courier Company Rates'!$P$2,IF(AND(F26="Yes",K26="d"),'Courier Company Rates'!$R$2,IF(AND(F26="Yes",K26="e"),'Courier Company Rates'!$T$2,0))))),0)</f>
        <v>44.8</v>
      </c>
      <c r="P26" s="10">
        <f t="shared" si="5"/>
        <v>176.3</v>
      </c>
      <c r="Q26" s="11">
        <f t="array" ref="Q26">XLOOKUP(A:A,'Courier Company Invoice'!B:B,'Courier Company Invoice'!C:C)</f>
        <v>0.99</v>
      </c>
      <c r="R26" s="10">
        <f t="shared" si="6"/>
        <v>1</v>
      </c>
      <c r="S26" s="8" t="str">
        <f t="array" ref="S26">XLOOKUP(C:C,'Courier Company Invoice'!E:E,'Courier Company Invoice'!F:F)</f>
        <v>d</v>
      </c>
      <c r="T26" s="10">
        <f t="array" ref="T26">ROUND(XLOOKUP(A:A,'Courier Company Invoice'!B:B,'Courier Company Invoice'!H:H),2)</f>
        <v>172.8</v>
      </c>
      <c r="U26" s="10">
        <f t="shared" si="7"/>
        <v>3.5</v>
      </c>
      <c r="V26" s="10">
        <f t="shared" si="8"/>
        <v>1.985252411</v>
      </c>
      <c r="W26" s="10">
        <f t="shared" si="9"/>
        <v>98.04347826</v>
      </c>
      <c r="X26" s="10">
        <f t="shared" si="10"/>
        <v>93.58695652</v>
      </c>
      <c r="Y26" s="12"/>
      <c r="Z26" s="12"/>
    </row>
    <row r="27" ht="15.75" customHeight="1">
      <c r="A27" s="8">
        <v>2.00181716E9</v>
      </c>
      <c r="B27" s="9">
        <f t="array" ref="B27">XLOOKUP(A:A,'Courier Company Invoice'!B:B,'Courier Company Invoice'!A:A)</f>
        <v>1091119630264</v>
      </c>
      <c r="C27" s="8">
        <f t="array" ref="C27">XLOOKUP(A:A,'Courier Company Invoice'!B:B,'Courier Company Invoice'!E:E)</f>
        <v>411014</v>
      </c>
      <c r="D27" s="8" t="str">
        <f t="array" ref="D27">XLOOKUP(A:A,'Courier Company Invoice'!B:B,'Courier Company Invoice'!G:G)</f>
        <v>Forward and RTO charges</v>
      </c>
      <c r="E27" s="8" t="str">
        <f t="shared" si="1"/>
        <v>Yes</v>
      </c>
      <c r="F27" s="8" t="str">
        <f t="shared" si="2"/>
        <v>Yes</v>
      </c>
      <c r="G27" s="10">
        <f>SUMIF('Company X Order Report'!A:A,A:A,'Company X Order Report'!D:D)/1000</f>
        <v>0.7</v>
      </c>
      <c r="H27" s="8">
        <f>SUMIF('Company X Order Report'!A:A,A:A,'Company X Order Report'!D:D)</f>
        <v>700</v>
      </c>
      <c r="I27" s="10">
        <f t="shared" si="3"/>
        <v>1</v>
      </c>
      <c r="J27" s="8">
        <f t="shared" si="4"/>
        <v>1000</v>
      </c>
      <c r="K27" s="8" t="str">
        <f t="array" ref="K27">XLOOKUP(C:C,'Company X Pincode Zones'!B:B,'Company X Pincode Zones'!C:C)</f>
        <v>d</v>
      </c>
      <c r="L27" s="10">
        <f>IF(AND(E27="Yes",K27="a"),'Courier Company Rates'!$A$2,IF(AND(E27="Yes",K27="b"),'Courier Company Rates'!$C$2,IF(AND(E27="Yes",K27="c"),'Courier Company Rates'!$E$2,IF(AND(E27="Yes",K27="d"),'Courier Company Rates'!$G$2,IF(AND(E27="Yes",K27="e"),'Courier Company Rates'!$I$2,0)))))</f>
        <v>45.4</v>
      </c>
      <c r="M27" s="10">
        <f>IF(I27&gt;0.5,IF(AND(E27="Yes",K27="a"),'Courier Company Rates'!$B$2,IF(AND(E27="Yes",K27="b"),'Courier Company Rates'!$D$2,IF(AND(E27="Yes",K27="c"),'Courier Company Rates'!$F$2,IF(AND(E27="Yes",K27="d"),'Courier Company Rates'!$H$2,IF(AND(E27="Yes",K27="e"),'Courier Company Rates'!$J$2,0))))),0)</f>
        <v>44.8</v>
      </c>
      <c r="N27" s="10">
        <f>IF(AND(F27="Yes",K27="a"),'Courier Company Rates'!$K$2,IF(AND(F27="Yes",K27="b"),'Courier Company Rates'!$M$2,IF(AND(F27="Yes",K27="c"),'Courier Company Rates'!$O$2,IF(AND(F27="Yes",K27="d"),'Courier Company Rates'!$Q$2,IF(AND(F27="Yes",K27="e"),'Courier Company Rates'!$S$2,0)))))</f>
        <v>41.3</v>
      </c>
      <c r="O27" s="10">
        <f>IF(I27&gt;0.5,IF(AND(F27="Yes",K27="a"),'Courier Company Rates'!$L$2,IF(AND(F27="Yes",K27="b"),'Courier Company Rates'!$N$2,IF(AND(F27="Yes",K27="c"),'Courier Company Rates'!$P$2,IF(AND(F27="Yes",K27="d"),'Courier Company Rates'!$R$2,IF(AND(F27="Yes",K27="e"),'Courier Company Rates'!$T$2,0))))),0)</f>
        <v>44.8</v>
      </c>
      <c r="P27" s="10">
        <f t="shared" si="5"/>
        <v>176.3</v>
      </c>
      <c r="Q27" s="13">
        <f t="array" ref="Q27">XLOOKUP(A:A,'Courier Company Invoice'!B:B,'Courier Company Invoice'!C:C)</f>
        <v>0.7</v>
      </c>
      <c r="R27" s="10">
        <f t="shared" si="6"/>
        <v>1</v>
      </c>
      <c r="S27" s="8" t="str">
        <f t="array" ref="S27">XLOOKUP(C:C,'Courier Company Invoice'!E:E,'Courier Company Invoice'!F:F)</f>
        <v>d</v>
      </c>
      <c r="T27" s="10">
        <f t="array" ref="T27">ROUND(XLOOKUP(A:A,'Courier Company Invoice'!B:B,'Courier Company Invoice'!H:H),2)</f>
        <v>172.8</v>
      </c>
      <c r="U27" s="10">
        <f t="shared" si="7"/>
        <v>3.5</v>
      </c>
      <c r="V27" s="10">
        <f t="shared" si="8"/>
        <v>1.985252411</v>
      </c>
      <c r="W27" s="10">
        <f t="shared" si="9"/>
        <v>128.8571429</v>
      </c>
      <c r="X27" s="10">
        <f t="shared" si="10"/>
        <v>123</v>
      </c>
      <c r="Y27" s="12"/>
      <c r="Z27" s="12"/>
    </row>
    <row r="28" ht="15.75" customHeight="1">
      <c r="A28" s="8">
        <v>2.00181839E9</v>
      </c>
      <c r="B28" s="9">
        <f t="array" ref="B28">XLOOKUP(A:A,'Courier Company Invoice'!B:B,'Courier Company Invoice'!A:A)</f>
        <v>1091120014461</v>
      </c>
      <c r="C28" s="8">
        <f t="array" ref="C28">XLOOKUP(A:A,'Courier Company Invoice'!B:B,'Courier Company Invoice'!E:E)</f>
        <v>783301</v>
      </c>
      <c r="D28" s="8" t="str">
        <f t="array" ref="D28">XLOOKUP(A:A,'Courier Company Invoice'!B:B,'Courier Company Invoice'!G:G)</f>
        <v>Forward and RTO charges</v>
      </c>
      <c r="E28" s="8" t="str">
        <f t="shared" si="1"/>
        <v>Yes</v>
      </c>
      <c r="F28" s="8" t="str">
        <f t="shared" si="2"/>
        <v>Yes</v>
      </c>
      <c r="G28" s="10">
        <f>SUMIF('Company X Order Report'!A:A,A:A,'Company X Order Report'!D:D)/1000</f>
        <v>0.841</v>
      </c>
      <c r="H28" s="8">
        <f>SUMIF('Company X Order Report'!A:A,A:A,'Company X Order Report'!D:D)</f>
        <v>841</v>
      </c>
      <c r="I28" s="10">
        <f t="shared" si="3"/>
        <v>1</v>
      </c>
      <c r="J28" s="8">
        <f t="shared" si="4"/>
        <v>1000</v>
      </c>
      <c r="K28" s="8" t="str">
        <f t="array" ref="K28">XLOOKUP(C:C,'Company X Pincode Zones'!B:B,'Company X Pincode Zones'!C:C)</f>
        <v>e</v>
      </c>
      <c r="L28" s="10">
        <f>IF(AND(E28="Yes",K28="a"),'Courier Company Rates'!$A$2,IF(AND(E28="Yes",K28="b"),'Courier Company Rates'!$C$2,IF(AND(E28="Yes",K28="c"),'Courier Company Rates'!$E$2,IF(AND(E28="Yes",K28="d"),'Courier Company Rates'!$G$2,IF(AND(E28="Yes",K28="e"),'Courier Company Rates'!$I$2,0)))))</f>
        <v>56.6</v>
      </c>
      <c r="M28" s="10">
        <f>IF(I28&gt;0.5,IF(AND(E28="Yes",K28="a"),'Courier Company Rates'!$B$2,IF(AND(E28="Yes",K28="b"),'Courier Company Rates'!$D$2,IF(AND(E28="Yes",K28="c"),'Courier Company Rates'!$F$2,IF(AND(E28="Yes",K28="d"),'Courier Company Rates'!$H$2,IF(AND(E28="Yes",K28="e"),'Courier Company Rates'!$J$2,0))))),0)</f>
        <v>55.5</v>
      </c>
      <c r="N28" s="10">
        <f>IF(AND(F28="Yes",K28="a"),'Courier Company Rates'!$K$2,IF(AND(F28="Yes",K28="b"),'Courier Company Rates'!$M$2,IF(AND(F28="Yes",K28="c"),'Courier Company Rates'!$O$2,IF(AND(F28="Yes",K28="d"),'Courier Company Rates'!$Q$2,IF(AND(F28="Yes",K28="e"),'Courier Company Rates'!$S$2,0)))))</f>
        <v>50.7</v>
      </c>
      <c r="O28" s="10">
        <f>IF(I28&gt;0.5,IF(AND(F28="Yes",K28="a"),'Courier Company Rates'!$L$2,IF(AND(F28="Yes",K28="b"),'Courier Company Rates'!$N$2,IF(AND(F28="Yes",K28="c"),'Courier Company Rates'!$P$2,IF(AND(F28="Yes",K28="d"),'Courier Company Rates'!$R$2,IF(AND(F28="Yes",K28="e"),'Courier Company Rates'!$T$2,0))))),0)</f>
        <v>55.5</v>
      </c>
      <c r="P28" s="10">
        <f t="shared" si="5"/>
        <v>218.3</v>
      </c>
      <c r="Q28" s="11">
        <f t="array" ref="Q28">XLOOKUP(A:A,'Courier Company Invoice'!B:B,'Courier Company Invoice'!C:C)</f>
        <v>0.8</v>
      </c>
      <c r="R28" s="10">
        <f t="shared" si="6"/>
        <v>1</v>
      </c>
      <c r="S28" s="8" t="str">
        <f t="array" ref="S28">XLOOKUP(C:C,'Courier Company Invoice'!E:E,'Courier Company Invoice'!F:F)</f>
        <v>e</v>
      </c>
      <c r="T28" s="10">
        <f t="array" ref="T28">ROUND(XLOOKUP(A:A,'Courier Company Invoice'!B:B,'Courier Company Invoice'!H:H),2)</f>
        <v>213.5</v>
      </c>
      <c r="U28" s="10">
        <f t="shared" si="7"/>
        <v>4.8</v>
      </c>
      <c r="V28" s="10">
        <f t="shared" si="8"/>
        <v>2.198808978</v>
      </c>
      <c r="W28" s="10">
        <f t="shared" si="9"/>
        <v>133.293698</v>
      </c>
      <c r="X28" s="10">
        <f t="shared" si="10"/>
        <v>126.2782402</v>
      </c>
      <c r="Y28" s="12"/>
      <c r="Z28" s="12"/>
    </row>
    <row r="29" ht="15.75" customHeight="1">
      <c r="A29" s="8">
        <v>2.00182119E9</v>
      </c>
      <c r="B29" s="9">
        <f t="array" ref="B29">XLOOKUP(A:A,'Courier Company Invoice'!B:B,'Courier Company Invoice'!A:A)</f>
        <v>1091120959015</v>
      </c>
      <c r="C29" s="8">
        <f t="array" ref="C29">XLOOKUP(A:A,'Courier Company Invoice'!B:B,'Courier Company Invoice'!E:E)</f>
        <v>486661</v>
      </c>
      <c r="D29" s="8" t="str">
        <f t="array" ref="D29">XLOOKUP(A:A,'Courier Company Invoice'!B:B,'Courier Company Invoice'!G:G)</f>
        <v>Forward and RTO charges</v>
      </c>
      <c r="E29" s="8" t="str">
        <f t="shared" si="1"/>
        <v>Yes</v>
      </c>
      <c r="F29" s="8" t="str">
        <f t="shared" si="2"/>
        <v>Yes</v>
      </c>
      <c r="G29" s="10">
        <f>SUMIF('Company X Order Report'!A:A,A:A,'Company X Order Report'!D:D)/1000</f>
        <v>1.2</v>
      </c>
      <c r="H29" s="8">
        <f>SUMIF('Company X Order Report'!A:A,A:A,'Company X Order Report'!D:D)</f>
        <v>1200</v>
      </c>
      <c r="I29" s="10">
        <f t="shared" si="3"/>
        <v>1.5</v>
      </c>
      <c r="J29" s="8">
        <f t="shared" si="4"/>
        <v>1500</v>
      </c>
      <c r="K29" s="8" t="str">
        <f t="array" ref="K29">XLOOKUP(C:C,'Company X Pincode Zones'!B:B,'Company X Pincode Zones'!C:C)</f>
        <v>d</v>
      </c>
      <c r="L29" s="10">
        <f>IF(AND(E29="Yes",K29="a"),'Courier Company Rates'!$A$2,IF(AND(E29="Yes",K29="b"),'Courier Company Rates'!$C$2,IF(AND(E29="Yes",K29="c"),'Courier Company Rates'!$E$2,IF(AND(E29="Yes",K29="d"),'Courier Company Rates'!$G$2,IF(AND(E29="Yes",K29="e"),'Courier Company Rates'!$I$2,0)))))</f>
        <v>45.4</v>
      </c>
      <c r="M29" s="10">
        <f>IF(I29&gt;0.5,IF(AND(E29="Yes",K29="a"),'Courier Company Rates'!$B$2,IF(AND(E29="Yes",K29="b"),'Courier Company Rates'!$D$2,IF(AND(E29="Yes",K29="c"),'Courier Company Rates'!$F$2,IF(AND(E29="Yes",K29="d"),'Courier Company Rates'!$H$2,IF(AND(E29="Yes",K29="e"),'Courier Company Rates'!$J$2,0))))),0)</f>
        <v>44.8</v>
      </c>
      <c r="N29" s="10">
        <f>IF(AND(F29="Yes",K29="a"),'Courier Company Rates'!$K$2,IF(AND(F29="Yes",K29="b"),'Courier Company Rates'!$M$2,IF(AND(F29="Yes",K29="c"),'Courier Company Rates'!$O$2,IF(AND(F29="Yes",K29="d"),'Courier Company Rates'!$Q$2,IF(AND(F29="Yes",K29="e"),'Courier Company Rates'!$S$2,0)))))</f>
        <v>41.3</v>
      </c>
      <c r="O29" s="10">
        <f>IF(I29&gt;0.5,IF(AND(F29="Yes",K29="a"),'Courier Company Rates'!$L$2,IF(AND(F29="Yes",K29="b"),'Courier Company Rates'!$N$2,IF(AND(F29="Yes",K29="c"),'Courier Company Rates'!$P$2,IF(AND(F29="Yes",K29="d"),'Courier Company Rates'!$R$2,IF(AND(F29="Yes",K29="e"),'Courier Company Rates'!$T$2,0))))),0)</f>
        <v>44.8</v>
      </c>
      <c r="P29" s="10">
        <f t="shared" si="5"/>
        <v>265.9</v>
      </c>
      <c r="Q29" s="13">
        <f t="array" ref="Q29">XLOOKUP(A:A,'Courier Company Invoice'!B:B,'Courier Company Invoice'!C:C)</f>
        <v>1.2</v>
      </c>
      <c r="R29" s="10">
        <f t="shared" si="6"/>
        <v>1.5</v>
      </c>
      <c r="S29" s="8" t="str">
        <f t="array" ref="S29">XLOOKUP(C:C,'Courier Company Invoice'!E:E,'Courier Company Invoice'!F:F)</f>
        <v>d</v>
      </c>
      <c r="T29" s="10">
        <f t="array" ref="T29">ROUND(XLOOKUP(A:A,'Courier Company Invoice'!B:B,'Courier Company Invoice'!H:H),2)</f>
        <v>258.9</v>
      </c>
      <c r="U29" s="10">
        <f t="shared" si="7"/>
        <v>7</v>
      </c>
      <c r="V29" s="10">
        <f t="shared" si="8"/>
        <v>2.632568635</v>
      </c>
      <c r="W29" s="10">
        <f t="shared" si="9"/>
        <v>75.16666667</v>
      </c>
      <c r="X29" s="10">
        <f t="shared" si="10"/>
        <v>71.75</v>
      </c>
      <c r="Y29" s="12"/>
      <c r="Z29" s="12"/>
    </row>
    <row r="30" ht="15.75" customHeight="1">
      <c r="A30" s="8">
        <v>2.001817093E9</v>
      </c>
      <c r="B30" s="9">
        <f t="array" ref="B30">XLOOKUP(A:A,'Courier Company Invoice'!B:B,'Courier Company Invoice'!A:A)</f>
        <v>1091121485824</v>
      </c>
      <c r="C30" s="8">
        <f t="array" ref="C30">XLOOKUP(A:A,'Courier Company Invoice'!B:B,'Courier Company Invoice'!E:E)</f>
        <v>244001</v>
      </c>
      <c r="D30" s="8" t="str">
        <f t="array" ref="D30">XLOOKUP(A:A,'Courier Company Invoice'!B:B,'Courier Company Invoice'!G:G)</f>
        <v>Forward and RTO charges</v>
      </c>
      <c r="E30" s="8" t="str">
        <f t="shared" si="1"/>
        <v>Yes</v>
      </c>
      <c r="F30" s="8" t="str">
        <f t="shared" si="2"/>
        <v>Yes</v>
      </c>
      <c r="G30" s="10">
        <f>SUMIF('Company X Order Report'!A:A,A:A,'Company X Order Report'!D:D)/1000</f>
        <v>1.357</v>
      </c>
      <c r="H30" s="8">
        <f>SUMIF('Company X Order Report'!A:A,A:A,'Company X Order Report'!D:D)</f>
        <v>1357</v>
      </c>
      <c r="I30" s="10">
        <f t="shared" si="3"/>
        <v>1.5</v>
      </c>
      <c r="J30" s="8">
        <f t="shared" si="4"/>
        <v>1500</v>
      </c>
      <c r="K30" s="8" t="str">
        <f t="array" ref="K30">XLOOKUP(C:C,'Company X Pincode Zones'!B:B,'Company X Pincode Zones'!C:C)</f>
        <v>b</v>
      </c>
      <c r="L30" s="10">
        <f>IF(AND(E30="Yes",K30="a"),'Courier Company Rates'!$A$2,IF(AND(E30="Yes",K30="b"),'Courier Company Rates'!$C$2,IF(AND(E30="Yes",K30="c"),'Courier Company Rates'!$E$2,IF(AND(E30="Yes",K30="d"),'Courier Company Rates'!$G$2,IF(AND(E30="Yes",K30="e"),'Courier Company Rates'!$I$2,0)))))</f>
        <v>33</v>
      </c>
      <c r="M30" s="10">
        <f>IF(I30&gt;0.5,IF(AND(E30="Yes",K30="a"),'Courier Company Rates'!$B$2,IF(AND(E30="Yes",K30="b"),'Courier Company Rates'!$D$2,IF(AND(E30="Yes",K30="c"),'Courier Company Rates'!$F$2,IF(AND(E30="Yes",K30="d"),'Courier Company Rates'!$H$2,IF(AND(E30="Yes",K30="e"),'Courier Company Rates'!$J$2,0))))),0)</f>
        <v>28.3</v>
      </c>
      <c r="N30" s="10">
        <f>IF(AND(F30="Yes",K30="a"),'Courier Company Rates'!$K$2,IF(AND(F30="Yes",K30="b"),'Courier Company Rates'!$M$2,IF(AND(F30="Yes",K30="c"),'Courier Company Rates'!$O$2,IF(AND(F30="Yes",K30="d"),'Courier Company Rates'!$Q$2,IF(AND(F30="Yes",K30="e"),'Courier Company Rates'!$S$2,0)))))</f>
        <v>20.5</v>
      </c>
      <c r="O30" s="10">
        <f>IF(I30&gt;0.5,IF(AND(F30="Yes",K30="a"),'Courier Company Rates'!$L$2,IF(AND(F30="Yes",K30="b"),'Courier Company Rates'!$N$2,IF(AND(F30="Yes",K30="c"),'Courier Company Rates'!$P$2,IF(AND(F30="Yes",K30="d"),'Courier Company Rates'!$R$2,IF(AND(F30="Yes",K30="e"),'Courier Company Rates'!$T$2,0))))),0)</f>
        <v>28.3</v>
      </c>
      <c r="P30" s="10">
        <f t="shared" si="5"/>
        <v>166.7</v>
      </c>
      <c r="Q30" s="11">
        <f t="array" ref="Q30">XLOOKUP(A:A,'Courier Company Invoice'!B:B,'Courier Company Invoice'!C:C)</f>
        <v>1.3</v>
      </c>
      <c r="R30" s="10">
        <f t="shared" si="6"/>
        <v>1.5</v>
      </c>
      <c r="S30" s="8" t="str">
        <f t="array" ref="S30">XLOOKUP(C:C,'Courier Company Invoice'!E:E,'Courier Company Invoice'!F:F)</f>
        <v>b</v>
      </c>
      <c r="T30" s="10">
        <f t="array" ref="T30">ROUND(XLOOKUP(A:A,'Courier Company Invoice'!B:B,'Courier Company Invoice'!H:H),2)</f>
        <v>151.1</v>
      </c>
      <c r="U30" s="10">
        <f t="shared" si="7"/>
        <v>15.6</v>
      </c>
      <c r="V30" s="10">
        <f t="shared" si="8"/>
        <v>9.358128374</v>
      </c>
      <c r="W30" s="10">
        <f t="shared" si="9"/>
        <v>45.17317612</v>
      </c>
      <c r="X30" s="10">
        <f t="shared" si="10"/>
        <v>35.96168018</v>
      </c>
      <c r="Y30" s="12"/>
      <c r="Z30" s="12"/>
    </row>
    <row r="31" ht="15.75" customHeight="1">
      <c r="A31" s="8">
        <v>2.001823564E9</v>
      </c>
      <c r="B31" s="9">
        <f t="array" ref="B31">XLOOKUP(A:A,'Courier Company Invoice'!B:B,'Courier Company Invoice'!A:A)</f>
        <v>1091121666133</v>
      </c>
      <c r="C31" s="8">
        <f t="array" ref="C31">XLOOKUP(A:A,'Courier Company Invoice'!B:B,'Courier Company Invoice'!E:E)</f>
        <v>492001</v>
      </c>
      <c r="D31" s="8" t="str">
        <f t="array" ref="D31">XLOOKUP(A:A,'Courier Company Invoice'!B:B,'Courier Company Invoice'!G:G)</f>
        <v>Forward and RTO charges</v>
      </c>
      <c r="E31" s="8" t="str">
        <f t="shared" si="1"/>
        <v>Yes</v>
      </c>
      <c r="F31" s="8" t="str">
        <f t="shared" si="2"/>
        <v>Yes</v>
      </c>
      <c r="G31" s="10">
        <f>SUMIF('Company X Order Report'!A:A,A:A,'Company X Order Report'!D:D)/1000</f>
        <v>0.672</v>
      </c>
      <c r="H31" s="8">
        <f>SUMIF('Company X Order Report'!A:A,A:A,'Company X Order Report'!D:D)</f>
        <v>672</v>
      </c>
      <c r="I31" s="10">
        <f t="shared" si="3"/>
        <v>1</v>
      </c>
      <c r="J31" s="8">
        <f t="shared" si="4"/>
        <v>1000</v>
      </c>
      <c r="K31" s="8" t="str">
        <f t="array" ref="K31">XLOOKUP(C:C,'Company X Pincode Zones'!B:B,'Company X Pincode Zones'!C:C)</f>
        <v>d</v>
      </c>
      <c r="L31" s="10">
        <f>IF(AND(E31="Yes",K31="a"),'Courier Company Rates'!$A$2,IF(AND(E31="Yes",K31="b"),'Courier Company Rates'!$C$2,IF(AND(E31="Yes",K31="c"),'Courier Company Rates'!$E$2,IF(AND(E31="Yes",K31="d"),'Courier Company Rates'!$G$2,IF(AND(E31="Yes",K31="e"),'Courier Company Rates'!$I$2,0)))))</f>
        <v>45.4</v>
      </c>
      <c r="M31" s="10">
        <f>IF(I31&gt;0.5,IF(AND(E31="Yes",K31="a"),'Courier Company Rates'!$B$2,IF(AND(E31="Yes",K31="b"),'Courier Company Rates'!$D$2,IF(AND(E31="Yes",K31="c"),'Courier Company Rates'!$F$2,IF(AND(E31="Yes",K31="d"),'Courier Company Rates'!$H$2,IF(AND(E31="Yes",K31="e"),'Courier Company Rates'!$J$2,0))))),0)</f>
        <v>44.8</v>
      </c>
      <c r="N31" s="10">
        <f>IF(AND(F31="Yes",K31="a"),'Courier Company Rates'!$K$2,IF(AND(F31="Yes",K31="b"),'Courier Company Rates'!$M$2,IF(AND(F31="Yes",K31="c"),'Courier Company Rates'!$O$2,IF(AND(F31="Yes",K31="d"),'Courier Company Rates'!$Q$2,IF(AND(F31="Yes",K31="e"),'Courier Company Rates'!$S$2,0)))))</f>
        <v>41.3</v>
      </c>
      <c r="O31" s="10">
        <f>IF(I31&gt;0.5,IF(AND(F31="Yes",K31="a"),'Courier Company Rates'!$L$2,IF(AND(F31="Yes",K31="b"),'Courier Company Rates'!$N$2,IF(AND(F31="Yes",K31="c"),'Courier Company Rates'!$P$2,IF(AND(F31="Yes",K31="d"),'Courier Company Rates'!$R$2,IF(AND(F31="Yes",K31="e"),'Courier Company Rates'!$T$2,0))))),0)</f>
        <v>44.8</v>
      </c>
      <c r="P31" s="10">
        <f t="shared" si="5"/>
        <v>176.3</v>
      </c>
      <c r="Q31" s="13">
        <f t="array" ref="Q31">XLOOKUP(A:A,'Courier Company Invoice'!B:B,'Courier Company Invoice'!C:C)</f>
        <v>0.7</v>
      </c>
      <c r="R31" s="10">
        <f t="shared" si="6"/>
        <v>1</v>
      </c>
      <c r="S31" s="8" t="str">
        <f t="array" ref="S31">XLOOKUP(C:C,'Courier Company Invoice'!E:E,'Courier Company Invoice'!F:F)</f>
        <v>d</v>
      </c>
      <c r="T31" s="10">
        <f t="array" ref="T31">ROUND(XLOOKUP(A:A,'Courier Company Invoice'!B:B,'Courier Company Invoice'!H:H),2)</f>
        <v>172.8</v>
      </c>
      <c r="U31" s="10">
        <f t="shared" si="7"/>
        <v>3.5</v>
      </c>
      <c r="V31" s="10">
        <f t="shared" si="8"/>
        <v>1.985252411</v>
      </c>
      <c r="W31" s="10">
        <f t="shared" si="9"/>
        <v>134.2261905</v>
      </c>
      <c r="X31" s="10">
        <f t="shared" si="10"/>
        <v>128.125</v>
      </c>
      <c r="Y31" s="12"/>
      <c r="Z31" s="12"/>
    </row>
    <row r="32" ht="15.75" customHeight="1">
      <c r="A32" s="8">
        <v>2.001825261E9</v>
      </c>
      <c r="B32" s="9">
        <f t="array" ref="B32">XLOOKUP(A:A,'Courier Company Invoice'!B:B,'Courier Company Invoice'!A:A)</f>
        <v>1091121981575</v>
      </c>
      <c r="C32" s="8">
        <f t="array" ref="C32">XLOOKUP(A:A,'Courier Company Invoice'!B:B,'Courier Company Invoice'!E:E)</f>
        <v>517128</v>
      </c>
      <c r="D32" s="8" t="str">
        <f t="array" ref="D32">XLOOKUP(A:A,'Courier Company Invoice'!B:B,'Courier Company Invoice'!G:G)</f>
        <v>Forward and RTO charges</v>
      </c>
      <c r="E32" s="8" t="str">
        <f t="shared" si="1"/>
        <v>Yes</v>
      </c>
      <c r="F32" s="8" t="str">
        <f t="shared" si="2"/>
        <v>Yes</v>
      </c>
      <c r="G32" s="10">
        <f>SUMIF('Company X Order Report'!A:A,A:A,'Company X Order Report'!D:D)/1000</f>
        <v>1.557</v>
      </c>
      <c r="H32" s="8">
        <f>SUMIF('Company X Order Report'!A:A,A:A,'Company X Order Report'!D:D)</f>
        <v>1557</v>
      </c>
      <c r="I32" s="10">
        <f t="shared" si="3"/>
        <v>2</v>
      </c>
      <c r="J32" s="8">
        <f t="shared" si="4"/>
        <v>2000</v>
      </c>
      <c r="K32" s="8" t="str">
        <f t="array" ref="K32">XLOOKUP(C:C,'Company X Pincode Zones'!B:B,'Company X Pincode Zones'!C:C)</f>
        <v>d</v>
      </c>
      <c r="L32" s="10">
        <f>IF(AND(E32="Yes",K32="a"),'Courier Company Rates'!$A$2,IF(AND(E32="Yes",K32="b"),'Courier Company Rates'!$C$2,IF(AND(E32="Yes",K32="c"),'Courier Company Rates'!$E$2,IF(AND(E32="Yes",K32="d"),'Courier Company Rates'!$G$2,IF(AND(E32="Yes",K32="e"),'Courier Company Rates'!$I$2,0)))))</f>
        <v>45.4</v>
      </c>
      <c r="M32" s="10">
        <f>IF(I32&gt;0.5,IF(AND(E32="Yes",K32="a"),'Courier Company Rates'!$B$2,IF(AND(E32="Yes",K32="b"),'Courier Company Rates'!$D$2,IF(AND(E32="Yes",K32="c"),'Courier Company Rates'!$F$2,IF(AND(E32="Yes",K32="d"),'Courier Company Rates'!$H$2,IF(AND(E32="Yes",K32="e"),'Courier Company Rates'!$J$2,0))))),0)</f>
        <v>44.8</v>
      </c>
      <c r="N32" s="10">
        <f>IF(AND(F32="Yes",K32="a"),'Courier Company Rates'!$K$2,IF(AND(F32="Yes",K32="b"),'Courier Company Rates'!$M$2,IF(AND(F32="Yes",K32="c"),'Courier Company Rates'!$O$2,IF(AND(F32="Yes",K32="d"),'Courier Company Rates'!$Q$2,IF(AND(F32="Yes",K32="e"),'Courier Company Rates'!$S$2,0)))))</f>
        <v>41.3</v>
      </c>
      <c r="O32" s="10">
        <f>IF(I32&gt;0.5,IF(AND(F32="Yes",K32="a"),'Courier Company Rates'!$L$2,IF(AND(F32="Yes",K32="b"),'Courier Company Rates'!$N$2,IF(AND(F32="Yes",K32="c"),'Courier Company Rates'!$P$2,IF(AND(F32="Yes",K32="d"),'Courier Company Rates'!$R$2,IF(AND(F32="Yes",K32="e"),'Courier Company Rates'!$T$2,0))))),0)</f>
        <v>44.8</v>
      </c>
      <c r="P32" s="10">
        <f t="shared" si="5"/>
        <v>355.5</v>
      </c>
      <c r="Q32" s="11">
        <f t="array" ref="Q32">XLOOKUP(A:A,'Courier Company Invoice'!B:B,'Courier Company Invoice'!C:C)</f>
        <v>1.6</v>
      </c>
      <c r="R32" s="10">
        <f t="shared" si="6"/>
        <v>2</v>
      </c>
      <c r="S32" s="8" t="str">
        <f t="array" ref="S32">XLOOKUP(C:C,'Courier Company Invoice'!E:E,'Courier Company Invoice'!F:F)</f>
        <v>d</v>
      </c>
      <c r="T32" s="10">
        <f t="array" ref="T32">ROUND(XLOOKUP(A:A,'Courier Company Invoice'!B:B,'Courier Company Invoice'!H:H),2)</f>
        <v>345</v>
      </c>
      <c r="U32" s="10">
        <f t="shared" si="7"/>
        <v>10.5</v>
      </c>
      <c r="V32" s="10">
        <f t="shared" si="8"/>
        <v>2.953586498</v>
      </c>
      <c r="W32" s="10">
        <f t="shared" si="9"/>
        <v>57.93192036</v>
      </c>
      <c r="X32" s="10">
        <f t="shared" si="10"/>
        <v>55.29865125</v>
      </c>
      <c r="Y32" s="12"/>
      <c r="Z32" s="12"/>
    </row>
    <row r="33" ht="15.75" customHeight="1">
      <c r="A33" s="8">
        <v>2.001811192E9</v>
      </c>
      <c r="B33" s="9">
        <f t="array" ref="B33">XLOOKUP(A:A,'Courier Company Invoice'!B:B,'Courier Company Invoice'!A:A)</f>
        <v>1091117957780</v>
      </c>
      <c r="C33" s="8">
        <f t="array" ref="C33">XLOOKUP(A:A,'Courier Company Invoice'!B:B,'Courier Company Invoice'!E:E)</f>
        <v>562110</v>
      </c>
      <c r="D33" s="8" t="str">
        <f t="array" ref="D33">XLOOKUP(A:A,'Courier Company Invoice'!B:B,'Courier Company Invoice'!G:G)</f>
        <v>Forward and RTO charges</v>
      </c>
      <c r="E33" s="8" t="str">
        <f t="shared" si="1"/>
        <v>Yes</v>
      </c>
      <c r="F33" s="8" t="str">
        <f t="shared" si="2"/>
        <v>Yes</v>
      </c>
      <c r="G33" s="10">
        <f>SUMIF('Company X Order Report'!A:A,A:A,'Company X Order Report'!D:D)/1000</f>
        <v>1.032</v>
      </c>
      <c r="H33" s="8">
        <f>SUMIF('Company X Order Report'!A:A,A:A,'Company X Order Report'!D:D)</f>
        <v>1032</v>
      </c>
      <c r="I33" s="10">
        <f t="shared" si="3"/>
        <v>1.5</v>
      </c>
      <c r="J33" s="8">
        <f t="shared" si="4"/>
        <v>1500</v>
      </c>
      <c r="K33" s="8" t="str">
        <f t="array" ref="K33">XLOOKUP(C:C,'Company X Pincode Zones'!B:B,'Company X Pincode Zones'!C:C)</f>
        <v>d</v>
      </c>
      <c r="L33" s="10">
        <f>IF(AND(E33="Yes",K33="a"),'Courier Company Rates'!$A$2,IF(AND(E33="Yes",K33="b"),'Courier Company Rates'!$C$2,IF(AND(E33="Yes",K33="c"),'Courier Company Rates'!$E$2,IF(AND(E33="Yes",K33="d"),'Courier Company Rates'!$G$2,IF(AND(E33="Yes",K33="e"),'Courier Company Rates'!$I$2,0)))))</f>
        <v>45.4</v>
      </c>
      <c r="M33" s="10">
        <f>IF(I33&gt;0.5,IF(AND(E33="Yes",K33="a"),'Courier Company Rates'!$B$2,IF(AND(E33="Yes",K33="b"),'Courier Company Rates'!$D$2,IF(AND(E33="Yes",K33="c"),'Courier Company Rates'!$F$2,IF(AND(E33="Yes",K33="d"),'Courier Company Rates'!$H$2,IF(AND(E33="Yes",K33="e"),'Courier Company Rates'!$J$2,0))))),0)</f>
        <v>44.8</v>
      </c>
      <c r="N33" s="10">
        <f>IF(AND(F33="Yes",K33="a"),'Courier Company Rates'!$K$2,IF(AND(F33="Yes",K33="b"),'Courier Company Rates'!$M$2,IF(AND(F33="Yes",K33="c"),'Courier Company Rates'!$O$2,IF(AND(F33="Yes",K33="d"),'Courier Company Rates'!$Q$2,IF(AND(F33="Yes",K33="e"),'Courier Company Rates'!$S$2,0)))))</f>
        <v>41.3</v>
      </c>
      <c r="O33" s="10">
        <f>IF(I33&gt;0.5,IF(AND(F33="Yes",K33="a"),'Courier Company Rates'!$L$2,IF(AND(F33="Yes",K33="b"),'Courier Company Rates'!$N$2,IF(AND(F33="Yes",K33="c"),'Courier Company Rates'!$P$2,IF(AND(F33="Yes",K33="d"),'Courier Company Rates'!$R$2,IF(AND(F33="Yes",K33="e"),'Courier Company Rates'!$T$2,0))))),0)</f>
        <v>44.8</v>
      </c>
      <c r="P33" s="10">
        <f t="shared" si="5"/>
        <v>265.9</v>
      </c>
      <c r="Q33" s="13">
        <f t="array" ref="Q33">XLOOKUP(A:A,'Courier Company Invoice'!B:B,'Courier Company Invoice'!C:C)</f>
        <v>1.13</v>
      </c>
      <c r="R33" s="10">
        <f t="shared" si="6"/>
        <v>1.5</v>
      </c>
      <c r="S33" s="8" t="str">
        <f t="array" ref="S33">XLOOKUP(C:C,'Courier Company Invoice'!E:E,'Courier Company Invoice'!F:F)</f>
        <v>d</v>
      </c>
      <c r="T33" s="10">
        <f t="array" ref="T33">ROUND(XLOOKUP(A:A,'Courier Company Invoice'!B:B,'Courier Company Invoice'!H:H),2)</f>
        <v>258.9</v>
      </c>
      <c r="U33" s="10">
        <f t="shared" si="7"/>
        <v>7</v>
      </c>
      <c r="V33" s="10">
        <f t="shared" si="8"/>
        <v>2.632568635</v>
      </c>
      <c r="W33" s="10">
        <f t="shared" si="9"/>
        <v>87.40310078</v>
      </c>
      <c r="X33" s="10">
        <f t="shared" si="10"/>
        <v>83.43023256</v>
      </c>
      <c r="Y33" s="12"/>
      <c r="Z33" s="12"/>
    </row>
    <row r="34" ht="15.75" customHeight="1">
      <c r="A34" s="8">
        <v>2.001809917E9</v>
      </c>
      <c r="B34" s="9">
        <f t="array" ref="B34">XLOOKUP(A:A,'Courier Company Invoice'!B:B,'Courier Company Invoice'!A:A)</f>
        <v>1091121482593</v>
      </c>
      <c r="C34" s="8">
        <f t="array" ref="C34">XLOOKUP(A:A,'Courier Company Invoice'!B:B,'Courier Company Invoice'!E:E)</f>
        <v>831006</v>
      </c>
      <c r="D34" s="8" t="str">
        <f t="array" ref="D34">XLOOKUP(A:A,'Courier Company Invoice'!B:B,'Courier Company Invoice'!G:G)</f>
        <v>Forward and RTO charges</v>
      </c>
      <c r="E34" s="8" t="str">
        <f t="shared" si="1"/>
        <v>Yes</v>
      </c>
      <c r="F34" s="8" t="str">
        <f t="shared" si="2"/>
        <v>Yes</v>
      </c>
      <c r="G34" s="10">
        <f>SUMIF('Company X Order Report'!A:A,A:A,'Company X Order Report'!D:D)/1000</f>
        <v>0.63</v>
      </c>
      <c r="H34" s="8">
        <f>SUMIF('Company X Order Report'!A:A,A:A,'Company X Order Report'!D:D)</f>
        <v>630</v>
      </c>
      <c r="I34" s="10">
        <f t="shared" si="3"/>
        <v>1</v>
      </c>
      <c r="J34" s="8">
        <f t="shared" si="4"/>
        <v>1000</v>
      </c>
      <c r="K34" s="8" t="str">
        <f t="array" ref="K34">XLOOKUP(C:C,'Company X Pincode Zones'!B:B,'Company X Pincode Zones'!C:C)</f>
        <v>d</v>
      </c>
      <c r="L34" s="10">
        <f>IF(AND(E34="Yes",K34="a"),'Courier Company Rates'!$A$2,IF(AND(E34="Yes",K34="b"),'Courier Company Rates'!$C$2,IF(AND(E34="Yes",K34="c"),'Courier Company Rates'!$E$2,IF(AND(E34="Yes",K34="d"),'Courier Company Rates'!$G$2,IF(AND(E34="Yes",K34="e"),'Courier Company Rates'!$I$2,0)))))</f>
        <v>45.4</v>
      </c>
      <c r="M34" s="10">
        <f>IF(I34&gt;0.5,IF(AND(E34="Yes",K34="a"),'Courier Company Rates'!$B$2,IF(AND(E34="Yes",K34="b"),'Courier Company Rates'!$D$2,IF(AND(E34="Yes",K34="c"),'Courier Company Rates'!$F$2,IF(AND(E34="Yes",K34="d"),'Courier Company Rates'!$H$2,IF(AND(E34="Yes",K34="e"),'Courier Company Rates'!$J$2,0))))),0)</f>
        <v>44.8</v>
      </c>
      <c r="N34" s="10">
        <f>IF(AND(F34="Yes",K34="a"),'Courier Company Rates'!$K$2,IF(AND(F34="Yes",K34="b"),'Courier Company Rates'!$M$2,IF(AND(F34="Yes",K34="c"),'Courier Company Rates'!$O$2,IF(AND(F34="Yes",K34="d"),'Courier Company Rates'!$Q$2,IF(AND(F34="Yes",K34="e"),'Courier Company Rates'!$S$2,0)))))</f>
        <v>41.3</v>
      </c>
      <c r="O34" s="10">
        <f>IF(I34&gt;0.5,IF(AND(F34="Yes",K34="a"),'Courier Company Rates'!$L$2,IF(AND(F34="Yes",K34="b"),'Courier Company Rates'!$N$2,IF(AND(F34="Yes",K34="c"),'Courier Company Rates'!$P$2,IF(AND(F34="Yes",K34="d"),'Courier Company Rates'!$R$2,IF(AND(F34="Yes",K34="e"),'Courier Company Rates'!$T$2,0))))),0)</f>
        <v>44.8</v>
      </c>
      <c r="P34" s="10">
        <f t="shared" si="5"/>
        <v>176.3</v>
      </c>
      <c r="Q34" s="11">
        <f t="array" ref="Q34">XLOOKUP(A:A,'Courier Company Invoice'!B:B,'Courier Company Invoice'!C:C)</f>
        <v>0.6</v>
      </c>
      <c r="R34" s="10">
        <f t="shared" si="6"/>
        <v>1</v>
      </c>
      <c r="S34" s="8" t="str">
        <f t="array" ref="S34">XLOOKUP(C:C,'Courier Company Invoice'!E:E,'Courier Company Invoice'!F:F)</f>
        <v>d</v>
      </c>
      <c r="T34" s="10">
        <f t="array" ref="T34">ROUND(XLOOKUP(A:A,'Courier Company Invoice'!B:B,'Courier Company Invoice'!H:H),2)</f>
        <v>172.8</v>
      </c>
      <c r="U34" s="10">
        <f t="shared" si="7"/>
        <v>3.5</v>
      </c>
      <c r="V34" s="10">
        <f t="shared" si="8"/>
        <v>1.985252411</v>
      </c>
      <c r="W34" s="10">
        <f t="shared" si="9"/>
        <v>143.1746032</v>
      </c>
      <c r="X34" s="10">
        <f t="shared" si="10"/>
        <v>136.6666667</v>
      </c>
      <c r="Y34" s="12"/>
      <c r="Z34" s="12"/>
    </row>
    <row r="35" ht="15.75" customHeight="1">
      <c r="A35" s="8">
        <v>2.00180621E9</v>
      </c>
      <c r="B35" s="9">
        <f t="array" ref="B35">XLOOKUP(A:A,'Courier Company Invoice'!B:B,'Courier Company Invoice'!A:A)</f>
        <v>1091117221940</v>
      </c>
      <c r="C35" s="8">
        <f t="array" ref="C35">XLOOKUP(A:A,'Courier Company Invoice'!B:B,'Courier Company Invoice'!E:E)</f>
        <v>140604</v>
      </c>
      <c r="D35" s="8" t="str">
        <f t="array" ref="D35">XLOOKUP(A:A,'Courier Company Invoice'!B:B,'Courier Company Invoice'!G:G)</f>
        <v>Forward charges</v>
      </c>
      <c r="E35" s="8" t="str">
        <f t="shared" si="1"/>
        <v>Yes</v>
      </c>
      <c r="F35" s="8" t="str">
        <f t="shared" si="2"/>
        <v>No</v>
      </c>
      <c r="G35" s="10">
        <f>SUMIF('Company X Order Report'!A:A,A:A,'Company X Order Report'!D:D)/1000</f>
        <v>0.22</v>
      </c>
      <c r="H35" s="8">
        <f>SUMIF('Company X Order Report'!A:A,A:A,'Company X Order Report'!D:D)</f>
        <v>220</v>
      </c>
      <c r="I35" s="10">
        <f t="shared" si="3"/>
        <v>0.5</v>
      </c>
      <c r="J35" s="8">
        <f t="shared" si="4"/>
        <v>500</v>
      </c>
      <c r="K35" s="8" t="str">
        <f t="array" ref="K35">XLOOKUP(C:C,'Company X Pincode Zones'!B:B,'Company X Pincode Zones'!C:C)</f>
        <v>b</v>
      </c>
      <c r="L35" s="10">
        <f>IF(AND(E35="Yes",K35="a"),'Courier Company Rates'!$A$2,IF(AND(E35="Yes",K35="b"),'Courier Company Rates'!$C$2,IF(AND(E35="Yes",K35="c"),'Courier Company Rates'!$E$2,IF(AND(E35="Yes",K35="d"),'Courier Company Rates'!$G$2,IF(AND(E35="Yes",K35="e"),'Courier Company Rates'!$I$2,0)))))</f>
        <v>33</v>
      </c>
      <c r="M35" s="10">
        <f>IF(I35&gt;0.5,IF(AND(E35="Yes",K35="a"),'Courier Company Rates'!$B$2,IF(AND(E35="Yes",K35="b"),'Courier Company Rates'!$D$2,IF(AND(E35="Yes",K35="c"),'Courier Company Rates'!$F$2,IF(AND(E35="Yes",K35="d"),'Courier Company Rates'!$H$2,IF(AND(E35="Yes",K35="e"),'Courier Company Rates'!$J$2,0))))),0)</f>
        <v>0</v>
      </c>
      <c r="N35" s="10">
        <f>IF(AND(F35="Yes",K35="a"),'Courier Company Rates'!$K$2,IF(AND(F35="Yes",K35="b"),'Courier Company Rates'!$M$2,IF(AND(F35="Yes",K35="c"),'Courier Company Rates'!$O$2,IF(AND(F35="Yes",K35="d"),'Courier Company Rates'!$Q$2,IF(AND(F35="Yes",K35="e"),'Courier Company Rates'!$S$2,0)))))</f>
        <v>0</v>
      </c>
      <c r="O35" s="10">
        <f>IF(I35&gt;0.5,IF(AND(F35="Yes",K35="a"),'Courier Company Rates'!$L$2,IF(AND(F35="Yes",K35="b"),'Courier Company Rates'!$N$2,IF(AND(F35="Yes",K35="c"),'Courier Company Rates'!$P$2,IF(AND(F35="Yes",K35="d"),'Courier Company Rates'!$R$2,IF(AND(F35="Yes",K35="e"),'Courier Company Rates'!$T$2,0))))),0)</f>
        <v>0</v>
      </c>
      <c r="P35" s="10">
        <f t="shared" si="5"/>
        <v>33</v>
      </c>
      <c r="Q35" s="13">
        <f t="array" ref="Q35">XLOOKUP(A:A,'Courier Company Invoice'!B:B,'Courier Company Invoice'!C:C)</f>
        <v>2.92</v>
      </c>
      <c r="R35" s="10">
        <f t="shared" si="6"/>
        <v>3</v>
      </c>
      <c r="S35" s="8" t="str">
        <f t="array" ref="S35">XLOOKUP(C:C,'Courier Company Invoice'!E:E,'Courier Company Invoice'!F:F)</f>
        <v>b</v>
      </c>
      <c r="T35" s="10">
        <f t="array" ref="T35">ROUND(XLOOKUP(A:A,'Courier Company Invoice'!B:B,'Courier Company Invoice'!H:H),2)</f>
        <v>174.5</v>
      </c>
      <c r="U35" s="10">
        <f t="shared" si="7"/>
        <v>-141.5</v>
      </c>
      <c r="V35" s="10">
        <f t="shared" si="8"/>
        <v>-428.7878788</v>
      </c>
      <c r="W35" s="10">
        <f t="shared" si="9"/>
        <v>150</v>
      </c>
      <c r="X35" s="10">
        <f t="shared" si="10"/>
        <v>0</v>
      </c>
      <c r="Y35" s="12"/>
      <c r="Z35" s="12"/>
    </row>
    <row r="36" ht="15.75" customHeight="1">
      <c r="A36" s="8">
        <v>2.001806226E9</v>
      </c>
      <c r="B36" s="9">
        <f t="array" ref="B36">XLOOKUP(A:A,'Courier Company Invoice'!B:B,'Courier Company Invoice'!A:A)</f>
        <v>1091117222065</v>
      </c>
      <c r="C36" s="8">
        <f t="array" ref="C36">XLOOKUP(A:A,'Courier Company Invoice'!B:B,'Courier Company Invoice'!E:E)</f>
        <v>723146</v>
      </c>
      <c r="D36" s="8" t="str">
        <f t="array" ref="D36">XLOOKUP(A:A,'Courier Company Invoice'!B:B,'Courier Company Invoice'!G:G)</f>
        <v>Forward charges</v>
      </c>
      <c r="E36" s="8" t="str">
        <f t="shared" si="1"/>
        <v>Yes</v>
      </c>
      <c r="F36" s="8" t="str">
        <f t="shared" si="2"/>
        <v>No</v>
      </c>
      <c r="G36" s="10">
        <f>SUMIF('Company X Order Report'!A:A,A:A,'Company X Order Report'!D:D)/1000</f>
        <v>0.48</v>
      </c>
      <c r="H36" s="8">
        <f>SUMIF('Company X Order Report'!A:A,A:A,'Company X Order Report'!D:D)</f>
        <v>480</v>
      </c>
      <c r="I36" s="10">
        <f t="shared" si="3"/>
        <v>0.5</v>
      </c>
      <c r="J36" s="8">
        <f t="shared" si="4"/>
        <v>500</v>
      </c>
      <c r="K36" s="8" t="str">
        <f t="array" ref="K36">XLOOKUP(C:C,'Company X Pincode Zones'!B:B,'Company X Pincode Zones'!C:C)</f>
        <v>d</v>
      </c>
      <c r="L36" s="10">
        <f>IF(AND(E36="Yes",K36="a"),'Courier Company Rates'!$A$2,IF(AND(E36="Yes",K36="b"),'Courier Company Rates'!$C$2,IF(AND(E36="Yes",K36="c"),'Courier Company Rates'!$E$2,IF(AND(E36="Yes",K36="d"),'Courier Company Rates'!$G$2,IF(AND(E36="Yes",K36="e"),'Courier Company Rates'!$I$2,0)))))</f>
        <v>45.4</v>
      </c>
      <c r="M36" s="10">
        <f>IF(I36&gt;0.5,IF(AND(E36="Yes",K36="a"),'Courier Company Rates'!$B$2,IF(AND(E36="Yes",K36="b"),'Courier Company Rates'!$D$2,IF(AND(E36="Yes",K36="c"),'Courier Company Rates'!$F$2,IF(AND(E36="Yes",K36="d"),'Courier Company Rates'!$H$2,IF(AND(E36="Yes",K36="e"),'Courier Company Rates'!$J$2,0))))),0)</f>
        <v>0</v>
      </c>
      <c r="N36" s="10">
        <f>IF(AND(F36="Yes",K36="a"),'Courier Company Rates'!$K$2,IF(AND(F36="Yes",K36="b"),'Courier Company Rates'!$M$2,IF(AND(F36="Yes",K36="c"),'Courier Company Rates'!$O$2,IF(AND(F36="Yes",K36="d"),'Courier Company Rates'!$Q$2,IF(AND(F36="Yes",K36="e"),'Courier Company Rates'!$S$2,0)))))</f>
        <v>0</v>
      </c>
      <c r="O36" s="10">
        <f>IF(I36&gt;0.5,IF(AND(F36="Yes",K36="a"),'Courier Company Rates'!$L$2,IF(AND(F36="Yes",K36="b"),'Courier Company Rates'!$N$2,IF(AND(F36="Yes",K36="c"),'Courier Company Rates'!$P$2,IF(AND(F36="Yes",K36="d"),'Courier Company Rates'!$R$2,IF(AND(F36="Yes",K36="e"),'Courier Company Rates'!$T$2,0))))),0)</f>
        <v>0</v>
      </c>
      <c r="P36" s="10">
        <f t="shared" si="5"/>
        <v>45.4</v>
      </c>
      <c r="Q36" s="11">
        <f t="array" ref="Q36">XLOOKUP(A:A,'Courier Company Invoice'!B:B,'Courier Company Invoice'!C:C)</f>
        <v>0.68</v>
      </c>
      <c r="R36" s="10">
        <f t="shared" si="6"/>
        <v>1</v>
      </c>
      <c r="S36" s="8" t="str">
        <f t="array" ref="S36">XLOOKUP(C:C,'Courier Company Invoice'!E:E,'Courier Company Invoice'!F:F)</f>
        <v>d</v>
      </c>
      <c r="T36" s="10">
        <f t="array" ref="T36">ROUND(XLOOKUP(A:A,'Courier Company Invoice'!B:B,'Courier Company Invoice'!H:H),2)</f>
        <v>90.2</v>
      </c>
      <c r="U36" s="10">
        <f t="shared" si="7"/>
        <v>-44.8</v>
      </c>
      <c r="V36" s="10">
        <f t="shared" si="8"/>
        <v>-98.6784141</v>
      </c>
      <c r="W36" s="10">
        <f t="shared" si="9"/>
        <v>94.58333333</v>
      </c>
      <c r="X36" s="10">
        <f t="shared" si="10"/>
        <v>0</v>
      </c>
      <c r="Y36" s="12"/>
      <c r="Z36" s="12"/>
    </row>
    <row r="37" ht="15.75" customHeight="1">
      <c r="A37" s="8">
        <v>2.001806229E9</v>
      </c>
      <c r="B37" s="9">
        <f t="array" ref="B37">XLOOKUP(A:A,'Courier Company Invoice'!B:B,'Courier Company Invoice'!A:A)</f>
        <v>1091117222080</v>
      </c>
      <c r="C37" s="8">
        <f t="array" ref="C37">XLOOKUP(A:A,'Courier Company Invoice'!B:B,'Courier Company Invoice'!E:E)</f>
        <v>421204</v>
      </c>
      <c r="D37" s="8" t="str">
        <f t="array" ref="D37">XLOOKUP(A:A,'Courier Company Invoice'!B:B,'Courier Company Invoice'!G:G)</f>
        <v>Forward charges</v>
      </c>
      <c r="E37" s="8" t="str">
        <f t="shared" si="1"/>
        <v>Yes</v>
      </c>
      <c r="F37" s="8" t="str">
        <f t="shared" si="2"/>
        <v>No</v>
      </c>
      <c r="G37" s="10">
        <f>SUMIF('Company X Order Report'!A:A,A:A,'Company X Order Report'!D:D)/1000</f>
        <v>0.5</v>
      </c>
      <c r="H37" s="8">
        <f>SUMIF('Company X Order Report'!A:A,A:A,'Company X Order Report'!D:D)</f>
        <v>500</v>
      </c>
      <c r="I37" s="10">
        <f t="shared" si="3"/>
        <v>0.5</v>
      </c>
      <c r="J37" s="8">
        <f t="shared" si="4"/>
        <v>500</v>
      </c>
      <c r="K37" s="8" t="str">
        <f t="array" ref="K37">XLOOKUP(C:C,'Company X Pincode Zones'!B:B,'Company X Pincode Zones'!C:C)</f>
        <v>d</v>
      </c>
      <c r="L37" s="10">
        <f>IF(AND(E37="Yes",K37="a"),'Courier Company Rates'!$A$2,IF(AND(E37="Yes",K37="b"),'Courier Company Rates'!$C$2,IF(AND(E37="Yes",K37="c"),'Courier Company Rates'!$E$2,IF(AND(E37="Yes",K37="d"),'Courier Company Rates'!$G$2,IF(AND(E37="Yes",K37="e"),'Courier Company Rates'!$I$2,0)))))</f>
        <v>45.4</v>
      </c>
      <c r="M37" s="10">
        <f>IF(I37&gt;0.5,IF(AND(E37="Yes",K37="a"),'Courier Company Rates'!$B$2,IF(AND(E37="Yes",K37="b"),'Courier Company Rates'!$D$2,IF(AND(E37="Yes",K37="c"),'Courier Company Rates'!$F$2,IF(AND(E37="Yes",K37="d"),'Courier Company Rates'!$H$2,IF(AND(E37="Yes",K37="e"),'Courier Company Rates'!$J$2,0))))),0)</f>
        <v>0</v>
      </c>
      <c r="N37" s="10">
        <f>IF(AND(F37="Yes",K37="a"),'Courier Company Rates'!$K$2,IF(AND(F37="Yes",K37="b"),'Courier Company Rates'!$M$2,IF(AND(F37="Yes",K37="c"),'Courier Company Rates'!$O$2,IF(AND(F37="Yes",K37="d"),'Courier Company Rates'!$Q$2,IF(AND(F37="Yes",K37="e"),'Courier Company Rates'!$S$2,0)))))</f>
        <v>0</v>
      </c>
      <c r="O37" s="10">
        <f>IF(I37&gt;0.5,IF(AND(F37="Yes",K37="a"),'Courier Company Rates'!$L$2,IF(AND(F37="Yes",K37="b"),'Courier Company Rates'!$N$2,IF(AND(F37="Yes",K37="c"),'Courier Company Rates'!$P$2,IF(AND(F37="Yes",K37="d"),'Courier Company Rates'!$R$2,IF(AND(F37="Yes",K37="e"),'Courier Company Rates'!$T$2,0))))),0)</f>
        <v>0</v>
      </c>
      <c r="P37" s="10">
        <f t="shared" si="5"/>
        <v>45.4</v>
      </c>
      <c r="Q37" s="13">
        <f t="array" ref="Q37">XLOOKUP(A:A,'Courier Company Invoice'!B:B,'Courier Company Invoice'!C:C)</f>
        <v>0.71</v>
      </c>
      <c r="R37" s="10">
        <f t="shared" si="6"/>
        <v>1</v>
      </c>
      <c r="S37" s="8" t="str">
        <f t="array" ref="S37">XLOOKUP(C:C,'Courier Company Invoice'!E:E,'Courier Company Invoice'!F:F)</f>
        <v>d</v>
      </c>
      <c r="T37" s="10">
        <f t="array" ref="T37">ROUND(XLOOKUP(A:A,'Courier Company Invoice'!B:B,'Courier Company Invoice'!H:H),2)</f>
        <v>90.2</v>
      </c>
      <c r="U37" s="10">
        <f t="shared" si="7"/>
        <v>-44.8</v>
      </c>
      <c r="V37" s="10">
        <f t="shared" si="8"/>
        <v>-98.6784141</v>
      </c>
      <c r="W37" s="10">
        <f t="shared" si="9"/>
        <v>90.8</v>
      </c>
      <c r="X37" s="10">
        <f t="shared" si="10"/>
        <v>0</v>
      </c>
      <c r="Y37" s="12"/>
      <c r="Z37" s="12"/>
    </row>
    <row r="38" ht="15.75" customHeight="1">
      <c r="A38" s="8">
        <v>2.001806233E9</v>
      </c>
      <c r="B38" s="9">
        <f t="array" ref="B38">XLOOKUP(A:A,'Courier Company Invoice'!B:B,'Courier Company Invoice'!A:A)</f>
        <v>1091117222135</v>
      </c>
      <c r="C38" s="8">
        <f t="array" ref="C38">XLOOKUP(A:A,'Courier Company Invoice'!B:B,'Courier Company Invoice'!E:E)</f>
        <v>263139</v>
      </c>
      <c r="D38" s="8" t="str">
        <f t="array" ref="D38">XLOOKUP(A:A,'Courier Company Invoice'!B:B,'Courier Company Invoice'!G:G)</f>
        <v>Forward charges</v>
      </c>
      <c r="E38" s="8" t="str">
        <f t="shared" si="1"/>
        <v>Yes</v>
      </c>
      <c r="F38" s="8" t="str">
        <f t="shared" si="2"/>
        <v>No</v>
      </c>
      <c r="G38" s="10">
        <f>SUMIF('Company X Order Report'!A:A,A:A,'Company X Order Report'!D:D)/1000</f>
        <v>0.245</v>
      </c>
      <c r="H38" s="8">
        <f>SUMIF('Company X Order Report'!A:A,A:A,'Company X Order Report'!D:D)</f>
        <v>245</v>
      </c>
      <c r="I38" s="10">
        <f t="shared" si="3"/>
        <v>0.5</v>
      </c>
      <c r="J38" s="8">
        <f t="shared" si="4"/>
        <v>500</v>
      </c>
      <c r="K38" s="8" t="str">
        <f t="array" ref="K38">XLOOKUP(C:C,'Company X Pincode Zones'!B:B,'Company X Pincode Zones'!C:C)</f>
        <v>b</v>
      </c>
      <c r="L38" s="10">
        <f>IF(AND(E38="Yes",K38="a"),'Courier Company Rates'!$A$2,IF(AND(E38="Yes",K38="b"),'Courier Company Rates'!$C$2,IF(AND(E38="Yes",K38="c"),'Courier Company Rates'!$E$2,IF(AND(E38="Yes",K38="d"),'Courier Company Rates'!$G$2,IF(AND(E38="Yes",K38="e"),'Courier Company Rates'!$I$2,0)))))</f>
        <v>33</v>
      </c>
      <c r="M38" s="10">
        <f>IF(I38&gt;0.5,IF(AND(E38="Yes",K38="a"),'Courier Company Rates'!$B$2,IF(AND(E38="Yes",K38="b"),'Courier Company Rates'!$D$2,IF(AND(E38="Yes",K38="c"),'Courier Company Rates'!$F$2,IF(AND(E38="Yes",K38="d"),'Courier Company Rates'!$H$2,IF(AND(E38="Yes",K38="e"),'Courier Company Rates'!$J$2,0))))),0)</f>
        <v>0</v>
      </c>
      <c r="N38" s="10">
        <f>IF(AND(F38="Yes",K38="a"),'Courier Company Rates'!$K$2,IF(AND(F38="Yes",K38="b"),'Courier Company Rates'!$M$2,IF(AND(F38="Yes",K38="c"),'Courier Company Rates'!$O$2,IF(AND(F38="Yes",K38="d"),'Courier Company Rates'!$Q$2,IF(AND(F38="Yes",K38="e"),'Courier Company Rates'!$S$2,0)))))</f>
        <v>0</v>
      </c>
      <c r="O38" s="10">
        <f>IF(I38&gt;0.5,IF(AND(F38="Yes",K38="a"),'Courier Company Rates'!$L$2,IF(AND(F38="Yes",K38="b"),'Courier Company Rates'!$N$2,IF(AND(F38="Yes",K38="c"),'Courier Company Rates'!$P$2,IF(AND(F38="Yes",K38="d"),'Courier Company Rates'!$R$2,IF(AND(F38="Yes",K38="e"),'Courier Company Rates'!$T$2,0))))),0)</f>
        <v>0</v>
      </c>
      <c r="P38" s="10">
        <f t="shared" si="5"/>
        <v>33</v>
      </c>
      <c r="Q38" s="11">
        <f t="array" ref="Q38">XLOOKUP(A:A,'Courier Company Invoice'!B:B,'Courier Company Invoice'!C:C)</f>
        <v>0.78</v>
      </c>
      <c r="R38" s="10">
        <f t="shared" si="6"/>
        <v>1</v>
      </c>
      <c r="S38" s="8" t="str">
        <f t="array" ref="S38">XLOOKUP(C:C,'Courier Company Invoice'!E:E,'Courier Company Invoice'!F:F)</f>
        <v>b</v>
      </c>
      <c r="T38" s="10">
        <f t="array" ref="T38">ROUND(XLOOKUP(A:A,'Courier Company Invoice'!B:B,'Courier Company Invoice'!H:H),2)</f>
        <v>61.3</v>
      </c>
      <c r="U38" s="10">
        <f t="shared" si="7"/>
        <v>-28.3</v>
      </c>
      <c r="V38" s="10">
        <f t="shared" si="8"/>
        <v>-85.75757576</v>
      </c>
      <c r="W38" s="10">
        <f t="shared" si="9"/>
        <v>134.6938776</v>
      </c>
      <c r="X38" s="10">
        <f t="shared" si="10"/>
        <v>0</v>
      </c>
      <c r="Y38" s="12"/>
      <c r="Z38" s="12"/>
    </row>
    <row r="39" ht="15.75" customHeight="1">
      <c r="A39" s="8">
        <v>2.001806251E9</v>
      </c>
      <c r="B39" s="9">
        <f t="array" ref="B39">XLOOKUP(A:A,'Courier Company Invoice'!B:B,'Courier Company Invoice'!A:A)</f>
        <v>1091117222146</v>
      </c>
      <c r="C39" s="8">
        <f t="array" ref="C39">XLOOKUP(A:A,'Courier Company Invoice'!B:B,'Courier Company Invoice'!E:E)</f>
        <v>743263</v>
      </c>
      <c r="D39" s="8" t="str">
        <f t="array" ref="D39">XLOOKUP(A:A,'Courier Company Invoice'!B:B,'Courier Company Invoice'!G:G)</f>
        <v>Forward charges</v>
      </c>
      <c r="E39" s="8" t="str">
        <f t="shared" si="1"/>
        <v>Yes</v>
      </c>
      <c r="F39" s="8" t="str">
        <f t="shared" si="2"/>
        <v>No</v>
      </c>
      <c r="G39" s="10">
        <f>SUMIF('Company X Order Report'!A:A,A:A,'Company X Order Report'!D:D)/1000</f>
        <v>0.245</v>
      </c>
      <c r="H39" s="8">
        <f>SUMIF('Company X Order Report'!A:A,A:A,'Company X Order Report'!D:D)</f>
        <v>245</v>
      </c>
      <c r="I39" s="10">
        <f t="shared" si="3"/>
        <v>0.5</v>
      </c>
      <c r="J39" s="8">
        <f t="shared" si="4"/>
        <v>500</v>
      </c>
      <c r="K39" s="8" t="str">
        <f t="array" ref="K39">XLOOKUP(C:C,'Company X Pincode Zones'!B:B,'Company X Pincode Zones'!C:C)</f>
        <v>d</v>
      </c>
      <c r="L39" s="10">
        <f>IF(AND(E39="Yes",K39="a"),'Courier Company Rates'!$A$2,IF(AND(E39="Yes",K39="b"),'Courier Company Rates'!$C$2,IF(AND(E39="Yes",K39="c"),'Courier Company Rates'!$E$2,IF(AND(E39="Yes",K39="d"),'Courier Company Rates'!$G$2,IF(AND(E39="Yes",K39="e"),'Courier Company Rates'!$I$2,0)))))</f>
        <v>45.4</v>
      </c>
      <c r="M39" s="10">
        <f>IF(I39&gt;0.5,IF(AND(E39="Yes",K39="a"),'Courier Company Rates'!$B$2,IF(AND(E39="Yes",K39="b"),'Courier Company Rates'!$D$2,IF(AND(E39="Yes",K39="c"),'Courier Company Rates'!$F$2,IF(AND(E39="Yes",K39="d"),'Courier Company Rates'!$H$2,IF(AND(E39="Yes",K39="e"),'Courier Company Rates'!$J$2,0))))),0)</f>
        <v>0</v>
      </c>
      <c r="N39" s="10">
        <f>IF(AND(F39="Yes",K39="a"),'Courier Company Rates'!$K$2,IF(AND(F39="Yes",K39="b"),'Courier Company Rates'!$M$2,IF(AND(F39="Yes",K39="c"),'Courier Company Rates'!$O$2,IF(AND(F39="Yes",K39="d"),'Courier Company Rates'!$Q$2,IF(AND(F39="Yes",K39="e"),'Courier Company Rates'!$S$2,0)))))</f>
        <v>0</v>
      </c>
      <c r="O39" s="10">
        <f>IF(I39&gt;0.5,IF(AND(F39="Yes",K39="a"),'Courier Company Rates'!$L$2,IF(AND(F39="Yes",K39="b"),'Courier Company Rates'!$N$2,IF(AND(F39="Yes",K39="c"),'Courier Company Rates'!$P$2,IF(AND(F39="Yes",K39="d"),'Courier Company Rates'!$R$2,IF(AND(F39="Yes",K39="e"),'Courier Company Rates'!$T$2,0))))),0)</f>
        <v>0</v>
      </c>
      <c r="P39" s="10">
        <f t="shared" si="5"/>
        <v>45.4</v>
      </c>
      <c r="Q39" s="13">
        <f t="array" ref="Q39">XLOOKUP(A:A,'Courier Company Invoice'!B:B,'Courier Company Invoice'!C:C)</f>
        <v>1.27</v>
      </c>
      <c r="R39" s="10">
        <f t="shared" si="6"/>
        <v>1.5</v>
      </c>
      <c r="S39" s="8" t="str">
        <f t="array" ref="S39">XLOOKUP(C:C,'Courier Company Invoice'!E:E,'Courier Company Invoice'!F:F)</f>
        <v>d</v>
      </c>
      <c r="T39" s="10">
        <f t="array" ref="T39">ROUND(XLOOKUP(A:A,'Courier Company Invoice'!B:B,'Courier Company Invoice'!H:H),2)</f>
        <v>135</v>
      </c>
      <c r="U39" s="10">
        <f t="shared" si="7"/>
        <v>-89.6</v>
      </c>
      <c r="V39" s="10">
        <f t="shared" si="8"/>
        <v>-197.3568282</v>
      </c>
      <c r="W39" s="10">
        <f t="shared" si="9"/>
        <v>185.3061224</v>
      </c>
      <c r="X39" s="10">
        <f t="shared" si="10"/>
        <v>0</v>
      </c>
      <c r="Y39" s="12"/>
      <c r="Z39" s="12"/>
    </row>
    <row r="40" ht="15.75" customHeight="1">
      <c r="A40" s="8">
        <v>2.001806338E9</v>
      </c>
      <c r="B40" s="9">
        <f t="array" ref="B40">XLOOKUP(A:A,'Courier Company Invoice'!B:B,'Courier Company Invoice'!A:A)</f>
        <v>1091117222570</v>
      </c>
      <c r="C40" s="8">
        <f t="array" ref="C40">XLOOKUP(A:A,'Courier Company Invoice'!B:B,'Courier Company Invoice'!E:E)</f>
        <v>392150</v>
      </c>
      <c r="D40" s="8" t="str">
        <f t="array" ref="D40">XLOOKUP(A:A,'Courier Company Invoice'!B:B,'Courier Company Invoice'!G:G)</f>
        <v>Forward charges</v>
      </c>
      <c r="E40" s="8" t="str">
        <f t="shared" si="1"/>
        <v>Yes</v>
      </c>
      <c r="F40" s="8" t="str">
        <f t="shared" si="2"/>
        <v>No</v>
      </c>
      <c r="G40" s="10">
        <f>SUMIF('Company X Order Report'!A:A,A:A,'Company X Order Report'!D:D)/1000</f>
        <v>0.5</v>
      </c>
      <c r="H40" s="8">
        <f>SUMIF('Company X Order Report'!A:A,A:A,'Company X Order Report'!D:D)</f>
        <v>500</v>
      </c>
      <c r="I40" s="10">
        <f t="shared" si="3"/>
        <v>0.5</v>
      </c>
      <c r="J40" s="8">
        <f t="shared" si="4"/>
        <v>500</v>
      </c>
      <c r="K40" s="8" t="str">
        <f t="array" ref="K40">XLOOKUP(C:C,'Company X Pincode Zones'!B:B,'Company X Pincode Zones'!C:C)</f>
        <v>d</v>
      </c>
      <c r="L40" s="10">
        <f>IF(AND(E40="Yes",K40="a"),'Courier Company Rates'!$A$2,IF(AND(E40="Yes",K40="b"),'Courier Company Rates'!$C$2,IF(AND(E40="Yes",K40="c"),'Courier Company Rates'!$E$2,IF(AND(E40="Yes",K40="d"),'Courier Company Rates'!$G$2,IF(AND(E40="Yes",K40="e"),'Courier Company Rates'!$I$2,0)))))</f>
        <v>45.4</v>
      </c>
      <c r="M40" s="10">
        <f>IF(I40&gt;0.5,IF(AND(E40="Yes",K40="a"),'Courier Company Rates'!$B$2,IF(AND(E40="Yes",K40="b"),'Courier Company Rates'!$D$2,IF(AND(E40="Yes",K40="c"),'Courier Company Rates'!$F$2,IF(AND(E40="Yes",K40="d"),'Courier Company Rates'!$H$2,IF(AND(E40="Yes",K40="e"),'Courier Company Rates'!$J$2,0))))),0)</f>
        <v>0</v>
      </c>
      <c r="N40" s="10">
        <f>IF(AND(F40="Yes",K40="a"),'Courier Company Rates'!$K$2,IF(AND(F40="Yes",K40="b"),'Courier Company Rates'!$M$2,IF(AND(F40="Yes",K40="c"),'Courier Company Rates'!$O$2,IF(AND(F40="Yes",K40="d"),'Courier Company Rates'!$Q$2,IF(AND(F40="Yes",K40="e"),'Courier Company Rates'!$S$2,0)))))</f>
        <v>0</v>
      </c>
      <c r="O40" s="10">
        <f>IF(I40&gt;0.5,IF(AND(F40="Yes",K40="a"),'Courier Company Rates'!$L$2,IF(AND(F40="Yes",K40="b"),'Courier Company Rates'!$N$2,IF(AND(F40="Yes",K40="c"),'Courier Company Rates'!$P$2,IF(AND(F40="Yes",K40="d"),'Courier Company Rates'!$R$2,IF(AND(F40="Yes",K40="e"),'Courier Company Rates'!$T$2,0))))),0)</f>
        <v>0</v>
      </c>
      <c r="P40" s="10">
        <f t="shared" si="5"/>
        <v>45.4</v>
      </c>
      <c r="Q40" s="11">
        <f t="array" ref="Q40">XLOOKUP(A:A,'Courier Company Invoice'!B:B,'Courier Company Invoice'!C:C)</f>
        <v>0.7</v>
      </c>
      <c r="R40" s="10">
        <f t="shared" si="6"/>
        <v>1</v>
      </c>
      <c r="S40" s="8" t="str">
        <f t="array" ref="S40">XLOOKUP(C:C,'Courier Company Invoice'!E:E,'Courier Company Invoice'!F:F)</f>
        <v>d</v>
      </c>
      <c r="T40" s="10">
        <f t="array" ref="T40">ROUND(XLOOKUP(A:A,'Courier Company Invoice'!B:B,'Courier Company Invoice'!H:H),2)</f>
        <v>90.2</v>
      </c>
      <c r="U40" s="10">
        <f t="shared" si="7"/>
        <v>-44.8</v>
      </c>
      <c r="V40" s="10">
        <f t="shared" si="8"/>
        <v>-98.6784141</v>
      </c>
      <c r="W40" s="10">
        <f t="shared" si="9"/>
        <v>90.8</v>
      </c>
      <c r="X40" s="10">
        <f t="shared" si="10"/>
        <v>0</v>
      </c>
      <c r="Y40" s="12"/>
      <c r="Z40" s="12"/>
    </row>
    <row r="41" ht="15.75" customHeight="1">
      <c r="A41" s="8">
        <v>2.001806446E9</v>
      </c>
      <c r="B41" s="9">
        <f t="array" ref="B41">XLOOKUP(A:A,'Courier Company Invoice'!B:B,'Courier Company Invoice'!A:A)</f>
        <v>1091117223211</v>
      </c>
      <c r="C41" s="8">
        <f t="array" ref="C41">XLOOKUP(A:A,'Courier Company Invoice'!B:B,'Courier Company Invoice'!E:E)</f>
        <v>382830</v>
      </c>
      <c r="D41" s="8" t="str">
        <f t="array" ref="D41">XLOOKUP(A:A,'Courier Company Invoice'!B:B,'Courier Company Invoice'!G:G)</f>
        <v>Forward charges</v>
      </c>
      <c r="E41" s="8" t="str">
        <f t="shared" si="1"/>
        <v>Yes</v>
      </c>
      <c r="F41" s="8" t="str">
        <f t="shared" si="2"/>
        <v>No</v>
      </c>
      <c r="G41" s="10">
        <f>SUMIF('Company X Order Report'!A:A,A:A,'Company X Order Report'!D:D)/1000</f>
        <v>0.5</v>
      </c>
      <c r="H41" s="8">
        <f>SUMIF('Company X Order Report'!A:A,A:A,'Company X Order Report'!D:D)</f>
        <v>500</v>
      </c>
      <c r="I41" s="10">
        <f t="shared" si="3"/>
        <v>0.5</v>
      </c>
      <c r="J41" s="8">
        <f t="shared" si="4"/>
        <v>500</v>
      </c>
      <c r="K41" s="8" t="str">
        <f t="array" ref="K41">XLOOKUP(C:C,'Company X Pincode Zones'!B:B,'Company X Pincode Zones'!C:C)</f>
        <v>d</v>
      </c>
      <c r="L41" s="10">
        <f>IF(AND(E41="Yes",K41="a"),'Courier Company Rates'!$A$2,IF(AND(E41="Yes",K41="b"),'Courier Company Rates'!$C$2,IF(AND(E41="Yes",K41="c"),'Courier Company Rates'!$E$2,IF(AND(E41="Yes",K41="d"),'Courier Company Rates'!$G$2,IF(AND(E41="Yes",K41="e"),'Courier Company Rates'!$I$2,0)))))</f>
        <v>45.4</v>
      </c>
      <c r="M41" s="10">
        <f>IF(I41&gt;0.5,IF(AND(E41="Yes",K41="a"),'Courier Company Rates'!$B$2,IF(AND(E41="Yes",K41="b"),'Courier Company Rates'!$D$2,IF(AND(E41="Yes",K41="c"),'Courier Company Rates'!$F$2,IF(AND(E41="Yes",K41="d"),'Courier Company Rates'!$H$2,IF(AND(E41="Yes",K41="e"),'Courier Company Rates'!$J$2,0))))),0)</f>
        <v>0</v>
      </c>
      <c r="N41" s="10">
        <f>IF(AND(F41="Yes",K41="a"),'Courier Company Rates'!$K$2,IF(AND(F41="Yes",K41="b"),'Courier Company Rates'!$M$2,IF(AND(F41="Yes",K41="c"),'Courier Company Rates'!$O$2,IF(AND(F41="Yes",K41="d"),'Courier Company Rates'!$Q$2,IF(AND(F41="Yes",K41="e"),'Courier Company Rates'!$S$2,0)))))</f>
        <v>0</v>
      </c>
      <c r="O41" s="10">
        <f>IF(I41&gt;0.5,IF(AND(F41="Yes",K41="a"),'Courier Company Rates'!$L$2,IF(AND(F41="Yes",K41="b"),'Courier Company Rates'!$N$2,IF(AND(F41="Yes",K41="c"),'Courier Company Rates'!$P$2,IF(AND(F41="Yes",K41="d"),'Courier Company Rates'!$R$2,IF(AND(F41="Yes",K41="e"),'Courier Company Rates'!$T$2,0))))),0)</f>
        <v>0</v>
      </c>
      <c r="P41" s="10">
        <f t="shared" si="5"/>
        <v>45.4</v>
      </c>
      <c r="Q41" s="13">
        <f t="array" ref="Q41">XLOOKUP(A:A,'Courier Company Invoice'!B:B,'Courier Company Invoice'!C:C)</f>
        <v>0.69</v>
      </c>
      <c r="R41" s="10">
        <f t="shared" si="6"/>
        <v>1</v>
      </c>
      <c r="S41" s="8" t="str">
        <f t="array" ref="S41">XLOOKUP(C:C,'Courier Company Invoice'!E:E,'Courier Company Invoice'!F:F)</f>
        <v>d</v>
      </c>
      <c r="T41" s="10">
        <f t="array" ref="T41">ROUND(XLOOKUP(A:A,'Courier Company Invoice'!B:B,'Courier Company Invoice'!H:H),2)</f>
        <v>90.2</v>
      </c>
      <c r="U41" s="10">
        <f t="shared" si="7"/>
        <v>-44.8</v>
      </c>
      <c r="V41" s="10">
        <f t="shared" si="8"/>
        <v>-98.6784141</v>
      </c>
      <c r="W41" s="10">
        <f t="shared" si="9"/>
        <v>90.8</v>
      </c>
      <c r="X41" s="10">
        <f t="shared" si="10"/>
        <v>0</v>
      </c>
      <c r="Y41" s="12"/>
      <c r="Z41" s="12"/>
    </row>
    <row r="42" ht="15.75" customHeight="1">
      <c r="A42" s="8">
        <v>2.001806533E9</v>
      </c>
      <c r="B42" s="9">
        <f t="array" ref="B42">XLOOKUP(A:A,'Courier Company Invoice'!B:B,'Courier Company Invoice'!A:A)</f>
        <v>1091117224353</v>
      </c>
      <c r="C42" s="8">
        <f t="array" ref="C42">XLOOKUP(A:A,'Courier Company Invoice'!B:B,'Courier Company Invoice'!E:E)</f>
        <v>711303</v>
      </c>
      <c r="D42" s="8" t="str">
        <f t="array" ref="D42">XLOOKUP(A:A,'Courier Company Invoice'!B:B,'Courier Company Invoice'!G:G)</f>
        <v>Forward charges</v>
      </c>
      <c r="E42" s="8" t="str">
        <f t="shared" si="1"/>
        <v>Yes</v>
      </c>
      <c r="F42" s="8" t="str">
        <f t="shared" si="2"/>
        <v>No</v>
      </c>
      <c r="G42" s="10">
        <f>SUMIF('Company X Order Report'!A:A,A:A,'Company X Order Report'!D:D)/1000</f>
        <v>0.5</v>
      </c>
      <c r="H42" s="8">
        <f>SUMIF('Company X Order Report'!A:A,A:A,'Company X Order Report'!D:D)</f>
        <v>500</v>
      </c>
      <c r="I42" s="10">
        <f t="shared" si="3"/>
        <v>0.5</v>
      </c>
      <c r="J42" s="8">
        <f t="shared" si="4"/>
        <v>500</v>
      </c>
      <c r="K42" s="8" t="str">
        <f t="array" ref="K42">XLOOKUP(C:C,'Company X Pincode Zones'!B:B,'Company X Pincode Zones'!C:C)</f>
        <v>d</v>
      </c>
      <c r="L42" s="10">
        <f>IF(AND(E42="Yes",K42="a"),'Courier Company Rates'!$A$2,IF(AND(E42="Yes",K42="b"),'Courier Company Rates'!$C$2,IF(AND(E42="Yes",K42="c"),'Courier Company Rates'!$E$2,IF(AND(E42="Yes",K42="d"),'Courier Company Rates'!$G$2,IF(AND(E42="Yes",K42="e"),'Courier Company Rates'!$I$2,0)))))</f>
        <v>45.4</v>
      </c>
      <c r="M42" s="10">
        <f>IF(I42&gt;0.5,IF(AND(E42="Yes",K42="a"),'Courier Company Rates'!$B$2,IF(AND(E42="Yes",K42="b"),'Courier Company Rates'!$D$2,IF(AND(E42="Yes",K42="c"),'Courier Company Rates'!$F$2,IF(AND(E42="Yes",K42="d"),'Courier Company Rates'!$H$2,IF(AND(E42="Yes",K42="e"),'Courier Company Rates'!$J$2,0))))),0)</f>
        <v>0</v>
      </c>
      <c r="N42" s="10">
        <f>IF(AND(F42="Yes",K42="a"),'Courier Company Rates'!$K$2,IF(AND(F42="Yes",K42="b"),'Courier Company Rates'!$M$2,IF(AND(F42="Yes",K42="c"),'Courier Company Rates'!$O$2,IF(AND(F42="Yes",K42="d"),'Courier Company Rates'!$Q$2,IF(AND(F42="Yes",K42="e"),'Courier Company Rates'!$S$2,0)))))</f>
        <v>0</v>
      </c>
      <c r="O42" s="10">
        <f>IF(I42&gt;0.5,IF(AND(F42="Yes",K42="a"),'Courier Company Rates'!$L$2,IF(AND(F42="Yes",K42="b"),'Courier Company Rates'!$N$2,IF(AND(F42="Yes",K42="c"),'Courier Company Rates'!$P$2,IF(AND(F42="Yes",K42="d"),'Courier Company Rates'!$R$2,IF(AND(F42="Yes",K42="e"),'Courier Company Rates'!$T$2,0))))),0)</f>
        <v>0</v>
      </c>
      <c r="P42" s="10">
        <f t="shared" si="5"/>
        <v>45.4</v>
      </c>
      <c r="Q42" s="11">
        <f t="array" ref="Q42">XLOOKUP(A:A,'Courier Company Invoice'!B:B,'Courier Company Invoice'!C:C)</f>
        <v>0.68</v>
      </c>
      <c r="R42" s="10">
        <f t="shared" si="6"/>
        <v>1</v>
      </c>
      <c r="S42" s="8" t="str">
        <f t="array" ref="S42">XLOOKUP(C:C,'Courier Company Invoice'!E:E,'Courier Company Invoice'!F:F)</f>
        <v>d</v>
      </c>
      <c r="T42" s="10">
        <f t="array" ref="T42">ROUND(XLOOKUP(A:A,'Courier Company Invoice'!B:B,'Courier Company Invoice'!H:H),2)</f>
        <v>90.2</v>
      </c>
      <c r="U42" s="10">
        <f t="shared" si="7"/>
        <v>-44.8</v>
      </c>
      <c r="V42" s="10">
        <f t="shared" si="8"/>
        <v>-98.6784141</v>
      </c>
      <c r="W42" s="10">
        <f t="shared" si="9"/>
        <v>90.8</v>
      </c>
      <c r="X42" s="10">
        <f t="shared" si="10"/>
        <v>0</v>
      </c>
      <c r="Y42" s="12"/>
      <c r="Z42" s="12"/>
    </row>
    <row r="43" ht="15.75" customHeight="1">
      <c r="A43" s="8">
        <v>2.001806547E9</v>
      </c>
      <c r="B43" s="9">
        <f t="array" ref="B43">XLOOKUP(A:A,'Courier Company Invoice'!B:B,'Courier Company Invoice'!A:A)</f>
        <v>1091117224611</v>
      </c>
      <c r="C43" s="8">
        <f t="array" ref="C43">XLOOKUP(A:A,'Courier Company Invoice'!B:B,'Courier Company Invoice'!E:E)</f>
        <v>283102</v>
      </c>
      <c r="D43" s="8" t="str">
        <f t="array" ref="D43">XLOOKUP(A:A,'Courier Company Invoice'!B:B,'Courier Company Invoice'!G:G)</f>
        <v>Forward charges</v>
      </c>
      <c r="E43" s="8" t="str">
        <f t="shared" si="1"/>
        <v>Yes</v>
      </c>
      <c r="F43" s="8" t="str">
        <f t="shared" si="2"/>
        <v>No</v>
      </c>
      <c r="G43" s="10">
        <f>SUMIF('Company X Order Report'!A:A,A:A,'Company X Order Report'!D:D)/1000</f>
        <v>0.127</v>
      </c>
      <c r="H43" s="8">
        <f>SUMIF('Company X Order Report'!A:A,A:A,'Company X Order Report'!D:D)</f>
        <v>127</v>
      </c>
      <c r="I43" s="10">
        <f t="shared" si="3"/>
        <v>0.5</v>
      </c>
      <c r="J43" s="8">
        <f t="shared" si="4"/>
        <v>500</v>
      </c>
      <c r="K43" s="8" t="str">
        <f t="array" ref="K43">XLOOKUP(C:C,'Company X Pincode Zones'!B:B,'Company X Pincode Zones'!C:C)</f>
        <v>b</v>
      </c>
      <c r="L43" s="10">
        <f>IF(AND(E43="Yes",K43="a"),'Courier Company Rates'!$A$2,IF(AND(E43="Yes",K43="b"),'Courier Company Rates'!$C$2,IF(AND(E43="Yes",K43="c"),'Courier Company Rates'!$E$2,IF(AND(E43="Yes",K43="d"),'Courier Company Rates'!$G$2,IF(AND(E43="Yes",K43="e"),'Courier Company Rates'!$I$2,0)))))</f>
        <v>33</v>
      </c>
      <c r="M43" s="10">
        <f>IF(I43&gt;0.5,IF(AND(E43="Yes",K43="a"),'Courier Company Rates'!$B$2,IF(AND(E43="Yes",K43="b"),'Courier Company Rates'!$D$2,IF(AND(E43="Yes",K43="c"),'Courier Company Rates'!$F$2,IF(AND(E43="Yes",K43="d"),'Courier Company Rates'!$H$2,IF(AND(E43="Yes",K43="e"),'Courier Company Rates'!$J$2,0))))),0)</f>
        <v>0</v>
      </c>
      <c r="N43" s="10">
        <f>IF(AND(F43="Yes",K43="a"),'Courier Company Rates'!$K$2,IF(AND(F43="Yes",K43="b"),'Courier Company Rates'!$M$2,IF(AND(F43="Yes",K43="c"),'Courier Company Rates'!$O$2,IF(AND(F43="Yes",K43="d"),'Courier Company Rates'!$Q$2,IF(AND(F43="Yes",K43="e"),'Courier Company Rates'!$S$2,0)))))</f>
        <v>0</v>
      </c>
      <c r="O43" s="10">
        <f>IF(I43&gt;0.5,IF(AND(F43="Yes",K43="a"),'Courier Company Rates'!$L$2,IF(AND(F43="Yes",K43="b"),'Courier Company Rates'!$N$2,IF(AND(F43="Yes",K43="c"),'Courier Company Rates'!$P$2,IF(AND(F43="Yes",K43="d"),'Courier Company Rates'!$R$2,IF(AND(F43="Yes",K43="e"),'Courier Company Rates'!$T$2,0))))),0)</f>
        <v>0</v>
      </c>
      <c r="P43" s="10">
        <f t="shared" si="5"/>
        <v>33</v>
      </c>
      <c r="Q43" s="13">
        <f t="array" ref="Q43">XLOOKUP(A:A,'Courier Company Invoice'!B:B,'Courier Company Invoice'!C:C)</f>
        <v>1</v>
      </c>
      <c r="R43" s="10">
        <f t="shared" si="6"/>
        <v>1</v>
      </c>
      <c r="S43" s="8" t="str">
        <f t="array" ref="S43">XLOOKUP(C:C,'Courier Company Invoice'!E:E,'Courier Company Invoice'!F:F)</f>
        <v>b</v>
      </c>
      <c r="T43" s="10">
        <f t="array" ref="T43">ROUND(XLOOKUP(A:A,'Courier Company Invoice'!B:B,'Courier Company Invoice'!H:H),2)</f>
        <v>61.3</v>
      </c>
      <c r="U43" s="10">
        <f t="shared" si="7"/>
        <v>-28.3</v>
      </c>
      <c r="V43" s="10">
        <f t="shared" si="8"/>
        <v>-85.75757576</v>
      </c>
      <c r="W43" s="10">
        <f t="shared" si="9"/>
        <v>259.8425197</v>
      </c>
      <c r="X43" s="10">
        <f t="shared" si="10"/>
        <v>0</v>
      </c>
      <c r="Y43" s="12"/>
      <c r="Z43" s="12"/>
    </row>
    <row r="44" ht="15.75" customHeight="1">
      <c r="A44" s="8">
        <v>2.001806567E9</v>
      </c>
      <c r="B44" s="9">
        <f t="array" ref="B44">XLOOKUP(A:A,'Courier Company Invoice'!B:B,'Courier Company Invoice'!A:A)</f>
        <v>1091117224902</v>
      </c>
      <c r="C44" s="8">
        <f t="array" ref="C44">XLOOKUP(A:A,'Courier Company Invoice'!B:B,'Courier Company Invoice'!E:E)</f>
        <v>370201</v>
      </c>
      <c r="D44" s="8" t="str">
        <f t="array" ref="D44">XLOOKUP(A:A,'Courier Company Invoice'!B:B,'Courier Company Invoice'!G:G)</f>
        <v>Forward charges</v>
      </c>
      <c r="E44" s="8" t="str">
        <f t="shared" si="1"/>
        <v>Yes</v>
      </c>
      <c r="F44" s="8" t="str">
        <f t="shared" si="2"/>
        <v>No</v>
      </c>
      <c r="G44" s="10">
        <f>SUMIF('Company X Order Report'!A:A,A:A,'Company X Order Report'!D:D)/1000</f>
        <v>0.952</v>
      </c>
      <c r="H44" s="8">
        <f>SUMIF('Company X Order Report'!A:A,A:A,'Company X Order Report'!D:D)</f>
        <v>952</v>
      </c>
      <c r="I44" s="10">
        <f t="shared" si="3"/>
        <v>1</v>
      </c>
      <c r="J44" s="8">
        <f t="shared" si="4"/>
        <v>1000</v>
      </c>
      <c r="K44" s="8" t="str">
        <f t="array" ref="K44">XLOOKUP(C:C,'Company X Pincode Zones'!B:B,'Company X Pincode Zones'!C:C)</f>
        <v>d</v>
      </c>
      <c r="L44" s="10">
        <f>IF(AND(E44="Yes",K44="a"),'Courier Company Rates'!$A$2,IF(AND(E44="Yes",K44="b"),'Courier Company Rates'!$C$2,IF(AND(E44="Yes",K44="c"),'Courier Company Rates'!$E$2,IF(AND(E44="Yes",K44="d"),'Courier Company Rates'!$G$2,IF(AND(E44="Yes",K44="e"),'Courier Company Rates'!$I$2,0)))))</f>
        <v>45.4</v>
      </c>
      <c r="M44" s="10">
        <f>IF(I44&gt;0.5,IF(AND(E44="Yes",K44="a"),'Courier Company Rates'!$B$2,IF(AND(E44="Yes",K44="b"),'Courier Company Rates'!$D$2,IF(AND(E44="Yes",K44="c"),'Courier Company Rates'!$F$2,IF(AND(E44="Yes",K44="d"),'Courier Company Rates'!$H$2,IF(AND(E44="Yes",K44="e"),'Courier Company Rates'!$J$2,0))))),0)</f>
        <v>44.8</v>
      </c>
      <c r="N44" s="10">
        <f>IF(AND(F44="Yes",K44="a"),'Courier Company Rates'!$K$2,IF(AND(F44="Yes",K44="b"),'Courier Company Rates'!$M$2,IF(AND(F44="Yes",K44="c"),'Courier Company Rates'!$O$2,IF(AND(F44="Yes",K44="d"),'Courier Company Rates'!$Q$2,IF(AND(F44="Yes",K44="e"),'Courier Company Rates'!$S$2,0)))))</f>
        <v>0</v>
      </c>
      <c r="O44" s="10">
        <f>IF(I44&gt;0.5,IF(AND(F44="Yes",K44="a"),'Courier Company Rates'!$L$2,IF(AND(F44="Yes",K44="b"),'Courier Company Rates'!$N$2,IF(AND(F44="Yes",K44="c"),'Courier Company Rates'!$P$2,IF(AND(F44="Yes",K44="d"),'Courier Company Rates'!$R$2,IF(AND(F44="Yes",K44="e"),'Courier Company Rates'!$T$2,0))))),0)</f>
        <v>0</v>
      </c>
      <c r="P44" s="10">
        <f t="shared" si="5"/>
        <v>90.2</v>
      </c>
      <c r="Q44" s="11">
        <f t="array" ref="Q44">XLOOKUP(A:A,'Courier Company Invoice'!B:B,'Courier Company Invoice'!C:C)</f>
        <v>1.16</v>
      </c>
      <c r="R44" s="10">
        <f t="shared" si="6"/>
        <v>1.5</v>
      </c>
      <c r="S44" s="8" t="str">
        <f t="array" ref="S44">XLOOKUP(C:C,'Courier Company Invoice'!E:E,'Courier Company Invoice'!F:F)</f>
        <v>d</v>
      </c>
      <c r="T44" s="10">
        <f t="array" ref="T44">ROUND(XLOOKUP(A:A,'Courier Company Invoice'!B:B,'Courier Company Invoice'!H:H),2)</f>
        <v>135</v>
      </c>
      <c r="U44" s="10">
        <f t="shared" si="7"/>
        <v>-44.8</v>
      </c>
      <c r="V44" s="10">
        <f t="shared" si="8"/>
        <v>-49.66740576</v>
      </c>
      <c r="W44" s="10">
        <f t="shared" si="9"/>
        <v>94.74789916</v>
      </c>
      <c r="X44" s="10">
        <f t="shared" si="10"/>
        <v>0</v>
      </c>
      <c r="Y44" s="12"/>
      <c r="Z44" s="12"/>
    </row>
    <row r="45" ht="15.75" customHeight="1">
      <c r="A45" s="8">
        <v>2.001806575E9</v>
      </c>
      <c r="B45" s="9">
        <f t="array" ref="B45">XLOOKUP(A:A,'Courier Company Invoice'!B:B,'Courier Company Invoice'!A:A)</f>
        <v>1091117225016</v>
      </c>
      <c r="C45" s="8">
        <f t="array" ref="C45">XLOOKUP(A:A,'Courier Company Invoice'!B:B,'Courier Company Invoice'!E:E)</f>
        <v>248001</v>
      </c>
      <c r="D45" s="8" t="str">
        <f t="array" ref="D45">XLOOKUP(A:A,'Courier Company Invoice'!B:B,'Courier Company Invoice'!G:G)</f>
        <v>Forward charges</v>
      </c>
      <c r="E45" s="8" t="str">
        <f t="shared" si="1"/>
        <v>Yes</v>
      </c>
      <c r="F45" s="8" t="str">
        <f t="shared" si="2"/>
        <v>No</v>
      </c>
      <c r="G45" s="10">
        <f>SUMIF('Company X Order Report'!A:A,A:A,'Company X Order Report'!D:D)/1000</f>
        <v>0.5</v>
      </c>
      <c r="H45" s="8">
        <f>SUMIF('Company X Order Report'!A:A,A:A,'Company X Order Report'!D:D)</f>
        <v>500</v>
      </c>
      <c r="I45" s="10">
        <f t="shared" si="3"/>
        <v>0.5</v>
      </c>
      <c r="J45" s="8">
        <f t="shared" si="4"/>
        <v>500</v>
      </c>
      <c r="K45" s="8" t="str">
        <f t="array" ref="K45">XLOOKUP(C:C,'Company X Pincode Zones'!B:B,'Company X Pincode Zones'!C:C)</f>
        <v>b</v>
      </c>
      <c r="L45" s="10">
        <f>IF(AND(E45="Yes",K45="a"),'Courier Company Rates'!$A$2,IF(AND(E45="Yes",K45="b"),'Courier Company Rates'!$C$2,IF(AND(E45="Yes",K45="c"),'Courier Company Rates'!$E$2,IF(AND(E45="Yes",K45="d"),'Courier Company Rates'!$G$2,IF(AND(E45="Yes",K45="e"),'Courier Company Rates'!$I$2,0)))))</f>
        <v>33</v>
      </c>
      <c r="M45" s="10">
        <f>IF(I45&gt;0.5,IF(AND(E45="Yes",K45="a"),'Courier Company Rates'!$B$2,IF(AND(E45="Yes",K45="b"),'Courier Company Rates'!$D$2,IF(AND(E45="Yes",K45="c"),'Courier Company Rates'!$F$2,IF(AND(E45="Yes",K45="d"),'Courier Company Rates'!$H$2,IF(AND(E45="Yes",K45="e"),'Courier Company Rates'!$J$2,0))))),0)</f>
        <v>0</v>
      </c>
      <c r="N45" s="10">
        <f>IF(AND(F45="Yes",K45="a"),'Courier Company Rates'!$K$2,IF(AND(F45="Yes",K45="b"),'Courier Company Rates'!$M$2,IF(AND(F45="Yes",K45="c"),'Courier Company Rates'!$O$2,IF(AND(F45="Yes",K45="d"),'Courier Company Rates'!$Q$2,IF(AND(F45="Yes",K45="e"),'Courier Company Rates'!$S$2,0)))))</f>
        <v>0</v>
      </c>
      <c r="O45" s="10">
        <f>IF(I45&gt;0.5,IF(AND(F45="Yes",K45="a"),'Courier Company Rates'!$L$2,IF(AND(F45="Yes",K45="b"),'Courier Company Rates'!$N$2,IF(AND(F45="Yes",K45="c"),'Courier Company Rates'!$P$2,IF(AND(F45="Yes",K45="d"),'Courier Company Rates'!$R$2,IF(AND(F45="Yes",K45="e"),'Courier Company Rates'!$T$2,0))))),0)</f>
        <v>0</v>
      </c>
      <c r="P45" s="10">
        <f t="shared" si="5"/>
        <v>33</v>
      </c>
      <c r="Q45" s="13">
        <f t="array" ref="Q45">XLOOKUP(A:A,'Courier Company Invoice'!B:B,'Courier Company Invoice'!C:C)</f>
        <v>0.68</v>
      </c>
      <c r="R45" s="10">
        <f t="shared" si="6"/>
        <v>1</v>
      </c>
      <c r="S45" s="8" t="str">
        <f t="array" ref="S45">XLOOKUP(C:C,'Courier Company Invoice'!E:E,'Courier Company Invoice'!F:F)</f>
        <v>b</v>
      </c>
      <c r="T45" s="10">
        <f t="array" ref="T45">ROUND(XLOOKUP(A:A,'Courier Company Invoice'!B:B,'Courier Company Invoice'!H:H),2)</f>
        <v>61.3</v>
      </c>
      <c r="U45" s="10">
        <f t="shared" si="7"/>
        <v>-28.3</v>
      </c>
      <c r="V45" s="10">
        <f t="shared" si="8"/>
        <v>-85.75757576</v>
      </c>
      <c r="W45" s="10">
        <f t="shared" si="9"/>
        <v>66</v>
      </c>
      <c r="X45" s="10">
        <f t="shared" si="10"/>
        <v>0</v>
      </c>
      <c r="Y45" s="12"/>
      <c r="Z45" s="12"/>
    </row>
    <row r="46" ht="15.75" customHeight="1">
      <c r="A46" s="8">
        <v>2.001806616E9</v>
      </c>
      <c r="B46" s="9">
        <f t="array" ref="B46">XLOOKUP(A:A,'Courier Company Invoice'!B:B,'Courier Company Invoice'!A:A)</f>
        <v>1091117225484</v>
      </c>
      <c r="C46" s="8">
        <f t="array" ref="C46">XLOOKUP(A:A,'Courier Company Invoice'!B:B,'Courier Company Invoice'!E:E)</f>
        <v>144001</v>
      </c>
      <c r="D46" s="8" t="str">
        <f t="array" ref="D46">XLOOKUP(A:A,'Courier Company Invoice'!B:B,'Courier Company Invoice'!G:G)</f>
        <v>Forward charges</v>
      </c>
      <c r="E46" s="8" t="str">
        <f t="shared" si="1"/>
        <v>Yes</v>
      </c>
      <c r="F46" s="8" t="str">
        <f t="shared" si="2"/>
        <v>No</v>
      </c>
      <c r="G46" s="10">
        <f>SUMIF('Company X Order Report'!A:A,A:A,'Company X Order Report'!D:D)/1000</f>
        <v>0.963</v>
      </c>
      <c r="H46" s="8">
        <f>SUMIF('Company X Order Report'!A:A,A:A,'Company X Order Report'!D:D)</f>
        <v>963</v>
      </c>
      <c r="I46" s="10">
        <f t="shared" si="3"/>
        <v>1</v>
      </c>
      <c r="J46" s="8">
        <f t="shared" si="4"/>
        <v>1000</v>
      </c>
      <c r="K46" s="8" t="str">
        <f t="array" ref="K46">XLOOKUP(C:C,'Company X Pincode Zones'!B:B,'Company X Pincode Zones'!C:C)</f>
        <v>b</v>
      </c>
      <c r="L46" s="10">
        <f>IF(AND(E46="Yes",K46="a"),'Courier Company Rates'!$A$2,IF(AND(E46="Yes",K46="b"),'Courier Company Rates'!$C$2,IF(AND(E46="Yes",K46="c"),'Courier Company Rates'!$E$2,IF(AND(E46="Yes",K46="d"),'Courier Company Rates'!$G$2,IF(AND(E46="Yes",K46="e"),'Courier Company Rates'!$I$2,0)))))</f>
        <v>33</v>
      </c>
      <c r="M46" s="10">
        <f>IF(I46&gt;0.5,IF(AND(E46="Yes",K46="a"),'Courier Company Rates'!$B$2,IF(AND(E46="Yes",K46="b"),'Courier Company Rates'!$D$2,IF(AND(E46="Yes",K46="c"),'Courier Company Rates'!$F$2,IF(AND(E46="Yes",K46="d"),'Courier Company Rates'!$H$2,IF(AND(E46="Yes",K46="e"),'Courier Company Rates'!$J$2,0))))),0)</f>
        <v>28.3</v>
      </c>
      <c r="N46" s="10">
        <f>IF(AND(F46="Yes",K46="a"),'Courier Company Rates'!$K$2,IF(AND(F46="Yes",K46="b"),'Courier Company Rates'!$M$2,IF(AND(F46="Yes",K46="c"),'Courier Company Rates'!$O$2,IF(AND(F46="Yes",K46="d"),'Courier Company Rates'!$Q$2,IF(AND(F46="Yes",K46="e"),'Courier Company Rates'!$S$2,0)))))</f>
        <v>0</v>
      </c>
      <c r="O46" s="10">
        <f>IF(I46&gt;0.5,IF(AND(F46="Yes",K46="a"),'Courier Company Rates'!$L$2,IF(AND(F46="Yes",K46="b"),'Courier Company Rates'!$N$2,IF(AND(F46="Yes",K46="c"),'Courier Company Rates'!$P$2,IF(AND(F46="Yes",K46="d"),'Courier Company Rates'!$R$2,IF(AND(F46="Yes",K46="e"),'Courier Company Rates'!$T$2,0))))),0)</f>
        <v>0</v>
      </c>
      <c r="P46" s="10">
        <f t="shared" si="5"/>
        <v>61.3</v>
      </c>
      <c r="Q46" s="11">
        <f t="array" ref="Q46">XLOOKUP(A:A,'Courier Company Invoice'!B:B,'Courier Company Invoice'!C:C)</f>
        <v>1.08</v>
      </c>
      <c r="R46" s="10">
        <f t="shared" si="6"/>
        <v>1.5</v>
      </c>
      <c r="S46" s="8" t="str">
        <f t="array" ref="S46">XLOOKUP(C:C,'Courier Company Invoice'!E:E,'Courier Company Invoice'!F:F)</f>
        <v>b</v>
      </c>
      <c r="T46" s="10">
        <f t="array" ref="T46">ROUND(XLOOKUP(A:A,'Courier Company Invoice'!B:B,'Courier Company Invoice'!H:H),2)</f>
        <v>89.6</v>
      </c>
      <c r="U46" s="10">
        <f t="shared" si="7"/>
        <v>-28.3</v>
      </c>
      <c r="V46" s="10">
        <f t="shared" si="8"/>
        <v>-46.16639478</v>
      </c>
      <c r="W46" s="10">
        <f t="shared" si="9"/>
        <v>63.65524403</v>
      </c>
      <c r="X46" s="10">
        <f t="shared" si="10"/>
        <v>0</v>
      </c>
      <c r="Y46" s="12"/>
      <c r="Z46" s="12"/>
    </row>
    <row r="47" ht="15.75" customHeight="1">
      <c r="A47" s="8">
        <v>2.001806652E9</v>
      </c>
      <c r="B47" s="9">
        <f t="array" ref="B47">XLOOKUP(A:A,'Courier Company Invoice'!B:B,'Courier Company Invoice'!A:A)</f>
        <v>1091117226221</v>
      </c>
      <c r="C47" s="8">
        <f t="array" ref="C47">XLOOKUP(A:A,'Courier Company Invoice'!B:B,'Courier Company Invoice'!E:E)</f>
        <v>403401</v>
      </c>
      <c r="D47" s="8" t="str">
        <f t="array" ref="D47">XLOOKUP(A:A,'Courier Company Invoice'!B:B,'Courier Company Invoice'!G:G)</f>
        <v>Forward charges</v>
      </c>
      <c r="E47" s="8" t="str">
        <f t="shared" si="1"/>
        <v>Yes</v>
      </c>
      <c r="F47" s="8" t="str">
        <f t="shared" si="2"/>
        <v>No</v>
      </c>
      <c r="G47" s="10">
        <f>SUMIF('Company X Order Report'!A:A,A:A,'Company X Order Report'!D:D)/1000</f>
        <v>0.5</v>
      </c>
      <c r="H47" s="8">
        <f>SUMIF('Company X Order Report'!A:A,A:A,'Company X Order Report'!D:D)</f>
        <v>500</v>
      </c>
      <c r="I47" s="10">
        <f t="shared" si="3"/>
        <v>0.5</v>
      </c>
      <c r="J47" s="8">
        <f t="shared" si="4"/>
        <v>500</v>
      </c>
      <c r="K47" s="8" t="str">
        <f t="array" ref="K47">XLOOKUP(C:C,'Company X Pincode Zones'!B:B,'Company X Pincode Zones'!C:C)</f>
        <v>d</v>
      </c>
      <c r="L47" s="10">
        <f>IF(AND(E47="Yes",K47="a"),'Courier Company Rates'!$A$2,IF(AND(E47="Yes",K47="b"),'Courier Company Rates'!$C$2,IF(AND(E47="Yes",K47="c"),'Courier Company Rates'!$E$2,IF(AND(E47="Yes",K47="d"),'Courier Company Rates'!$G$2,IF(AND(E47="Yes",K47="e"),'Courier Company Rates'!$I$2,0)))))</f>
        <v>45.4</v>
      </c>
      <c r="M47" s="10">
        <f>IF(I47&gt;0.5,IF(AND(E47="Yes",K47="a"),'Courier Company Rates'!$B$2,IF(AND(E47="Yes",K47="b"),'Courier Company Rates'!$D$2,IF(AND(E47="Yes",K47="c"),'Courier Company Rates'!$F$2,IF(AND(E47="Yes",K47="d"),'Courier Company Rates'!$H$2,IF(AND(E47="Yes",K47="e"),'Courier Company Rates'!$J$2,0))))),0)</f>
        <v>0</v>
      </c>
      <c r="N47" s="10">
        <f>IF(AND(F47="Yes",K47="a"),'Courier Company Rates'!$K$2,IF(AND(F47="Yes",K47="b"),'Courier Company Rates'!$M$2,IF(AND(F47="Yes",K47="c"),'Courier Company Rates'!$O$2,IF(AND(F47="Yes",K47="d"),'Courier Company Rates'!$Q$2,IF(AND(F47="Yes",K47="e"),'Courier Company Rates'!$S$2,0)))))</f>
        <v>0</v>
      </c>
      <c r="O47" s="10">
        <f>IF(I47&gt;0.5,IF(AND(F47="Yes",K47="a"),'Courier Company Rates'!$L$2,IF(AND(F47="Yes",K47="b"),'Courier Company Rates'!$N$2,IF(AND(F47="Yes",K47="c"),'Courier Company Rates'!$P$2,IF(AND(F47="Yes",K47="d"),'Courier Company Rates'!$R$2,IF(AND(F47="Yes",K47="e"),'Courier Company Rates'!$T$2,0))))),0)</f>
        <v>0</v>
      </c>
      <c r="P47" s="10">
        <f t="shared" si="5"/>
        <v>45.4</v>
      </c>
      <c r="Q47" s="13">
        <f t="array" ref="Q47">XLOOKUP(A:A,'Courier Company Invoice'!B:B,'Courier Company Invoice'!C:C)</f>
        <v>0.69</v>
      </c>
      <c r="R47" s="10">
        <f t="shared" si="6"/>
        <v>1</v>
      </c>
      <c r="S47" s="8" t="str">
        <f t="array" ref="S47">XLOOKUP(C:C,'Courier Company Invoice'!E:E,'Courier Company Invoice'!F:F)</f>
        <v>d</v>
      </c>
      <c r="T47" s="10">
        <f t="array" ref="T47">ROUND(XLOOKUP(A:A,'Courier Company Invoice'!B:B,'Courier Company Invoice'!H:H),2)</f>
        <v>90.2</v>
      </c>
      <c r="U47" s="10">
        <f t="shared" si="7"/>
        <v>-44.8</v>
      </c>
      <c r="V47" s="10">
        <f t="shared" si="8"/>
        <v>-98.6784141</v>
      </c>
      <c r="W47" s="10">
        <f t="shared" si="9"/>
        <v>90.8</v>
      </c>
      <c r="X47" s="10">
        <f t="shared" si="10"/>
        <v>0</v>
      </c>
      <c r="Y47" s="12"/>
      <c r="Z47" s="12"/>
    </row>
    <row r="48" ht="15.75" customHeight="1">
      <c r="A48" s="8">
        <v>2.001806733E9</v>
      </c>
      <c r="B48" s="9">
        <f t="array" ref="B48">XLOOKUP(A:A,'Courier Company Invoice'!B:B,'Courier Company Invoice'!A:A)</f>
        <v>1091117226674</v>
      </c>
      <c r="C48" s="8">
        <f t="array" ref="C48">XLOOKUP(A:A,'Courier Company Invoice'!B:B,'Courier Company Invoice'!E:E)</f>
        <v>452001</v>
      </c>
      <c r="D48" s="8" t="str">
        <f t="array" ref="D48">XLOOKUP(A:A,'Courier Company Invoice'!B:B,'Courier Company Invoice'!G:G)</f>
        <v>Forward charges</v>
      </c>
      <c r="E48" s="8" t="str">
        <f t="shared" si="1"/>
        <v>Yes</v>
      </c>
      <c r="F48" s="8" t="str">
        <f t="shared" si="2"/>
        <v>No</v>
      </c>
      <c r="G48" s="10">
        <f>SUMIF('Company X Order Report'!A:A,A:A,'Company X Order Report'!D:D)/1000</f>
        <v>0.967</v>
      </c>
      <c r="H48" s="8">
        <f>SUMIF('Company X Order Report'!A:A,A:A,'Company X Order Report'!D:D)</f>
        <v>967</v>
      </c>
      <c r="I48" s="10">
        <f t="shared" si="3"/>
        <v>1</v>
      </c>
      <c r="J48" s="8">
        <f t="shared" si="4"/>
        <v>1000</v>
      </c>
      <c r="K48" s="8" t="str">
        <f t="array" ref="K48">XLOOKUP(C:C,'Company X Pincode Zones'!B:B,'Company X Pincode Zones'!C:C)</f>
        <v>d</v>
      </c>
      <c r="L48" s="10">
        <f>IF(AND(E48="Yes",K48="a"),'Courier Company Rates'!$A$2,IF(AND(E48="Yes",K48="b"),'Courier Company Rates'!$C$2,IF(AND(E48="Yes",K48="c"),'Courier Company Rates'!$E$2,IF(AND(E48="Yes",K48="d"),'Courier Company Rates'!$G$2,IF(AND(E48="Yes",K48="e"),'Courier Company Rates'!$I$2,0)))))</f>
        <v>45.4</v>
      </c>
      <c r="M48" s="10">
        <f>IF(I48&gt;0.5,IF(AND(E48="Yes",K48="a"),'Courier Company Rates'!$B$2,IF(AND(E48="Yes",K48="b"),'Courier Company Rates'!$D$2,IF(AND(E48="Yes",K48="c"),'Courier Company Rates'!$F$2,IF(AND(E48="Yes",K48="d"),'Courier Company Rates'!$H$2,IF(AND(E48="Yes",K48="e"),'Courier Company Rates'!$J$2,0))))),0)</f>
        <v>44.8</v>
      </c>
      <c r="N48" s="10">
        <f>IF(AND(F48="Yes",K48="a"),'Courier Company Rates'!$K$2,IF(AND(F48="Yes",K48="b"),'Courier Company Rates'!$M$2,IF(AND(F48="Yes",K48="c"),'Courier Company Rates'!$O$2,IF(AND(F48="Yes",K48="d"),'Courier Company Rates'!$Q$2,IF(AND(F48="Yes",K48="e"),'Courier Company Rates'!$S$2,0)))))</f>
        <v>0</v>
      </c>
      <c r="O48" s="10">
        <f>IF(I48&gt;0.5,IF(AND(F48="Yes",K48="a"),'Courier Company Rates'!$L$2,IF(AND(F48="Yes",K48="b"),'Courier Company Rates'!$N$2,IF(AND(F48="Yes",K48="c"),'Courier Company Rates'!$P$2,IF(AND(F48="Yes",K48="d"),'Courier Company Rates'!$R$2,IF(AND(F48="Yes",K48="e"),'Courier Company Rates'!$T$2,0))))),0)</f>
        <v>0</v>
      </c>
      <c r="P48" s="10">
        <f t="shared" si="5"/>
        <v>90.2</v>
      </c>
      <c r="Q48" s="11">
        <f t="array" ref="Q48">XLOOKUP(A:A,'Courier Company Invoice'!B:B,'Courier Company Invoice'!C:C)</f>
        <v>1.13</v>
      </c>
      <c r="R48" s="10">
        <f t="shared" si="6"/>
        <v>1.5</v>
      </c>
      <c r="S48" s="8" t="str">
        <f t="array" ref="S48">XLOOKUP(C:C,'Courier Company Invoice'!E:E,'Courier Company Invoice'!F:F)</f>
        <v>d</v>
      </c>
      <c r="T48" s="10">
        <f t="array" ref="T48">ROUND(XLOOKUP(A:A,'Courier Company Invoice'!B:B,'Courier Company Invoice'!H:H),2)</f>
        <v>135</v>
      </c>
      <c r="U48" s="10">
        <f t="shared" si="7"/>
        <v>-44.8</v>
      </c>
      <c r="V48" s="10">
        <f t="shared" si="8"/>
        <v>-49.66740576</v>
      </c>
      <c r="W48" s="10">
        <f t="shared" si="9"/>
        <v>93.27817994</v>
      </c>
      <c r="X48" s="10">
        <f t="shared" si="10"/>
        <v>0</v>
      </c>
      <c r="Y48" s="12"/>
      <c r="Z48" s="12"/>
    </row>
    <row r="49" ht="15.75" customHeight="1">
      <c r="A49" s="8">
        <v>2.001806735E9</v>
      </c>
      <c r="B49" s="9">
        <f t="array" ref="B49">XLOOKUP(A:A,'Courier Company Invoice'!B:B,'Courier Company Invoice'!A:A)</f>
        <v>1091117226711</v>
      </c>
      <c r="C49" s="8">
        <f t="array" ref="C49">XLOOKUP(A:A,'Courier Company Invoice'!B:B,'Courier Company Invoice'!E:E)</f>
        <v>721636</v>
      </c>
      <c r="D49" s="8" t="str">
        <f t="array" ref="D49">XLOOKUP(A:A,'Courier Company Invoice'!B:B,'Courier Company Invoice'!G:G)</f>
        <v>Forward charges</v>
      </c>
      <c r="E49" s="8" t="str">
        <f t="shared" si="1"/>
        <v>Yes</v>
      </c>
      <c r="F49" s="8" t="str">
        <f t="shared" si="2"/>
        <v>No</v>
      </c>
      <c r="G49" s="10">
        <f>SUMIF('Company X Order Report'!A:A,A:A,'Company X Order Report'!D:D)/1000</f>
        <v>0.5</v>
      </c>
      <c r="H49" s="8">
        <f>SUMIF('Company X Order Report'!A:A,A:A,'Company X Order Report'!D:D)</f>
        <v>500</v>
      </c>
      <c r="I49" s="10">
        <f t="shared" si="3"/>
        <v>0.5</v>
      </c>
      <c r="J49" s="8">
        <f t="shared" si="4"/>
        <v>500</v>
      </c>
      <c r="K49" s="8" t="str">
        <f t="array" ref="K49">XLOOKUP(C:C,'Company X Pincode Zones'!B:B,'Company X Pincode Zones'!C:C)</f>
        <v>d</v>
      </c>
      <c r="L49" s="10">
        <f>IF(AND(E49="Yes",K49="a"),'Courier Company Rates'!$A$2,IF(AND(E49="Yes",K49="b"),'Courier Company Rates'!$C$2,IF(AND(E49="Yes",K49="c"),'Courier Company Rates'!$E$2,IF(AND(E49="Yes",K49="d"),'Courier Company Rates'!$G$2,IF(AND(E49="Yes",K49="e"),'Courier Company Rates'!$I$2,0)))))</f>
        <v>45.4</v>
      </c>
      <c r="M49" s="10">
        <f>IF(I49&gt;0.5,IF(AND(E49="Yes",K49="a"),'Courier Company Rates'!$B$2,IF(AND(E49="Yes",K49="b"),'Courier Company Rates'!$D$2,IF(AND(E49="Yes",K49="c"),'Courier Company Rates'!$F$2,IF(AND(E49="Yes",K49="d"),'Courier Company Rates'!$H$2,IF(AND(E49="Yes",K49="e"),'Courier Company Rates'!$J$2,0))))),0)</f>
        <v>0</v>
      </c>
      <c r="N49" s="10">
        <f>IF(AND(F49="Yes",K49="a"),'Courier Company Rates'!$K$2,IF(AND(F49="Yes",K49="b"),'Courier Company Rates'!$M$2,IF(AND(F49="Yes",K49="c"),'Courier Company Rates'!$O$2,IF(AND(F49="Yes",K49="d"),'Courier Company Rates'!$Q$2,IF(AND(F49="Yes",K49="e"),'Courier Company Rates'!$S$2,0)))))</f>
        <v>0</v>
      </c>
      <c r="O49" s="10">
        <f>IF(I49&gt;0.5,IF(AND(F49="Yes",K49="a"),'Courier Company Rates'!$L$2,IF(AND(F49="Yes",K49="b"),'Courier Company Rates'!$N$2,IF(AND(F49="Yes",K49="c"),'Courier Company Rates'!$P$2,IF(AND(F49="Yes",K49="d"),'Courier Company Rates'!$R$2,IF(AND(F49="Yes",K49="e"),'Courier Company Rates'!$T$2,0))))),0)</f>
        <v>0</v>
      </c>
      <c r="P49" s="10">
        <f t="shared" si="5"/>
        <v>45.4</v>
      </c>
      <c r="Q49" s="13">
        <f t="array" ref="Q49">XLOOKUP(A:A,'Courier Company Invoice'!B:B,'Courier Company Invoice'!C:C)</f>
        <v>0.69</v>
      </c>
      <c r="R49" s="10">
        <f t="shared" si="6"/>
        <v>1</v>
      </c>
      <c r="S49" s="8" t="str">
        <f t="array" ref="S49">XLOOKUP(C:C,'Courier Company Invoice'!E:E,'Courier Company Invoice'!F:F)</f>
        <v>d</v>
      </c>
      <c r="T49" s="10">
        <f t="array" ref="T49">ROUND(XLOOKUP(A:A,'Courier Company Invoice'!B:B,'Courier Company Invoice'!H:H),2)</f>
        <v>90.2</v>
      </c>
      <c r="U49" s="10">
        <f t="shared" si="7"/>
        <v>-44.8</v>
      </c>
      <c r="V49" s="10">
        <f t="shared" si="8"/>
        <v>-98.6784141</v>
      </c>
      <c r="W49" s="10">
        <f t="shared" si="9"/>
        <v>90.8</v>
      </c>
      <c r="X49" s="10">
        <f t="shared" si="10"/>
        <v>0</v>
      </c>
      <c r="Y49" s="12"/>
      <c r="Z49" s="12"/>
    </row>
    <row r="50" ht="15.75" customHeight="1">
      <c r="A50" s="8">
        <v>2.001806726E9</v>
      </c>
      <c r="B50" s="9">
        <f t="array" ref="B50">XLOOKUP(A:A,'Courier Company Invoice'!B:B,'Courier Company Invoice'!A:A)</f>
        <v>1091117226910</v>
      </c>
      <c r="C50" s="8">
        <f t="array" ref="C50">XLOOKUP(A:A,'Courier Company Invoice'!B:B,'Courier Company Invoice'!E:E)</f>
        <v>831002</v>
      </c>
      <c r="D50" s="8" t="str">
        <f t="array" ref="D50">XLOOKUP(A:A,'Courier Company Invoice'!B:B,'Courier Company Invoice'!G:G)</f>
        <v>Forward charges</v>
      </c>
      <c r="E50" s="8" t="str">
        <f t="shared" si="1"/>
        <v>Yes</v>
      </c>
      <c r="F50" s="8" t="str">
        <f t="shared" si="2"/>
        <v>No</v>
      </c>
      <c r="G50" s="10">
        <f>SUMIF('Company X Order Report'!A:A,A:A,'Company X Order Report'!D:D)/1000</f>
        <v>0.5</v>
      </c>
      <c r="H50" s="8">
        <f>SUMIF('Company X Order Report'!A:A,A:A,'Company X Order Report'!D:D)</f>
        <v>500</v>
      </c>
      <c r="I50" s="10">
        <f t="shared" si="3"/>
        <v>0.5</v>
      </c>
      <c r="J50" s="8">
        <f t="shared" si="4"/>
        <v>500</v>
      </c>
      <c r="K50" s="8" t="str">
        <f t="array" ref="K50">XLOOKUP(C:C,'Company X Pincode Zones'!B:B,'Company X Pincode Zones'!C:C)</f>
        <v>d</v>
      </c>
      <c r="L50" s="10">
        <f>IF(AND(E50="Yes",K50="a"),'Courier Company Rates'!$A$2,IF(AND(E50="Yes",K50="b"),'Courier Company Rates'!$C$2,IF(AND(E50="Yes",K50="c"),'Courier Company Rates'!$E$2,IF(AND(E50="Yes",K50="d"),'Courier Company Rates'!$G$2,IF(AND(E50="Yes",K50="e"),'Courier Company Rates'!$I$2,0)))))</f>
        <v>45.4</v>
      </c>
      <c r="M50" s="10">
        <f>IF(I50&gt;0.5,IF(AND(E50="Yes",K50="a"),'Courier Company Rates'!$B$2,IF(AND(E50="Yes",K50="b"),'Courier Company Rates'!$D$2,IF(AND(E50="Yes",K50="c"),'Courier Company Rates'!$F$2,IF(AND(E50="Yes",K50="d"),'Courier Company Rates'!$H$2,IF(AND(E50="Yes",K50="e"),'Courier Company Rates'!$J$2,0))))),0)</f>
        <v>0</v>
      </c>
      <c r="N50" s="10">
        <f>IF(AND(F50="Yes",K50="a"),'Courier Company Rates'!$K$2,IF(AND(F50="Yes",K50="b"),'Courier Company Rates'!$M$2,IF(AND(F50="Yes",K50="c"),'Courier Company Rates'!$O$2,IF(AND(F50="Yes",K50="d"),'Courier Company Rates'!$Q$2,IF(AND(F50="Yes",K50="e"),'Courier Company Rates'!$S$2,0)))))</f>
        <v>0</v>
      </c>
      <c r="O50" s="10">
        <f>IF(I50&gt;0.5,IF(AND(F50="Yes",K50="a"),'Courier Company Rates'!$L$2,IF(AND(F50="Yes",K50="b"),'Courier Company Rates'!$N$2,IF(AND(F50="Yes",K50="c"),'Courier Company Rates'!$P$2,IF(AND(F50="Yes",K50="d"),'Courier Company Rates'!$R$2,IF(AND(F50="Yes",K50="e"),'Courier Company Rates'!$T$2,0))))),0)</f>
        <v>0</v>
      </c>
      <c r="P50" s="10">
        <f t="shared" si="5"/>
        <v>45.4</v>
      </c>
      <c r="Q50" s="11">
        <f t="array" ref="Q50">XLOOKUP(A:A,'Courier Company Invoice'!B:B,'Courier Company Invoice'!C:C)</f>
        <v>0.68</v>
      </c>
      <c r="R50" s="10">
        <f t="shared" si="6"/>
        <v>1</v>
      </c>
      <c r="S50" s="8" t="str">
        <f t="array" ref="S50">XLOOKUP(C:C,'Courier Company Invoice'!E:E,'Courier Company Invoice'!F:F)</f>
        <v>d</v>
      </c>
      <c r="T50" s="10">
        <f t="array" ref="T50">ROUND(XLOOKUP(A:A,'Courier Company Invoice'!B:B,'Courier Company Invoice'!H:H),2)</f>
        <v>90.2</v>
      </c>
      <c r="U50" s="10">
        <f t="shared" si="7"/>
        <v>-44.8</v>
      </c>
      <c r="V50" s="10">
        <f t="shared" si="8"/>
        <v>-98.6784141</v>
      </c>
      <c r="W50" s="10">
        <f t="shared" si="9"/>
        <v>90.8</v>
      </c>
      <c r="X50" s="10">
        <f t="shared" si="10"/>
        <v>0</v>
      </c>
      <c r="Y50" s="12"/>
      <c r="Z50" s="12"/>
    </row>
    <row r="51" ht="15.75" customHeight="1">
      <c r="A51" s="8">
        <v>2.001806776E9</v>
      </c>
      <c r="B51" s="9">
        <f t="array" ref="B51">XLOOKUP(A:A,'Courier Company Invoice'!B:B,'Courier Company Invoice'!A:A)</f>
        <v>1091117227573</v>
      </c>
      <c r="C51" s="8">
        <f t="array" ref="C51">XLOOKUP(A:A,'Courier Company Invoice'!B:B,'Courier Company Invoice'!E:E)</f>
        <v>226004</v>
      </c>
      <c r="D51" s="8" t="str">
        <f t="array" ref="D51">XLOOKUP(A:A,'Courier Company Invoice'!B:B,'Courier Company Invoice'!G:G)</f>
        <v>Forward charges</v>
      </c>
      <c r="E51" s="8" t="str">
        <f t="shared" si="1"/>
        <v>Yes</v>
      </c>
      <c r="F51" s="8" t="str">
        <f t="shared" si="2"/>
        <v>No</v>
      </c>
      <c r="G51" s="10">
        <f>SUMIF('Company X Order Report'!A:A,A:A,'Company X Order Report'!D:D)/1000</f>
        <v>0.611</v>
      </c>
      <c r="H51" s="8">
        <f>SUMIF('Company X Order Report'!A:A,A:A,'Company X Order Report'!D:D)</f>
        <v>611</v>
      </c>
      <c r="I51" s="10">
        <f t="shared" si="3"/>
        <v>1</v>
      </c>
      <c r="J51" s="8">
        <f t="shared" si="4"/>
        <v>1000</v>
      </c>
      <c r="K51" s="8" t="str">
        <f t="array" ref="K51">XLOOKUP(C:C,'Company X Pincode Zones'!B:B,'Company X Pincode Zones'!C:C)</f>
        <v>b</v>
      </c>
      <c r="L51" s="10">
        <f>IF(AND(E51="Yes",K51="a"),'Courier Company Rates'!$A$2,IF(AND(E51="Yes",K51="b"),'Courier Company Rates'!$C$2,IF(AND(E51="Yes",K51="c"),'Courier Company Rates'!$E$2,IF(AND(E51="Yes",K51="d"),'Courier Company Rates'!$G$2,IF(AND(E51="Yes",K51="e"),'Courier Company Rates'!$I$2,0)))))</f>
        <v>33</v>
      </c>
      <c r="M51" s="10">
        <f>IF(I51&gt;0.5,IF(AND(E51="Yes",K51="a"),'Courier Company Rates'!$B$2,IF(AND(E51="Yes",K51="b"),'Courier Company Rates'!$D$2,IF(AND(E51="Yes",K51="c"),'Courier Company Rates'!$F$2,IF(AND(E51="Yes",K51="d"),'Courier Company Rates'!$H$2,IF(AND(E51="Yes",K51="e"),'Courier Company Rates'!$J$2,0))))),0)</f>
        <v>28.3</v>
      </c>
      <c r="N51" s="10">
        <f>IF(AND(F51="Yes",K51="a"),'Courier Company Rates'!$K$2,IF(AND(F51="Yes",K51="b"),'Courier Company Rates'!$M$2,IF(AND(F51="Yes",K51="c"),'Courier Company Rates'!$O$2,IF(AND(F51="Yes",K51="d"),'Courier Company Rates'!$Q$2,IF(AND(F51="Yes",K51="e"),'Courier Company Rates'!$S$2,0)))))</f>
        <v>0</v>
      </c>
      <c r="O51" s="10">
        <f>IF(I51&gt;0.5,IF(AND(F51="Yes",K51="a"),'Courier Company Rates'!$L$2,IF(AND(F51="Yes",K51="b"),'Courier Company Rates'!$N$2,IF(AND(F51="Yes",K51="c"),'Courier Company Rates'!$P$2,IF(AND(F51="Yes",K51="d"),'Courier Company Rates'!$R$2,IF(AND(F51="Yes",K51="e"),'Courier Company Rates'!$T$2,0))))),0)</f>
        <v>0</v>
      </c>
      <c r="P51" s="10">
        <f t="shared" si="5"/>
        <v>61.3</v>
      </c>
      <c r="Q51" s="13">
        <f t="array" ref="Q51">XLOOKUP(A:A,'Courier Company Invoice'!B:B,'Courier Company Invoice'!C:C)</f>
        <v>2.86</v>
      </c>
      <c r="R51" s="10">
        <f t="shared" si="6"/>
        <v>3</v>
      </c>
      <c r="S51" s="8" t="str">
        <f t="array" ref="S51">XLOOKUP(C:C,'Courier Company Invoice'!E:E,'Courier Company Invoice'!F:F)</f>
        <v>b</v>
      </c>
      <c r="T51" s="10">
        <f t="array" ref="T51">ROUND(XLOOKUP(A:A,'Courier Company Invoice'!B:B,'Courier Company Invoice'!H:H),2)</f>
        <v>174.5</v>
      </c>
      <c r="U51" s="10">
        <f t="shared" si="7"/>
        <v>-113.2</v>
      </c>
      <c r="V51" s="10">
        <f t="shared" si="8"/>
        <v>-184.6655791</v>
      </c>
      <c r="W51" s="10">
        <f t="shared" si="9"/>
        <v>100.3273322</v>
      </c>
      <c r="X51" s="10">
        <f t="shared" si="10"/>
        <v>0</v>
      </c>
      <c r="Y51" s="12"/>
      <c r="Z51" s="12"/>
    </row>
    <row r="52" ht="15.75" customHeight="1">
      <c r="A52" s="8">
        <v>2.001806801E9</v>
      </c>
      <c r="B52" s="9">
        <f t="array" ref="B52">XLOOKUP(A:A,'Courier Company Invoice'!B:B,'Courier Company Invoice'!A:A)</f>
        <v>1091117227816</v>
      </c>
      <c r="C52" s="8">
        <f t="array" ref="C52">XLOOKUP(A:A,'Courier Company Invoice'!B:B,'Courier Company Invoice'!E:E)</f>
        <v>248001</v>
      </c>
      <c r="D52" s="8" t="str">
        <f t="array" ref="D52">XLOOKUP(A:A,'Courier Company Invoice'!B:B,'Courier Company Invoice'!G:G)</f>
        <v>Forward charges</v>
      </c>
      <c r="E52" s="8" t="str">
        <f t="shared" si="1"/>
        <v>Yes</v>
      </c>
      <c r="F52" s="8" t="str">
        <f t="shared" si="2"/>
        <v>No</v>
      </c>
      <c r="G52" s="10">
        <f>SUMIF('Company X Order Report'!A:A,A:A,'Company X Order Report'!D:D)/1000</f>
        <v>0.361</v>
      </c>
      <c r="H52" s="8">
        <f>SUMIF('Company X Order Report'!A:A,A:A,'Company X Order Report'!D:D)</f>
        <v>361</v>
      </c>
      <c r="I52" s="10">
        <f t="shared" si="3"/>
        <v>0.5</v>
      </c>
      <c r="J52" s="8">
        <f t="shared" si="4"/>
        <v>500</v>
      </c>
      <c r="K52" s="8" t="str">
        <f t="array" ref="K52">XLOOKUP(C:C,'Company X Pincode Zones'!B:B,'Company X Pincode Zones'!C:C)</f>
        <v>b</v>
      </c>
      <c r="L52" s="10">
        <f>IF(AND(E52="Yes",K52="a"),'Courier Company Rates'!$A$2,IF(AND(E52="Yes",K52="b"),'Courier Company Rates'!$C$2,IF(AND(E52="Yes",K52="c"),'Courier Company Rates'!$E$2,IF(AND(E52="Yes",K52="d"),'Courier Company Rates'!$G$2,IF(AND(E52="Yes",K52="e"),'Courier Company Rates'!$I$2,0)))))</f>
        <v>33</v>
      </c>
      <c r="M52" s="10">
        <f>IF(I52&gt;0.5,IF(AND(E52="Yes",K52="a"),'Courier Company Rates'!$B$2,IF(AND(E52="Yes",K52="b"),'Courier Company Rates'!$D$2,IF(AND(E52="Yes",K52="c"),'Courier Company Rates'!$F$2,IF(AND(E52="Yes",K52="d"),'Courier Company Rates'!$H$2,IF(AND(E52="Yes",K52="e"),'Courier Company Rates'!$J$2,0))))),0)</f>
        <v>0</v>
      </c>
      <c r="N52" s="10">
        <f>IF(AND(F52="Yes",K52="a"),'Courier Company Rates'!$K$2,IF(AND(F52="Yes",K52="b"),'Courier Company Rates'!$M$2,IF(AND(F52="Yes",K52="c"),'Courier Company Rates'!$O$2,IF(AND(F52="Yes",K52="d"),'Courier Company Rates'!$Q$2,IF(AND(F52="Yes",K52="e"),'Courier Company Rates'!$S$2,0)))))</f>
        <v>0</v>
      </c>
      <c r="O52" s="10">
        <f>IF(I52&gt;0.5,IF(AND(F52="Yes",K52="a"),'Courier Company Rates'!$L$2,IF(AND(F52="Yes",K52="b"),'Courier Company Rates'!$N$2,IF(AND(F52="Yes",K52="c"),'Courier Company Rates'!$P$2,IF(AND(F52="Yes",K52="d"),'Courier Company Rates'!$R$2,IF(AND(F52="Yes",K52="e"),'Courier Company Rates'!$T$2,0))))),0)</f>
        <v>0</v>
      </c>
      <c r="P52" s="10">
        <f t="shared" si="5"/>
        <v>33</v>
      </c>
      <c r="Q52" s="11">
        <f t="array" ref="Q52">XLOOKUP(A:A,'Courier Company Invoice'!B:B,'Courier Company Invoice'!C:C)</f>
        <v>1.35</v>
      </c>
      <c r="R52" s="10">
        <f t="shared" si="6"/>
        <v>1.5</v>
      </c>
      <c r="S52" s="8" t="str">
        <f t="array" ref="S52">XLOOKUP(C:C,'Courier Company Invoice'!E:E,'Courier Company Invoice'!F:F)</f>
        <v>b</v>
      </c>
      <c r="T52" s="10">
        <f t="array" ref="T52">ROUND(XLOOKUP(A:A,'Courier Company Invoice'!B:B,'Courier Company Invoice'!H:H),2)</f>
        <v>89.6</v>
      </c>
      <c r="U52" s="10">
        <f t="shared" si="7"/>
        <v>-56.6</v>
      </c>
      <c r="V52" s="10">
        <f t="shared" si="8"/>
        <v>-171.5151515</v>
      </c>
      <c r="W52" s="10">
        <f t="shared" si="9"/>
        <v>91.41274238</v>
      </c>
      <c r="X52" s="10">
        <f t="shared" si="10"/>
        <v>0</v>
      </c>
      <c r="Y52" s="12"/>
      <c r="Z52" s="12"/>
    </row>
    <row r="53" ht="15.75" customHeight="1">
      <c r="A53" s="8">
        <v>2.001807004E9</v>
      </c>
      <c r="B53" s="9">
        <f t="array" ref="B53">XLOOKUP(A:A,'Courier Company Invoice'!B:B,'Courier Company Invoice'!A:A)</f>
        <v>1091117229290</v>
      </c>
      <c r="C53" s="8">
        <f t="array" ref="C53">XLOOKUP(A:A,'Courier Company Invoice'!B:B,'Courier Company Invoice'!E:E)</f>
        <v>410206</v>
      </c>
      <c r="D53" s="8" t="str">
        <f t="array" ref="D53">XLOOKUP(A:A,'Courier Company Invoice'!B:B,'Courier Company Invoice'!G:G)</f>
        <v>Forward charges</v>
      </c>
      <c r="E53" s="8" t="str">
        <f t="shared" si="1"/>
        <v>Yes</v>
      </c>
      <c r="F53" s="8" t="str">
        <f t="shared" si="2"/>
        <v>No</v>
      </c>
      <c r="G53" s="10">
        <f>SUMIF('Company X Order Report'!A:A,A:A,'Company X Order Report'!D:D)/1000</f>
        <v>0.5</v>
      </c>
      <c r="H53" s="8">
        <f>SUMIF('Company X Order Report'!A:A,A:A,'Company X Order Report'!D:D)</f>
        <v>500</v>
      </c>
      <c r="I53" s="10">
        <f t="shared" si="3"/>
        <v>0.5</v>
      </c>
      <c r="J53" s="8">
        <f t="shared" si="4"/>
        <v>500</v>
      </c>
      <c r="K53" s="8" t="str">
        <f t="array" ref="K53">XLOOKUP(C:C,'Company X Pincode Zones'!B:B,'Company X Pincode Zones'!C:C)</f>
        <v>d</v>
      </c>
      <c r="L53" s="10">
        <f>IF(AND(E53="Yes",K53="a"),'Courier Company Rates'!$A$2,IF(AND(E53="Yes",K53="b"),'Courier Company Rates'!$C$2,IF(AND(E53="Yes",K53="c"),'Courier Company Rates'!$E$2,IF(AND(E53="Yes",K53="d"),'Courier Company Rates'!$G$2,IF(AND(E53="Yes",K53="e"),'Courier Company Rates'!$I$2,0)))))</f>
        <v>45.4</v>
      </c>
      <c r="M53" s="10">
        <f>IF(I53&gt;0.5,IF(AND(E53="Yes",K53="a"),'Courier Company Rates'!$B$2,IF(AND(E53="Yes",K53="b"),'Courier Company Rates'!$D$2,IF(AND(E53="Yes",K53="c"),'Courier Company Rates'!$F$2,IF(AND(E53="Yes",K53="d"),'Courier Company Rates'!$H$2,IF(AND(E53="Yes",K53="e"),'Courier Company Rates'!$J$2,0))))),0)</f>
        <v>0</v>
      </c>
      <c r="N53" s="10">
        <f>IF(AND(F53="Yes",K53="a"),'Courier Company Rates'!$K$2,IF(AND(F53="Yes",K53="b"),'Courier Company Rates'!$M$2,IF(AND(F53="Yes",K53="c"),'Courier Company Rates'!$O$2,IF(AND(F53="Yes",K53="d"),'Courier Company Rates'!$Q$2,IF(AND(F53="Yes",K53="e"),'Courier Company Rates'!$S$2,0)))))</f>
        <v>0</v>
      </c>
      <c r="O53" s="10">
        <f>IF(I53&gt;0.5,IF(AND(F53="Yes",K53="a"),'Courier Company Rates'!$L$2,IF(AND(F53="Yes",K53="b"),'Courier Company Rates'!$N$2,IF(AND(F53="Yes",K53="c"),'Courier Company Rates'!$P$2,IF(AND(F53="Yes",K53="d"),'Courier Company Rates'!$R$2,IF(AND(F53="Yes",K53="e"),'Courier Company Rates'!$T$2,0))))),0)</f>
        <v>0</v>
      </c>
      <c r="P53" s="10">
        <f t="shared" si="5"/>
        <v>45.4</v>
      </c>
      <c r="Q53" s="13">
        <f t="array" ref="Q53">XLOOKUP(A:A,'Courier Company Invoice'!B:B,'Courier Company Invoice'!C:C)</f>
        <v>0.68</v>
      </c>
      <c r="R53" s="10">
        <f t="shared" si="6"/>
        <v>1</v>
      </c>
      <c r="S53" s="8" t="str">
        <f t="array" ref="S53">XLOOKUP(C:C,'Courier Company Invoice'!E:E,'Courier Company Invoice'!F:F)</f>
        <v>d</v>
      </c>
      <c r="T53" s="10">
        <f t="array" ref="T53">ROUND(XLOOKUP(A:A,'Courier Company Invoice'!B:B,'Courier Company Invoice'!H:H),2)</f>
        <v>90.2</v>
      </c>
      <c r="U53" s="10">
        <f t="shared" si="7"/>
        <v>-44.8</v>
      </c>
      <c r="V53" s="10">
        <f t="shared" si="8"/>
        <v>-98.6784141</v>
      </c>
      <c r="W53" s="10">
        <f t="shared" si="9"/>
        <v>90.8</v>
      </c>
      <c r="X53" s="10">
        <f t="shared" si="10"/>
        <v>0</v>
      </c>
      <c r="Y53" s="12"/>
      <c r="Z53" s="12"/>
    </row>
    <row r="54" ht="15.75" customHeight="1">
      <c r="A54" s="8">
        <v>2.001807036E9</v>
      </c>
      <c r="B54" s="9">
        <f t="array" ref="B54">XLOOKUP(A:A,'Courier Company Invoice'!B:B,'Courier Company Invoice'!A:A)</f>
        <v>1091117323005</v>
      </c>
      <c r="C54" s="8">
        <f t="array" ref="C54">XLOOKUP(A:A,'Courier Company Invoice'!B:B,'Courier Company Invoice'!E:E)</f>
        <v>516503</v>
      </c>
      <c r="D54" s="8" t="str">
        <f t="array" ref="D54">XLOOKUP(A:A,'Courier Company Invoice'!B:B,'Courier Company Invoice'!G:G)</f>
        <v>Forward charges</v>
      </c>
      <c r="E54" s="8" t="str">
        <f t="shared" si="1"/>
        <v>Yes</v>
      </c>
      <c r="F54" s="8" t="str">
        <f t="shared" si="2"/>
        <v>No</v>
      </c>
      <c r="G54" s="10">
        <f>SUMIF('Company X Order Report'!A:A,A:A,'Company X Order Report'!D:D)/1000</f>
        <v>1.459</v>
      </c>
      <c r="H54" s="8">
        <f>SUMIF('Company X Order Report'!A:A,A:A,'Company X Order Report'!D:D)</f>
        <v>1459</v>
      </c>
      <c r="I54" s="10">
        <f t="shared" si="3"/>
        <v>1.5</v>
      </c>
      <c r="J54" s="8">
        <f t="shared" si="4"/>
        <v>1500</v>
      </c>
      <c r="K54" s="8" t="str">
        <f t="array" ref="K54">XLOOKUP(C:C,'Company X Pincode Zones'!B:B,'Company X Pincode Zones'!C:C)</f>
        <v>d</v>
      </c>
      <c r="L54" s="10">
        <f>IF(AND(E54="Yes",K54="a"),'Courier Company Rates'!$A$2,IF(AND(E54="Yes",K54="b"),'Courier Company Rates'!$C$2,IF(AND(E54="Yes",K54="c"),'Courier Company Rates'!$E$2,IF(AND(E54="Yes",K54="d"),'Courier Company Rates'!$G$2,IF(AND(E54="Yes",K54="e"),'Courier Company Rates'!$I$2,0)))))</f>
        <v>45.4</v>
      </c>
      <c r="M54" s="10">
        <f>IF(I54&gt;0.5,IF(AND(E54="Yes",K54="a"),'Courier Company Rates'!$B$2,IF(AND(E54="Yes",K54="b"),'Courier Company Rates'!$D$2,IF(AND(E54="Yes",K54="c"),'Courier Company Rates'!$F$2,IF(AND(E54="Yes",K54="d"),'Courier Company Rates'!$H$2,IF(AND(E54="Yes",K54="e"),'Courier Company Rates'!$J$2,0))))),0)</f>
        <v>44.8</v>
      </c>
      <c r="N54" s="10">
        <f>IF(AND(F54="Yes",K54="a"),'Courier Company Rates'!$K$2,IF(AND(F54="Yes",K54="b"),'Courier Company Rates'!$M$2,IF(AND(F54="Yes",K54="c"),'Courier Company Rates'!$O$2,IF(AND(F54="Yes",K54="d"),'Courier Company Rates'!$Q$2,IF(AND(F54="Yes",K54="e"),'Courier Company Rates'!$S$2,0)))))</f>
        <v>0</v>
      </c>
      <c r="O54" s="10">
        <f>IF(I54&gt;0.5,IF(AND(F54="Yes",K54="a"),'Courier Company Rates'!$L$2,IF(AND(F54="Yes",K54="b"),'Courier Company Rates'!$N$2,IF(AND(F54="Yes",K54="c"),'Courier Company Rates'!$P$2,IF(AND(F54="Yes",K54="d"),'Courier Company Rates'!$R$2,IF(AND(F54="Yes",K54="e"),'Courier Company Rates'!$T$2,0))))),0)</f>
        <v>0</v>
      </c>
      <c r="P54" s="10">
        <f t="shared" si="5"/>
        <v>135</v>
      </c>
      <c r="Q54" s="11">
        <f t="array" ref="Q54">XLOOKUP(A:A,'Courier Company Invoice'!B:B,'Courier Company Invoice'!C:C)</f>
        <v>1.64</v>
      </c>
      <c r="R54" s="10">
        <f t="shared" si="6"/>
        <v>2</v>
      </c>
      <c r="S54" s="8" t="str">
        <f t="array" ref="S54">XLOOKUP(C:C,'Courier Company Invoice'!E:E,'Courier Company Invoice'!F:F)</f>
        <v>d</v>
      </c>
      <c r="T54" s="10">
        <f t="array" ref="T54">ROUND(XLOOKUP(A:A,'Courier Company Invoice'!B:B,'Courier Company Invoice'!H:H),2)</f>
        <v>179.8</v>
      </c>
      <c r="U54" s="10">
        <f t="shared" si="7"/>
        <v>-44.8</v>
      </c>
      <c r="V54" s="10">
        <f t="shared" si="8"/>
        <v>-33.18518519</v>
      </c>
      <c r="W54" s="10">
        <f t="shared" si="9"/>
        <v>61.82316655</v>
      </c>
      <c r="X54" s="10">
        <f t="shared" si="10"/>
        <v>0</v>
      </c>
      <c r="Y54" s="12"/>
      <c r="Z54" s="12"/>
    </row>
    <row r="55" ht="15.75" customHeight="1">
      <c r="A55" s="8">
        <v>2.001807084E9</v>
      </c>
      <c r="B55" s="9">
        <f t="array" ref="B55">XLOOKUP(A:A,'Courier Company Invoice'!B:B,'Courier Company Invoice'!A:A)</f>
        <v>1091117323215</v>
      </c>
      <c r="C55" s="8">
        <f t="array" ref="C55">XLOOKUP(A:A,'Courier Company Invoice'!B:B,'Courier Company Invoice'!E:E)</f>
        <v>742103</v>
      </c>
      <c r="D55" s="8" t="str">
        <f t="array" ref="D55">XLOOKUP(A:A,'Courier Company Invoice'!B:B,'Courier Company Invoice'!G:G)</f>
        <v>Forward charges</v>
      </c>
      <c r="E55" s="8" t="str">
        <f t="shared" si="1"/>
        <v>Yes</v>
      </c>
      <c r="F55" s="8" t="str">
        <f t="shared" si="2"/>
        <v>No</v>
      </c>
      <c r="G55" s="10">
        <f>SUMIF('Company X Order Report'!A:A,A:A,'Company X Order Report'!D:D)/1000</f>
        <v>0.5</v>
      </c>
      <c r="H55" s="8">
        <f>SUMIF('Company X Order Report'!A:A,A:A,'Company X Order Report'!D:D)</f>
        <v>500</v>
      </c>
      <c r="I55" s="10">
        <f t="shared" si="3"/>
        <v>0.5</v>
      </c>
      <c r="J55" s="8">
        <f t="shared" si="4"/>
        <v>500</v>
      </c>
      <c r="K55" s="8" t="str">
        <f t="array" ref="K55">XLOOKUP(C:C,'Company X Pincode Zones'!B:B,'Company X Pincode Zones'!C:C)</f>
        <v>d</v>
      </c>
      <c r="L55" s="10">
        <f>IF(AND(E55="Yes",K55="a"),'Courier Company Rates'!$A$2,IF(AND(E55="Yes",K55="b"),'Courier Company Rates'!$C$2,IF(AND(E55="Yes",K55="c"),'Courier Company Rates'!$E$2,IF(AND(E55="Yes",K55="d"),'Courier Company Rates'!$G$2,IF(AND(E55="Yes",K55="e"),'Courier Company Rates'!$I$2,0)))))</f>
        <v>45.4</v>
      </c>
      <c r="M55" s="10">
        <f>IF(I55&gt;0.5,IF(AND(E55="Yes",K55="a"),'Courier Company Rates'!$B$2,IF(AND(E55="Yes",K55="b"),'Courier Company Rates'!$D$2,IF(AND(E55="Yes",K55="c"),'Courier Company Rates'!$F$2,IF(AND(E55="Yes",K55="d"),'Courier Company Rates'!$H$2,IF(AND(E55="Yes",K55="e"),'Courier Company Rates'!$J$2,0))))),0)</f>
        <v>0</v>
      </c>
      <c r="N55" s="10">
        <f>IF(AND(F55="Yes",K55="a"),'Courier Company Rates'!$K$2,IF(AND(F55="Yes",K55="b"),'Courier Company Rates'!$M$2,IF(AND(F55="Yes",K55="c"),'Courier Company Rates'!$O$2,IF(AND(F55="Yes",K55="d"),'Courier Company Rates'!$Q$2,IF(AND(F55="Yes",K55="e"),'Courier Company Rates'!$S$2,0)))))</f>
        <v>0</v>
      </c>
      <c r="O55" s="10">
        <f>IF(I55&gt;0.5,IF(AND(F55="Yes",K55="a"),'Courier Company Rates'!$L$2,IF(AND(F55="Yes",K55="b"),'Courier Company Rates'!$N$2,IF(AND(F55="Yes",K55="c"),'Courier Company Rates'!$P$2,IF(AND(F55="Yes",K55="d"),'Courier Company Rates'!$R$2,IF(AND(F55="Yes",K55="e"),'Courier Company Rates'!$T$2,0))))),0)</f>
        <v>0</v>
      </c>
      <c r="P55" s="10">
        <f t="shared" si="5"/>
        <v>45.4</v>
      </c>
      <c r="Q55" s="13">
        <f t="array" ref="Q55">XLOOKUP(A:A,'Courier Company Invoice'!B:B,'Courier Company Invoice'!C:C)</f>
        <v>0.67</v>
      </c>
      <c r="R55" s="10">
        <f t="shared" si="6"/>
        <v>1</v>
      </c>
      <c r="S55" s="8" t="str">
        <f t="array" ref="S55">XLOOKUP(C:C,'Courier Company Invoice'!E:E,'Courier Company Invoice'!F:F)</f>
        <v>d</v>
      </c>
      <c r="T55" s="10">
        <f t="array" ref="T55">ROUND(XLOOKUP(A:A,'Courier Company Invoice'!B:B,'Courier Company Invoice'!H:H),2)</f>
        <v>90.2</v>
      </c>
      <c r="U55" s="10">
        <f t="shared" si="7"/>
        <v>-44.8</v>
      </c>
      <c r="V55" s="10">
        <f t="shared" si="8"/>
        <v>-98.6784141</v>
      </c>
      <c r="W55" s="10">
        <f t="shared" si="9"/>
        <v>90.8</v>
      </c>
      <c r="X55" s="10">
        <f t="shared" si="10"/>
        <v>0</v>
      </c>
      <c r="Y55" s="12"/>
      <c r="Z55" s="12"/>
    </row>
    <row r="56" ht="15.75" customHeight="1">
      <c r="A56" s="8">
        <v>2.001807362E9</v>
      </c>
      <c r="B56" s="9">
        <f t="array" ref="B56">XLOOKUP(A:A,'Courier Company Invoice'!B:B,'Courier Company Invoice'!A:A)</f>
        <v>1091117324394</v>
      </c>
      <c r="C56" s="8">
        <f t="array" ref="C56">XLOOKUP(A:A,'Courier Company Invoice'!B:B,'Courier Company Invoice'!E:E)</f>
        <v>452018</v>
      </c>
      <c r="D56" s="8" t="str">
        <f t="array" ref="D56">XLOOKUP(A:A,'Courier Company Invoice'!B:B,'Courier Company Invoice'!G:G)</f>
        <v>Forward charges</v>
      </c>
      <c r="E56" s="8" t="str">
        <f t="shared" si="1"/>
        <v>Yes</v>
      </c>
      <c r="F56" s="8" t="str">
        <f t="shared" si="2"/>
        <v>No</v>
      </c>
      <c r="G56" s="10">
        <f>SUMIF('Company X Order Report'!A:A,A:A,'Company X Order Report'!D:D)/1000</f>
        <v>2.016</v>
      </c>
      <c r="H56" s="8">
        <f>SUMIF('Company X Order Report'!A:A,A:A,'Company X Order Report'!D:D)</f>
        <v>2016</v>
      </c>
      <c r="I56" s="10">
        <f t="shared" si="3"/>
        <v>2.5</v>
      </c>
      <c r="J56" s="8">
        <f t="shared" si="4"/>
        <v>2500</v>
      </c>
      <c r="K56" s="8" t="str">
        <f t="array" ref="K56">XLOOKUP(C:C,'Company X Pincode Zones'!B:B,'Company X Pincode Zones'!C:C)</f>
        <v>d</v>
      </c>
      <c r="L56" s="10">
        <f>IF(AND(E56="Yes",K56="a"),'Courier Company Rates'!$A$2,IF(AND(E56="Yes",K56="b"),'Courier Company Rates'!$C$2,IF(AND(E56="Yes",K56="c"),'Courier Company Rates'!$E$2,IF(AND(E56="Yes",K56="d"),'Courier Company Rates'!$G$2,IF(AND(E56="Yes",K56="e"),'Courier Company Rates'!$I$2,0)))))</f>
        <v>45.4</v>
      </c>
      <c r="M56" s="10">
        <f>IF(I56&gt;0.5,IF(AND(E56="Yes",K56="a"),'Courier Company Rates'!$B$2,IF(AND(E56="Yes",K56="b"),'Courier Company Rates'!$D$2,IF(AND(E56="Yes",K56="c"),'Courier Company Rates'!$F$2,IF(AND(E56="Yes",K56="d"),'Courier Company Rates'!$H$2,IF(AND(E56="Yes",K56="e"),'Courier Company Rates'!$J$2,0))))),0)</f>
        <v>44.8</v>
      </c>
      <c r="N56" s="10">
        <f>IF(AND(F56="Yes",K56="a"),'Courier Company Rates'!$K$2,IF(AND(F56="Yes",K56="b"),'Courier Company Rates'!$M$2,IF(AND(F56="Yes",K56="c"),'Courier Company Rates'!$O$2,IF(AND(F56="Yes",K56="d"),'Courier Company Rates'!$Q$2,IF(AND(F56="Yes",K56="e"),'Courier Company Rates'!$S$2,0)))))</f>
        <v>0</v>
      </c>
      <c r="O56" s="10">
        <f>IF(I56&gt;0.5,IF(AND(F56="Yes",K56="a"),'Courier Company Rates'!$L$2,IF(AND(F56="Yes",K56="b"),'Courier Company Rates'!$N$2,IF(AND(F56="Yes",K56="c"),'Courier Company Rates'!$P$2,IF(AND(F56="Yes",K56="d"),'Courier Company Rates'!$R$2,IF(AND(F56="Yes",K56="e"),'Courier Company Rates'!$T$2,0))))),0)</f>
        <v>0</v>
      </c>
      <c r="P56" s="10">
        <f t="shared" si="5"/>
        <v>224.6</v>
      </c>
      <c r="Q56" s="11">
        <f t="array" ref="Q56">XLOOKUP(A:A,'Courier Company Invoice'!B:B,'Courier Company Invoice'!C:C)</f>
        <v>2</v>
      </c>
      <c r="R56" s="10">
        <f t="shared" si="6"/>
        <v>2</v>
      </c>
      <c r="S56" s="8" t="str">
        <f t="array" ref="S56">XLOOKUP(C:C,'Courier Company Invoice'!E:E,'Courier Company Invoice'!F:F)</f>
        <v>d</v>
      </c>
      <c r="T56" s="10">
        <f t="array" ref="T56">ROUND(XLOOKUP(A:A,'Courier Company Invoice'!B:B,'Courier Company Invoice'!H:H),2)</f>
        <v>179.8</v>
      </c>
      <c r="U56" s="10">
        <f t="shared" si="7"/>
        <v>44.8</v>
      </c>
      <c r="V56" s="10">
        <f t="shared" si="8"/>
        <v>19.94657168</v>
      </c>
      <c r="W56" s="10">
        <f t="shared" si="9"/>
        <v>44.74206349</v>
      </c>
      <c r="X56" s="10">
        <f t="shared" si="10"/>
        <v>0</v>
      </c>
      <c r="Y56" s="12"/>
      <c r="Z56" s="12"/>
    </row>
    <row r="57" ht="15.75" customHeight="1">
      <c r="A57" s="8">
        <v>2.001807415E9</v>
      </c>
      <c r="B57" s="9">
        <f t="array" ref="B57">XLOOKUP(A:A,'Courier Company Invoice'!B:B,'Courier Company Invoice'!A:A)</f>
        <v>1091117325094</v>
      </c>
      <c r="C57" s="8">
        <f t="array" ref="C57">XLOOKUP(A:A,'Courier Company Invoice'!B:B,'Courier Company Invoice'!E:E)</f>
        <v>208001</v>
      </c>
      <c r="D57" s="8" t="str">
        <f t="array" ref="D57">XLOOKUP(A:A,'Courier Company Invoice'!B:B,'Courier Company Invoice'!G:G)</f>
        <v>Forward charges</v>
      </c>
      <c r="E57" s="8" t="str">
        <f t="shared" si="1"/>
        <v>Yes</v>
      </c>
      <c r="F57" s="8" t="str">
        <f t="shared" si="2"/>
        <v>No</v>
      </c>
      <c r="G57" s="10">
        <f>SUMIF('Company X Order Report'!A:A,A:A,'Company X Order Report'!D:D)/1000</f>
        <v>1.048</v>
      </c>
      <c r="H57" s="8">
        <f>SUMIF('Company X Order Report'!A:A,A:A,'Company X Order Report'!D:D)</f>
        <v>1048</v>
      </c>
      <c r="I57" s="10">
        <f t="shared" si="3"/>
        <v>1.5</v>
      </c>
      <c r="J57" s="8">
        <f t="shared" si="4"/>
        <v>1500</v>
      </c>
      <c r="K57" s="8" t="str">
        <f t="array" ref="K57">XLOOKUP(C:C,'Company X Pincode Zones'!B:B,'Company X Pincode Zones'!C:C)</f>
        <v>b</v>
      </c>
      <c r="L57" s="10">
        <f>IF(AND(E57="Yes",K57="a"),'Courier Company Rates'!$A$2,IF(AND(E57="Yes",K57="b"),'Courier Company Rates'!$C$2,IF(AND(E57="Yes",K57="c"),'Courier Company Rates'!$E$2,IF(AND(E57="Yes",K57="d"),'Courier Company Rates'!$G$2,IF(AND(E57="Yes",K57="e"),'Courier Company Rates'!$I$2,0)))))</f>
        <v>33</v>
      </c>
      <c r="M57" s="10">
        <f>IF(I57&gt;0.5,IF(AND(E57="Yes",K57="a"),'Courier Company Rates'!$B$2,IF(AND(E57="Yes",K57="b"),'Courier Company Rates'!$D$2,IF(AND(E57="Yes",K57="c"),'Courier Company Rates'!$F$2,IF(AND(E57="Yes",K57="d"),'Courier Company Rates'!$H$2,IF(AND(E57="Yes",K57="e"),'Courier Company Rates'!$J$2,0))))),0)</f>
        <v>28.3</v>
      </c>
      <c r="N57" s="10">
        <f>IF(AND(F57="Yes",K57="a"),'Courier Company Rates'!$K$2,IF(AND(F57="Yes",K57="b"),'Courier Company Rates'!$M$2,IF(AND(F57="Yes",K57="c"),'Courier Company Rates'!$O$2,IF(AND(F57="Yes",K57="d"),'Courier Company Rates'!$Q$2,IF(AND(F57="Yes",K57="e"),'Courier Company Rates'!$S$2,0)))))</f>
        <v>0</v>
      </c>
      <c r="O57" s="10">
        <f>IF(I57&gt;0.5,IF(AND(F57="Yes",K57="a"),'Courier Company Rates'!$L$2,IF(AND(F57="Yes",K57="b"),'Courier Company Rates'!$N$2,IF(AND(F57="Yes",K57="c"),'Courier Company Rates'!$P$2,IF(AND(F57="Yes",K57="d"),'Courier Company Rates'!$R$2,IF(AND(F57="Yes",K57="e"),'Courier Company Rates'!$T$2,0))))),0)</f>
        <v>0</v>
      </c>
      <c r="P57" s="10">
        <f t="shared" si="5"/>
        <v>89.6</v>
      </c>
      <c r="Q57" s="13">
        <f t="array" ref="Q57">XLOOKUP(A:A,'Courier Company Invoice'!B:B,'Courier Company Invoice'!C:C)</f>
        <v>1</v>
      </c>
      <c r="R57" s="10">
        <f t="shared" si="6"/>
        <v>1</v>
      </c>
      <c r="S57" s="8" t="str">
        <f t="array" ref="S57">XLOOKUP(C:C,'Courier Company Invoice'!E:E,'Courier Company Invoice'!F:F)</f>
        <v>b</v>
      </c>
      <c r="T57" s="10">
        <f t="array" ref="T57">ROUND(XLOOKUP(A:A,'Courier Company Invoice'!B:B,'Courier Company Invoice'!H:H),2)</f>
        <v>61.3</v>
      </c>
      <c r="U57" s="10">
        <f t="shared" si="7"/>
        <v>28.3</v>
      </c>
      <c r="V57" s="10">
        <f t="shared" si="8"/>
        <v>31.58482143</v>
      </c>
      <c r="W57" s="10">
        <f t="shared" si="9"/>
        <v>58.49236641</v>
      </c>
      <c r="X57" s="10">
        <f t="shared" si="10"/>
        <v>0</v>
      </c>
      <c r="Y57" s="12"/>
      <c r="Z57" s="12"/>
    </row>
    <row r="58" ht="15.75" customHeight="1">
      <c r="A58" s="8">
        <v>2.001809592E9</v>
      </c>
      <c r="B58" s="9">
        <f t="array" ref="B58">XLOOKUP(A:A,'Courier Company Invoice'!B:B,'Courier Company Invoice'!A:A)</f>
        <v>1091117616121</v>
      </c>
      <c r="C58" s="8">
        <f t="array" ref="C58">XLOOKUP(A:A,'Courier Company Invoice'!B:B,'Courier Company Invoice'!E:E)</f>
        <v>244713</v>
      </c>
      <c r="D58" s="8" t="str">
        <f t="array" ref="D58">XLOOKUP(A:A,'Courier Company Invoice'!B:B,'Courier Company Invoice'!G:G)</f>
        <v>Forward charges</v>
      </c>
      <c r="E58" s="8" t="str">
        <f t="shared" si="1"/>
        <v>Yes</v>
      </c>
      <c r="F58" s="8" t="str">
        <f t="shared" si="2"/>
        <v>No</v>
      </c>
      <c r="G58" s="10">
        <f>SUMIF('Company X Order Report'!A:A,A:A,'Company X Order Report'!D:D)/1000</f>
        <v>1.505</v>
      </c>
      <c r="H58" s="8">
        <f>SUMIF('Company X Order Report'!A:A,A:A,'Company X Order Report'!D:D)</f>
        <v>1505</v>
      </c>
      <c r="I58" s="10">
        <f t="shared" si="3"/>
        <v>2</v>
      </c>
      <c r="J58" s="8">
        <f t="shared" si="4"/>
        <v>2000</v>
      </c>
      <c r="K58" s="8" t="str">
        <f t="array" ref="K58">XLOOKUP(C:C,'Company X Pincode Zones'!B:B,'Company X Pincode Zones'!C:C)</f>
        <v>b</v>
      </c>
      <c r="L58" s="10">
        <f>IF(AND(E58="Yes",K58="a"),'Courier Company Rates'!$A$2,IF(AND(E58="Yes",K58="b"),'Courier Company Rates'!$C$2,IF(AND(E58="Yes",K58="c"),'Courier Company Rates'!$E$2,IF(AND(E58="Yes",K58="d"),'Courier Company Rates'!$G$2,IF(AND(E58="Yes",K58="e"),'Courier Company Rates'!$I$2,0)))))</f>
        <v>33</v>
      </c>
      <c r="M58" s="10">
        <f>IF(I58&gt;0.5,IF(AND(E58="Yes",K58="a"),'Courier Company Rates'!$B$2,IF(AND(E58="Yes",K58="b"),'Courier Company Rates'!$D$2,IF(AND(E58="Yes",K58="c"),'Courier Company Rates'!$F$2,IF(AND(E58="Yes",K58="d"),'Courier Company Rates'!$H$2,IF(AND(E58="Yes",K58="e"),'Courier Company Rates'!$J$2,0))))),0)</f>
        <v>28.3</v>
      </c>
      <c r="N58" s="10">
        <f>IF(AND(F58="Yes",K58="a"),'Courier Company Rates'!$K$2,IF(AND(F58="Yes",K58="b"),'Courier Company Rates'!$M$2,IF(AND(F58="Yes",K58="c"),'Courier Company Rates'!$O$2,IF(AND(F58="Yes",K58="d"),'Courier Company Rates'!$Q$2,IF(AND(F58="Yes",K58="e"),'Courier Company Rates'!$S$2,0)))))</f>
        <v>0</v>
      </c>
      <c r="O58" s="10">
        <f>IF(I58&gt;0.5,IF(AND(F58="Yes",K58="a"),'Courier Company Rates'!$L$2,IF(AND(F58="Yes",K58="b"),'Courier Company Rates'!$N$2,IF(AND(F58="Yes",K58="c"),'Courier Company Rates'!$P$2,IF(AND(F58="Yes",K58="d"),'Courier Company Rates'!$R$2,IF(AND(F58="Yes",K58="e"),'Courier Company Rates'!$T$2,0))))),0)</f>
        <v>0</v>
      </c>
      <c r="P58" s="10">
        <f t="shared" si="5"/>
        <v>117.9</v>
      </c>
      <c r="Q58" s="11">
        <f t="array" ref="Q58">XLOOKUP(A:A,'Courier Company Invoice'!B:B,'Courier Company Invoice'!C:C)</f>
        <v>1.5</v>
      </c>
      <c r="R58" s="10">
        <f t="shared" si="6"/>
        <v>1.5</v>
      </c>
      <c r="S58" s="8" t="str">
        <f t="array" ref="S58">XLOOKUP(C:C,'Courier Company Invoice'!E:E,'Courier Company Invoice'!F:F)</f>
        <v>b</v>
      </c>
      <c r="T58" s="10">
        <f t="array" ref="T58">ROUND(XLOOKUP(A:A,'Courier Company Invoice'!B:B,'Courier Company Invoice'!H:H),2)</f>
        <v>89.6</v>
      </c>
      <c r="U58" s="10">
        <f t="shared" si="7"/>
        <v>28.3</v>
      </c>
      <c r="V58" s="10">
        <f t="shared" si="8"/>
        <v>24.00339271</v>
      </c>
      <c r="W58" s="10">
        <f t="shared" si="9"/>
        <v>40.73089701</v>
      </c>
      <c r="X58" s="10">
        <f t="shared" si="10"/>
        <v>0</v>
      </c>
      <c r="Y58" s="12"/>
      <c r="Z58" s="12"/>
    </row>
    <row r="59" ht="15.75" customHeight="1">
      <c r="A59" s="8">
        <v>2.001809794E9</v>
      </c>
      <c r="B59" s="9">
        <f t="array" ref="B59">XLOOKUP(A:A,'Courier Company Invoice'!B:B,'Courier Company Invoice'!A:A)</f>
        <v>1091117795531</v>
      </c>
      <c r="C59" s="8">
        <f t="array" ref="C59">XLOOKUP(A:A,'Courier Company Invoice'!B:B,'Courier Company Invoice'!E:E)</f>
        <v>580007</v>
      </c>
      <c r="D59" s="8" t="str">
        <f t="array" ref="D59">XLOOKUP(A:A,'Courier Company Invoice'!B:B,'Courier Company Invoice'!G:G)</f>
        <v>Forward charges</v>
      </c>
      <c r="E59" s="8" t="str">
        <f t="shared" si="1"/>
        <v>Yes</v>
      </c>
      <c r="F59" s="8" t="str">
        <f t="shared" si="2"/>
        <v>No</v>
      </c>
      <c r="G59" s="10">
        <f>SUMIF('Company X Order Report'!A:A,A:A,'Company X Order Report'!D:D)/1000</f>
        <v>1.517</v>
      </c>
      <c r="H59" s="8">
        <f>SUMIF('Company X Order Report'!A:A,A:A,'Company X Order Report'!D:D)</f>
        <v>1517</v>
      </c>
      <c r="I59" s="10">
        <f t="shared" si="3"/>
        <v>2</v>
      </c>
      <c r="J59" s="8">
        <f t="shared" si="4"/>
        <v>2000</v>
      </c>
      <c r="K59" s="8" t="str">
        <f t="array" ref="K59">XLOOKUP(C:C,'Company X Pincode Zones'!B:B,'Company X Pincode Zones'!C:C)</f>
        <v>d</v>
      </c>
      <c r="L59" s="10">
        <f>IF(AND(E59="Yes",K59="a"),'Courier Company Rates'!$A$2,IF(AND(E59="Yes",K59="b"),'Courier Company Rates'!$C$2,IF(AND(E59="Yes",K59="c"),'Courier Company Rates'!$E$2,IF(AND(E59="Yes",K59="d"),'Courier Company Rates'!$G$2,IF(AND(E59="Yes",K59="e"),'Courier Company Rates'!$I$2,0)))))</f>
        <v>45.4</v>
      </c>
      <c r="M59" s="10">
        <f>IF(I59&gt;0.5,IF(AND(E59="Yes",K59="a"),'Courier Company Rates'!$B$2,IF(AND(E59="Yes",K59="b"),'Courier Company Rates'!$D$2,IF(AND(E59="Yes",K59="c"),'Courier Company Rates'!$F$2,IF(AND(E59="Yes",K59="d"),'Courier Company Rates'!$H$2,IF(AND(E59="Yes",K59="e"),'Courier Company Rates'!$J$2,0))))),0)</f>
        <v>44.8</v>
      </c>
      <c r="N59" s="10">
        <f>IF(AND(F59="Yes",K59="a"),'Courier Company Rates'!$K$2,IF(AND(F59="Yes",K59="b"),'Courier Company Rates'!$M$2,IF(AND(F59="Yes",K59="c"),'Courier Company Rates'!$O$2,IF(AND(F59="Yes",K59="d"),'Courier Company Rates'!$Q$2,IF(AND(F59="Yes",K59="e"),'Courier Company Rates'!$S$2,0)))))</f>
        <v>0</v>
      </c>
      <c r="O59" s="10">
        <f>IF(I59&gt;0.5,IF(AND(F59="Yes",K59="a"),'Courier Company Rates'!$L$2,IF(AND(F59="Yes",K59="b"),'Courier Company Rates'!$N$2,IF(AND(F59="Yes",K59="c"),'Courier Company Rates'!$P$2,IF(AND(F59="Yes",K59="d"),'Courier Company Rates'!$R$2,IF(AND(F59="Yes",K59="e"),'Courier Company Rates'!$T$2,0))))),0)</f>
        <v>0</v>
      </c>
      <c r="P59" s="10">
        <f t="shared" si="5"/>
        <v>179.8</v>
      </c>
      <c r="Q59" s="13">
        <f t="array" ref="Q59">XLOOKUP(A:A,'Courier Company Invoice'!B:B,'Courier Company Invoice'!C:C)</f>
        <v>1.5</v>
      </c>
      <c r="R59" s="10">
        <f t="shared" si="6"/>
        <v>1.5</v>
      </c>
      <c r="S59" s="8" t="str">
        <f t="array" ref="S59">XLOOKUP(C:C,'Courier Company Invoice'!E:E,'Courier Company Invoice'!F:F)</f>
        <v>d</v>
      </c>
      <c r="T59" s="10">
        <f t="array" ref="T59">ROUND(XLOOKUP(A:A,'Courier Company Invoice'!B:B,'Courier Company Invoice'!H:H),2)</f>
        <v>135</v>
      </c>
      <c r="U59" s="10">
        <f t="shared" si="7"/>
        <v>44.8</v>
      </c>
      <c r="V59" s="10">
        <f t="shared" si="8"/>
        <v>24.91657397</v>
      </c>
      <c r="W59" s="10">
        <f t="shared" si="9"/>
        <v>59.45945946</v>
      </c>
      <c r="X59" s="10">
        <f t="shared" si="10"/>
        <v>0</v>
      </c>
      <c r="Y59" s="12"/>
      <c r="Z59" s="12"/>
    </row>
    <row r="60" ht="15.75" customHeight="1">
      <c r="A60" s="8">
        <v>2.00180982E9</v>
      </c>
      <c r="B60" s="9">
        <f t="array" ref="B60">XLOOKUP(A:A,'Courier Company Invoice'!B:B,'Courier Company Invoice'!A:A)</f>
        <v>1091117795623</v>
      </c>
      <c r="C60" s="8">
        <f t="array" ref="C60">XLOOKUP(A:A,'Courier Company Invoice'!B:B,'Courier Company Invoice'!E:E)</f>
        <v>360005</v>
      </c>
      <c r="D60" s="8" t="str">
        <f t="array" ref="D60">XLOOKUP(A:A,'Courier Company Invoice'!B:B,'Courier Company Invoice'!G:G)</f>
        <v>Forward charges</v>
      </c>
      <c r="E60" s="8" t="str">
        <f t="shared" si="1"/>
        <v>Yes</v>
      </c>
      <c r="F60" s="8" t="str">
        <f t="shared" si="2"/>
        <v>No</v>
      </c>
      <c r="G60" s="10">
        <f>SUMIF('Company X Order Report'!A:A,A:A,'Company X Order Report'!D:D)/1000</f>
        <v>3.08</v>
      </c>
      <c r="H60" s="8">
        <f>SUMIF('Company X Order Report'!A:A,A:A,'Company X Order Report'!D:D)</f>
        <v>3080</v>
      </c>
      <c r="I60" s="10">
        <f t="shared" si="3"/>
        <v>3.5</v>
      </c>
      <c r="J60" s="8">
        <f t="shared" si="4"/>
        <v>3500</v>
      </c>
      <c r="K60" s="8" t="str">
        <f t="array" ref="K60">XLOOKUP(C:C,'Company X Pincode Zones'!B:B,'Company X Pincode Zones'!C:C)</f>
        <v>d</v>
      </c>
      <c r="L60" s="10">
        <f>IF(AND(E60="Yes",K60="a"),'Courier Company Rates'!$A$2,IF(AND(E60="Yes",K60="b"),'Courier Company Rates'!$C$2,IF(AND(E60="Yes",K60="c"),'Courier Company Rates'!$E$2,IF(AND(E60="Yes",K60="d"),'Courier Company Rates'!$G$2,IF(AND(E60="Yes",K60="e"),'Courier Company Rates'!$I$2,0)))))</f>
        <v>45.4</v>
      </c>
      <c r="M60" s="10">
        <f>IF(I60&gt;0.5,IF(AND(E60="Yes",K60="a"),'Courier Company Rates'!$B$2,IF(AND(E60="Yes",K60="b"),'Courier Company Rates'!$D$2,IF(AND(E60="Yes",K60="c"),'Courier Company Rates'!$F$2,IF(AND(E60="Yes",K60="d"),'Courier Company Rates'!$H$2,IF(AND(E60="Yes",K60="e"),'Courier Company Rates'!$J$2,0))))),0)</f>
        <v>44.8</v>
      </c>
      <c r="N60" s="10">
        <f>IF(AND(F60="Yes",K60="a"),'Courier Company Rates'!$K$2,IF(AND(F60="Yes",K60="b"),'Courier Company Rates'!$M$2,IF(AND(F60="Yes",K60="c"),'Courier Company Rates'!$O$2,IF(AND(F60="Yes",K60="d"),'Courier Company Rates'!$Q$2,IF(AND(F60="Yes",K60="e"),'Courier Company Rates'!$S$2,0)))))</f>
        <v>0</v>
      </c>
      <c r="O60" s="10">
        <f>IF(I60&gt;0.5,IF(AND(F60="Yes",K60="a"),'Courier Company Rates'!$L$2,IF(AND(F60="Yes",K60="b"),'Courier Company Rates'!$N$2,IF(AND(F60="Yes",K60="c"),'Courier Company Rates'!$P$2,IF(AND(F60="Yes",K60="d"),'Courier Company Rates'!$R$2,IF(AND(F60="Yes",K60="e"),'Courier Company Rates'!$T$2,0))))),0)</f>
        <v>0</v>
      </c>
      <c r="P60" s="10">
        <f t="shared" si="5"/>
        <v>314.2</v>
      </c>
      <c r="Q60" s="11">
        <f t="array" ref="Q60">XLOOKUP(A:A,'Courier Company Invoice'!B:B,'Courier Company Invoice'!C:C)</f>
        <v>3</v>
      </c>
      <c r="R60" s="10">
        <f t="shared" si="6"/>
        <v>3</v>
      </c>
      <c r="S60" s="8" t="str">
        <f t="array" ref="S60">XLOOKUP(C:C,'Courier Company Invoice'!E:E,'Courier Company Invoice'!F:F)</f>
        <v>d</v>
      </c>
      <c r="T60" s="10">
        <f t="array" ref="T60">ROUND(XLOOKUP(A:A,'Courier Company Invoice'!B:B,'Courier Company Invoice'!H:H),2)</f>
        <v>269.4</v>
      </c>
      <c r="U60" s="10">
        <f t="shared" si="7"/>
        <v>44.8</v>
      </c>
      <c r="V60" s="10">
        <f t="shared" si="8"/>
        <v>14.25843412</v>
      </c>
      <c r="W60" s="10">
        <f t="shared" si="9"/>
        <v>29.28571429</v>
      </c>
      <c r="X60" s="10">
        <f t="shared" si="10"/>
        <v>0</v>
      </c>
      <c r="Y60" s="12"/>
      <c r="Z60" s="12"/>
    </row>
    <row r="61" ht="15.75" customHeight="1">
      <c r="A61" s="8">
        <v>2.001806471E9</v>
      </c>
      <c r="B61" s="9">
        <f t="array" ref="B61">XLOOKUP(A:A,'Courier Company Invoice'!B:B,'Courier Company Invoice'!A:A)</f>
        <v>1091117223351</v>
      </c>
      <c r="C61" s="8">
        <f t="array" ref="C61">XLOOKUP(A:A,'Courier Company Invoice'!B:B,'Courier Company Invoice'!E:E)</f>
        <v>313027</v>
      </c>
      <c r="D61" s="8" t="str">
        <f t="array" ref="D61">XLOOKUP(A:A,'Courier Company Invoice'!B:B,'Courier Company Invoice'!G:G)</f>
        <v>Forward charges</v>
      </c>
      <c r="E61" s="8" t="str">
        <f t="shared" si="1"/>
        <v>Yes</v>
      </c>
      <c r="F61" s="8" t="str">
        <f t="shared" si="2"/>
        <v>No</v>
      </c>
      <c r="G61" s="10">
        <f>SUMIF('Company X Order Report'!A:A,A:A,'Company X Order Report'!D:D)/1000</f>
        <v>1.621</v>
      </c>
      <c r="H61" s="8">
        <f>SUMIF('Company X Order Report'!A:A,A:A,'Company X Order Report'!D:D)</f>
        <v>1621</v>
      </c>
      <c r="I61" s="10">
        <f t="shared" si="3"/>
        <v>2</v>
      </c>
      <c r="J61" s="8">
        <f t="shared" si="4"/>
        <v>2000</v>
      </c>
      <c r="K61" s="8" t="str">
        <f t="array" ref="K61">XLOOKUP(C:C,'Company X Pincode Zones'!B:B,'Company X Pincode Zones'!C:C)</f>
        <v>b</v>
      </c>
      <c r="L61" s="10">
        <f>IF(AND(E61="Yes",K61="a"),'Courier Company Rates'!$A$2,IF(AND(E61="Yes",K61="b"),'Courier Company Rates'!$C$2,IF(AND(E61="Yes",K61="c"),'Courier Company Rates'!$E$2,IF(AND(E61="Yes",K61="d"),'Courier Company Rates'!$G$2,IF(AND(E61="Yes",K61="e"),'Courier Company Rates'!$I$2,0)))))</f>
        <v>33</v>
      </c>
      <c r="M61" s="10">
        <f>IF(I61&gt;0.5,IF(AND(E61="Yes",K61="a"),'Courier Company Rates'!$B$2,IF(AND(E61="Yes",K61="b"),'Courier Company Rates'!$D$2,IF(AND(E61="Yes",K61="c"),'Courier Company Rates'!$F$2,IF(AND(E61="Yes",K61="d"),'Courier Company Rates'!$H$2,IF(AND(E61="Yes",K61="e"),'Courier Company Rates'!$J$2,0))))),0)</f>
        <v>28.3</v>
      </c>
      <c r="N61" s="10">
        <f>IF(AND(F61="Yes",K61="a"),'Courier Company Rates'!$K$2,IF(AND(F61="Yes",K61="b"),'Courier Company Rates'!$M$2,IF(AND(F61="Yes",K61="c"),'Courier Company Rates'!$O$2,IF(AND(F61="Yes",K61="d"),'Courier Company Rates'!$Q$2,IF(AND(F61="Yes",K61="e"),'Courier Company Rates'!$S$2,0)))))</f>
        <v>0</v>
      </c>
      <c r="O61" s="10">
        <f>IF(I61&gt;0.5,IF(AND(F61="Yes",K61="a"),'Courier Company Rates'!$L$2,IF(AND(F61="Yes",K61="b"),'Courier Company Rates'!$N$2,IF(AND(F61="Yes",K61="c"),'Courier Company Rates'!$P$2,IF(AND(F61="Yes",K61="d"),'Courier Company Rates'!$R$2,IF(AND(F61="Yes",K61="e"),'Courier Company Rates'!$T$2,0))))),0)</f>
        <v>0</v>
      </c>
      <c r="P61" s="10">
        <f t="shared" si="5"/>
        <v>117.9</v>
      </c>
      <c r="Q61" s="13">
        <f t="array" ref="Q61">XLOOKUP(A:A,'Courier Company Invoice'!B:B,'Courier Company Invoice'!C:C)</f>
        <v>1.7</v>
      </c>
      <c r="R61" s="10">
        <f t="shared" si="6"/>
        <v>2</v>
      </c>
      <c r="S61" s="8" t="str">
        <f t="array" ref="S61">XLOOKUP(C:C,'Courier Company Invoice'!E:E,'Courier Company Invoice'!F:F)</f>
        <v>d</v>
      </c>
      <c r="T61" s="10">
        <f t="array" ref="T61">ROUND(XLOOKUP(A:A,'Courier Company Invoice'!B:B,'Courier Company Invoice'!H:H),2)</f>
        <v>179.8</v>
      </c>
      <c r="U61" s="10">
        <f t="shared" si="7"/>
        <v>-61.9</v>
      </c>
      <c r="V61" s="10">
        <f t="shared" si="8"/>
        <v>-52.50212044</v>
      </c>
      <c r="W61" s="10">
        <f t="shared" si="9"/>
        <v>37.81616286</v>
      </c>
      <c r="X61" s="10">
        <f t="shared" si="10"/>
        <v>0</v>
      </c>
      <c r="Y61" s="12"/>
      <c r="Z61" s="12"/>
    </row>
    <row r="62" ht="15.75" customHeight="1">
      <c r="A62" s="8">
        <v>2.001807241E9</v>
      </c>
      <c r="B62" s="9">
        <f t="array" ref="B62">XLOOKUP(A:A,'Courier Company Invoice'!B:B,'Courier Company Invoice'!A:A)</f>
        <v>1091117324011</v>
      </c>
      <c r="C62" s="8">
        <f t="array" ref="C62">XLOOKUP(A:A,'Courier Company Invoice'!B:B,'Courier Company Invoice'!E:E)</f>
        <v>341001</v>
      </c>
      <c r="D62" s="8" t="str">
        <f t="array" ref="D62">XLOOKUP(A:A,'Courier Company Invoice'!B:B,'Courier Company Invoice'!G:G)</f>
        <v>Forward charges</v>
      </c>
      <c r="E62" s="8" t="str">
        <f t="shared" si="1"/>
        <v>Yes</v>
      </c>
      <c r="F62" s="8" t="str">
        <f t="shared" si="2"/>
        <v>No</v>
      </c>
      <c r="G62" s="10">
        <f>SUMIF('Company X Order Report'!A:A,A:A,'Company X Order Report'!D:D)/1000</f>
        <v>0.607</v>
      </c>
      <c r="H62" s="8">
        <f>SUMIF('Company X Order Report'!A:A,A:A,'Company X Order Report'!D:D)</f>
        <v>607</v>
      </c>
      <c r="I62" s="10">
        <f t="shared" si="3"/>
        <v>1</v>
      </c>
      <c r="J62" s="8">
        <f t="shared" si="4"/>
        <v>1000</v>
      </c>
      <c r="K62" s="8" t="str">
        <f t="array" ref="K62">XLOOKUP(C:C,'Company X Pincode Zones'!B:B,'Company X Pincode Zones'!C:C)</f>
        <v>b</v>
      </c>
      <c r="L62" s="10">
        <f>IF(AND(E62="Yes",K62="a"),'Courier Company Rates'!$A$2,IF(AND(E62="Yes",K62="b"),'Courier Company Rates'!$C$2,IF(AND(E62="Yes",K62="c"),'Courier Company Rates'!$E$2,IF(AND(E62="Yes",K62="d"),'Courier Company Rates'!$G$2,IF(AND(E62="Yes",K62="e"),'Courier Company Rates'!$I$2,0)))))</f>
        <v>33</v>
      </c>
      <c r="M62" s="10">
        <f>IF(I62&gt;0.5,IF(AND(E62="Yes",K62="a"),'Courier Company Rates'!$B$2,IF(AND(E62="Yes",K62="b"),'Courier Company Rates'!$D$2,IF(AND(E62="Yes",K62="c"),'Courier Company Rates'!$F$2,IF(AND(E62="Yes",K62="d"),'Courier Company Rates'!$H$2,IF(AND(E62="Yes",K62="e"),'Courier Company Rates'!$J$2,0))))),0)</f>
        <v>28.3</v>
      </c>
      <c r="N62" s="10">
        <f>IF(AND(F62="Yes",K62="a"),'Courier Company Rates'!$K$2,IF(AND(F62="Yes",K62="b"),'Courier Company Rates'!$M$2,IF(AND(F62="Yes",K62="c"),'Courier Company Rates'!$O$2,IF(AND(F62="Yes",K62="d"),'Courier Company Rates'!$Q$2,IF(AND(F62="Yes",K62="e"),'Courier Company Rates'!$S$2,0)))))</f>
        <v>0</v>
      </c>
      <c r="O62" s="10">
        <f>IF(I62&gt;0.5,IF(AND(F62="Yes",K62="a"),'Courier Company Rates'!$L$2,IF(AND(F62="Yes",K62="b"),'Courier Company Rates'!$N$2,IF(AND(F62="Yes",K62="c"),'Courier Company Rates'!$P$2,IF(AND(F62="Yes",K62="d"),'Courier Company Rates'!$R$2,IF(AND(F62="Yes",K62="e"),'Courier Company Rates'!$T$2,0))))),0)</f>
        <v>0</v>
      </c>
      <c r="P62" s="10">
        <f t="shared" si="5"/>
        <v>61.3</v>
      </c>
      <c r="Q62" s="11">
        <f t="array" ref="Q62">XLOOKUP(A:A,'Courier Company Invoice'!B:B,'Courier Company Invoice'!C:C)</f>
        <v>0.79</v>
      </c>
      <c r="R62" s="10">
        <f t="shared" si="6"/>
        <v>1</v>
      </c>
      <c r="S62" s="8" t="str">
        <f t="array" ref="S62">XLOOKUP(C:C,'Courier Company Invoice'!E:E,'Courier Company Invoice'!F:F)</f>
        <v>d</v>
      </c>
      <c r="T62" s="10">
        <f t="array" ref="T62">ROUND(XLOOKUP(A:A,'Courier Company Invoice'!B:B,'Courier Company Invoice'!H:H),2)</f>
        <v>90.2</v>
      </c>
      <c r="U62" s="10">
        <f t="shared" si="7"/>
        <v>-28.9</v>
      </c>
      <c r="V62" s="10">
        <f t="shared" si="8"/>
        <v>-47.1451876</v>
      </c>
      <c r="W62" s="10">
        <f t="shared" si="9"/>
        <v>100.9884679</v>
      </c>
      <c r="X62" s="10">
        <f t="shared" si="10"/>
        <v>0</v>
      </c>
      <c r="Y62" s="12"/>
      <c r="Z62" s="12"/>
    </row>
    <row r="63" ht="15.75" customHeight="1">
      <c r="A63" s="8">
        <v>2.001807981E9</v>
      </c>
      <c r="B63" s="9">
        <f t="array" ref="B63">XLOOKUP(A:A,'Courier Company Invoice'!B:B,'Courier Company Invoice'!A:A)</f>
        <v>1091117327570</v>
      </c>
      <c r="C63" s="8">
        <f t="array" ref="C63">XLOOKUP(A:A,'Courier Company Invoice'!B:B,'Courier Company Invoice'!E:E)</f>
        <v>332715</v>
      </c>
      <c r="D63" s="8" t="str">
        <f t="array" ref="D63">XLOOKUP(A:A,'Courier Company Invoice'!B:B,'Courier Company Invoice'!G:G)</f>
        <v>Forward charges</v>
      </c>
      <c r="E63" s="8" t="str">
        <f t="shared" si="1"/>
        <v>Yes</v>
      </c>
      <c r="F63" s="8" t="str">
        <f t="shared" si="2"/>
        <v>No</v>
      </c>
      <c r="G63" s="10">
        <f>SUMIF('Company X Order Report'!A:A,A:A,'Company X Order Report'!D:D)/1000</f>
        <v>0.5</v>
      </c>
      <c r="H63" s="8">
        <f>SUMIF('Company X Order Report'!A:A,A:A,'Company X Order Report'!D:D)</f>
        <v>500</v>
      </c>
      <c r="I63" s="10">
        <f t="shared" si="3"/>
        <v>0.5</v>
      </c>
      <c r="J63" s="8">
        <f t="shared" si="4"/>
        <v>500</v>
      </c>
      <c r="K63" s="8" t="str">
        <f t="array" ref="K63">XLOOKUP(C:C,'Company X Pincode Zones'!B:B,'Company X Pincode Zones'!C:C)</f>
        <v>b</v>
      </c>
      <c r="L63" s="10">
        <f>IF(AND(E63="Yes",K63="a"),'Courier Company Rates'!$A$2,IF(AND(E63="Yes",K63="b"),'Courier Company Rates'!$C$2,IF(AND(E63="Yes",K63="c"),'Courier Company Rates'!$E$2,IF(AND(E63="Yes",K63="d"),'Courier Company Rates'!$G$2,IF(AND(E63="Yes",K63="e"),'Courier Company Rates'!$I$2,0)))))</f>
        <v>33</v>
      </c>
      <c r="M63" s="10">
        <f>IF(I63&gt;0.5,IF(AND(E63="Yes",K63="a"),'Courier Company Rates'!$B$2,IF(AND(E63="Yes",K63="b"),'Courier Company Rates'!$D$2,IF(AND(E63="Yes",K63="c"),'Courier Company Rates'!$F$2,IF(AND(E63="Yes",K63="d"),'Courier Company Rates'!$H$2,IF(AND(E63="Yes",K63="e"),'Courier Company Rates'!$J$2,0))))),0)</f>
        <v>0</v>
      </c>
      <c r="N63" s="10">
        <f>IF(AND(F63="Yes",K63="a"),'Courier Company Rates'!$K$2,IF(AND(F63="Yes",K63="b"),'Courier Company Rates'!$M$2,IF(AND(F63="Yes",K63="c"),'Courier Company Rates'!$O$2,IF(AND(F63="Yes",K63="d"),'Courier Company Rates'!$Q$2,IF(AND(F63="Yes",K63="e"),'Courier Company Rates'!$S$2,0)))))</f>
        <v>0</v>
      </c>
      <c r="O63" s="10">
        <f>IF(I63&gt;0.5,IF(AND(F63="Yes",K63="a"),'Courier Company Rates'!$L$2,IF(AND(F63="Yes",K63="b"),'Courier Company Rates'!$N$2,IF(AND(F63="Yes",K63="c"),'Courier Company Rates'!$P$2,IF(AND(F63="Yes",K63="d"),'Courier Company Rates'!$R$2,IF(AND(F63="Yes",K63="e"),'Courier Company Rates'!$T$2,0))))),0)</f>
        <v>0</v>
      </c>
      <c r="P63" s="10">
        <f t="shared" si="5"/>
        <v>33</v>
      </c>
      <c r="Q63" s="13">
        <f t="array" ref="Q63">XLOOKUP(A:A,'Courier Company Invoice'!B:B,'Courier Company Invoice'!C:C)</f>
        <v>0.5</v>
      </c>
      <c r="R63" s="10">
        <f t="shared" si="6"/>
        <v>0.5</v>
      </c>
      <c r="S63" s="8" t="str">
        <f t="array" ref="S63">XLOOKUP(C:C,'Courier Company Invoice'!E:E,'Courier Company Invoice'!F:F)</f>
        <v>d</v>
      </c>
      <c r="T63" s="10">
        <f t="array" ref="T63">ROUND(XLOOKUP(A:A,'Courier Company Invoice'!B:B,'Courier Company Invoice'!H:H),2)</f>
        <v>45.4</v>
      </c>
      <c r="U63" s="10">
        <f t="shared" si="7"/>
        <v>-12.4</v>
      </c>
      <c r="V63" s="10">
        <f t="shared" si="8"/>
        <v>-37.57575758</v>
      </c>
      <c r="W63" s="10">
        <f t="shared" si="9"/>
        <v>66</v>
      </c>
      <c r="X63" s="10">
        <f t="shared" si="10"/>
        <v>0</v>
      </c>
      <c r="Y63" s="12"/>
      <c r="Z63" s="12"/>
    </row>
    <row r="64" ht="15.75" customHeight="1">
      <c r="A64" s="8">
        <v>2.001808286E9</v>
      </c>
      <c r="B64" s="9">
        <f t="array" ref="B64">XLOOKUP(A:A,'Courier Company Invoice'!B:B,'Courier Company Invoice'!A:A)</f>
        <v>1091117435602</v>
      </c>
      <c r="C64" s="8">
        <f t="array" ref="C64">XLOOKUP(A:A,'Courier Company Invoice'!B:B,'Courier Company Invoice'!E:E)</f>
        <v>302031</v>
      </c>
      <c r="D64" s="8" t="str">
        <f t="array" ref="D64">XLOOKUP(A:A,'Courier Company Invoice'!B:B,'Courier Company Invoice'!G:G)</f>
        <v>Forward charges</v>
      </c>
      <c r="E64" s="8" t="str">
        <f t="shared" si="1"/>
        <v>Yes</v>
      </c>
      <c r="F64" s="8" t="str">
        <f t="shared" si="2"/>
        <v>No</v>
      </c>
      <c r="G64" s="10">
        <f>SUMIF('Company X Order Report'!A:A,A:A,'Company X Order Report'!D:D)/1000</f>
        <v>0.601</v>
      </c>
      <c r="H64" s="8">
        <f>SUMIF('Company X Order Report'!A:A,A:A,'Company X Order Report'!D:D)</f>
        <v>601</v>
      </c>
      <c r="I64" s="10">
        <f t="shared" si="3"/>
        <v>1</v>
      </c>
      <c r="J64" s="8">
        <f t="shared" si="4"/>
        <v>1000</v>
      </c>
      <c r="K64" s="8" t="str">
        <f t="array" ref="K64">XLOOKUP(C:C,'Company X Pincode Zones'!B:B,'Company X Pincode Zones'!C:C)</f>
        <v>b</v>
      </c>
      <c r="L64" s="10">
        <f>IF(AND(E64="Yes",K64="a"),'Courier Company Rates'!$A$2,IF(AND(E64="Yes",K64="b"),'Courier Company Rates'!$C$2,IF(AND(E64="Yes",K64="c"),'Courier Company Rates'!$E$2,IF(AND(E64="Yes",K64="d"),'Courier Company Rates'!$G$2,IF(AND(E64="Yes",K64="e"),'Courier Company Rates'!$I$2,0)))))</f>
        <v>33</v>
      </c>
      <c r="M64" s="10">
        <f>IF(I64&gt;0.5,IF(AND(E64="Yes",K64="a"),'Courier Company Rates'!$B$2,IF(AND(E64="Yes",K64="b"),'Courier Company Rates'!$D$2,IF(AND(E64="Yes",K64="c"),'Courier Company Rates'!$F$2,IF(AND(E64="Yes",K64="d"),'Courier Company Rates'!$H$2,IF(AND(E64="Yes",K64="e"),'Courier Company Rates'!$J$2,0))))),0)</f>
        <v>28.3</v>
      </c>
      <c r="N64" s="10">
        <f>IF(AND(F64="Yes",K64="a"),'Courier Company Rates'!$K$2,IF(AND(F64="Yes",K64="b"),'Courier Company Rates'!$M$2,IF(AND(F64="Yes",K64="c"),'Courier Company Rates'!$O$2,IF(AND(F64="Yes",K64="d"),'Courier Company Rates'!$Q$2,IF(AND(F64="Yes",K64="e"),'Courier Company Rates'!$S$2,0)))))</f>
        <v>0</v>
      </c>
      <c r="O64" s="10">
        <f>IF(I64&gt;0.5,IF(AND(F64="Yes",K64="a"),'Courier Company Rates'!$L$2,IF(AND(F64="Yes",K64="b"),'Courier Company Rates'!$N$2,IF(AND(F64="Yes",K64="c"),'Courier Company Rates'!$P$2,IF(AND(F64="Yes",K64="d"),'Courier Company Rates'!$R$2,IF(AND(F64="Yes",K64="e"),'Courier Company Rates'!$T$2,0))))),0)</f>
        <v>0</v>
      </c>
      <c r="P64" s="10">
        <f t="shared" si="5"/>
        <v>61.3</v>
      </c>
      <c r="Q64" s="11">
        <f t="array" ref="Q64">XLOOKUP(A:A,'Courier Company Invoice'!B:B,'Courier Company Invoice'!C:C)</f>
        <v>0.77</v>
      </c>
      <c r="R64" s="10">
        <f t="shared" si="6"/>
        <v>1</v>
      </c>
      <c r="S64" s="8" t="str">
        <f t="array" ref="S64">XLOOKUP(C:C,'Courier Company Invoice'!E:E,'Courier Company Invoice'!F:F)</f>
        <v>d</v>
      </c>
      <c r="T64" s="10">
        <f t="array" ref="T64">ROUND(XLOOKUP(A:A,'Courier Company Invoice'!B:B,'Courier Company Invoice'!H:H),2)</f>
        <v>90.2</v>
      </c>
      <c r="U64" s="10">
        <f t="shared" si="7"/>
        <v>-28.9</v>
      </c>
      <c r="V64" s="10">
        <f t="shared" si="8"/>
        <v>-47.1451876</v>
      </c>
      <c r="W64" s="10">
        <f t="shared" si="9"/>
        <v>101.9966722</v>
      </c>
      <c r="X64" s="10">
        <f t="shared" si="10"/>
        <v>0</v>
      </c>
      <c r="Y64" s="12"/>
      <c r="Z64" s="12"/>
    </row>
    <row r="65" ht="15.75" customHeight="1">
      <c r="A65" s="8">
        <v>2.001808801E9</v>
      </c>
      <c r="B65" s="9">
        <f t="array" ref="B65">XLOOKUP(A:A,'Courier Company Invoice'!B:B,'Courier Company Invoice'!A:A)</f>
        <v>1091117437680</v>
      </c>
      <c r="C65" s="8">
        <f t="array" ref="C65">XLOOKUP(A:A,'Courier Company Invoice'!B:B,'Courier Company Invoice'!E:E)</f>
        <v>335001</v>
      </c>
      <c r="D65" s="8" t="str">
        <f t="array" ref="D65">XLOOKUP(A:A,'Courier Company Invoice'!B:B,'Courier Company Invoice'!G:G)</f>
        <v>Forward charges</v>
      </c>
      <c r="E65" s="8" t="str">
        <f t="shared" si="1"/>
        <v>Yes</v>
      </c>
      <c r="F65" s="8" t="str">
        <f t="shared" si="2"/>
        <v>No</v>
      </c>
      <c r="G65" s="10">
        <f>SUMIF('Company X Order Report'!A:A,A:A,'Company X Order Report'!D:D)/1000</f>
        <v>0.731</v>
      </c>
      <c r="H65" s="8">
        <f>SUMIF('Company X Order Report'!A:A,A:A,'Company X Order Report'!D:D)</f>
        <v>731</v>
      </c>
      <c r="I65" s="10">
        <f t="shared" si="3"/>
        <v>1</v>
      </c>
      <c r="J65" s="8">
        <f t="shared" si="4"/>
        <v>1000</v>
      </c>
      <c r="K65" s="8" t="str">
        <f t="array" ref="K65">XLOOKUP(C:C,'Company X Pincode Zones'!B:B,'Company X Pincode Zones'!C:C)</f>
        <v>b</v>
      </c>
      <c r="L65" s="10">
        <f>IF(AND(E65="Yes",K65="a"),'Courier Company Rates'!$A$2,IF(AND(E65="Yes",K65="b"),'Courier Company Rates'!$C$2,IF(AND(E65="Yes",K65="c"),'Courier Company Rates'!$E$2,IF(AND(E65="Yes",K65="d"),'Courier Company Rates'!$G$2,IF(AND(E65="Yes",K65="e"),'Courier Company Rates'!$I$2,0)))))</f>
        <v>33</v>
      </c>
      <c r="M65" s="10">
        <f>IF(I65&gt;0.5,IF(AND(E65="Yes",K65="a"),'Courier Company Rates'!$B$2,IF(AND(E65="Yes",K65="b"),'Courier Company Rates'!$D$2,IF(AND(E65="Yes",K65="c"),'Courier Company Rates'!$F$2,IF(AND(E65="Yes",K65="d"),'Courier Company Rates'!$H$2,IF(AND(E65="Yes",K65="e"),'Courier Company Rates'!$J$2,0))))),0)</f>
        <v>28.3</v>
      </c>
      <c r="N65" s="10">
        <f>IF(AND(F65="Yes",K65="a"),'Courier Company Rates'!$K$2,IF(AND(F65="Yes",K65="b"),'Courier Company Rates'!$M$2,IF(AND(F65="Yes",K65="c"),'Courier Company Rates'!$O$2,IF(AND(F65="Yes",K65="d"),'Courier Company Rates'!$Q$2,IF(AND(F65="Yes",K65="e"),'Courier Company Rates'!$S$2,0)))))</f>
        <v>0</v>
      </c>
      <c r="O65" s="10">
        <f>IF(I65&gt;0.5,IF(AND(F65="Yes",K65="a"),'Courier Company Rates'!$L$2,IF(AND(F65="Yes",K65="b"),'Courier Company Rates'!$N$2,IF(AND(F65="Yes",K65="c"),'Courier Company Rates'!$P$2,IF(AND(F65="Yes",K65="d"),'Courier Company Rates'!$R$2,IF(AND(F65="Yes",K65="e"),'Courier Company Rates'!$T$2,0))))),0)</f>
        <v>0</v>
      </c>
      <c r="P65" s="10">
        <f t="shared" si="5"/>
        <v>61.3</v>
      </c>
      <c r="Q65" s="13">
        <f t="array" ref="Q65">XLOOKUP(A:A,'Courier Company Invoice'!B:B,'Courier Company Invoice'!C:C)</f>
        <v>0.8</v>
      </c>
      <c r="R65" s="10">
        <f t="shared" si="6"/>
        <v>1</v>
      </c>
      <c r="S65" s="8" t="str">
        <f t="array" ref="S65">XLOOKUP(C:C,'Courier Company Invoice'!E:E,'Courier Company Invoice'!F:F)</f>
        <v>d</v>
      </c>
      <c r="T65" s="10">
        <f t="array" ref="T65">ROUND(XLOOKUP(A:A,'Courier Company Invoice'!B:B,'Courier Company Invoice'!H:H),2)</f>
        <v>90.2</v>
      </c>
      <c r="U65" s="10">
        <f t="shared" si="7"/>
        <v>-28.9</v>
      </c>
      <c r="V65" s="10">
        <f t="shared" si="8"/>
        <v>-47.1451876</v>
      </c>
      <c r="W65" s="10">
        <f t="shared" si="9"/>
        <v>83.85772914</v>
      </c>
      <c r="X65" s="10">
        <f t="shared" si="10"/>
        <v>0</v>
      </c>
      <c r="Y65" s="12"/>
      <c r="Z65" s="12"/>
    </row>
    <row r="66" ht="15.75" customHeight="1">
      <c r="A66" s="8">
        <v>2.001810104E9</v>
      </c>
      <c r="B66" s="9">
        <f t="array" ref="B66">XLOOKUP(A:A,'Courier Company Invoice'!B:B,'Courier Company Invoice'!A:A)</f>
        <v>1091117804200</v>
      </c>
      <c r="C66" s="8">
        <f t="array" ref="C66">XLOOKUP(A:A,'Courier Company Invoice'!B:B,'Courier Company Invoice'!E:E)</f>
        <v>334004</v>
      </c>
      <c r="D66" s="8" t="str">
        <f t="array" ref="D66">XLOOKUP(A:A,'Courier Company Invoice'!B:B,'Courier Company Invoice'!G:G)</f>
        <v>Forward charges</v>
      </c>
      <c r="E66" s="8" t="str">
        <f t="shared" si="1"/>
        <v>Yes</v>
      </c>
      <c r="F66" s="8" t="str">
        <f t="shared" si="2"/>
        <v>No</v>
      </c>
      <c r="G66" s="10">
        <f>SUMIF('Company X Order Report'!A:A,A:A,'Company X Order Report'!D:D)/1000</f>
        <v>0.601</v>
      </c>
      <c r="H66" s="8">
        <f>SUMIF('Company X Order Report'!A:A,A:A,'Company X Order Report'!D:D)</f>
        <v>601</v>
      </c>
      <c r="I66" s="10">
        <f t="shared" si="3"/>
        <v>1</v>
      </c>
      <c r="J66" s="8">
        <f t="shared" si="4"/>
        <v>1000</v>
      </c>
      <c r="K66" s="8" t="str">
        <f t="array" ref="K66">XLOOKUP(C:C,'Company X Pincode Zones'!B:B,'Company X Pincode Zones'!C:C)</f>
        <v>b</v>
      </c>
      <c r="L66" s="10">
        <f>IF(AND(E66="Yes",K66="a"),'Courier Company Rates'!$A$2,IF(AND(E66="Yes",K66="b"),'Courier Company Rates'!$C$2,IF(AND(E66="Yes",K66="c"),'Courier Company Rates'!$E$2,IF(AND(E66="Yes",K66="d"),'Courier Company Rates'!$G$2,IF(AND(E66="Yes",K66="e"),'Courier Company Rates'!$I$2,0)))))</f>
        <v>33</v>
      </c>
      <c r="M66" s="10">
        <f>IF(I66&gt;0.5,IF(AND(E66="Yes",K66="a"),'Courier Company Rates'!$B$2,IF(AND(E66="Yes",K66="b"),'Courier Company Rates'!$D$2,IF(AND(E66="Yes",K66="c"),'Courier Company Rates'!$F$2,IF(AND(E66="Yes",K66="d"),'Courier Company Rates'!$H$2,IF(AND(E66="Yes",K66="e"),'Courier Company Rates'!$J$2,0))))),0)</f>
        <v>28.3</v>
      </c>
      <c r="N66" s="10">
        <f>IF(AND(F66="Yes",K66="a"),'Courier Company Rates'!$K$2,IF(AND(F66="Yes",K66="b"),'Courier Company Rates'!$M$2,IF(AND(F66="Yes",K66="c"),'Courier Company Rates'!$O$2,IF(AND(F66="Yes",K66="d"),'Courier Company Rates'!$Q$2,IF(AND(F66="Yes",K66="e"),'Courier Company Rates'!$S$2,0)))))</f>
        <v>0</v>
      </c>
      <c r="O66" s="10">
        <f>IF(I66&gt;0.5,IF(AND(F66="Yes",K66="a"),'Courier Company Rates'!$L$2,IF(AND(F66="Yes",K66="b"),'Courier Company Rates'!$N$2,IF(AND(F66="Yes",K66="c"),'Courier Company Rates'!$P$2,IF(AND(F66="Yes",K66="d"),'Courier Company Rates'!$R$2,IF(AND(F66="Yes",K66="e"),'Courier Company Rates'!$T$2,0))))),0)</f>
        <v>0</v>
      </c>
      <c r="P66" s="10">
        <f t="shared" si="5"/>
        <v>61.3</v>
      </c>
      <c r="Q66" s="11">
        <f t="array" ref="Q66">XLOOKUP(A:A,'Courier Company Invoice'!B:B,'Courier Company Invoice'!C:C)</f>
        <v>0.76</v>
      </c>
      <c r="R66" s="10">
        <f t="shared" si="6"/>
        <v>1</v>
      </c>
      <c r="S66" s="8" t="str">
        <f t="array" ref="S66">XLOOKUP(C:C,'Courier Company Invoice'!E:E,'Courier Company Invoice'!F:F)</f>
        <v>d</v>
      </c>
      <c r="T66" s="10">
        <f t="array" ref="T66">ROUND(XLOOKUP(A:A,'Courier Company Invoice'!B:B,'Courier Company Invoice'!H:H),2)</f>
        <v>90.2</v>
      </c>
      <c r="U66" s="10">
        <f t="shared" si="7"/>
        <v>-28.9</v>
      </c>
      <c r="V66" s="10">
        <f t="shared" si="8"/>
        <v>-47.1451876</v>
      </c>
      <c r="W66" s="10">
        <f t="shared" si="9"/>
        <v>101.9966722</v>
      </c>
      <c r="X66" s="10">
        <f t="shared" si="10"/>
        <v>0</v>
      </c>
      <c r="Y66" s="12"/>
      <c r="Z66" s="12"/>
    </row>
    <row r="67" ht="15.75" customHeight="1">
      <c r="A67" s="8">
        <v>2.001811153E9</v>
      </c>
      <c r="B67" s="9">
        <f t="array" ref="B67">XLOOKUP(A:A,'Courier Company Invoice'!B:B,'Courier Company Invoice'!A:A)</f>
        <v>1091117957533</v>
      </c>
      <c r="C67" s="8">
        <f t="array" ref="C67">XLOOKUP(A:A,'Courier Company Invoice'!B:B,'Courier Company Invoice'!E:E)</f>
        <v>321001</v>
      </c>
      <c r="D67" s="8" t="str">
        <f t="array" ref="D67">XLOOKUP(A:A,'Courier Company Invoice'!B:B,'Courier Company Invoice'!G:G)</f>
        <v>Forward charges</v>
      </c>
      <c r="E67" s="8" t="str">
        <f t="shared" si="1"/>
        <v>Yes</v>
      </c>
      <c r="F67" s="8" t="str">
        <f t="shared" si="2"/>
        <v>No</v>
      </c>
      <c r="G67" s="10">
        <f>SUMIF('Company X Order Report'!A:A,A:A,'Company X Order Report'!D:D)/1000</f>
        <v>0.607</v>
      </c>
      <c r="H67" s="8">
        <f>SUMIF('Company X Order Report'!A:A,A:A,'Company X Order Report'!D:D)</f>
        <v>607</v>
      </c>
      <c r="I67" s="10">
        <f t="shared" si="3"/>
        <v>1</v>
      </c>
      <c r="J67" s="8">
        <f t="shared" si="4"/>
        <v>1000</v>
      </c>
      <c r="K67" s="8" t="str">
        <f t="array" ref="K67">XLOOKUP(C:C,'Company X Pincode Zones'!B:B,'Company X Pincode Zones'!C:C)</f>
        <v>b</v>
      </c>
      <c r="L67" s="10">
        <f>IF(AND(E67="Yes",K67="a"),'Courier Company Rates'!$A$2,IF(AND(E67="Yes",K67="b"),'Courier Company Rates'!$C$2,IF(AND(E67="Yes",K67="c"),'Courier Company Rates'!$E$2,IF(AND(E67="Yes",K67="d"),'Courier Company Rates'!$G$2,IF(AND(E67="Yes",K67="e"),'Courier Company Rates'!$I$2,0)))))</f>
        <v>33</v>
      </c>
      <c r="M67" s="10">
        <f>IF(I67&gt;0.5,IF(AND(E67="Yes",K67="a"),'Courier Company Rates'!$B$2,IF(AND(E67="Yes",K67="b"),'Courier Company Rates'!$D$2,IF(AND(E67="Yes",K67="c"),'Courier Company Rates'!$F$2,IF(AND(E67="Yes",K67="d"),'Courier Company Rates'!$H$2,IF(AND(E67="Yes",K67="e"),'Courier Company Rates'!$J$2,0))))),0)</f>
        <v>28.3</v>
      </c>
      <c r="N67" s="10">
        <f>IF(AND(F67="Yes",K67="a"),'Courier Company Rates'!$K$2,IF(AND(F67="Yes",K67="b"),'Courier Company Rates'!$M$2,IF(AND(F67="Yes",K67="c"),'Courier Company Rates'!$O$2,IF(AND(F67="Yes",K67="d"),'Courier Company Rates'!$Q$2,IF(AND(F67="Yes",K67="e"),'Courier Company Rates'!$S$2,0)))))</f>
        <v>0</v>
      </c>
      <c r="O67" s="10">
        <f>IF(I67&gt;0.5,IF(AND(F67="Yes",K67="a"),'Courier Company Rates'!$L$2,IF(AND(F67="Yes",K67="b"),'Courier Company Rates'!$N$2,IF(AND(F67="Yes",K67="c"),'Courier Company Rates'!$P$2,IF(AND(F67="Yes",K67="d"),'Courier Company Rates'!$R$2,IF(AND(F67="Yes",K67="e"),'Courier Company Rates'!$T$2,0))))),0)</f>
        <v>0</v>
      </c>
      <c r="P67" s="10">
        <f t="shared" si="5"/>
        <v>61.3</v>
      </c>
      <c r="Q67" s="13">
        <f t="array" ref="Q67">XLOOKUP(A:A,'Courier Company Invoice'!B:B,'Courier Company Invoice'!C:C)</f>
        <v>0.76</v>
      </c>
      <c r="R67" s="10">
        <f t="shared" si="6"/>
        <v>1</v>
      </c>
      <c r="S67" s="8" t="str">
        <f t="array" ref="S67">XLOOKUP(C:C,'Courier Company Invoice'!E:E,'Courier Company Invoice'!F:F)</f>
        <v>d</v>
      </c>
      <c r="T67" s="10">
        <f t="array" ref="T67">ROUND(XLOOKUP(A:A,'Courier Company Invoice'!B:B,'Courier Company Invoice'!H:H),2)</f>
        <v>90.2</v>
      </c>
      <c r="U67" s="10">
        <f t="shared" si="7"/>
        <v>-28.9</v>
      </c>
      <c r="V67" s="10">
        <f t="shared" si="8"/>
        <v>-47.1451876</v>
      </c>
      <c r="W67" s="10">
        <f t="shared" si="9"/>
        <v>100.9884679</v>
      </c>
      <c r="X67" s="10">
        <f t="shared" si="10"/>
        <v>0</v>
      </c>
      <c r="Y67" s="12"/>
      <c r="Z67" s="12"/>
    </row>
    <row r="68" ht="15.75" customHeight="1">
      <c r="A68" s="8">
        <v>2.001811229E9</v>
      </c>
      <c r="B68" s="9">
        <f t="array" ref="B68">XLOOKUP(A:A,'Courier Company Invoice'!B:B,'Courier Company Invoice'!A:A)</f>
        <v>1091117957942</v>
      </c>
      <c r="C68" s="8">
        <f t="array" ref="C68">XLOOKUP(A:A,'Courier Company Invoice'!B:B,'Courier Company Invoice'!E:E)</f>
        <v>324001</v>
      </c>
      <c r="D68" s="8" t="str">
        <f t="array" ref="D68">XLOOKUP(A:A,'Courier Company Invoice'!B:B,'Courier Company Invoice'!G:G)</f>
        <v>Forward charges</v>
      </c>
      <c r="E68" s="8" t="str">
        <f t="shared" si="1"/>
        <v>Yes</v>
      </c>
      <c r="F68" s="8" t="str">
        <f t="shared" si="2"/>
        <v>No</v>
      </c>
      <c r="G68" s="10">
        <f>SUMIF('Company X Order Report'!A:A,A:A,'Company X Order Report'!D:D)/1000</f>
        <v>0.505</v>
      </c>
      <c r="H68" s="8">
        <f>SUMIF('Company X Order Report'!A:A,A:A,'Company X Order Report'!D:D)</f>
        <v>505</v>
      </c>
      <c r="I68" s="10">
        <f t="shared" si="3"/>
        <v>1</v>
      </c>
      <c r="J68" s="8">
        <f t="shared" si="4"/>
        <v>1000</v>
      </c>
      <c r="K68" s="8" t="str">
        <f t="array" ref="K68">XLOOKUP(C:C,'Company X Pincode Zones'!B:B,'Company X Pincode Zones'!C:C)</f>
        <v>b</v>
      </c>
      <c r="L68" s="10">
        <f>IF(AND(E68="Yes",K68="a"),'Courier Company Rates'!$A$2,IF(AND(E68="Yes",K68="b"),'Courier Company Rates'!$C$2,IF(AND(E68="Yes",K68="c"),'Courier Company Rates'!$E$2,IF(AND(E68="Yes",K68="d"),'Courier Company Rates'!$G$2,IF(AND(E68="Yes",K68="e"),'Courier Company Rates'!$I$2,0)))))</f>
        <v>33</v>
      </c>
      <c r="M68" s="10">
        <f>IF(I68&gt;0.5,IF(AND(E68="Yes",K68="a"),'Courier Company Rates'!$B$2,IF(AND(E68="Yes",K68="b"),'Courier Company Rates'!$D$2,IF(AND(E68="Yes",K68="c"),'Courier Company Rates'!$F$2,IF(AND(E68="Yes",K68="d"),'Courier Company Rates'!$H$2,IF(AND(E68="Yes",K68="e"),'Courier Company Rates'!$J$2,0))))),0)</f>
        <v>28.3</v>
      </c>
      <c r="N68" s="10">
        <f>IF(AND(F68="Yes",K68="a"),'Courier Company Rates'!$K$2,IF(AND(F68="Yes",K68="b"),'Courier Company Rates'!$M$2,IF(AND(F68="Yes",K68="c"),'Courier Company Rates'!$O$2,IF(AND(F68="Yes",K68="d"),'Courier Company Rates'!$Q$2,IF(AND(F68="Yes",K68="e"),'Courier Company Rates'!$S$2,0)))))</f>
        <v>0</v>
      </c>
      <c r="O68" s="10">
        <f>IF(I68&gt;0.5,IF(AND(F68="Yes",K68="a"),'Courier Company Rates'!$L$2,IF(AND(F68="Yes",K68="b"),'Courier Company Rates'!$N$2,IF(AND(F68="Yes",K68="c"),'Courier Company Rates'!$P$2,IF(AND(F68="Yes",K68="d"),'Courier Company Rates'!$R$2,IF(AND(F68="Yes",K68="e"),'Courier Company Rates'!$T$2,0))))),0)</f>
        <v>0</v>
      </c>
      <c r="P68" s="10">
        <f t="shared" si="5"/>
        <v>61.3</v>
      </c>
      <c r="Q68" s="11">
        <f t="array" ref="Q68">XLOOKUP(A:A,'Courier Company Invoice'!B:B,'Courier Company Invoice'!C:C)</f>
        <v>0.6</v>
      </c>
      <c r="R68" s="10">
        <f t="shared" si="6"/>
        <v>1</v>
      </c>
      <c r="S68" s="8" t="str">
        <f t="array" ref="S68">XLOOKUP(C:C,'Courier Company Invoice'!E:E,'Courier Company Invoice'!F:F)</f>
        <v>d</v>
      </c>
      <c r="T68" s="10">
        <f t="array" ref="T68">ROUND(XLOOKUP(A:A,'Courier Company Invoice'!B:B,'Courier Company Invoice'!H:H),2)</f>
        <v>90.2</v>
      </c>
      <c r="U68" s="10">
        <f t="shared" si="7"/>
        <v>-28.9</v>
      </c>
      <c r="V68" s="10">
        <f t="shared" si="8"/>
        <v>-47.1451876</v>
      </c>
      <c r="W68" s="10">
        <f t="shared" si="9"/>
        <v>121.3861386</v>
      </c>
      <c r="X68" s="10">
        <f t="shared" si="10"/>
        <v>0</v>
      </c>
      <c r="Y68" s="12"/>
      <c r="Z68" s="12"/>
    </row>
    <row r="69" ht="15.75" customHeight="1">
      <c r="A69" s="8">
        <v>2.001811363E9</v>
      </c>
      <c r="B69" s="9">
        <f t="array" ref="B69">XLOOKUP(A:A,'Courier Company Invoice'!B:B,'Courier Company Invoice'!A:A)</f>
        <v>1091117958395</v>
      </c>
      <c r="C69" s="8">
        <f t="array" ref="C69">XLOOKUP(A:A,'Courier Company Invoice'!B:B,'Courier Company Invoice'!E:E)</f>
        <v>321608</v>
      </c>
      <c r="D69" s="8" t="str">
        <f t="array" ref="D69">XLOOKUP(A:A,'Courier Company Invoice'!B:B,'Courier Company Invoice'!G:G)</f>
        <v>Forward charges</v>
      </c>
      <c r="E69" s="8" t="str">
        <f t="shared" si="1"/>
        <v>Yes</v>
      </c>
      <c r="F69" s="8" t="str">
        <f t="shared" si="2"/>
        <v>No</v>
      </c>
      <c r="G69" s="10">
        <f>SUMIF('Company X Order Report'!A:A,A:A,'Company X Order Report'!D:D)/1000</f>
        <v>0.508</v>
      </c>
      <c r="H69" s="8">
        <f>SUMIF('Company X Order Report'!A:A,A:A,'Company X Order Report'!D:D)</f>
        <v>508</v>
      </c>
      <c r="I69" s="10">
        <f t="shared" si="3"/>
        <v>1</v>
      </c>
      <c r="J69" s="8">
        <f t="shared" si="4"/>
        <v>1000</v>
      </c>
      <c r="K69" s="8" t="str">
        <f t="array" ref="K69">XLOOKUP(C:C,'Company X Pincode Zones'!B:B,'Company X Pincode Zones'!C:C)</f>
        <v>b</v>
      </c>
      <c r="L69" s="10">
        <f>IF(AND(E69="Yes",K69="a"),'Courier Company Rates'!$A$2,IF(AND(E69="Yes",K69="b"),'Courier Company Rates'!$C$2,IF(AND(E69="Yes",K69="c"),'Courier Company Rates'!$E$2,IF(AND(E69="Yes",K69="d"),'Courier Company Rates'!$G$2,IF(AND(E69="Yes",K69="e"),'Courier Company Rates'!$I$2,0)))))</f>
        <v>33</v>
      </c>
      <c r="M69" s="10">
        <f>IF(I69&gt;0.5,IF(AND(E69="Yes",K69="a"),'Courier Company Rates'!$B$2,IF(AND(E69="Yes",K69="b"),'Courier Company Rates'!$D$2,IF(AND(E69="Yes",K69="c"),'Courier Company Rates'!$F$2,IF(AND(E69="Yes",K69="d"),'Courier Company Rates'!$H$2,IF(AND(E69="Yes",K69="e"),'Courier Company Rates'!$J$2,0))))),0)</f>
        <v>28.3</v>
      </c>
      <c r="N69" s="10">
        <f>IF(AND(F69="Yes",K69="a"),'Courier Company Rates'!$K$2,IF(AND(F69="Yes",K69="b"),'Courier Company Rates'!$M$2,IF(AND(F69="Yes",K69="c"),'Courier Company Rates'!$O$2,IF(AND(F69="Yes",K69="d"),'Courier Company Rates'!$Q$2,IF(AND(F69="Yes",K69="e"),'Courier Company Rates'!$S$2,0)))))</f>
        <v>0</v>
      </c>
      <c r="O69" s="10">
        <f>IF(I69&gt;0.5,IF(AND(F69="Yes",K69="a"),'Courier Company Rates'!$L$2,IF(AND(F69="Yes",K69="b"),'Courier Company Rates'!$N$2,IF(AND(F69="Yes",K69="c"),'Courier Company Rates'!$P$2,IF(AND(F69="Yes",K69="d"),'Courier Company Rates'!$R$2,IF(AND(F69="Yes",K69="e"),'Courier Company Rates'!$T$2,0))))),0)</f>
        <v>0</v>
      </c>
      <c r="P69" s="10">
        <f t="shared" si="5"/>
        <v>61.3</v>
      </c>
      <c r="Q69" s="13">
        <f t="array" ref="Q69">XLOOKUP(A:A,'Courier Company Invoice'!B:B,'Courier Company Invoice'!C:C)</f>
        <v>0.59</v>
      </c>
      <c r="R69" s="10">
        <f t="shared" si="6"/>
        <v>1</v>
      </c>
      <c r="S69" s="8" t="str">
        <f t="array" ref="S69">XLOOKUP(C:C,'Courier Company Invoice'!E:E,'Courier Company Invoice'!F:F)</f>
        <v>d</v>
      </c>
      <c r="T69" s="10">
        <f t="array" ref="T69">ROUND(XLOOKUP(A:A,'Courier Company Invoice'!B:B,'Courier Company Invoice'!H:H),2)</f>
        <v>90.2</v>
      </c>
      <c r="U69" s="10">
        <f t="shared" si="7"/>
        <v>-28.9</v>
      </c>
      <c r="V69" s="10">
        <f t="shared" si="8"/>
        <v>-47.1451876</v>
      </c>
      <c r="W69" s="10">
        <f t="shared" si="9"/>
        <v>120.6692913</v>
      </c>
      <c r="X69" s="10">
        <f t="shared" si="10"/>
        <v>0</v>
      </c>
      <c r="Y69" s="12"/>
      <c r="Z69" s="12"/>
    </row>
    <row r="70" ht="15.75" customHeight="1">
      <c r="A70" s="8">
        <v>2.001811466E9</v>
      </c>
      <c r="B70" s="9">
        <f t="array" ref="B70">XLOOKUP(A:A,'Courier Company Invoice'!B:B,'Courier Company Invoice'!A:A)</f>
        <v>1091118001865</v>
      </c>
      <c r="C70" s="8">
        <f t="array" ref="C70">XLOOKUP(A:A,'Courier Company Invoice'!B:B,'Courier Company Invoice'!E:E)</f>
        <v>302002</v>
      </c>
      <c r="D70" s="8" t="str">
        <f t="array" ref="D70">XLOOKUP(A:A,'Courier Company Invoice'!B:B,'Courier Company Invoice'!G:G)</f>
        <v>Forward charges</v>
      </c>
      <c r="E70" s="8" t="str">
        <f t="shared" si="1"/>
        <v>Yes</v>
      </c>
      <c r="F70" s="8" t="str">
        <f t="shared" si="2"/>
        <v>No</v>
      </c>
      <c r="G70" s="10">
        <f>SUMIF('Company X Order Report'!A:A,A:A,'Company X Order Report'!D:D)/1000</f>
        <v>0.607</v>
      </c>
      <c r="H70" s="8">
        <f>SUMIF('Company X Order Report'!A:A,A:A,'Company X Order Report'!D:D)</f>
        <v>607</v>
      </c>
      <c r="I70" s="10">
        <f t="shared" si="3"/>
        <v>1</v>
      </c>
      <c r="J70" s="8">
        <f t="shared" si="4"/>
        <v>1000</v>
      </c>
      <c r="K70" s="8" t="str">
        <f t="array" ref="K70">XLOOKUP(C:C,'Company X Pincode Zones'!B:B,'Company X Pincode Zones'!C:C)</f>
        <v>b</v>
      </c>
      <c r="L70" s="10">
        <f>IF(AND(E70="Yes",K70="a"),'Courier Company Rates'!$A$2,IF(AND(E70="Yes",K70="b"),'Courier Company Rates'!$C$2,IF(AND(E70="Yes",K70="c"),'Courier Company Rates'!$E$2,IF(AND(E70="Yes",K70="d"),'Courier Company Rates'!$G$2,IF(AND(E70="Yes",K70="e"),'Courier Company Rates'!$I$2,0)))))</f>
        <v>33</v>
      </c>
      <c r="M70" s="10">
        <f>IF(I70&gt;0.5,IF(AND(E70="Yes",K70="a"),'Courier Company Rates'!$B$2,IF(AND(E70="Yes",K70="b"),'Courier Company Rates'!$D$2,IF(AND(E70="Yes",K70="c"),'Courier Company Rates'!$F$2,IF(AND(E70="Yes",K70="d"),'Courier Company Rates'!$H$2,IF(AND(E70="Yes",K70="e"),'Courier Company Rates'!$J$2,0))))),0)</f>
        <v>28.3</v>
      </c>
      <c r="N70" s="10">
        <f>IF(AND(F70="Yes",K70="a"),'Courier Company Rates'!$K$2,IF(AND(F70="Yes",K70="b"),'Courier Company Rates'!$M$2,IF(AND(F70="Yes",K70="c"),'Courier Company Rates'!$O$2,IF(AND(F70="Yes",K70="d"),'Courier Company Rates'!$Q$2,IF(AND(F70="Yes",K70="e"),'Courier Company Rates'!$S$2,0)))))</f>
        <v>0</v>
      </c>
      <c r="O70" s="10">
        <f>IF(I70&gt;0.5,IF(AND(F70="Yes",K70="a"),'Courier Company Rates'!$L$2,IF(AND(F70="Yes",K70="b"),'Courier Company Rates'!$N$2,IF(AND(F70="Yes",K70="c"),'Courier Company Rates'!$P$2,IF(AND(F70="Yes",K70="d"),'Courier Company Rates'!$R$2,IF(AND(F70="Yes",K70="e"),'Courier Company Rates'!$T$2,0))))),0)</f>
        <v>0</v>
      </c>
      <c r="P70" s="10">
        <f t="shared" si="5"/>
        <v>61.3</v>
      </c>
      <c r="Q70" s="11">
        <f t="array" ref="Q70">XLOOKUP(A:A,'Courier Company Invoice'!B:B,'Courier Company Invoice'!C:C)</f>
        <v>0.8</v>
      </c>
      <c r="R70" s="10">
        <f t="shared" si="6"/>
        <v>1</v>
      </c>
      <c r="S70" s="8" t="str">
        <f t="array" ref="S70">XLOOKUP(C:C,'Courier Company Invoice'!E:E,'Courier Company Invoice'!F:F)</f>
        <v>d</v>
      </c>
      <c r="T70" s="10">
        <f t="array" ref="T70">ROUND(XLOOKUP(A:A,'Courier Company Invoice'!B:B,'Courier Company Invoice'!H:H),2)</f>
        <v>90.2</v>
      </c>
      <c r="U70" s="10">
        <f t="shared" si="7"/>
        <v>-28.9</v>
      </c>
      <c r="V70" s="10">
        <f t="shared" si="8"/>
        <v>-47.1451876</v>
      </c>
      <c r="W70" s="10">
        <f t="shared" si="9"/>
        <v>100.9884679</v>
      </c>
      <c r="X70" s="10">
        <f t="shared" si="10"/>
        <v>0</v>
      </c>
      <c r="Y70" s="12"/>
      <c r="Z70" s="12"/>
    </row>
    <row r="71" ht="15.75" customHeight="1">
      <c r="A71" s="8">
        <v>2.001811809E9</v>
      </c>
      <c r="B71" s="9">
        <f t="array" ref="B71">XLOOKUP(A:A,'Courier Company Invoice'!B:B,'Courier Company Invoice'!A:A)</f>
        <v>1091118009786</v>
      </c>
      <c r="C71" s="8">
        <f t="array" ref="C71">XLOOKUP(A:A,'Courier Company Invoice'!B:B,'Courier Company Invoice'!E:E)</f>
        <v>311011</v>
      </c>
      <c r="D71" s="8" t="str">
        <f t="array" ref="D71">XLOOKUP(A:A,'Courier Company Invoice'!B:B,'Courier Company Invoice'!G:G)</f>
        <v>Forward and RTO charges</v>
      </c>
      <c r="E71" s="8" t="str">
        <f t="shared" si="1"/>
        <v>Yes</v>
      </c>
      <c r="F71" s="8" t="str">
        <f t="shared" si="2"/>
        <v>Yes</v>
      </c>
      <c r="G71" s="10">
        <f>SUMIF('Company X Order Report'!A:A,A:A,'Company X Order Report'!D:D)/1000</f>
        <v>0.5</v>
      </c>
      <c r="H71" s="8">
        <f>SUMIF('Company X Order Report'!A:A,A:A,'Company X Order Report'!D:D)</f>
        <v>500</v>
      </c>
      <c r="I71" s="10">
        <f t="shared" si="3"/>
        <v>0.5</v>
      </c>
      <c r="J71" s="8">
        <f t="shared" si="4"/>
        <v>500</v>
      </c>
      <c r="K71" s="8" t="str">
        <f t="array" ref="K71">XLOOKUP(C:C,'Company X Pincode Zones'!B:B,'Company X Pincode Zones'!C:C)</f>
        <v>b</v>
      </c>
      <c r="L71" s="10">
        <f>IF(AND(E71="Yes",K71="a"),'Courier Company Rates'!$A$2,IF(AND(E71="Yes",K71="b"),'Courier Company Rates'!$C$2,IF(AND(E71="Yes",K71="c"),'Courier Company Rates'!$E$2,IF(AND(E71="Yes",K71="d"),'Courier Company Rates'!$G$2,IF(AND(E71="Yes",K71="e"),'Courier Company Rates'!$I$2,0)))))</f>
        <v>33</v>
      </c>
      <c r="M71" s="10">
        <f>IF(I71&gt;0.5,IF(AND(E71="Yes",K71="a"),'Courier Company Rates'!$B$2,IF(AND(E71="Yes",K71="b"),'Courier Company Rates'!$D$2,IF(AND(E71="Yes",K71="c"),'Courier Company Rates'!$F$2,IF(AND(E71="Yes",K71="d"),'Courier Company Rates'!$H$2,IF(AND(E71="Yes",K71="e"),'Courier Company Rates'!$J$2,0))))),0)</f>
        <v>0</v>
      </c>
      <c r="N71" s="10">
        <f>IF(AND(F71="Yes",K71="a"),'Courier Company Rates'!$K$2,IF(AND(F71="Yes",K71="b"),'Courier Company Rates'!$M$2,IF(AND(F71="Yes",K71="c"),'Courier Company Rates'!$O$2,IF(AND(F71="Yes",K71="d"),'Courier Company Rates'!$Q$2,IF(AND(F71="Yes",K71="e"),'Courier Company Rates'!$S$2,0)))))</f>
        <v>20.5</v>
      </c>
      <c r="O71" s="10">
        <f>IF(I71&gt;0.5,IF(AND(F71="Yes",K71="a"),'Courier Company Rates'!$L$2,IF(AND(F71="Yes",K71="b"),'Courier Company Rates'!$N$2,IF(AND(F71="Yes",K71="c"),'Courier Company Rates'!$P$2,IF(AND(F71="Yes",K71="d"),'Courier Company Rates'!$R$2,IF(AND(F71="Yes",K71="e"),'Courier Company Rates'!$T$2,0))))),0)</f>
        <v>0</v>
      </c>
      <c r="P71" s="10">
        <f t="shared" si="5"/>
        <v>53.5</v>
      </c>
      <c r="Q71" s="13">
        <f t="array" ref="Q71">XLOOKUP(A:A,'Courier Company Invoice'!B:B,'Courier Company Invoice'!C:C)</f>
        <v>0.5</v>
      </c>
      <c r="R71" s="10">
        <f t="shared" si="6"/>
        <v>0.5</v>
      </c>
      <c r="S71" s="8" t="str">
        <f t="array" ref="S71">XLOOKUP(C:C,'Courier Company Invoice'!E:E,'Courier Company Invoice'!F:F)</f>
        <v>d</v>
      </c>
      <c r="T71" s="10">
        <f t="array" ref="T71">ROUND(XLOOKUP(A:A,'Courier Company Invoice'!B:B,'Courier Company Invoice'!H:H),2)</f>
        <v>86.7</v>
      </c>
      <c r="U71" s="10">
        <f t="shared" si="7"/>
        <v>-33.2</v>
      </c>
      <c r="V71" s="10">
        <f t="shared" si="8"/>
        <v>-62.05607477</v>
      </c>
      <c r="W71" s="10">
        <f t="shared" si="9"/>
        <v>66</v>
      </c>
      <c r="X71" s="10">
        <f t="shared" si="10"/>
        <v>41</v>
      </c>
      <c r="Y71" s="12"/>
      <c r="Z71" s="12"/>
    </row>
    <row r="72" ht="15.75" customHeight="1">
      <c r="A72" s="8">
        <v>2.001812854E9</v>
      </c>
      <c r="B72" s="9">
        <f t="array" ref="B72">XLOOKUP(A:A,'Courier Company Invoice'!B:B,'Courier Company Invoice'!A:A)</f>
        <v>1091118548333</v>
      </c>
      <c r="C72" s="8">
        <f t="array" ref="C72">XLOOKUP(A:A,'Courier Company Invoice'!B:B,'Courier Company Invoice'!E:E)</f>
        <v>306302</v>
      </c>
      <c r="D72" s="8" t="str">
        <f t="array" ref="D72">XLOOKUP(A:A,'Courier Company Invoice'!B:B,'Courier Company Invoice'!G:G)</f>
        <v>Forward charges</v>
      </c>
      <c r="E72" s="8" t="str">
        <f t="shared" si="1"/>
        <v>Yes</v>
      </c>
      <c r="F72" s="8" t="str">
        <f t="shared" si="2"/>
        <v>No</v>
      </c>
      <c r="G72" s="10">
        <f>SUMIF('Company X Order Report'!A:A,A:A,'Company X Order Report'!D:D)/1000</f>
        <v>2.572</v>
      </c>
      <c r="H72" s="8">
        <f>SUMIF('Company X Order Report'!A:A,A:A,'Company X Order Report'!D:D)</f>
        <v>2572</v>
      </c>
      <c r="I72" s="10">
        <f t="shared" si="3"/>
        <v>3</v>
      </c>
      <c r="J72" s="8">
        <f t="shared" si="4"/>
        <v>3000</v>
      </c>
      <c r="K72" s="8" t="str">
        <f t="array" ref="K72">XLOOKUP(C:C,'Company X Pincode Zones'!B:B,'Company X Pincode Zones'!C:C)</f>
        <v>b</v>
      </c>
      <c r="L72" s="10">
        <f>IF(AND(E72="Yes",K72="a"),'Courier Company Rates'!$A$2,IF(AND(E72="Yes",K72="b"),'Courier Company Rates'!$C$2,IF(AND(E72="Yes",K72="c"),'Courier Company Rates'!$E$2,IF(AND(E72="Yes",K72="d"),'Courier Company Rates'!$G$2,IF(AND(E72="Yes",K72="e"),'Courier Company Rates'!$I$2,0)))))</f>
        <v>33</v>
      </c>
      <c r="M72" s="10">
        <f>IF(I72&gt;0.5,IF(AND(E72="Yes",K72="a"),'Courier Company Rates'!$B$2,IF(AND(E72="Yes",K72="b"),'Courier Company Rates'!$D$2,IF(AND(E72="Yes",K72="c"),'Courier Company Rates'!$F$2,IF(AND(E72="Yes",K72="d"),'Courier Company Rates'!$H$2,IF(AND(E72="Yes",K72="e"),'Courier Company Rates'!$J$2,0))))),0)</f>
        <v>28.3</v>
      </c>
      <c r="N72" s="10">
        <f>IF(AND(F72="Yes",K72="a"),'Courier Company Rates'!$K$2,IF(AND(F72="Yes",K72="b"),'Courier Company Rates'!$M$2,IF(AND(F72="Yes",K72="c"),'Courier Company Rates'!$O$2,IF(AND(F72="Yes",K72="d"),'Courier Company Rates'!$Q$2,IF(AND(F72="Yes",K72="e"),'Courier Company Rates'!$S$2,0)))))</f>
        <v>0</v>
      </c>
      <c r="O72" s="10">
        <f>IF(I72&gt;0.5,IF(AND(F72="Yes",K72="a"),'Courier Company Rates'!$L$2,IF(AND(F72="Yes",K72="b"),'Courier Company Rates'!$N$2,IF(AND(F72="Yes",K72="c"),'Courier Company Rates'!$P$2,IF(AND(F72="Yes",K72="d"),'Courier Company Rates'!$R$2,IF(AND(F72="Yes",K72="e"),'Courier Company Rates'!$T$2,0))))),0)</f>
        <v>0</v>
      </c>
      <c r="P72" s="10">
        <f t="shared" si="5"/>
        <v>174.5</v>
      </c>
      <c r="Q72" s="11">
        <f t="array" ref="Q72">XLOOKUP(A:A,'Courier Company Invoice'!B:B,'Courier Company Invoice'!C:C)</f>
        <v>2.94</v>
      </c>
      <c r="R72" s="10">
        <f t="shared" si="6"/>
        <v>3</v>
      </c>
      <c r="S72" s="8" t="str">
        <f t="array" ref="S72">XLOOKUP(C:C,'Courier Company Invoice'!E:E,'Courier Company Invoice'!F:F)</f>
        <v>d</v>
      </c>
      <c r="T72" s="10">
        <f t="array" ref="T72">ROUND(XLOOKUP(A:A,'Courier Company Invoice'!B:B,'Courier Company Invoice'!H:H),2)</f>
        <v>269.4</v>
      </c>
      <c r="U72" s="10">
        <f t="shared" si="7"/>
        <v>-94.9</v>
      </c>
      <c r="V72" s="10">
        <f t="shared" si="8"/>
        <v>-54.38395415</v>
      </c>
      <c r="W72" s="10">
        <f t="shared" si="9"/>
        <v>23.83359253</v>
      </c>
      <c r="X72" s="10">
        <f t="shared" si="10"/>
        <v>0</v>
      </c>
      <c r="Y72" s="12"/>
      <c r="Z72" s="12"/>
    </row>
    <row r="73" ht="15.75" customHeight="1">
      <c r="A73" s="8">
        <v>2.001813009E9</v>
      </c>
      <c r="B73" s="9">
        <f t="array" ref="B73">XLOOKUP(A:A,'Courier Company Invoice'!B:B,'Courier Company Invoice'!A:A)</f>
        <v>1091118553701</v>
      </c>
      <c r="C73" s="8">
        <f t="array" ref="C73">XLOOKUP(A:A,'Courier Company Invoice'!B:B,'Courier Company Invoice'!E:E)</f>
        <v>313001</v>
      </c>
      <c r="D73" s="8" t="str">
        <f t="array" ref="D73">XLOOKUP(A:A,'Courier Company Invoice'!B:B,'Courier Company Invoice'!G:G)</f>
        <v>Forward charges</v>
      </c>
      <c r="E73" s="8" t="str">
        <f t="shared" si="1"/>
        <v>Yes</v>
      </c>
      <c r="F73" s="8" t="str">
        <f t="shared" si="2"/>
        <v>No</v>
      </c>
      <c r="G73" s="10">
        <f>SUMIF('Company X Order Report'!A:A,A:A,'Company X Order Report'!D:D)/1000</f>
        <v>0.72</v>
      </c>
      <c r="H73" s="8">
        <f>SUMIF('Company X Order Report'!A:A,A:A,'Company X Order Report'!D:D)</f>
        <v>720</v>
      </c>
      <c r="I73" s="10">
        <f t="shared" si="3"/>
        <v>1</v>
      </c>
      <c r="J73" s="8">
        <f t="shared" si="4"/>
        <v>1000</v>
      </c>
      <c r="K73" s="8" t="str">
        <f t="array" ref="K73">XLOOKUP(C:C,'Company X Pincode Zones'!B:B,'Company X Pincode Zones'!C:C)</f>
        <v>b</v>
      </c>
      <c r="L73" s="10">
        <f>IF(AND(E73="Yes",K73="a"),'Courier Company Rates'!$A$2,IF(AND(E73="Yes",K73="b"),'Courier Company Rates'!$C$2,IF(AND(E73="Yes",K73="c"),'Courier Company Rates'!$E$2,IF(AND(E73="Yes",K73="d"),'Courier Company Rates'!$G$2,IF(AND(E73="Yes",K73="e"),'Courier Company Rates'!$I$2,0)))))</f>
        <v>33</v>
      </c>
      <c r="M73" s="10">
        <f>IF(I73&gt;0.5,IF(AND(E73="Yes",K73="a"),'Courier Company Rates'!$B$2,IF(AND(E73="Yes",K73="b"),'Courier Company Rates'!$D$2,IF(AND(E73="Yes",K73="c"),'Courier Company Rates'!$F$2,IF(AND(E73="Yes",K73="d"),'Courier Company Rates'!$H$2,IF(AND(E73="Yes",K73="e"),'Courier Company Rates'!$J$2,0))))),0)</f>
        <v>28.3</v>
      </c>
      <c r="N73" s="10">
        <f>IF(AND(F73="Yes",K73="a"),'Courier Company Rates'!$K$2,IF(AND(F73="Yes",K73="b"),'Courier Company Rates'!$M$2,IF(AND(F73="Yes",K73="c"),'Courier Company Rates'!$O$2,IF(AND(F73="Yes",K73="d"),'Courier Company Rates'!$Q$2,IF(AND(F73="Yes",K73="e"),'Courier Company Rates'!$S$2,0)))))</f>
        <v>0</v>
      </c>
      <c r="O73" s="10">
        <f>IF(I73&gt;0.5,IF(AND(F73="Yes",K73="a"),'Courier Company Rates'!$L$2,IF(AND(F73="Yes",K73="b"),'Courier Company Rates'!$N$2,IF(AND(F73="Yes",K73="c"),'Courier Company Rates'!$P$2,IF(AND(F73="Yes",K73="d"),'Courier Company Rates'!$R$2,IF(AND(F73="Yes",K73="e"),'Courier Company Rates'!$T$2,0))))),0)</f>
        <v>0</v>
      </c>
      <c r="P73" s="10">
        <f t="shared" si="5"/>
        <v>61.3</v>
      </c>
      <c r="Q73" s="13">
        <f t="array" ref="Q73">XLOOKUP(A:A,'Courier Company Invoice'!B:B,'Courier Company Invoice'!C:C)</f>
        <v>1</v>
      </c>
      <c r="R73" s="10">
        <f t="shared" si="6"/>
        <v>1</v>
      </c>
      <c r="S73" s="8" t="str">
        <f t="array" ref="S73">XLOOKUP(C:C,'Courier Company Invoice'!E:E,'Courier Company Invoice'!F:F)</f>
        <v>d</v>
      </c>
      <c r="T73" s="10">
        <f t="array" ref="T73">ROUND(XLOOKUP(A:A,'Courier Company Invoice'!B:B,'Courier Company Invoice'!H:H),2)</f>
        <v>90.2</v>
      </c>
      <c r="U73" s="10">
        <f t="shared" si="7"/>
        <v>-28.9</v>
      </c>
      <c r="V73" s="10">
        <f t="shared" si="8"/>
        <v>-47.1451876</v>
      </c>
      <c r="W73" s="10">
        <f t="shared" si="9"/>
        <v>85.13888889</v>
      </c>
      <c r="X73" s="10">
        <f t="shared" si="10"/>
        <v>0</v>
      </c>
      <c r="Y73" s="12"/>
      <c r="Z73" s="12"/>
    </row>
    <row r="74" ht="15.75" customHeight="1">
      <c r="A74" s="8">
        <v>2.00181265E9</v>
      </c>
      <c r="B74" s="9">
        <f t="array" ref="B74">XLOOKUP(A:A,'Courier Company Invoice'!B:B,'Courier Company Invoice'!A:A)</f>
        <v>1091118591534</v>
      </c>
      <c r="C74" s="8">
        <f t="array" ref="C74">XLOOKUP(A:A,'Courier Company Invoice'!B:B,'Courier Company Invoice'!E:E)</f>
        <v>302002</v>
      </c>
      <c r="D74" s="8" t="str">
        <f t="array" ref="D74">XLOOKUP(A:A,'Courier Company Invoice'!B:B,'Courier Company Invoice'!G:G)</f>
        <v>Forward charges</v>
      </c>
      <c r="E74" s="8" t="str">
        <f t="shared" si="1"/>
        <v>Yes</v>
      </c>
      <c r="F74" s="8" t="str">
        <f t="shared" si="2"/>
        <v>No</v>
      </c>
      <c r="G74" s="10">
        <f>SUMIF('Company X Order Report'!A:A,A:A,'Company X Order Report'!D:D)/1000</f>
        <v>0.563</v>
      </c>
      <c r="H74" s="8">
        <f>SUMIF('Company X Order Report'!A:A,A:A,'Company X Order Report'!D:D)</f>
        <v>563</v>
      </c>
      <c r="I74" s="10">
        <f t="shared" si="3"/>
        <v>1</v>
      </c>
      <c r="J74" s="8">
        <f t="shared" si="4"/>
        <v>1000</v>
      </c>
      <c r="K74" s="8" t="str">
        <f t="array" ref="K74">XLOOKUP(C:C,'Company X Pincode Zones'!B:B,'Company X Pincode Zones'!C:C)</f>
        <v>b</v>
      </c>
      <c r="L74" s="10">
        <f>IF(AND(E74="Yes",K74="a"),'Courier Company Rates'!$A$2,IF(AND(E74="Yes",K74="b"),'Courier Company Rates'!$C$2,IF(AND(E74="Yes",K74="c"),'Courier Company Rates'!$E$2,IF(AND(E74="Yes",K74="d"),'Courier Company Rates'!$G$2,IF(AND(E74="Yes",K74="e"),'Courier Company Rates'!$I$2,0)))))</f>
        <v>33</v>
      </c>
      <c r="M74" s="10">
        <f>IF(I74&gt;0.5,IF(AND(E74="Yes",K74="a"),'Courier Company Rates'!$B$2,IF(AND(E74="Yes",K74="b"),'Courier Company Rates'!$D$2,IF(AND(E74="Yes",K74="c"),'Courier Company Rates'!$F$2,IF(AND(E74="Yes",K74="d"),'Courier Company Rates'!$H$2,IF(AND(E74="Yes",K74="e"),'Courier Company Rates'!$J$2,0))))),0)</f>
        <v>28.3</v>
      </c>
      <c r="N74" s="10">
        <f>IF(AND(F74="Yes",K74="a"),'Courier Company Rates'!$K$2,IF(AND(F74="Yes",K74="b"),'Courier Company Rates'!$M$2,IF(AND(F74="Yes",K74="c"),'Courier Company Rates'!$O$2,IF(AND(F74="Yes",K74="d"),'Courier Company Rates'!$Q$2,IF(AND(F74="Yes",K74="e"),'Courier Company Rates'!$S$2,0)))))</f>
        <v>0</v>
      </c>
      <c r="O74" s="10">
        <f>IF(I74&gt;0.5,IF(AND(F74="Yes",K74="a"),'Courier Company Rates'!$L$2,IF(AND(F74="Yes",K74="b"),'Courier Company Rates'!$N$2,IF(AND(F74="Yes",K74="c"),'Courier Company Rates'!$P$2,IF(AND(F74="Yes",K74="d"),'Courier Company Rates'!$R$2,IF(AND(F74="Yes",K74="e"),'Courier Company Rates'!$T$2,0))))),0)</f>
        <v>0</v>
      </c>
      <c r="P74" s="10">
        <f t="shared" si="5"/>
        <v>61.3</v>
      </c>
      <c r="Q74" s="11">
        <f t="array" ref="Q74">XLOOKUP(A:A,'Courier Company Invoice'!B:B,'Courier Company Invoice'!C:C)</f>
        <v>0.61</v>
      </c>
      <c r="R74" s="10">
        <f t="shared" si="6"/>
        <v>1</v>
      </c>
      <c r="S74" s="8" t="str">
        <f t="array" ref="S74">XLOOKUP(C:C,'Courier Company Invoice'!E:E,'Courier Company Invoice'!F:F)</f>
        <v>d</v>
      </c>
      <c r="T74" s="10">
        <f t="array" ref="T74">ROUND(XLOOKUP(A:A,'Courier Company Invoice'!B:B,'Courier Company Invoice'!H:H),2)</f>
        <v>90.2</v>
      </c>
      <c r="U74" s="10">
        <f t="shared" si="7"/>
        <v>-28.9</v>
      </c>
      <c r="V74" s="10">
        <f t="shared" si="8"/>
        <v>-47.1451876</v>
      </c>
      <c r="W74" s="10">
        <f t="shared" si="9"/>
        <v>108.8809947</v>
      </c>
      <c r="X74" s="10">
        <f t="shared" si="10"/>
        <v>0</v>
      </c>
      <c r="Y74" s="12"/>
      <c r="Z74" s="12"/>
    </row>
    <row r="75" ht="15.75" customHeight="1">
      <c r="A75" s="8">
        <v>2.00181458E9</v>
      </c>
      <c r="B75" s="9">
        <f t="array" ref="B75">XLOOKUP(A:A,'Courier Company Invoice'!B:B,'Courier Company Invoice'!A:A)</f>
        <v>1091118925110</v>
      </c>
      <c r="C75" s="8">
        <f t="array" ref="C75">XLOOKUP(A:A,'Courier Company Invoice'!B:B,'Courier Company Invoice'!E:E)</f>
        <v>322255</v>
      </c>
      <c r="D75" s="8" t="str">
        <f t="array" ref="D75">XLOOKUP(A:A,'Courier Company Invoice'!B:B,'Courier Company Invoice'!G:G)</f>
        <v>Forward and RTO charges</v>
      </c>
      <c r="E75" s="8" t="str">
        <f t="shared" si="1"/>
        <v>Yes</v>
      </c>
      <c r="F75" s="8" t="str">
        <f t="shared" si="2"/>
        <v>Yes</v>
      </c>
      <c r="G75" s="10">
        <f>SUMIF('Company X Order Report'!A:A,A:A,'Company X Order Report'!D:D)/1000</f>
        <v>0.127</v>
      </c>
      <c r="H75" s="8">
        <f>SUMIF('Company X Order Report'!A:A,A:A,'Company X Order Report'!D:D)</f>
        <v>127</v>
      </c>
      <c r="I75" s="10">
        <f t="shared" si="3"/>
        <v>0.5</v>
      </c>
      <c r="J75" s="8">
        <f t="shared" si="4"/>
        <v>500</v>
      </c>
      <c r="K75" s="8" t="str">
        <f t="array" ref="K75">XLOOKUP(C:C,'Company X Pincode Zones'!B:B,'Company X Pincode Zones'!C:C)</f>
        <v>b</v>
      </c>
      <c r="L75" s="10">
        <f>IF(AND(E75="Yes",K75="a"),'Courier Company Rates'!$A$2,IF(AND(E75="Yes",K75="b"),'Courier Company Rates'!$C$2,IF(AND(E75="Yes",K75="c"),'Courier Company Rates'!$E$2,IF(AND(E75="Yes",K75="d"),'Courier Company Rates'!$G$2,IF(AND(E75="Yes",K75="e"),'Courier Company Rates'!$I$2,0)))))</f>
        <v>33</v>
      </c>
      <c r="M75" s="10">
        <f>IF(I75&gt;0.5,IF(AND(E75="Yes",K75="a"),'Courier Company Rates'!$B$2,IF(AND(E75="Yes",K75="b"),'Courier Company Rates'!$D$2,IF(AND(E75="Yes",K75="c"),'Courier Company Rates'!$F$2,IF(AND(E75="Yes",K75="d"),'Courier Company Rates'!$H$2,IF(AND(E75="Yes",K75="e"),'Courier Company Rates'!$J$2,0))))),0)</f>
        <v>0</v>
      </c>
      <c r="N75" s="10">
        <f>IF(AND(F75="Yes",K75="a"),'Courier Company Rates'!$K$2,IF(AND(F75="Yes",K75="b"),'Courier Company Rates'!$M$2,IF(AND(F75="Yes",K75="c"),'Courier Company Rates'!$O$2,IF(AND(F75="Yes",K75="d"),'Courier Company Rates'!$Q$2,IF(AND(F75="Yes",K75="e"),'Courier Company Rates'!$S$2,0)))))</f>
        <v>20.5</v>
      </c>
      <c r="O75" s="10">
        <f>IF(I75&gt;0.5,IF(AND(F75="Yes",K75="a"),'Courier Company Rates'!$L$2,IF(AND(F75="Yes",K75="b"),'Courier Company Rates'!$N$2,IF(AND(F75="Yes",K75="c"),'Courier Company Rates'!$P$2,IF(AND(F75="Yes",K75="d"),'Courier Company Rates'!$R$2,IF(AND(F75="Yes",K75="e"),'Courier Company Rates'!$T$2,0))))),0)</f>
        <v>0</v>
      </c>
      <c r="P75" s="10">
        <f t="shared" si="5"/>
        <v>53.5</v>
      </c>
      <c r="Q75" s="13">
        <f t="array" ref="Q75">XLOOKUP(A:A,'Courier Company Invoice'!B:B,'Courier Company Invoice'!C:C)</f>
        <v>0.15</v>
      </c>
      <c r="R75" s="10">
        <f t="shared" si="6"/>
        <v>0.5</v>
      </c>
      <c r="S75" s="8" t="str">
        <f t="array" ref="S75">XLOOKUP(C:C,'Courier Company Invoice'!E:E,'Courier Company Invoice'!F:F)</f>
        <v>d</v>
      </c>
      <c r="T75" s="10">
        <f t="array" ref="T75">ROUND(XLOOKUP(A:A,'Courier Company Invoice'!B:B,'Courier Company Invoice'!H:H),2)</f>
        <v>86.7</v>
      </c>
      <c r="U75" s="10">
        <f t="shared" si="7"/>
        <v>-33.2</v>
      </c>
      <c r="V75" s="10">
        <f t="shared" si="8"/>
        <v>-62.05607477</v>
      </c>
      <c r="W75" s="10">
        <f t="shared" si="9"/>
        <v>259.8425197</v>
      </c>
      <c r="X75" s="10">
        <f t="shared" si="10"/>
        <v>161.4173228</v>
      </c>
      <c r="Y75" s="12"/>
      <c r="Z75" s="12"/>
    </row>
    <row r="76" ht="15.75" customHeight="1">
      <c r="A76" s="8">
        <v>2.001815688E9</v>
      </c>
      <c r="B76" s="9">
        <f t="array" ref="B76">XLOOKUP(A:A,'Courier Company Invoice'!B:B,'Courier Company Invoice'!A:A)</f>
        <v>1091119169701</v>
      </c>
      <c r="C76" s="8">
        <f t="array" ref="C76">XLOOKUP(A:A,'Courier Company Invoice'!B:B,'Courier Company Invoice'!E:E)</f>
        <v>302017</v>
      </c>
      <c r="D76" s="8" t="str">
        <f t="array" ref="D76">XLOOKUP(A:A,'Courier Company Invoice'!B:B,'Courier Company Invoice'!G:G)</f>
        <v>Forward charges</v>
      </c>
      <c r="E76" s="8" t="str">
        <f t="shared" si="1"/>
        <v>Yes</v>
      </c>
      <c r="F76" s="8" t="str">
        <f t="shared" si="2"/>
        <v>No</v>
      </c>
      <c r="G76" s="10">
        <f>SUMIF('Company X Order Report'!A:A,A:A,'Company X Order Report'!D:D)/1000</f>
        <v>0.22</v>
      </c>
      <c r="H76" s="8">
        <f>SUMIF('Company X Order Report'!A:A,A:A,'Company X Order Report'!D:D)</f>
        <v>220</v>
      </c>
      <c r="I76" s="10">
        <f t="shared" si="3"/>
        <v>0.5</v>
      </c>
      <c r="J76" s="8">
        <f t="shared" si="4"/>
        <v>500</v>
      </c>
      <c r="K76" s="8" t="str">
        <f t="array" ref="K76">XLOOKUP(C:C,'Company X Pincode Zones'!B:B,'Company X Pincode Zones'!C:C)</f>
        <v>b</v>
      </c>
      <c r="L76" s="10">
        <f>IF(AND(E76="Yes",K76="a"),'Courier Company Rates'!$A$2,IF(AND(E76="Yes",K76="b"),'Courier Company Rates'!$C$2,IF(AND(E76="Yes",K76="c"),'Courier Company Rates'!$E$2,IF(AND(E76="Yes",K76="d"),'Courier Company Rates'!$G$2,IF(AND(E76="Yes",K76="e"),'Courier Company Rates'!$I$2,0)))))</f>
        <v>33</v>
      </c>
      <c r="M76" s="10">
        <f>IF(I76&gt;0.5,IF(AND(E76="Yes",K76="a"),'Courier Company Rates'!$B$2,IF(AND(E76="Yes",K76="b"),'Courier Company Rates'!$D$2,IF(AND(E76="Yes",K76="c"),'Courier Company Rates'!$F$2,IF(AND(E76="Yes",K76="d"),'Courier Company Rates'!$H$2,IF(AND(E76="Yes",K76="e"),'Courier Company Rates'!$J$2,0))))),0)</f>
        <v>0</v>
      </c>
      <c r="N76" s="10">
        <f>IF(AND(F76="Yes",K76="a"),'Courier Company Rates'!$K$2,IF(AND(F76="Yes",K76="b"),'Courier Company Rates'!$M$2,IF(AND(F76="Yes",K76="c"),'Courier Company Rates'!$O$2,IF(AND(F76="Yes",K76="d"),'Courier Company Rates'!$Q$2,IF(AND(F76="Yes",K76="e"),'Courier Company Rates'!$S$2,0)))))</f>
        <v>0</v>
      </c>
      <c r="O76" s="10">
        <f>IF(I76&gt;0.5,IF(AND(F76="Yes",K76="a"),'Courier Company Rates'!$L$2,IF(AND(F76="Yes",K76="b"),'Courier Company Rates'!$N$2,IF(AND(F76="Yes",K76="c"),'Courier Company Rates'!$P$2,IF(AND(F76="Yes",K76="d"),'Courier Company Rates'!$R$2,IF(AND(F76="Yes",K76="e"),'Courier Company Rates'!$T$2,0))))),0)</f>
        <v>0</v>
      </c>
      <c r="P76" s="10">
        <f t="shared" si="5"/>
        <v>33</v>
      </c>
      <c r="Q76" s="11">
        <f t="array" ref="Q76">XLOOKUP(A:A,'Courier Company Invoice'!B:B,'Courier Company Invoice'!C:C)</f>
        <v>0.2</v>
      </c>
      <c r="R76" s="10">
        <f t="shared" si="6"/>
        <v>0.5</v>
      </c>
      <c r="S76" s="8" t="str">
        <f t="array" ref="S76">XLOOKUP(C:C,'Courier Company Invoice'!E:E,'Courier Company Invoice'!F:F)</f>
        <v>d</v>
      </c>
      <c r="T76" s="10">
        <f t="array" ref="T76">ROUND(XLOOKUP(A:A,'Courier Company Invoice'!B:B,'Courier Company Invoice'!H:H),2)</f>
        <v>45.4</v>
      </c>
      <c r="U76" s="10">
        <f t="shared" si="7"/>
        <v>-12.4</v>
      </c>
      <c r="V76" s="10">
        <f t="shared" si="8"/>
        <v>-37.57575758</v>
      </c>
      <c r="W76" s="10">
        <f t="shared" si="9"/>
        <v>150</v>
      </c>
      <c r="X76" s="10">
        <f t="shared" si="10"/>
        <v>0</v>
      </c>
      <c r="Y76" s="12"/>
      <c r="Z76" s="12"/>
    </row>
    <row r="77" ht="15.75" customHeight="1">
      <c r="A77" s="8">
        <v>2.001816131E9</v>
      </c>
      <c r="B77" s="9">
        <f t="array" ref="B77">XLOOKUP(A:A,'Courier Company Invoice'!B:B,'Courier Company Invoice'!A:A)</f>
        <v>1091119367193</v>
      </c>
      <c r="C77" s="8">
        <f t="array" ref="C77">XLOOKUP(A:A,'Courier Company Invoice'!B:B,'Courier Company Invoice'!E:E)</f>
        <v>302017</v>
      </c>
      <c r="D77" s="8" t="str">
        <f t="array" ref="D77">XLOOKUP(A:A,'Courier Company Invoice'!B:B,'Courier Company Invoice'!G:G)</f>
        <v>Forward charges</v>
      </c>
      <c r="E77" s="8" t="str">
        <f t="shared" si="1"/>
        <v>Yes</v>
      </c>
      <c r="F77" s="8" t="str">
        <f t="shared" si="2"/>
        <v>No</v>
      </c>
      <c r="G77" s="10">
        <f>SUMIF('Company X Order Report'!A:A,A:A,'Company X Order Report'!D:D)/1000</f>
        <v>0.554</v>
      </c>
      <c r="H77" s="8">
        <f>SUMIF('Company X Order Report'!A:A,A:A,'Company X Order Report'!D:D)</f>
        <v>554</v>
      </c>
      <c r="I77" s="10">
        <f t="shared" si="3"/>
        <v>1</v>
      </c>
      <c r="J77" s="8">
        <f t="shared" si="4"/>
        <v>1000</v>
      </c>
      <c r="K77" s="8" t="str">
        <f t="array" ref="K77">XLOOKUP(C:C,'Company X Pincode Zones'!B:B,'Company X Pincode Zones'!C:C)</f>
        <v>b</v>
      </c>
      <c r="L77" s="10">
        <f>IF(AND(E77="Yes",K77="a"),'Courier Company Rates'!$A$2,IF(AND(E77="Yes",K77="b"),'Courier Company Rates'!$C$2,IF(AND(E77="Yes",K77="c"),'Courier Company Rates'!$E$2,IF(AND(E77="Yes",K77="d"),'Courier Company Rates'!$G$2,IF(AND(E77="Yes",K77="e"),'Courier Company Rates'!$I$2,0)))))</f>
        <v>33</v>
      </c>
      <c r="M77" s="10">
        <f>IF(I77&gt;0.5,IF(AND(E77="Yes",K77="a"),'Courier Company Rates'!$B$2,IF(AND(E77="Yes",K77="b"),'Courier Company Rates'!$D$2,IF(AND(E77="Yes",K77="c"),'Courier Company Rates'!$F$2,IF(AND(E77="Yes",K77="d"),'Courier Company Rates'!$H$2,IF(AND(E77="Yes",K77="e"),'Courier Company Rates'!$J$2,0))))),0)</f>
        <v>28.3</v>
      </c>
      <c r="N77" s="10">
        <f>IF(AND(F77="Yes",K77="a"),'Courier Company Rates'!$K$2,IF(AND(F77="Yes",K77="b"),'Courier Company Rates'!$M$2,IF(AND(F77="Yes",K77="c"),'Courier Company Rates'!$O$2,IF(AND(F77="Yes",K77="d"),'Courier Company Rates'!$Q$2,IF(AND(F77="Yes",K77="e"),'Courier Company Rates'!$S$2,0)))))</f>
        <v>0</v>
      </c>
      <c r="O77" s="10">
        <f>IF(I77&gt;0.5,IF(AND(F77="Yes",K77="a"),'Courier Company Rates'!$L$2,IF(AND(F77="Yes",K77="b"),'Courier Company Rates'!$N$2,IF(AND(F77="Yes",K77="c"),'Courier Company Rates'!$P$2,IF(AND(F77="Yes",K77="d"),'Courier Company Rates'!$R$2,IF(AND(F77="Yes",K77="e"),'Courier Company Rates'!$T$2,0))))),0)</f>
        <v>0</v>
      </c>
      <c r="P77" s="10">
        <f t="shared" si="5"/>
        <v>61.3</v>
      </c>
      <c r="Q77" s="13">
        <f t="array" ref="Q77">XLOOKUP(A:A,'Courier Company Invoice'!B:B,'Courier Company Invoice'!C:C)</f>
        <v>0.7</v>
      </c>
      <c r="R77" s="10">
        <f t="shared" si="6"/>
        <v>1</v>
      </c>
      <c r="S77" s="8" t="str">
        <f t="array" ref="S77">XLOOKUP(C:C,'Courier Company Invoice'!E:E,'Courier Company Invoice'!F:F)</f>
        <v>d</v>
      </c>
      <c r="T77" s="10">
        <f t="array" ref="T77">ROUND(XLOOKUP(A:A,'Courier Company Invoice'!B:B,'Courier Company Invoice'!H:H),2)</f>
        <v>90.2</v>
      </c>
      <c r="U77" s="10">
        <f t="shared" si="7"/>
        <v>-28.9</v>
      </c>
      <c r="V77" s="10">
        <f t="shared" si="8"/>
        <v>-47.1451876</v>
      </c>
      <c r="W77" s="10">
        <f t="shared" si="9"/>
        <v>110.6498195</v>
      </c>
      <c r="X77" s="10">
        <f t="shared" si="10"/>
        <v>0</v>
      </c>
      <c r="Y77" s="12"/>
      <c r="Z77" s="12"/>
    </row>
    <row r="78" ht="15.75" customHeight="1">
      <c r="A78" s="8">
        <v>2.001816996E9</v>
      </c>
      <c r="B78" s="9">
        <f t="array" ref="B78">XLOOKUP(A:A,'Courier Company Invoice'!B:B,'Courier Company Invoice'!A:A)</f>
        <v>1091119429202</v>
      </c>
      <c r="C78" s="8">
        <f t="array" ref="C78">XLOOKUP(A:A,'Courier Company Invoice'!B:B,'Courier Company Invoice'!E:E)</f>
        <v>335512</v>
      </c>
      <c r="D78" s="8" t="str">
        <f t="array" ref="D78">XLOOKUP(A:A,'Courier Company Invoice'!B:B,'Courier Company Invoice'!G:G)</f>
        <v>Forward charges</v>
      </c>
      <c r="E78" s="8" t="str">
        <f t="shared" si="1"/>
        <v>Yes</v>
      </c>
      <c r="F78" s="8" t="str">
        <f t="shared" si="2"/>
        <v>No</v>
      </c>
      <c r="G78" s="10">
        <f>SUMIF('Company X Order Report'!A:A,A:A,'Company X Order Report'!D:D)/1000</f>
        <v>0.5</v>
      </c>
      <c r="H78" s="8">
        <f>SUMIF('Company X Order Report'!A:A,A:A,'Company X Order Report'!D:D)</f>
        <v>500</v>
      </c>
      <c r="I78" s="10">
        <f t="shared" si="3"/>
        <v>0.5</v>
      </c>
      <c r="J78" s="8">
        <f t="shared" si="4"/>
        <v>500</v>
      </c>
      <c r="K78" s="8" t="str">
        <f t="array" ref="K78">XLOOKUP(C:C,'Company X Pincode Zones'!B:B,'Company X Pincode Zones'!C:C)</f>
        <v>b</v>
      </c>
      <c r="L78" s="10">
        <f>IF(AND(E78="Yes",K78="a"),'Courier Company Rates'!$A$2,IF(AND(E78="Yes",K78="b"),'Courier Company Rates'!$C$2,IF(AND(E78="Yes",K78="c"),'Courier Company Rates'!$E$2,IF(AND(E78="Yes",K78="d"),'Courier Company Rates'!$G$2,IF(AND(E78="Yes",K78="e"),'Courier Company Rates'!$I$2,0)))))</f>
        <v>33</v>
      </c>
      <c r="M78" s="10">
        <f>IF(I78&gt;0.5,IF(AND(E78="Yes",K78="a"),'Courier Company Rates'!$B$2,IF(AND(E78="Yes",K78="b"),'Courier Company Rates'!$D$2,IF(AND(E78="Yes",K78="c"),'Courier Company Rates'!$F$2,IF(AND(E78="Yes",K78="d"),'Courier Company Rates'!$H$2,IF(AND(E78="Yes",K78="e"),'Courier Company Rates'!$J$2,0))))),0)</f>
        <v>0</v>
      </c>
      <c r="N78" s="10">
        <f>IF(AND(F78="Yes",K78="a"),'Courier Company Rates'!$K$2,IF(AND(F78="Yes",K78="b"),'Courier Company Rates'!$M$2,IF(AND(F78="Yes",K78="c"),'Courier Company Rates'!$O$2,IF(AND(F78="Yes",K78="d"),'Courier Company Rates'!$Q$2,IF(AND(F78="Yes",K78="e"),'Courier Company Rates'!$S$2,0)))))</f>
        <v>0</v>
      </c>
      <c r="O78" s="10">
        <f>IF(I78&gt;0.5,IF(AND(F78="Yes",K78="a"),'Courier Company Rates'!$L$2,IF(AND(F78="Yes",K78="b"),'Courier Company Rates'!$N$2,IF(AND(F78="Yes",K78="c"),'Courier Company Rates'!$P$2,IF(AND(F78="Yes",K78="d"),'Courier Company Rates'!$R$2,IF(AND(F78="Yes",K78="e"),'Courier Company Rates'!$T$2,0))))),0)</f>
        <v>0</v>
      </c>
      <c r="P78" s="10">
        <f t="shared" si="5"/>
        <v>33</v>
      </c>
      <c r="Q78" s="11">
        <f t="array" ref="Q78">XLOOKUP(A:A,'Courier Company Invoice'!B:B,'Courier Company Invoice'!C:C)</f>
        <v>0.5</v>
      </c>
      <c r="R78" s="10">
        <f t="shared" si="6"/>
        <v>0.5</v>
      </c>
      <c r="S78" s="8" t="str">
        <f t="array" ref="S78">XLOOKUP(C:C,'Courier Company Invoice'!E:E,'Courier Company Invoice'!F:F)</f>
        <v>d</v>
      </c>
      <c r="T78" s="10">
        <f t="array" ref="T78">ROUND(XLOOKUP(A:A,'Courier Company Invoice'!B:B,'Courier Company Invoice'!H:H),2)</f>
        <v>45.4</v>
      </c>
      <c r="U78" s="10">
        <f t="shared" si="7"/>
        <v>-12.4</v>
      </c>
      <c r="V78" s="10">
        <f t="shared" si="8"/>
        <v>-37.57575758</v>
      </c>
      <c r="W78" s="10">
        <f t="shared" si="9"/>
        <v>66</v>
      </c>
      <c r="X78" s="10">
        <f t="shared" si="10"/>
        <v>0</v>
      </c>
      <c r="Y78" s="12"/>
      <c r="Z78" s="12"/>
    </row>
    <row r="79" ht="15.75" customHeight="1">
      <c r="A79" s="8">
        <v>2.001821185E9</v>
      </c>
      <c r="B79" s="9">
        <f t="array" ref="B79">XLOOKUP(A:A,'Courier Company Invoice'!B:B,'Courier Company Invoice'!A:A)</f>
        <v>1091120959225</v>
      </c>
      <c r="C79" s="8">
        <f t="array" ref="C79">XLOOKUP(A:A,'Courier Company Invoice'!B:B,'Courier Company Invoice'!E:E)</f>
        <v>313001</v>
      </c>
      <c r="D79" s="8" t="str">
        <f t="array" ref="D79">XLOOKUP(A:A,'Courier Company Invoice'!B:B,'Courier Company Invoice'!G:G)</f>
        <v>Forward charges</v>
      </c>
      <c r="E79" s="8" t="str">
        <f t="shared" si="1"/>
        <v>Yes</v>
      </c>
      <c r="F79" s="8" t="str">
        <f t="shared" si="2"/>
        <v>No</v>
      </c>
      <c r="G79" s="10">
        <f>SUMIF('Company X Order Report'!A:A,A:A,'Company X Order Report'!D:D)/1000</f>
        <v>2.098</v>
      </c>
      <c r="H79" s="8">
        <f>SUMIF('Company X Order Report'!A:A,A:A,'Company X Order Report'!D:D)</f>
        <v>2098</v>
      </c>
      <c r="I79" s="10">
        <f t="shared" si="3"/>
        <v>2.5</v>
      </c>
      <c r="J79" s="8">
        <f t="shared" si="4"/>
        <v>2500</v>
      </c>
      <c r="K79" s="8" t="str">
        <f t="array" ref="K79">XLOOKUP(C:C,'Company X Pincode Zones'!B:B,'Company X Pincode Zones'!C:C)</f>
        <v>b</v>
      </c>
      <c r="L79" s="10">
        <f>IF(AND(E79="Yes",K79="a"),'Courier Company Rates'!$A$2,IF(AND(E79="Yes",K79="b"),'Courier Company Rates'!$C$2,IF(AND(E79="Yes",K79="c"),'Courier Company Rates'!$E$2,IF(AND(E79="Yes",K79="d"),'Courier Company Rates'!$G$2,IF(AND(E79="Yes",K79="e"),'Courier Company Rates'!$I$2,0)))))</f>
        <v>33</v>
      </c>
      <c r="M79" s="10">
        <f>IF(I79&gt;0.5,IF(AND(E79="Yes",K79="a"),'Courier Company Rates'!$B$2,IF(AND(E79="Yes",K79="b"),'Courier Company Rates'!$D$2,IF(AND(E79="Yes",K79="c"),'Courier Company Rates'!$F$2,IF(AND(E79="Yes",K79="d"),'Courier Company Rates'!$H$2,IF(AND(E79="Yes",K79="e"),'Courier Company Rates'!$J$2,0))))),0)</f>
        <v>28.3</v>
      </c>
      <c r="N79" s="10">
        <f>IF(AND(F79="Yes",K79="a"),'Courier Company Rates'!$K$2,IF(AND(F79="Yes",K79="b"),'Courier Company Rates'!$M$2,IF(AND(F79="Yes",K79="c"),'Courier Company Rates'!$O$2,IF(AND(F79="Yes",K79="d"),'Courier Company Rates'!$Q$2,IF(AND(F79="Yes",K79="e"),'Courier Company Rates'!$S$2,0)))))</f>
        <v>0</v>
      </c>
      <c r="O79" s="10">
        <f>IF(I79&gt;0.5,IF(AND(F79="Yes",K79="a"),'Courier Company Rates'!$L$2,IF(AND(F79="Yes",K79="b"),'Courier Company Rates'!$N$2,IF(AND(F79="Yes",K79="c"),'Courier Company Rates'!$P$2,IF(AND(F79="Yes",K79="d"),'Courier Company Rates'!$R$2,IF(AND(F79="Yes",K79="e"),'Courier Company Rates'!$T$2,0))))),0)</f>
        <v>0</v>
      </c>
      <c r="P79" s="10">
        <f t="shared" si="5"/>
        <v>146.2</v>
      </c>
      <c r="Q79" s="13">
        <f t="array" ref="Q79">XLOOKUP(A:A,'Courier Company Invoice'!B:B,'Courier Company Invoice'!C:C)</f>
        <v>2.1</v>
      </c>
      <c r="R79" s="10">
        <f t="shared" si="6"/>
        <v>2.5</v>
      </c>
      <c r="S79" s="8" t="str">
        <f t="array" ref="S79">XLOOKUP(C:C,'Courier Company Invoice'!E:E,'Courier Company Invoice'!F:F)</f>
        <v>d</v>
      </c>
      <c r="T79" s="10">
        <f t="array" ref="T79">ROUND(XLOOKUP(A:A,'Courier Company Invoice'!B:B,'Courier Company Invoice'!H:H),2)</f>
        <v>224.6</v>
      </c>
      <c r="U79" s="10">
        <f t="shared" si="7"/>
        <v>-78.4</v>
      </c>
      <c r="V79" s="10">
        <f t="shared" si="8"/>
        <v>-53.625171</v>
      </c>
      <c r="W79" s="10">
        <f t="shared" si="9"/>
        <v>29.21830315</v>
      </c>
      <c r="X79" s="10">
        <f t="shared" si="10"/>
        <v>0</v>
      </c>
      <c r="Y79" s="12"/>
      <c r="Z79" s="12"/>
    </row>
    <row r="80" ht="15.75" customHeight="1">
      <c r="A80" s="8">
        <v>2.001821284E9</v>
      </c>
      <c r="B80" s="9">
        <f t="array" ref="B80">XLOOKUP(A:A,'Courier Company Invoice'!B:B,'Courier Company Invoice'!A:A)</f>
        <v>1091120962515</v>
      </c>
      <c r="C80" s="8">
        <f t="array" ref="C80">XLOOKUP(A:A,'Courier Company Invoice'!B:B,'Courier Company Invoice'!E:E)</f>
        <v>313001</v>
      </c>
      <c r="D80" s="8" t="str">
        <f t="array" ref="D80">XLOOKUP(A:A,'Courier Company Invoice'!B:B,'Courier Company Invoice'!G:G)</f>
        <v>Forward charges</v>
      </c>
      <c r="E80" s="8" t="str">
        <f t="shared" si="1"/>
        <v>Yes</v>
      </c>
      <c r="F80" s="8" t="str">
        <f t="shared" si="2"/>
        <v>No</v>
      </c>
      <c r="G80" s="10">
        <f>SUMIF('Company X Order Report'!A:A,A:A,'Company X Order Report'!D:D)/1000</f>
        <v>0.177</v>
      </c>
      <c r="H80" s="8">
        <f>SUMIF('Company X Order Report'!A:A,A:A,'Company X Order Report'!D:D)</f>
        <v>177</v>
      </c>
      <c r="I80" s="10">
        <f t="shared" si="3"/>
        <v>0.5</v>
      </c>
      <c r="J80" s="8">
        <f t="shared" si="4"/>
        <v>500</v>
      </c>
      <c r="K80" s="8" t="str">
        <f t="array" ref="K80">XLOOKUP(C:C,'Company X Pincode Zones'!B:B,'Company X Pincode Zones'!C:C)</f>
        <v>b</v>
      </c>
      <c r="L80" s="10">
        <f>IF(AND(E80="Yes",K80="a"),'Courier Company Rates'!$A$2,IF(AND(E80="Yes",K80="b"),'Courier Company Rates'!$C$2,IF(AND(E80="Yes",K80="c"),'Courier Company Rates'!$E$2,IF(AND(E80="Yes",K80="d"),'Courier Company Rates'!$G$2,IF(AND(E80="Yes",K80="e"),'Courier Company Rates'!$I$2,0)))))</f>
        <v>33</v>
      </c>
      <c r="M80" s="10">
        <f>IF(I80&gt;0.5,IF(AND(E80="Yes",K80="a"),'Courier Company Rates'!$B$2,IF(AND(E80="Yes",K80="b"),'Courier Company Rates'!$D$2,IF(AND(E80="Yes",K80="c"),'Courier Company Rates'!$F$2,IF(AND(E80="Yes",K80="d"),'Courier Company Rates'!$H$2,IF(AND(E80="Yes",K80="e"),'Courier Company Rates'!$J$2,0))))),0)</f>
        <v>0</v>
      </c>
      <c r="N80" s="10">
        <f>IF(AND(F80="Yes",K80="a"),'Courier Company Rates'!$K$2,IF(AND(F80="Yes",K80="b"),'Courier Company Rates'!$M$2,IF(AND(F80="Yes",K80="c"),'Courier Company Rates'!$O$2,IF(AND(F80="Yes",K80="d"),'Courier Company Rates'!$Q$2,IF(AND(F80="Yes",K80="e"),'Courier Company Rates'!$S$2,0)))))</f>
        <v>0</v>
      </c>
      <c r="O80" s="10">
        <f>IF(I80&gt;0.5,IF(AND(F80="Yes",K80="a"),'Courier Company Rates'!$L$2,IF(AND(F80="Yes",K80="b"),'Courier Company Rates'!$N$2,IF(AND(F80="Yes",K80="c"),'Courier Company Rates'!$P$2,IF(AND(F80="Yes",K80="d"),'Courier Company Rates'!$R$2,IF(AND(F80="Yes",K80="e"),'Courier Company Rates'!$T$2,0))))),0)</f>
        <v>0</v>
      </c>
      <c r="P80" s="10">
        <f t="shared" si="5"/>
        <v>33</v>
      </c>
      <c r="Q80" s="11">
        <f t="array" ref="Q80">XLOOKUP(A:A,'Courier Company Invoice'!B:B,'Courier Company Invoice'!C:C)</f>
        <v>0.2</v>
      </c>
      <c r="R80" s="10">
        <f t="shared" si="6"/>
        <v>0.5</v>
      </c>
      <c r="S80" s="8" t="str">
        <f t="array" ref="S80">XLOOKUP(C:C,'Courier Company Invoice'!E:E,'Courier Company Invoice'!F:F)</f>
        <v>d</v>
      </c>
      <c r="T80" s="10">
        <f t="array" ref="T80">ROUND(XLOOKUP(A:A,'Courier Company Invoice'!B:B,'Courier Company Invoice'!H:H),2)</f>
        <v>45.4</v>
      </c>
      <c r="U80" s="10">
        <f t="shared" si="7"/>
        <v>-12.4</v>
      </c>
      <c r="V80" s="10">
        <f t="shared" si="8"/>
        <v>-37.57575758</v>
      </c>
      <c r="W80" s="10">
        <f t="shared" si="9"/>
        <v>186.440678</v>
      </c>
      <c r="X80" s="10">
        <f t="shared" si="10"/>
        <v>0</v>
      </c>
      <c r="Y80" s="12"/>
      <c r="Z80" s="12"/>
    </row>
    <row r="81" ht="15.75" customHeight="1">
      <c r="A81" s="8">
        <v>2.001821679E9</v>
      </c>
      <c r="B81" s="9">
        <f t="array" ref="B81">XLOOKUP(A:A,'Courier Company Invoice'!B:B,'Courier Company Invoice'!A:A)</f>
        <v>1091121031745</v>
      </c>
      <c r="C81" s="8">
        <f t="array" ref="C81">XLOOKUP(A:A,'Courier Company Invoice'!B:B,'Courier Company Invoice'!E:E)</f>
        <v>307026</v>
      </c>
      <c r="D81" s="8" t="str">
        <f t="array" ref="D81">XLOOKUP(A:A,'Courier Company Invoice'!B:B,'Courier Company Invoice'!G:G)</f>
        <v>Forward charges</v>
      </c>
      <c r="E81" s="8" t="str">
        <f t="shared" si="1"/>
        <v>Yes</v>
      </c>
      <c r="F81" s="8" t="str">
        <f t="shared" si="2"/>
        <v>No</v>
      </c>
      <c r="G81" s="10">
        <f>SUMIF('Company X Order Report'!A:A,A:A,'Company X Order Report'!D:D)/1000</f>
        <v>0.165</v>
      </c>
      <c r="H81" s="8">
        <f>SUMIF('Company X Order Report'!A:A,A:A,'Company X Order Report'!D:D)</f>
        <v>165</v>
      </c>
      <c r="I81" s="10">
        <f t="shared" si="3"/>
        <v>0.5</v>
      </c>
      <c r="J81" s="8">
        <f t="shared" si="4"/>
        <v>500</v>
      </c>
      <c r="K81" s="8" t="str">
        <f t="array" ref="K81">XLOOKUP(C:C,'Company X Pincode Zones'!B:B,'Company X Pincode Zones'!C:C)</f>
        <v>b</v>
      </c>
      <c r="L81" s="10">
        <f>IF(AND(E81="Yes",K81="a"),'Courier Company Rates'!$A$2,IF(AND(E81="Yes",K81="b"),'Courier Company Rates'!$C$2,IF(AND(E81="Yes",K81="c"),'Courier Company Rates'!$E$2,IF(AND(E81="Yes",K81="d"),'Courier Company Rates'!$G$2,IF(AND(E81="Yes",K81="e"),'Courier Company Rates'!$I$2,0)))))</f>
        <v>33</v>
      </c>
      <c r="M81" s="10">
        <f>IF(I81&gt;0.5,IF(AND(E81="Yes",K81="a"),'Courier Company Rates'!$B$2,IF(AND(E81="Yes",K81="b"),'Courier Company Rates'!$D$2,IF(AND(E81="Yes",K81="c"),'Courier Company Rates'!$F$2,IF(AND(E81="Yes",K81="d"),'Courier Company Rates'!$H$2,IF(AND(E81="Yes",K81="e"),'Courier Company Rates'!$J$2,0))))),0)</f>
        <v>0</v>
      </c>
      <c r="N81" s="10">
        <f>IF(AND(F81="Yes",K81="a"),'Courier Company Rates'!$K$2,IF(AND(F81="Yes",K81="b"),'Courier Company Rates'!$M$2,IF(AND(F81="Yes",K81="c"),'Courier Company Rates'!$O$2,IF(AND(F81="Yes",K81="d"),'Courier Company Rates'!$Q$2,IF(AND(F81="Yes",K81="e"),'Courier Company Rates'!$S$2,0)))))</f>
        <v>0</v>
      </c>
      <c r="O81" s="10">
        <f>IF(I81&gt;0.5,IF(AND(F81="Yes",K81="a"),'Courier Company Rates'!$L$2,IF(AND(F81="Yes",K81="b"),'Courier Company Rates'!$N$2,IF(AND(F81="Yes",K81="c"),'Courier Company Rates'!$P$2,IF(AND(F81="Yes",K81="d"),'Courier Company Rates'!$R$2,IF(AND(F81="Yes",K81="e"),'Courier Company Rates'!$T$2,0))))),0)</f>
        <v>0</v>
      </c>
      <c r="P81" s="10">
        <f t="shared" si="5"/>
        <v>33</v>
      </c>
      <c r="Q81" s="13">
        <f t="array" ref="Q81">XLOOKUP(A:A,'Courier Company Invoice'!B:B,'Courier Company Invoice'!C:C)</f>
        <v>0.2</v>
      </c>
      <c r="R81" s="10">
        <f t="shared" si="6"/>
        <v>0.5</v>
      </c>
      <c r="S81" s="8" t="str">
        <f t="array" ref="S81">XLOOKUP(C:C,'Courier Company Invoice'!E:E,'Courier Company Invoice'!F:F)</f>
        <v>d</v>
      </c>
      <c r="T81" s="10">
        <f t="array" ref="T81">ROUND(XLOOKUP(A:A,'Courier Company Invoice'!B:B,'Courier Company Invoice'!H:H),2)</f>
        <v>45.4</v>
      </c>
      <c r="U81" s="10">
        <f t="shared" si="7"/>
        <v>-12.4</v>
      </c>
      <c r="V81" s="10">
        <f t="shared" si="8"/>
        <v>-37.57575758</v>
      </c>
      <c r="W81" s="10">
        <f t="shared" si="9"/>
        <v>200</v>
      </c>
      <c r="X81" s="10">
        <f t="shared" si="10"/>
        <v>0</v>
      </c>
      <c r="Y81" s="12"/>
      <c r="Z81" s="12"/>
    </row>
    <row r="82" ht="15.75" customHeight="1">
      <c r="A82" s="8">
        <v>2.001821742E9</v>
      </c>
      <c r="B82" s="9">
        <f t="array" ref="B82">XLOOKUP(A:A,'Courier Company Invoice'!B:B,'Courier Company Invoice'!A:A)</f>
        <v>1091121034114</v>
      </c>
      <c r="C82" s="8">
        <f t="array" ref="C82">XLOOKUP(A:A,'Courier Company Invoice'!B:B,'Courier Company Invoice'!E:E)</f>
        <v>327025</v>
      </c>
      <c r="D82" s="8" t="str">
        <f t="array" ref="D82">XLOOKUP(A:A,'Courier Company Invoice'!B:B,'Courier Company Invoice'!G:G)</f>
        <v>Forward charges</v>
      </c>
      <c r="E82" s="8" t="str">
        <f t="shared" si="1"/>
        <v>Yes</v>
      </c>
      <c r="F82" s="8" t="str">
        <f t="shared" si="2"/>
        <v>No</v>
      </c>
      <c r="G82" s="10">
        <f>SUMIF('Company X Order Report'!A:A,A:A,'Company X Order Report'!D:D)/1000</f>
        <v>0.24</v>
      </c>
      <c r="H82" s="8">
        <f>SUMIF('Company X Order Report'!A:A,A:A,'Company X Order Report'!D:D)</f>
        <v>240</v>
      </c>
      <c r="I82" s="10">
        <f t="shared" si="3"/>
        <v>0.5</v>
      </c>
      <c r="J82" s="8">
        <f t="shared" si="4"/>
        <v>500</v>
      </c>
      <c r="K82" s="8" t="str">
        <f t="array" ref="K82">XLOOKUP(C:C,'Company X Pincode Zones'!B:B,'Company X Pincode Zones'!C:C)</f>
        <v>b</v>
      </c>
      <c r="L82" s="10">
        <f>IF(AND(E82="Yes",K82="a"),'Courier Company Rates'!$A$2,IF(AND(E82="Yes",K82="b"),'Courier Company Rates'!$C$2,IF(AND(E82="Yes",K82="c"),'Courier Company Rates'!$E$2,IF(AND(E82="Yes",K82="d"),'Courier Company Rates'!$G$2,IF(AND(E82="Yes",K82="e"),'Courier Company Rates'!$I$2,0)))))</f>
        <v>33</v>
      </c>
      <c r="M82" s="10">
        <f>IF(I82&gt;0.5,IF(AND(E82="Yes",K82="a"),'Courier Company Rates'!$B$2,IF(AND(E82="Yes",K82="b"),'Courier Company Rates'!$D$2,IF(AND(E82="Yes",K82="c"),'Courier Company Rates'!$F$2,IF(AND(E82="Yes",K82="d"),'Courier Company Rates'!$H$2,IF(AND(E82="Yes",K82="e"),'Courier Company Rates'!$J$2,0))))),0)</f>
        <v>0</v>
      </c>
      <c r="N82" s="10">
        <f>IF(AND(F82="Yes",K82="a"),'Courier Company Rates'!$K$2,IF(AND(F82="Yes",K82="b"),'Courier Company Rates'!$M$2,IF(AND(F82="Yes",K82="c"),'Courier Company Rates'!$O$2,IF(AND(F82="Yes",K82="d"),'Courier Company Rates'!$Q$2,IF(AND(F82="Yes",K82="e"),'Courier Company Rates'!$S$2,0)))))</f>
        <v>0</v>
      </c>
      <c r="O82" s="10">
        <f>IF(I82&gt;0.5,IF(AND(F82="Yes",K82="a"),'Courier Company Rates'!$L$2,IF(AND(F82="Yes",K82="b"),'Courier Company Rates'!$N$2,IF(AND(F82="Yes",K82="c"),'Courier Company Rates'!$P$2,IF(AND(F82="Yes",K82="d"),'Courier Company Rates'!$R$2,IF(AND(F82="Yes",K82="e"),'Courier Company Rates'!$T$2,0))))),0)</f>
        <v>0</v>
      </c>
      <c r="P82" s="10">
        <f t="shared" si="5"/>
        <v>33</v>
      </c>
      <c r="Q82" s="11">
        <f t="array" ref="Q82">XLOOKUP(A:A,'Courier Company Invoice'!B:B,'Courier Company Invoice'!C:C)</f>
        <v>0.15</v>
      </c>
      <c r="R82" s="10">
        <f t="shared" si="6"/>
        <v>0.5</v>
      </c>
      <c r="S82" s="8" t="str">
        <f t="array" ref="S82">XLOOKUP(C:C,'Courier Company Invoice'!E:E,'Courier Company Invoice'!F:F)</f>
        <v>d</v>
      </c>
      <c r="T82" s="10">
        <f t="array" ref="T82">ROUND(XLOOKUP(A:A,'Courier Company Invoice'!B:B,'Courier Company Invoice'!H:H),2)</f>
        <v>45.4</v>
      </c>
      <c r="U82" s="10">
        <f t="shared" si="7"/>
        <v>-12.4</v>
      </c>
      <c r="V82" s="10">
        <f t="shared" si="8"/>
        <v>-37.57575758</v>
      </c>
      <c r="W82" s="10">
        <f t="shared" si="9"/>
        <v>137.5</v>
      </c>
      <c r="X82" s="10">
        <f t="shared" si="10"/>
        <v>0</v>
      </c>
      <c r="Y82" s="12"/>
      <c r="Z82" s="12"/>
    </row>
    <row r="83" ht="15.75" customHeight="1">
      <c r="A83" s="8">
        <v>2.00182175E9</v>
      </c>
      <c r="B83" s="9">
        <f t="array" ref="B83">XLOOKUP(A:A,'Courier Company Invoice'!B:B,'Courier Company Invoice'!A:A)</f>
        <v>1091121034350</v>
      </c>
      <c r="C83" s="8">
        <f t="array" ref="C83">XLOOKUP(A:A,'Courier Company Invoice'!B:B,'Courier Company Invoice'!E:E)</f>
        <v>313333</v>
      </c>
      <c r="D83" s="8" t="str">
        <f t="array" ref="D83">XLOOKUP(A:A,'Courier Company Invoice'!B:B,'Courier Company Invoice'!G:G)</f>
        <v>Forward charges</v>
      </c>
      <c r="E83" s="8" t="str">
        <f t="shared" si="1"/>
        <v>Yes</v>
      </c>
      <c r="F83" s="8" t="str">
        <f t="shared" si="2"/>
        <v>No</v>
      </c>
      <c r="G83" s="10">
        <f>SUMIF('Company X Order Report'!A:A,A:A,'Company X Order Report'!D:D)/1000</f>
        <v>0.755</v>
      </c>
      <c r="H83" s="8">
        <f>SUMIF('Company X Order Report'!A:A,A:A,'Company X Order Report'!D:D)</f>
        <v>755</v>
      </c>
      <c r="I83" s="10">
        <f t="shared" si="3"/>
        <v>1</v>
      </c>
      <c r="J83" s="8">
        <f t="shared" si="4"/>
        <v>1000</v>
      </c>
      <c r="K83" s="8" t="str">
        <f t="array" ref="K83">XLOOKUP(C:C,'Company X Pincode Zones'!B:B,'Company X Pincode Zones'!C:C)</f>
        <v>b</v>
      </c>
      <c r="L83" s="10">
        <f>IF(AND(E83="Yes",K83="a"),'Courier Company Rates'!$A$2,IF(AND(E83="Yes",K83="b"),'Courier Company Rates'!$C$2,IF(AND(E83="Yes",K83="c"),'Courier Company Rates'!$E$2,IF(AND(E83="Yes",K83="d"),'Courier Company Rates'!$G$2,IF(AND(E83="Yes",K83="e"),'Courier Company Rates'!$I$2,0)))))</f>
        <v>33</v>
      </c>
      <c r="M83" s="10">
        <f>IF(I83&gt;0.5,IF(AND(E83="Yes",K83="a"),'Courier Company Rates'!$B$2,IF(AND(E83="Yes",K83="b"),'Courier Company Rates'!$D$2,IF(AND(E83="Yes",K83="c"),'Courier Company Rates'!$F$2,IF(AND(E83="Yes",K83="d"),'Courier Company Rates'!$H$2,IF(AND(E83="Yes",K83="e"),'Courier Company Rates'!$J$2,0))))),0)</f>
        <v>28.3</v>
      </c>
      <c r="N83" s="10">
        <f>IF(AND(F83="Yes",K83="a"),'Courier Company Rates'!$K$2,IF(AND(F83="Yes",K83="b"),'Courier Company Rates'!$M$2,IF(AND(F83="Yes",K83="c"),'Courier Company Rates'!$O$2,IF(AND(F83="Yes",K83="d"),'Courier Company Rates'!$Q$2,IF(AND(F83="Yes",K83="e"),'Courier Company Rates'!$S$2,0)))))</f>
        <v>0</v>
      </c>
      <c r="O83" s="10">
        <f>IF(I83&gt;0.5,IF(AND(F83="Yes",K83="a"),'Courier Company Rates'!$L$2,IF(AND(F83="Yes",K83="b"),'Courier Company Rates'!$N$2,IF(AND(F83="Yes",K83="c"),'Courier Company Rates'!$P$2,IF(AND(F83="Yes",K83="d"),'Courier Company Rates'!$R$2,IF(AND(F83="Yes",K83="e"),'Courier Company Rates'!$T$2,0))))),0)</f>
        <v>0</v>
      </c>
      <c r="P83" s="10">
        <f t="shared" si="5"/>
        <v>61.3</v>
      </c>
      <c r="Q83" s="13">
        <f t="array" ref="Q83">XLOOKUP(A:A,'Courier Company Invoice'!B:B,'Courier Company Invoice'!C:C)</f>
        <v>0.8</v>
      </c>
      <c r="R83" s="10">
        <f t="shared" si="6"/>
        <v>1</v>
      </c>
      <c r="S83" s="8" t="str">
        <f t="array" ref="S83">XLOOKUP(C:C,'Courier Company Invoice'!E:E,'Courier Company Invoice'!F:F)</f>
        <v>d</v>
      </c>
      <c r="T83" s="10">
        <f t="array" ref="T83">ROUND(XLOOKUP(A:A,'Courier Company Invoice'!B:B,'Courier Company Invoice'!H:H),2)</f>
        <v>90.2</v>
      </c>
      <c r="U83" s="10">
        <f t="shared" si="7"/>
        <v>-28.9</v>
      </c>
      <c r="V83" s="10">
        <f t="shared" si="8"/>
        <v>-47.1451876</v>
      </c>
      <c r="W83" s="10">
        <f t="shared" si="9"/>
        <v>81.19205298</v>
      </c>
      <c r="X83" s="10">
        <f t="shared" si="10"/>
        <v>0</v>
      </c>
      <c r="Y83" s="12"/>
      <c r="Z83" s="12"/>
    </row>
    <row r="84" ht="15.75" customHeight="1">
      <c r="A84" s="8">
        <v>2.001821766E9</v>
      </c>
      <c r="B84" s="9">
        <f t="array" ref="B84">XLOOKUP(A:A,'Courier Company Invoice'!B:B,'Courier Company Invoice'!A:A)</f>
        <v>1091121034641</v>
      </c>
      <c r="C84" s="8">
        <f t="array" ref="C84">XLOOKUP(A:A,'Courier Company Invoice'!B:B,'Courier Company Invoice'!E:E)</f>
        <v>313001</v>
      </c>
      <c r="D84" s="8" t="str">
        <f t="array" ref="D84">XLOOKUP(A:A,'Courier Company Invoice'!B:B,'Courier Company Invoice'!G:G)</f>
        <v>Forward charges</v>
      </c>
      <c r="E84" s="8" t="str">
        <f t="shared" si="1"/>
        <v>Yes</v>
      </c>
      <c r="F84" s="8" t="str">
        <f t="shared" si="2"/>
        <v>No</v>
      </c>
      <c r="G84" s="10">
        <f>SUMIF('Company X Order Report'!A:A,A:A,'Company X Order Report'!D:D)/1000</f>
        <v>0.24</v>
      </c>
      <c r="H84" s="8">
        <f>SUMIF('Company X Order Report'!A:A,A:A,'Company X Order Report'!D:D)</f>
        <v>240</v>
      </c>
      <c r="I84" s="10">
        <f t="shared" si="3"/>
        <v>0.5</v>
      </c>
      <c r="J84" s="8">
        <f t="shared" si="4"/>
        <v>500</v>
      </c>
      <c r="K84" s="8" t="str">
        <f t="array" ref="K84">XLOOKUP(C:C,'Company X Pincode Zones'!B:B,'Company X Pincode Zones'!C:C)</f>
        <v>b</v>
      </c>
      <c r="L84" s="10">
        <f>IF(AND(E84="Yes",K84="a"),'Courier Company Rates'!$A$2,IF(AND(E84="Yes",K84="b"),'Courier Company Rates'!$C$2,IF(AND(E84="Yes",K84="c"),'Courier Company Rates'!$E$2,IF(AND(E84="Yes",K84="d"),'Courier Company Rates'!$G$2,IF(AND(E84="Yes",K84="e"),'Courier Company Rates'!$I$2,0)))))</f>
        <v>33</v>
      </c>
      <c r="M84" s="10">
        <f>IF(I84&gt;0.5,IF(AND(E84="Yes",K84="a"),'Courier Company Rates'!$B$2,IF(AND(E84="Yes",K84="b"),'Courier Company Rates'!$D$2,IF(AND(E84="Yes",K84="c"),'Courier Company Rates'!$F$2,IF(AND(E84="Yes",K84="d"),'Courier Company Rates'!$H$2,IF(AND(E84="Yes",K84="e"),'Courier Company Rates'!$J$2,0))))),0)</f>
        <v>0</v>
      </c>
      <c r="N84" s="10">
        <f>IF(AND(F84="Yes",K84="a"),'Courier Company Rates'!$K$2,IF(AND(F84="Yes",K84="b"),'Courier Company Rates'!$M$2,IF(AND(F84="Yes",K84="c"),'Courier Company Rates'!$O$2,IF(AND(F84="Yes",K84="d"),'Courier Company Rates'!$Q$2,IF(AND(F84="Yes",K84="e"),'Courier Company Rates'!$S$2,0)))))</f>
        <v>0</v>
      </c>
      <c r="O84" s="10">
        <f>IF(I84&gt;0.5,IF(AND(F84="Yes",K84="a"),'Courier Company Rates'!$L$2,IF(AND(F84="Yes",K84="b"),'Courier Company Rates'!$N$2,IF(AND(F84="Yes",K84="c"),'Courier Company Rates'!$P$2,IF(AND(F84="Yes",K84="d"),'Courier Company Rates'!$R$2,IF(AND(F84="Yes",K84="e"),'Courier Company Rates'!$T$2,0))))),0)</f>
        <v>0</v>
      </c>
      <c r="P84" s="10">
        <f t="shared" si="5"/>
        <v>33</v>
      </c>
      <c r="Q84" s="11">
        <f t="array" ref="Q84">XLOOKUP(A:A,'Courier Company Invoice'!B:B,'Courier Company Invoice'!C:C)</f>
        <v>0.2</v>
      </c>
      <c r="R84" s="10">
        <f t="shared" si="6"/>
        <v>0.5</v>
      </c>
      <c r="S84" s="8" t="str">
        <f t="array" ref="S84">XLOOKUP(C:C,'Courier Company Invoice'!E:E,'Courier Company Invoice'!F:F)</f>
        <v>d</v>
      </c>
      <c r="T84" s="10">
        <f t="array" ref="T84">ROUND(XLOOKUP(A:A,'Courier Company Invoice'!B:B,'Courier Company Invoice'!H:H),2)</f>
        <v>45.4</v>
      </c>
      <c r="U84" s="10">
        <f t="shared" si="7"/>
        <v>-12.4</v>
      </c>
      <c r="V84" s="10">
        <f t="shared" si="8"/>
        <v>-37.57575758</v>
      </c>
      <c r="W84" s="10">
        <f t="shared" si="9"/>
        <v>137.5</v>
      </c>
      <c r="X84" s="10">
        <f t="shared" si="10"/>
        <v>0</v>
      </c>
      <c r="Y84" s="12"/>
      <c r="Z84" s="12"/>
    </row>
    <row r="85" ht="15.75" customHeight="1">
      <c r="A85" s="8">
        <v>2.001821995E9</v>
      </c>
      <c r="B85" s="9">
        <f t="array" ref="B85">XLOOKUP(A:A,'Courier Company Invoice'!B:B,'Courier Company Invoice'!A:A)</f>
        <v>1091121183730</v>
      </c>
      <c r="C85" s="8">
        <f t="array" ref="C85">XLOOKUP(A:A,'Courier Company Invoice'!B:B,'Courier Company Invoice'!E:E)</f>
        <v>342008</v>
      </c>
      <c r="D85" s="8" t="str">
        <f t="array" ref="D85">XLOOKUP(A:A,'Courier Company Invoice'!B:B,'Courier Company Invoice'!G:G)</f>
        <v>Forward charges</v>
      </c>
      <c r="E85" s="8" t="str">
        <f t="shared" si="1"/>
        <v>Yes</v>
      </c>
      <c r="F85" s="8" t="str">
        <f t="shared" si="2"/>
        <v>No</v>
      </c>
      <c r="G85" s="10">
        <f>SUMIF('Company X Order Report'!A:A,A:A,'Company X Order Report'!D:D)/1000</f>
        <v>0.477</v>
      </c>
      <c r="H85" s="8">
        <f>SUMIF('Company X Order Report'!A:A,A:A,'Company X Order Report'!D:D)</f>
        <v>477</v>
      </c>
      <c r="I85" s="10">
        <f t="shared" si="3"/>
        <v>0.5</v>
      </c>
      <c r="J85" s="8">
        <f t="shared" si="4"/>
        <v>500</v>
      </c>
      <c r="K85" s="8" t="str">
        <f t="array" ref="K85">XLOOKUP(C:C,'Company X Pincode Zones'!B:B,'Company X Pincode Zones'!C:C)</f>
        <v>b</v>
      </c>
      <c r="L85" s="10">
        <f>IF(AND(E85="Yes",K85="a"),'Courier Company Rates'!$A$2,IF(AND(E85="Yes",K85="b"),'Courier Company Rates'!$C$2,IF(AND(E85="Yes",K85="c"),'Courier Company Rates'!$E$2,IF(AND(E85="Yes",K85="d"),'Courier Company Rates'!$G$2,IF(AND(E85="Yes",K85="e"),'Courier Company Rates'!$I$2,0)))))</f>
        <v>33</v>
      </c>
      <c r="M85" s="10">
        <f>IF(I85&gt;0.5,IF(AND(E85="Yes",K85="a"),'Courier Company Rates'!$B$2,IF(AND(E85="Yes",K85="b"),'Courier Company Rates'!$D$2,IF(AND(E85="Yes",K85="c"),'Courier Company Rates'!$F$2,IF(AND(E85="Yes",K85="d"),'Courier Company Rates'!$H$2,IF(AND(E85="Yes",K85="e"),'Courier Company Rates'!$J$2,0))))),0)</f>
        <v>0</v>
      </c>
      <c r="N85" s="10">
        <f>IF(AND(F85="Yes",K85="a"),'Courier Company Rates'!$K$2,IF(AND(F85="Yes",K85="b"),'Courier Company Rates'!$M$2,IF(AND(F85="Yes",K85="c"),'Courier Company Rates'!$O$2,IF(AND(F85="Yes",K85="d"),'Courier Company Rates'!$Q$2,IF(AND(F85="Yes",K85="e"),'Courier Company Rates'!$S$2,0)))))</f>
        <v>0</v>
      </c>
      <c r="O85" s="10">
        <f>IF(I85&gt;0.5,IF(AND(F85="Yes",K85="a"),'Courier Company Rates'!$L$2,IF(AND(F85="Yes",K85="b"),'Courier Company Rates'!$N$2,IF(AND(F85="Yes",K85="c"),'Courier Company Rates'!$P$2,IF(AND(F85="Yes",K85="d"),'Courier Company Rates'!$R$2,IF(AND(F85="Yes",K85="e"),'Courier Company Rates'!$T$2,0))))),0)</f>
        <v>0</v>
      </c>
      <c r="P85" s="10">
        <f t="shared" si="5"/>
        <v>33</v>
      </c>
      <c r="Q85" s="13">
        <f t="array" ref="Q85">XLOOKUP(A:A,'Courier Company Invoice'!B:B,'Courier Company Invoice'!C:C)</f>
        <v>0.5</v>
      </c>
      <c r="R85" s="10">
        <f t="shared" si="6"/>
        <v>0.5</v>
      </c>
      <c r="S85" s="8" t="str">
        <f t="array" ref="S85">XLOOKUP(C:C,'Courier Company Invoice'!E:E,'Courier Company Invoice'!F:F)</f>
        <v>d</v>
      </c>
      <c r="T85" s="10">
        <f t="array" ref="T85">ROUND(XLOOKUP(A:A,'Courier Company Invoice'!B:B,'Courier Company Invoice'!H:H),2)</f>
        <v>45.4</v>
      </c>
      <c r="U85" s="10">
        <f t="shared" si="7"/>
        <v>-12.4</v>
      </c>
      <c r="V85" s="10">
        <f t="shared" si="8"/>
        <v>-37.57575758</v>
      </c>
      <c r="W85" s="10">
        <f t="shared" si="9"/>
        <v>69.18238994</v>
      </c>
      <c r="X85" s="10">
        <f t="shared" si="10"/>
        <v>0</v>
      </c>
      <c r="Y85" s="12"/>
      <c r="Z85" s="12"/>
    </row>
    <row r="86" ht="15.75" customHeight="1">
      <c r="A86" s="8">
        <v>2.001821502E9</v>
      </c>
      <c r="B86" s="9">
        <f t="array" ref="B86">XLOOKUP(A:A,'Courier Company Invoice'!B:B,'Courier Company Invoice'!A:A)</f>
        <v>1091121185863</v>
      </c>
      <c r="C86" s="8">
        <f t="array" ref="C86">XLOOKUP(A:A,'Courier Company Invoice'!B:B,'Courier Company Invoice'!E:E)</f>
        <v>314401</v>
      </c>
      <c r="D86" s="8" t="str">
        <f t="array" ref="D86">XLOOKUP(A:A,'Courier Company Invoice'!B:B,'Courier Company Invoice'!G:G)</f>
        <v>Forward charges</v>
      </c>
      <c r="E86" s="8" t="str">
        <f t="shared" si="1"/>
        <v>Yes</v>
      </c>
      <c r="F86" s="8" t="str">
        <f t="shared" si="2"/>
        <v>No</v>
      </c>
      <c r="G86" s="10">
        <f>SUMIF('Company X Order Report'!A:A,A:A,'Company X Order Report'!D:D)/1000</f>
        <v>0.558</v>
      </c>
      <c r="H86" s="8">
        <f>SUMIF('Company X Order Report'!A:A,A:A,'Company X Order Report'!D:D)</f>
        <v>558</v>
      </c>
      <c r="I86" s="10">
        <f t="shared" si="3"/>
        <v>1</v>
      </c>
      <c r="J86" s="8">
        <f t="shared" si="4"/>
        <v>1000</v>
      </c>
      <c r="K86" s="8" t="str">
        <f t="array" ref="K86">XLOOKUP(C:C,'Company X Pincode Zones'!B:B,'Company X Pincode Zones'!C:C)</f>
        <v>b</v>
      </c>
      <c r="L86" s="10">
        <f>IF(AND(E86="Yes",K86="a"),'Courier Company Rates'!$A$2,IF(AND(E86="Yes",K86="b"),'Courier Company Rates'!$C$2,IF(AND(E86="Yes",K86="c"),'Courier Company Rates'!$E$2,IF(AND(E86="Yes",K86="d"),'Courier Company Rates'!$G$2,IF(AND(E86="Yes",K86="e"),'Courier Company Rates'!$I$2,0)))))</f>
        <v>33</v>
      </c>
      <c r="M86" s="10">
        <f>IF(I86&gt;0.5,IF(AND(E86="Yes",K86="a"),'Courier Company Rates'!$B$2,IF(AND(E86="Yes",K86="b"),'Courier Company Rates'!$D$2,IF(AND(E86="Yes",K86="c"),'Courier Company Rates'!$F$2,IF(AND(E86="Yes",K86="d"),'Courier Company Rates'!$H$2,IF(AND(E86="Yes",K86="e"),'Courier Company Rates'!$J$2,0))))),0)</f>
        <v>28.3</v>
      </c>
      <c r="N86" s="10">
        <f>IF(AND(F86="Yes",K86="a"),'Courier Company Rates'!$K$2,IF(AND(F86="Yes",K86="b"),'Courier Company Rates'!$M$2,IF(AND(F86="Yes",K86="c"),'Courier Company Rates'!$O$2,IF(AND(F86="Yes",K86="d"),'Courier Company Rates'!$Q$2,IF(AND(F86="Yes",K86="e"),'Courier Company Rates'!$S$2,0)))))</f>
        <v>0</v>
      </c>
      <c r="O86" s="10">
        <f>IF(I86&gt;0.5,IF(AND(F86="Yes",K86="a"),'Courier Company Rates'!$L$2,IF(AND(F86="Yes",K86="b"),'Courier Company Rates'!$N$2,IF(AND(F86="Yes",K86="c"),'Courier Company Rates'!$P$2,IF(AND(F86="Yes",K86="d"),'Courier Company Rates'!$R$2,IF(AND(F86="Yes",K86="e"),'Courier Company Rates'!$T$2,0))))),0)</f>
        <v>0</v>
      </c>
      <c r="P86" s="10">
        <f t="shared" si="5"/>
        <v>61.3</v>
      </c>
      <c r="Q86" s="11">
        <f t="array" ref="Q86">XLOOKUP(A:A,'Courier Company Invoice'!B:B,'Courier Company Invoice'!C:C)</f>
        <v>0.6</v>
      </c>
      <c r="R86" s="10">
        <f t="shared" si="6"/>
        <v>1</v>
      </c>
      <c r="S86" s="8" t="str">
        <f t="array" ref="S86">XLOOKUP(C:C,'Courier Company Invoice'!E:E,'Courier Company Invoice'!F:F)</f>
        <v>d</v>
      </c>
      <c r="T86" s="10">
        <f t="array" ref="T86">ROUND(XLOOKUP(A:A,'Courier Company Invoice'!B:B,'Courier Company Invoice'!H:H),2)</f>
        <v>90.2</v>
      </c>
      <c r="U86" s="10">
        <f t="shared" si="7"/>
        <v>-28.9</v>
      </c>
      <c r="V86" s="10">
        <f t="shared" si="8"/>
        <v>-47.1451876</v>
      </c>
      <c r="W86" s="10">
        <f t="shared" si="9"/>
        <v>109.8566308</v>
      </c>
      <c r="X86" s="10">
        <f t="shared" si="10"/>
        <v>0</v>
      </c>
      <c r="Y86" s="12"/>
      <c r="Z86" s="12"/>
    </row>
    <row r="87" ht="15.75" customHeight="1">
      <c r="A87" s="8">
        <v>2.001822466E9</v>
      </c>
      <c r="B87" s="9">
        <f t="array" ref="B87">XLOOKUP(A:A,'Courier Company Invoice'!B:B,'Courier Company Invoice'!A:A)</f>
        <v>1091121305541</v>
      </c>
      <c r="C87" s="8">
        <f t="array" ref="C87">XLOOKUP(A:A,'Courier Company Invoice'!B:B,'Courier Company Invoice'!E:E)</f>
        <v>342301</v>
      </c>
      <c r="D87" s="8" t="str">
        <f t="array" ref="D87">XLOOKUP(A:A,'Courier Company Invoice'!B:B,'Courier Company Invoice'!G:G)</f>
        <v>Forward charges</v>
      </c>
      <c r="E87" s="8" t="str">
        <f t="shared" si="1"/>
        <v>Yes</v>
      </c>
      <c r="F87" s="8" t="str">
        <f t="shared" si="2"/>
        <v>No</v>
      </c>
      <c r="G87" s="10">
        <f>SUMIF('Company X Order Report'!A:A,A:A,'Company X Order Report'!D:D)/1000</f>
        <v>1.376</v>
      </c>
      <c r="H87" s="8">
        <f>SUMIF('Company X Order Report'!A:A,A:A,'Company X Order Report'!D:D)</f>
        <v>1376</v>
      </c>
      <c r="I87" s="10">
        <f t="shared" si="3"/>
        <v>1.5</v>
      </c>
      <c r="J87" s="8">
        <f t="shared" si="4"/>
        <v>1500</v>
      </c>
      <c r="K87" s="8" t="str">
        <f t="array" ref="K87">XLOOKUP(C:C,'Company X Pincode Zones'!B:B,'Company X Pincode Zones'!C:C)</f>
        <v>b</v>
      </c>
      <c r="L87" s="10">
        <f>IF(AND(E87="Yes",K87="a"),'Courier Company Rates'!$A$2,IF(AND(E87="Yes",K87="b"),'Courier Company Rates'!$C$2,IF(AND(E87="Yes",K87="c"),'Courier Company Rates'!$E$2,IF(AND(E87="Yes",K87="d"),'Courier Company Rates'!$G$2,IF(AND(E87="Yes",K87="e"),'Courier Company Rates'!$I$2,0)))))</f>
        <v>33</v>
      </c>
      <c r="M87" s="10">
        <f>IF(I87&gt;0.5,IF(AND(E87="Yes",K87="a"),'Courier Company Rates'!$B$2,IF(AND(E87="Yes",K87="b"),'Courier Company Rates'!$D$2,IF(AND(E87="Yes",K87="c"),'Courier Company Rates'!$F$2,IF(AND(E87="Yes",K87="d"),'Courier Company Rates'!$H$2,IF(AND(E87="Yes",K87="e"),'Courier Company Rates'!$J$2,0))))),0)</f>
        <v>28.3</v>
      </c>
      <c r="N87" s="10">
        <f>IF(AND(F87="Yes",K87="a"),'Courier Company Rates'!$K$2,IF(AND(F87="Yes",K87="b"),'Courier Company Rates'!$M$2,IF(AND(F87="Yes",K87="c"),'Courier Company Rates'!$O$2,IF(AND(F87="Yes",K87="d"),'Courier Company Rates'!$Q$2,IF(AND(F87="Yes",K87="e"),'Courier Company Rates'!$S$2,0)))))</f>
        <v>0</v>
      </c>
      <c r="O87" s="10">
        <f>IF(I87&gt;0.5,IF(AND(F87="Yes",K87="a"),'Courier Company Rates'!$L$2,IF(AND(F87="Yes",K87="b"),'Courier Company Rates'!$N$2,IF(AND(F87="Yes",K87="c"),'Courier Company Rates'!$P$2,IF(AND(F87="Yes",K87="d"),'Courier Company Rates'!$R$2,IF(AND(F87="Yes",K87="e"),'Courier Company Rates'!$T$2,0))))),0)</f>
        <v>0</v>
      </c>
      <c r="P87" s="10">
        <f t="shared" si="5"/>
        <v>89.6</v>
      </c>
      <c r="Q87" s="13">
        <f t="array" ref="Q87">XLOOKUP(A:A,'Courier Company Invoice'!B:B,'Courier Company Invoice'!C:C)</f>
        <v>1.1</v>
      </c>
      <c r="R87" s="10">
        <f t="shared" si="6"/>
        <v>1.5</v>
      </c>
      <c r="S87" s="8" t="str">
        <f t="array" ref="S87">XLOOKUP(C:C,'Courier Company Invoice'!E:E,'Courier Company Invoice'!F:F)</f>
        <v>d</v>
      </c>
      <c r="T87" s="10">
        <f t="array" ref="T87">ROUND(XLOOKUP(A:A,'Courier Company Invoice'!B:B,'Courier Company Invoice'!H:H),2)</f>
        <v>135</v>
      </c>
      <c r="U87" s="10">
        <f t="shared" si="7"/>
        <v>-45.4</v>
      </c>
      <c r="V87" s="10">
        <f t="shared" si="8"/>
        <v>-50.66964286</v>
      </c>
      <c r="W87" s="10">
        <f t="shared" si="9"/>
        <v>44.5494186</v>
      </c>
      <c r="X87" s="10">
        <f t="shared" si="10"/>
        <v>0</v>
      </c>
      <c r="Y87" s="12"/>
      <c r="Z87" s="12"/>
    </row>
    <row r="88" ht="15.75" customHeight="1">
      <c r="A88" s="8">
        <v>2.00182069E9</v>
      </c>
      <c r="B88" s="9">
        <f t="array" ref="B88">XLOOKUP(A:A,'Courier Company Invoice'!B:B,'Courier Company Invoice'!A:A)</f>
        <v>1091121306101</v>
      </c>
      <c r="C88" s="8">
        <f t="array" ref="C88">XLOOKUP(A:A,'Courier Company Invoice'!B:B,'Courier Company Invoice'!E:E)</f>
        <v>313003</v>
      </c>
      <c r="D88" s="8" t="str">
        <f t="array" ref="D88">XLOOKUP(A:A,'Courier Company Invoice'!B:B,'Courier Company Invoice'!G:G)</f>
        <v>Forward charges</v>
      </c>
      <c r="E88" s="8" t="str">
        <f t="shared" si="1"/>
        <v>Yes</v>
      </c>
      <c r="F88" s="8" t="str">
        <f t="shared" si="2"/>
        <v>No</v>
      </c>
      <c r="G88" s="10">
        <f>SUMIF('Company X Order Report'!A:A,A:A,'Company X Order Report'!D:D)/1000</f>
        <v>0.065</v>
      </c>
      <c r="H88" s="8">
        <f>SUMIF('Company X Order Report'!A:A,A:A,'Company X Order Report'!D:D)</f>
        <v>65</v>
      </c>
      <c r="I88" s="10">
        <f t="shared" si="3"/>
        <v>0.5</v>
      </c>
      <c r="J88" s="8">
        <f t="shared" si="4"/>
        <v>500</v>
      </c>
      <c r="K88" s="8" t="str">
        <f t="array" ref="K88">XLOOKUP(C:C,'Company X Pincode Zones'!B:B,'Company X Pincode Zones'!C:C)</f>
        <v>b</v>
      </c>
      <c r="L88" s="10">
        <f>IF(AND(E88="Yes",K88="a"),'Courier Company Rates'!$A$2,IF(AND(E88="Yes",K88="b"),'Courier Company Rates'!$C$2,IF(AND(E88="Yes",K88="c"),'Courier Company Rates'!$E$2,IF(AND(E88="Yes",K88="d"),'Courier Company Rates'!$G$2,IF(AND(E88="Yes",K88="e"),'Courier Company Rates'!$I$2,0)))))</f>
        <v>33</v>
      </c>
      <c r="M88" s="10">
        <f>IF(I88&gt;0.5,IF(AND(E88="Yes",K88="a"),'Courier Company Rates'!$B$2,IF(AND(E88="Yes",K88="b"),'Courier Company Rates'!$D$2,IF(AND(E88="Yes",K88="c"),'Courier Company Rates'!$F$2,IF(AND(E88="Yes",K88="d"),'Courier Company Rates'!$H$2,IF(AND(E88="Yes",K88="e"),'Courier Company Rates'!$J$2,0))))),0)</f>
        <v>0</v>
      </c>
      <c r="N88" s="10">
        <f>IF(AND(F88="Yes",K88="a"),'Courier Company Rates'!$K$2,IF(AND(F88="Yes",K88="b"),'Courier Company Rates'!$M$2,IF(AND(F88="Yes",K88="c"),'Courier Company Rates'!$O$2,IF(AND(F88="Yes",K88="d"),'Courier Company Rates'!$Q$2,IF(AND(F88="Yes",K88="e"),'Courier Company Rates'!$S$2,0)))))</f>
        <v>0</v>
      </c>
      <c r="O88" s="10">
        <f>IF(I88&gt;0.5,IF(AND(F88="Yes",K88="a"),'Courier Company Rates'!$L$2,IF(AND(F88="Yes",K88="b"),'Courier Company Rates'!$N$2,IF(AND(F88="Yes",K88="c"),'Courier Company Rates'!$P$2,IF(AND(F88="Yes",K88="d"),'Courier Company Rates'!$R$2,IF(AND(F88="Yes",K88="e"),'Courier Company Rates'!$T$2,0))))),0)</f>
        <v>0</v>
      </c>
      <c r="P88" s="10">
        <f t="shared" si="5"/>
        <v>33</v>
      </c>
      <c r="Q88" s="11">
        <f t="array" ref="Q88">XLOOKUP(A:A,'Courier Company Invoice'!B:B,'Courier Company Invoice'!C:C)</f>
        <v>0.15</v>
      </c>
      <c r="R88" s="10">
        <f t="shared" si="6"/>
        <v>0.5</v>
      </c>
      <c r="S88" s="8" t="str">
        <f t="array" ref="S88">XLOOKUP(C:C,'Courier Company Invoice'!E:E,'Courier Company Invoice'!F:F)</f>
        <v>d</v>
      </c>
      <c r="T88" s="10">
        <f t="array" ref="T88">ROUND(XLOOKUP(A:A,'Courier Company Invoice'!B:B,'Courier Company Invoice'!H:H),2)</f>
        <v>45.4</v>
      </c>
      <c r="U88" s="10">
        <f t="shared" si="7"/>
        <v>-12.4</v>
      </c>
      <c r="V88" s="10">
        <f t="shared" si="8"/>
        <v>-37.57575758</v>
      </c>
      <c r="W88" s="10">
        <f t="shared" si="9"/>
        <v>507.6923077</v>
      </c>
      <c r="X88" s="10">
        <f t="shared" si="10"/>
        <v>0</v>
      </c>
      <c r="Y88" s="12"/>
      <c r="Z88" s="12"/>
    </row>
    <row r="89" ht="15.75" customHeight="1">
      <c r="A89" s="8">
        <v>2.001811604E9</v>
      </c>
      <c r="B89" s="9">
        <f t="array" ref="B89">XLOOKUP(A:A,'Courier Company Invoice'!B:B,'Courier Company Invoice'!A:A)</f>
        <v>1091118004245</v>
      </c>
      <c r="C89" s="8">
        <f t="array" ref="C89">XLOOKUP(A:A,'Courier Company Invoice'!B:B,'Courier Company Invoice'!E:E)</f>
        <v>173212</v>
      </c>
      <c r="D89" s="8" t="str">
        <f t="array" ref="D89">XLOOKUP(A:A,'Courier Company Invoice'!B:B,'Courier Company Invoice'!G:G)</f>
        <v>Forward charges</v>
      </c>
      <c r="E89" s="8" t="str">
        <f t="shared" si="1"/>
        <v>Yes</v>
      </c>
      <c r="F89" s="8" t="str">
        <f t="shared" si="2"/>
        <v>No</v>
      </c>
      <c r="G89" s="10">
        <f>SUMIF('Company X Order Report'!A:A,A:A,'Company X Order Report'!D:D)/1000</f>
        <v>0.721</v>
      </c>
      <c r="H89" s="8">
        <f>SUMIF('Company X Order Report'!A:A,A:A,'Company X Order Report'!D:D)</f>
        <v>721</v>
      </c>
      <c r="I89" s="10">
        <f t="shared" si="3"/>
        <v>1</v>
      </c>
      <c r="J89" s="8">
        <f t="shared" si="4"/>
        <v>1000</v>
      </c>
      <c r="K89" s="8" t="str">
        <f t="array" ref="K89">XLOOKUP(C:C,'Company X Pincode Zones'!B:B,'Company X Pincode Zones'!C:C)</f>
        <v>e</v>
      </c>
      <c r="L89" s="10">
        <f>IF(AND(E89="Yes",K89="a"),'Courier Company Rates'!$A$2,IF(AND(E89="Yes",K89="b"),'Courier Company Rates'!$C$2,IF(AND(E89="Yes",K89="c"),'Courier Company Rates'!$E$2,IF(AND(E89="Yes",K89="d"),'Courier Company Rates'!$G$2,IF(AND(E89="Yes",K89="e"),'Courier Company Rates'!$I$2,0)))))</f>
        <v>56.6</v>
      </c>
      <c r="M89" s="10">
        <f>IF(I89&gt;0.5,IF(AND(E89="Yes",K89="a"),'Courier Company Rates'!$B$2,IF(AND(E89="Yes",K89="b"),'Courier Company Rates'!$D$2,IF(AND(E89="Yes",K89="c"),'Courier Company Rates'!$F$2,IF(AND(E89="Yes",K89="d"),'Courier Company Rates'!$H$2,IF(AND(E89="Yes",K89="e"),'Courier Company Rates'!$J$2,0))))),0)</f>
        <v>55.5</v>
      </c>
      <c r="N89" s="10">
        <f>IF(AND(F89="Yes",K89="a"),'Courier Company Rates'!$K$2,IF(AND(F89="Yes",K89="b"),'Courier Company Rates'!$M$2,IF(AND(F89="Yes",K89="c"),'Courier Company Rates'!$O$2,IF(AND(F89="Yes",K89="d"),'Courier Company Rates'!$Q$2,IF(AND(F89="Yes",K89="e"),'Courier Company Rates'!$S$2,0)))))</f>
        <v>0</v>
      </c>
      <c r="O89" s="10">
        <f>IF(I89&gt;0.5,IF(AND(F89="Yes",K89="a"),'Courier Company Rates'!$L$2,IF(AND(F89="Yes",K89="b"),'Courier Company Rates'!$N$2,IF(AND(F89="Yes",K89="c"),'Courier Company Rates'!$P$2,IF(AND(F89="Yes",K89="d"),'Courier Company Rates'!$R$2,IF(AND(F89="Yes",K89="e"),'Courier Company Rates'!$T$2,0))))),0)</f>
        <v>0</v>
      </c>
      <c r="P89" s="10">
        <f t="shared" si="5"/>
        <v>112.1</v>
      </c>
      <c r="Q89" s="13">
        <f t="array" ref="Q89">XLOOKUP(A:A,'Courier Company Invoice'!B:B,'Courier Company Invoice'!C:C)</f>
        <v>0.8</v>
      </c>
      <c r="R89" s="10">
        <f t="shared" si="6"/>
        <v>1</v>
      </c>
      <c r="S89" s="8" t="str">
        <f t="array" ref="S89">XLOOKUP(C:C,'Courier Company Invoice'!E:E,'Courier Company Invoice'!F:F)</f>
        <v>b</v>
      </c>
      <c r="T89" s="10">
        <f t="array" ref="T89">ROUND(XLOOKUP(A:A,'Courier Company Invoice'!B:B,'Courier Company Invoice'!H:H),2)</f>
        <v>61.3</v>
      </c>
      <c r="U89" s="10">
        <f t="shared" si="7"/>
        <v>50.8</v>
      </c>
      <c r="V89" s="10">
        <f t="shared" si="8"/>
        <v>45.31668153</v>
      </c>
      <c r="W89" s="10">
        <f t="shared" si="9"/>
        <v>155.4785021</v>
      </c>
      <c r="X89" s="10">
        <f t="shared" si="10"/>
        <v>0</v>
      </c>
      <c r="Y89" s="12"/>
      <c r="Z89" s="12"/>
    </row>
    <row r="90" ht="15.75" customHeight="1">
      <c r="A90" s="8">
        <v>2.001819252E9</v>
      </c>
      <c r="B90" s="9">
        <f t="array" ref="B90">XLOOKUP(A:A,'Courier Company Invoice'!B:B,'Courier Company Invoice'!A:A)</f>
        <v>1091120352712</v>
      </c>
      <c r="C90" s="8">
        <f t="array" ref="C90">XLOOKUP(A:A,'Courier Company Invoice'!B:B,'Courier Company Invoice'!E:E)</f>
        <v>174101</v>
      </c>
      <c r="D90" s="8" t="str">
        <f t="array" ref="D90">XLOOKUP(A:A,'Courier Company Invoice'!B:B,'Courier Company Invoice'!G:G)</f>
        <v>Forward charges</v>
      </c>
      <c r="E90" s="8" t="str">
        <f t="shared" si="1"/>
        <v>Yes</v>
      </c>
      <c r="F90" s="8" t="str">
        <f t="shared" si="2"/>
        <v>No</v>
      </c>
      <c r="G90" s="10">
        <f>SUMIF('Company X Order Report'!A:A,A:A,'Company X Order Report'!D:D)/1000</f>
        <v>0.27</v>
      </c>
      <c r="H90" s="8">
        <f>SUMIF('Company X Order Report'!A:A,A:A,'Company X Order Report'!D:D)</f>
        <v>270</v>
      </c>
      <c r="I90" s="10">
        <f t="shared" si="3"/>
        <v>0.5</v>
      </c>
      <c r="J90" s="8">
        <f t="shared" si="4"/>
        <v>500</v>
      </c>
      <c r="K90" s="8" t="str">
        <f t="array" ref="K90">XLOOKUP(C:C,'Company X Pincode Zones'!B:B,'Company X Pincode Zones'!C:C)</f>
        <v>e</v>
      </c>
      <c r="L90" s="10">
        <f>IF(AND(E90="Yes",K90="a"),'Courier Company Rates'!$A$2,IF(AND(E90="Yes",K90="b"),'Courier Company Rates'!$C$2,IF(AND(E90="Yes",K90="c"),'Courier Company Rates'!$E$2,IF(AND(E90="Yes",K90="d"),'Courier Company Rates'!$G$2,IF(AND(E90="Yes",K90="e"),'Courier Company Rates'!$I$2,0)))))</f>
        <v>56.6</v>
      </c>
      <c r="M90" s="10">
        <f>IF(I90&gt;0.5,IF(AND(E90="Yes",K90="a"),'Courier Company Rates'!$B$2,IF(AND(E90="Yes",K90="b"),'Courier Company Rates'!$D$2,IF(AND(E90="Yes",K90="c"),'Courier Company Rates'!$F$2,IF(AND(E90="Yes",K90="d"),'Courier Company Rates'!$H$2,IF(AND(E90="Yes",K90="e"),'Courier Company Rates'!$J$2,0))))),0)</f>
        <v>0</v>
      </c>
      <c r="N90" s="10">
        <f>IF(AND(F90="Yes",K90="a"),'Courier Company Rates'!$K$2,IF(AND(F90="Yes",K90="b"),'Courier Company Rates'!$M$2,IF(AND(F90="Yes",K90="c"),'Courier Company Rates'!$O$2,IF(AND(F90="Yes",K90="d"),'Courier Company Rates'!$Q$2,IF(AND(F90="Yes",K90="e"),'Courier Company Rates'!$S$2,0)))))</f>
        <v>0</v>
      </c>
      <c r="O90" s="10">
        <f>IF(I90&gt;0.5,IF(AND(F90="Yes",K90="a"),'Courier Company Rates'!$L$2,IF(AND(F90="Yes",K90="b"),'Courier Company Rates'!$N$2,IF(AND(F90="Yes",K90="c"),'Courier Company Rates'!$P$2,IF(AND(F90="Yes",K90="d"),'Courier Company Rates'!$R$2,IF(AND(F90="Yes",K90="e"),'Courier Company Rates'!$T$2,0))))),0)</f>
        <v>0</v>
      </c>
      <c r="P90" s="10">
        <f t="shared" si="5"/>
        <v>56.6</v>
      </c>
      <c r="Q90" s="11">
        <f t="array" ref="Q90">XLOOKUP(A:A,'Courier Company Invoice'!B:B,'Courier Company Invoice'!C:C)</f>
        <v>0.3</v>
      </c>
      <c r="R90" s="10">
        <f t="shared" si="6"/>
        <v>0.5</v>
      </c>
      <c r="S90" s="8" t="str">
        <f t="array" ref="S90">XLOOKUP(C:C,'Courier Company Invoice'!E:E,'Courier Company Invoice'!F:F)</f>
        <v>b</v>
      </c>
      <c r="T90" s="10">
        <f t="array" ref="T90">ROUND(XLOOKUP(A:A,'Courier Company Invoice'!B:B,'Courier Company Invoice'!H:H),2)</f>
        <v>33</v>
      </c>
      <c r="U90" s="10">
        <f t="shared" si="7"/>
        <v>23.6</v>
      </c>
      <c r="V90" s="10">
        <f t="shared" si="8"/>
        <v>41.69611307</v>
      </c>
      <c r="W90" s="10">
        <f t="shared" si="9"/>
        <v>209.6296296</v>
      </c>
      <c r="X90" s="10">
        <f t="shared" si="10"/>
        <v>0</v>
      </c>
      <c r="Y90" s="12"/>
      <c r="Z90" s="12"/>
    </row>
    <row r="91" ht="15.75" customHeight="1">
      <c r="A91" s="8">
        <v>2.001827036E9</v>
      </c>
      <c r="B91" s="9">
        <f t="array" ref="B91">XLOOKUP(A:A,'Courier Company Invoice'!B:B,'Courier Company Invoice'!A:A)</f>
        <v>1091122418320</v>
      </c>
      <c r="C91" s="8">
        <f t="array" ref="C91">XLOOKUP(A:A,'Courier Company Invoice'!B:B,'Courier Company Invoice'!E:E)</f>
        <v>173213</v>
      </c>
      <c r="D91" s="8" t="str">
        <f t="array" ref="D91">XLOOKUP(A:A,'Courier Company Invoice'!B:B,'Courier Company Invoice'!G:G)</f>
        <v>Forward charges</v>
      </c>
      <c r="E91" s="8" t="str">
        <f t="shared" si="1"/>
        <v>Yes</v>
      </c>
      <c r="F91" s="8" t="str">
        <f t="shared" si="2"/>
        <v>No</v>
      </c>
      <c r="G91" s="10">
        <f>SUMIF('Company X Order Report'!A:A,A:A,'Company X Order Report'!D:D)/1000</f>
        <v>1.676</v>
      </c>
      <c r="H91" s="8">
        <f>SUMIF('Company X Order Report'!A:A,A:A,'Company X Order Report'!D:D)</f>
        <v>1676</v>
      </c>
      <c r="I91" s="10">
        <f t="shared" si="3"/>
        <v>2</v>
      </c>
      <c r="J91" s="8">
        <f t="shared" si="4"/>
        <v>2000</v>
      </c>
      <c r="K91" s="8" t="str">
        <f t="array" ref="K91">XLOOKUP(C:C,'Company X Pincode Zones'!B:B,'Company X Pincode Zones'!C:C)</f>
        <v>e</v>
      </c>
      <c r="L91" s="10">
        <f>IF(AND(E91="Yes",K91="a"),'Courier Company Rates'!$A$2,IF(AND(E91="Yes",K91="b"),'Courier Company Rates'!$C$2,IF(AND(E91="Yes",K91="c"),'Courier Company Rates'!$E$2,IF(AND(E91="Yes",K91="d"),'Courier Company Rates'!$G$2,IF(AND(E91="Yes",K91="e"),'Courier Company Rates'!$I$2,0)))))</f>
        <v>56.6</v>
      </c>
      <c r="M91" s="10">
        <f>IF(I91&gt;0.5,IF(AND(E91="Yes",K91="a"),'Courier Company Rates'!$B$2,IF(AND(E91="Yes",K91="b"),'Courier Company Rates'!$D$2,IF(AND(E91="Yes",K91="c"),'Courier Company Rates'!$F$2,IF(AND(E91="Yes",K91="d"),'Courier Company Rates'!$H$2,IF(AND(E91="Yes",K91="e"),'Courier Company Rates'!$J$2,0))))),0)</f>
        <v>55.5</v>
      </c>
      <c r="N91" s="10">
        <f>IF(AND(F91="Yes",K91="a"),'Courier Company Rates'!$K$2,IF(AND(F91="Yes",K91="b"),'Courier Company Rates'!$M$2,IF(AND(F91="Yes",K91="c"),'Courier Company Rates'!$O$2,IF(AND(F91="Yes",K91="d"),'Courier Company Rates'!$Q$2,IF(AND(F91="Yes",K91="e"),'Courier Company Rates'!$S$2,0)))))</f>
        <v>0</v>
      </c>
      <c r="O91" s="10">
        <f>IF(I91&gt;0.5,IF(AND(F91="Yes",K91="a"),'Courier Company Rates'!$L$2,IF(AND(F91="Yes",K91="b"),'Courier Company Rates'!$N$2,IF(AND(F91="Yes",K91="c"),'Courier Company Rates'!$P$2,IF(AND(F91="Yes",K91="d"),'Courier Company Rates'!$R$2,IF(AND(F91="Yes",K91="e"),'Courier Company Rates'!$T$2,0))))),0)</f>
        <v>0</v>
      </c>
      <c r="P91" s="10">
        <f t="shared" si="5"/>
        <v>223.1</v>
      </c>
      <c r="Q91" s="13">
        <f t="array" ref="Q91">XLOOKUP(A:A,'Courier Company Invoice'!B:B,'Courier Company Invoice'!C:C)</f>
        <v>1.6</v>
      </c>
      <c r="R91" s="10">
        <f t="shared" si="6"/>
        <v>2</v>
      </c>
      <c r="S91" s="8" t="str">
        <f t="array" ref="S91">XLOOKUP(C:C,'Courier Company Invoice'!E:E,'Courier Company Invoice'!F:F)</f>
        <v>b</v>
      </c>
      <c r="T91" s="10">
        <f t="array" ref="T91">ROUND(XLOOKUP(A:A,'Courier Company Invoice'!B:B,'Courier Company Invoice'!H:H),2)</f>
        <v>117.9</v>
      </c>
      <c r="U91" s="10">
        <f t="shared" si="7"/>
        <v>105.2</v>
      </c>
      <c r="V91" s="10">
        <f t="shared" si="8"/>
        <v>47.15374272</v>
      </c>
      <c r="W91" s="10">
        <f t="shared" si="9"/>
        <v>66.88544153</v>
      </c>
      <c r="X91" s="10">
        <f t="shared" si="10"/>
        <v>0</v>
      </c>
      <c r="Y91" s="12"/>
      <c r="Z91" s="12"/>
    </row>
    <row r="92" ht="15.75" customHeight="1">
      <c r="A92" s="8">
        <v>2.001806304E9</v>
      </c>
      <c r="B92" s="9">
        <f t="array" ref="B92">XLOOKUP(A:A,'Courier Company Invoice'!B:B,'Courier Company Invoice'!A:A)</f>
        <v>1091117222360</v>
      </c>
      <c r="C92" s="8">
        <f t="array" ref="C92">XLOOKUP(A:A,'Courier Company Invoice'!B:B,'Courier Company Invoice'!E:E)</f>
        <v>302017</v>
      </c>
      <c r="D92" s="8" t="str">
        <f t="array" ref="D92">XLOOKUP(A:A,'Courier Company Invoice'!B:B,'Courier Company Invoice'!G:G)</f>
        <v>Forward charges</v>
      </c>
      <c r="E92" s="8" t="str">
        <f t="shared" si="1"/>
        <v>Yes</v>
      </c>
      <c r="F92" s="8" t="str">
        <f t="shared" si="2"/>
        <v>No</v>
      </c>
      <c r="G92" s="10">
        <f>SUMIF('Company X Order Report'!A:A,A:A,'Company X Order Report'!D:D)/1000</f>
        <v>0.5</v>
      </c>
      <c r="H92" s="8">
        <f>SUMIF('Company X Order Report'!A:A,A:A,'Company X Order Report'!D:D)</f>
        <v>500</v>
      </c>
      <c r="I92" s="10">
        <f t="shared" si="3"/>
        <v>0.5</v>
      </c>
      <c r="J92" s="8">
        <f t="shared" si="4"/>
        <v>500</v>
      </c>
      <c r="K92" s="8" t="str">
        <f t="array" ref="K92">XLOOKUP(C:C,'Company X Pincode Zones'!B:B,'Company X Pincode Zones'!C:C)</f>
        <v>b</v>
      </c>
      <c r="L92" s="10">
        <f>IF(AND(E92="Yes",K92="a"),'Courier Company Rates'!$A$2,IF(AND(E92="Yes",K92="b"),'Courier Company Rates'!$C$2,IF(AND(E92="Yes",K92="c"),'Courier Company Rates'!$E$2,IF(AND(E92="Yes",K92="d"),'Courier Company Rates'!$G$2,IF(AND(E92="Yes",K92="e"),'Courier Company Rates'!$I$2,0)))))</f>
        <v>33</v>
      </c>
      <c r="M92" s="10">
        <f>IF(I92&gt;0.5,IF(AND(E92="Yes",K92="a"),'Courier Company Rates'!$B$2,IF(AND(E92="Yes",K92="b"),'Courier Company Rates'!$D$2,IF(AND(E92="Yes",K92="c"),'Courier Company Rates'!$F$2,IF(AND(E92="Yes",K92="d"),'Courier Company Rates'!$H$2,IF(AND(E92="Yes",K92="e"),'Courier Company Rates'!$J$2,0))))),0)</f>
        <v>0</v>
      </c>
      <c r="N92" s="10">
        <f>IF(AND(F92="Yes",K92="a"),'Courier Company Rates'!$K$2,IF(AND(F92="Yes",K92="b"),'Courier Company Rates'!$M$2,IF(AND(F92="Yes",K92="c"),'Courier Company Rates'!$O$2,IF(AND(F92="Yes",K92="d"),'Courier Company Rates'!$Q$2,IF(AND(F92="Yes",K92="e"),'Courier Company Rates'!$S$2,0)))))</f>
        <v>0</v>
      </c>
      <c r="O92" s="10">
        <f>IF(I92&gt;0.5,IF(AND(F92="Yes",K92="a"),'Courier Company Rates'!$L$2,IF(AND(F92="Yes",K92="b"),'Courier Company Rates'!$N$2,IF(AND(F92="Yes",K92="c"),'Courier Company Rates'!$P$2,IF(AND(F92="Yes",K92="d"),'Courier Company Rates'!$R$2,IF(AND(F92="Yes",K92="e"),'Courier Company Rates'!$T$2,0))))),0)</f>
        <v>0</v>
      </c>
      <c r="P92" s="10">
        <f t="shared" si="5"/>
        <v>33</v>
      </c>
      <c r="Q92" s="11">
        <f t="array" ref="Q92">XLOOKUP(A:A,'Courier Company Invoice'!B:B,'Courier Company Invoice'!C:C)</f>
        <v>0.71</v>
      </c>
      <c r="R92" s="10">
        <f t="shared" si="6"/>
        <v>1</v>
      </c>
      <c r="S92" s="8" t="str">
        <f t="array" ref="S92">XLOOKUP(C:C,'Courier Company Invoice'!E:E,'Courier Company Invoice'!F:F)</f>
        <v>d</v>
      </c>
      <c r="T92" s="10">
        <f t="array" ref="T92">ROUND(XLOOKUP(A:A,'Courier Company Invoice'!B:B,'Courier Company Invoice'!H:H),2)</f>
        <v>90.2</v>
      </c>
      <c r="U92" s="10">
        <f t="shared" si="7"/>
        <v>-57.2</v>
      </c>
      <c r="V92" s="10">
        <f t="shared" si="8"/>
        <v>-173.3333333</v>
      </c>
      <c r="W92" s="10">
        <f t="shared" si="9"/>
        <v>66</v>
      </c>
      <c r="X92" s="10">
        <f t="shared" si="10"/>
        <v>0</v>
      </c>
      <c r="Y92" s="12"/>
      <c r="Z92" s="12"/>
    </row>
    <row r="93" ht="15.75" customHeight="1">
      <c r="A93" s="8">
        <v>2.001806768E9</v>
      </c>
      <c r="B93" s="9">
        <f t="array" ref="B93">XLOOKUP(A:A,'Courier Company Invoice'!B:B,'Courier Company Invoice'!A:A)</f>
        <v>1091117227116</v>
      </c>
      <c r="C93" s="8">
        <f t="array" ref="C93">XLOOKUP(A:A,'Courier Company Invoice'!B:B,'Courier Company Invoice'!E:E)</f>
        <v>322201</v>
      </c>
      <c r="D93" s="8" t="str">
        <f t="array" ref="D93">XLOOKUP(A:A,'Courier Company Invoice'!B:B,'Courier Company Invoice'!G:G)</f>
        <v>Forward charges</v>
      </c>
      <c r="E93" s="8" t="str">
        <f t="shared" si="1"/>
        <v>Yes</v>
      </c>
      <c r="F93" s="8" t="str">
        <f t="shared" si="2"/>
        <v>No</v>
      </c>
      <c r="G93" s="10">
        <f>SUMIF('Company X Order Report'!A:A,A:A,'Company X Order Report'!D:D)/1000</f>
        <v>0.84</v>
      </c>
      <c r="H93" s="8">
        <f>SUMIF('Company X Order Report'!A:A,A:A,'Company X Order Report'!D:D)</f>
        <v>840</v>
      </c>
      <c r="I93" s="10">
        <f t="shared" si="3"/>
        <v>1</v>
      </c>
      <c r="J93" s="8">
        <f t="shared" si="4"/>
        <v>1000</v>
      </c>
      <c r="K93" s="8" t="str">
        <f t="array" ref="K93">XLOOKUP(C:C,'Company X Pincode Zones'!B:B,'Company X Pincode Zones'!C:C)</f>
        <v>b</v>
      </c>
      <c r="L93" s="10">
        <f>IF(AND(E93="Yes",K93="a"),'Courier Company Rates'!$A$2,IF(AND(E93="Yes",K93="b"),'Courier Company Rates'!$C$2,IF(AND(E93="Yes",K93="c"),'Courier Company Rates'!$E$2,IF(AND(E93="Yes",K93="d"),'Courier Company Rates'!$G$2,IF(AND(E93="Yes",K93="e"),'Courier Company Rates'!$I$2,0)))))</f>
        <v>33</v>
      </c>
      <c r="M93" s="10">
        <f>IF(I93&gt;0.5,IF(AND(E93="Yes",K93="a"),'Courier Company Rates'!$B$2,IF(AND(E93="Yes",K93="b"),'Courier Company Rates'!$D$2,IF(AND(E93="Yes",K93="c"),'Courier Company Rates'!$F$2,IF(AND(E93="Yes",K93="d"),'Courier Company Rates'!$H$2,IF(AND(E93="Yes",K93="e"),'Courier Company Rates'!$J$2,0))))),0)</f>
        <v>28.3</v>
      </c>
      <c r="N93" s="10">
        <f>IF(AND(F93="Yes",K93="a"),'Courier Company Rates'!$K$2,IF(AND(F93="Yes",K93="b"),'Courier Company Rates'!$M$2,IF(AND(F93="Yes",K93="c"),'Courier Company Rates'!$O$2,IF(AND(F93="Yes",K93="d"),'Courier Company Rates'!$Q$2,IF(AND(F93="Yes",K93="e"),'Courier Company Rates'!$S$2,0)))))</f>
        <v>0</v>
      </c>
      <c r="O93" s="10">
        <f>IF(I93&gt;0.5,IF(AND(F93="Yes",K93="a"),'Courier Company Rates'!$L$2,IF(AND(F93="Yes",K93="b"),'Courier Company Rates'!$N$2,IF(AND(F93="Yes",K93="c"),'Courier Company Rates'!$P$2,IF(AND(F93="Yes",K93="d"),'Courier Company Rates'!$R$2,IF(AND(F93="Yes",K93="e"),'Courier Company Rates'!$T$2,0))))),0)</f>
        <v>0</v>
      </c>
      <c r="P93" s="10">
        <f t="shared" si="5"/>
        <v>61.3</v>
      </c>
      <c r="Q93" s="13">
        <f t="array" ref="Q93">XLOOKUP(A:A,'Courier Company Invoice'!B:B,'Courier Company Invoice'!C:C)</f>
        <v>1.02</v>
      </c>
      <c r="R93" s="10">
        <f t="shared" si="6"/>
        <v>1.5</v>
      </c>
      <c r="S93" s="8" t="str">
        <f t="array" ref="S93">XLOOKUP(C:C,'Courier Company Invoice'!E:E,'Courier Company Invoice'!F:F)</f>
        <v>d</v>
      </c>
      <c r="T93" s="10">
        <f t="array" ref="T93">ROUND(XLOOKUP(A:A,'Courier Company Invoice'!B:B,'Courier Company Invoice'!H:H),2)</f>
        <v>135</v>
      </c>
      <c r="U93" s="10">
        <f t="shared" si="7"/>
        <v>-73.7</v>
      </c>
      <c r="V93" s="10">
        <f t="shared" si="8"/>
        <v>-120.228385</v>
      </c>
      <c r="W93" s="10">
        <f t="shared" si="9"/>
        <v>72.97619048</v>
      </c>
      <c r="X93" s="10">
        <f t="shared" si="10"/>
        <v>0</v>
      </c>
      <c r="Y93" s="12"/>
      <c r="Z93" s="12"/>
    </row>
    <row r="94" ht="15.75" customHeight="1">
      <c r="A94" s="8">
        <v>2.001806823E9</v>
      </c>
      <c r="B94" s="9">
        <f t="array" ref="B94">XLOOKUP(A:A,'Courier Company Invoice'!B:B,'Courier Company Invoice'!A:A)</f>
        <v>1091117228133</v>
      </c>
      <c r="C94" s="8">
        <f t="array" ref="C94">XLOOKUP(A:A,'Courier Company Invoice'!B:B,'Courier Company Invoice'!E:E)</f>
        <v>314001</v>
      </c>
      <c r="D94" s="8" t="str">
        <f t="array" ref="D94">XLOOKUP(A:A,'Courier Company Invoice'!B:B,'Courier Company Invoice'!G:G)</f>
        <v>Forward charges</v>
      </c>
      <c r="E94" s="8" t="str">
        <f t="shared" si="1"/>
        <v>Yes</v>
      </c>
      <c r="F94" s="8" t="str">
        <f t="shared" si="2"/>
        <v>No</v>
      </c>
      <c r="G94" s="10">
        <f>SUMIF('Company X Order Report'!A:A,A:A,'Company X Order Report'!D:D)/1000</f>
        <v>0.127</v>
      </c>
      <c r="H94" s="8">
        <f>SUMIF('Company X Order Report'!A:A,A:A,'Company X Order Report'!D:D)</f>
        <v>127</v>
      </c>
      <c r="I94" s="10">
        <f t="shared" si="3"/>
        <v>0.5</v>
      </c>
      <c r="J94" s="8">
        <f t="shared" si="4"/>
        <v>500</v>
      </c>
      <c r="K94" s="8" t="str">
        <f t="array" ref="K94">XLOOKUP(C:C,'Company X Pincode Zones'!B:B,'Company X Pincode Zones'!C:C)</f>
        <v>b</v>
      </c>
      <c r="L94" s="10">
        <f>IF(AND(E94="Yes",K94="a"),'Courier Company Rates'!$A$2,IF(AND(E94="Yes",K94="b"),'Courier Company Rates'!$C$2,IF(AND(E94="Yes",K94="c"),'Courier Company Rates'!$E$2,IF(AND(E94="Yes",K94="d"),'Courier Company Rates'!$G$2,IF(AND(E94="Yes",K94="e"),'Courier Company Rates'!$I$2,0)))))</f>
        <v>33</v>
      </c>
      <c r="M94" s="10">
        <f>IF(I94&gt;0.5,IF(AND(E94="Yes",K94="a"),'Courier Company Rates'!$B$2,IF(AND(E94="Yes",K94="b"),'Courier Company Rates'!$D$2,IF(AND(E94="Yes",K94="c"),'Courier Company Rates'!$F$2,IF(AND(E94="Yes",K94="d"),'Courier Company Rates'!$H$2,IF(AND(E94="Yes",K94="e"),'Courier Company Rates'!$J$2,0))))),0)</f>
        <v>0</v>
      </c>
      <c r="N94" s="10">
        <f>IF(AND(F94="Yes",K94="a"),'Courier Company Rates'!$K$2,IF(AND(F94="Yes",K94="b"),'Courier Company Rates'!$M$2,IF(AND(F94="Yes",K94="c"),'Courier Company Rates'!$O$2,IF(AND(F94="Yes",K94="d"),'Courier Company Rates'!$Q$2,IF(AND(F94="Yes",K94="e"),'Courier Company Rates'!$S$2,0)))))</f>
        <v>0</v>
      </c>
      <c r="O94" s="10">
        <f>IF(I94&gt;0.5,IF(AND(F94="Yes",K94="a"),'Courier Company Rates'!$L$2,IF(AND(F94="Yes",K94="b"),'Courier Company Rates'!$N$2,IF(AND(F94="Yes",K94="c"),'Courier Company Rates'!$P$2,IF(AND(F94="Yes",K94="d"),'Courier Company Rates'!$R$2,IF(AND(F94="Yes",K94="e"),'Courier Company Rates'!$T$2,0))))),0)</f>
        <v>0</v>
      </c>
      <c r="P94" s="10">
        <f t="shared" si="5"/>
        <v>33</v>
      </c>
      <c r="Q94" s="11">
        <f t="array" ref="Q94">XLOOKUP(A:A,'Courier Company Invoice'!B:B,'Courier Company Invoice'!C:C)</f>
        <v>0.59</v>
      </c>
      <c r="R94" s="10">
        <f t="shared" si="6"/>
        <v>1</v>
      </c>
      <c r="S94" s="8" t="str">
        <f t="array" ref="S94">XLOOKUP(C:C,'Courier Company Invoice'!E:E,'Courier Company Invoice'!F:F)</f>
        <v>d</v>
      </c>
      <c r="T94" s="10">
        <f t="array" ref="T94">ROUND(XLOOKUP(A:A,'Courier Company Invoice'!B:B,'Courier Company Invoice'!H:H),2)</f>
        <v>90.2</v>
      </c>
      <c r="U94" s="10">
        <f t="shared" si="7"/>
        <v>-57.2</v>
      </c>
      <c r="V94" s="10">
        <f t="shared" si="8"/>
        <v>-173.3333333</v>
      </c>
      <c r="W94" s="10">
        <f t="shared" si="9"/>
        <v>259.8425197</v>
      </c>
      <c r="X94" s="10">
        <f t="shared" si="10"/>
        <v>0</v>
      </c>
      <c r="Y94" s="12"/>
      <c r="Z94" s="12"/>
    </row>
    <row r="95" ht="15.75" customHeight="1">
      <c r="A95" s="8">
        <v>2.001806828E9</v>
      </c>
      <c r="B95" s="9">
        <f t="array" ref="B95">XLOOKUP(A:A,'Courier Company Invoice'!B:B,'Courier Company Invoice'!A:A)</f>
        <v>1091117228192</v>
      </c>
      <c r="C95" s="8">
        <f t="array" ref="C95">XLOOKUP(A:A,'Courier Company Invoice'!B:B,'Courier Company Invoice'!E:E)</f>
        <v>331022</v>
      </c>
      <c r="D95" s="8" t="str">
        <f t="array" ref="D95">XLOOKUP(A:A,'Courier Company Invoice'!B:B,'Courier Company Invoice'!G:G)</f>
        <v>Forward charges</v>
      </c>
      <c r="E95" s="8" t="str">
        <f t="shared" si="1"/>
        <v>Yes</v>
      </c>
      <c r="F95" s="8" t="str">
        <f t="shared" si="2"/>
        <v>No</v>
      </c>
      <c r="G95" s="10">
        <f>SUMIF('Company X Order Report'!A:A,A:A,'Company X Order Report'!D:D)/1000</f>
        <v>0.5</v>
      </c>
      <c r="H95" s="8">
        <f>SUMIF('Company X Order Report'!A:A,A:A,'Company X Order Report'!D:D)</f>
        <v>500</v>
      </c>
      <c r="I95" s="10">
        <f t="shared" si="3"/>
        <v>0.5</v>
      </c>
      <c r="J95" s="8">
        <f t="shared" si="4"/>
        <v>500</v>
      </c>
      <c r="K95" s="8" t="str">
        <f t="array" ref="K95">XLOOKUP(C:C,'Company X Pincode Zones'!B:B,'Company X Pincode Zones'!C:C)</f>
        <v>b</v>
      </c>
      <c r="L95" s="10">
        <f>IF(AND(E95="Yes",K95="a"),'Courier Company Rates'!$A$2,IF(AND(E95="Yes",K95="b"),'Courier Company Rates'!$C$2,IF(AND(E95="Yes",K95="c"),'Courier Company Rates'!$E$2,IF(AND(E95="Yes",K95="d"),'Courier Company Rates'!$G$2,IF(AND(E95="Yes",K95="e"),'Courier Company Rates'!$I$2,0)))))</f>
        <v>33</v>
      </c>
      <c r="M95" s="10">
        <f>IF(I95&gt;0.5,IF(AND(E95="Yes",K95="a"),'Courier Company Rates'!$B$2,IF(AND(E95="Yes",K95="b"),'Courier Company Rates'!$D$2,IF(AND(E95="Yes",K95="c"),'Courier Company Rates'!$F$2,IF(AND(E95="Yes",K95="d"),'Courier Company Rates'!$H$2,IF(AND(E95="Yes",K95="e"),'Courier Company Rates'!$J$2,0))))),0)</f>
        <v>0</v>
      </c>
      <c r="N95" s="10">
        <f>IF(AND(F95="Yes",K95="a"),'Courier Company Rates'!$K$2,IF(AND(F95="Yes",K95="b"),'Courier Company Rates'!$M$2,IF(AND(F95="Yes",K95="c"),'Courier Company Rates'!$O$2,IF(AND(F95="Yes",K95="d"),'Courier Company Rates'!$Q$2,IF(AND(F95="Yes",K95="e"),'Courier Company Rates'!$S$2,0)))))</f>
        <v>0</v>
      </c>
      <c r="O95" s="10">
        <f>IF(I95&gt;0.5,IF(AND(F95="Yes",K95="a"),'Courier Company Rates'!$L$2,IF(AND(F95="Yes",K95="b"),'Courier Company Rates'!$N$2,IF(AND(F95="Yes",K95="c"),'Courier Company Rates'!$P$2,IF(AND(F95="Yes",K95="d"),'Courier Company Rates'!$R$2,IF(AND(F95="Yes",K95="e"),'Courier Company Rates'!$T$2,0))))),0)</f>
        <v>0</v>
      </c>
      <c r="P95" s="10">
        <f t="shared" si="5"/>
        <v>33</v>
      </c>
      <c r="Q95" s="13">
        <f t="array" ref="Q95">XLOOKUP(A:A,'Courier Company Invoice'!B:B,'Courier Company Invoice'!C:C)</f>
        <v>0.69</v>
      </c>
      <c r="R95" s="10">
        <f t="shared" si="6"/>
        <v>1</v>
      </c>
      <c r="S95" s="8" t="str">
        <f t="array" ref="S95">XLOOKUP(C:C,'Courier Company Invoice'!E:E,'Courier Company Invoice'!F:F)</f>
        <v>d</v>
      </c>
      <c r="T95" s="10">
        <f t="array" ref="T95">ROUND(XLOOKUP(A:A,'Courier Company Invoice'!B:B,'Courier Company Invoice'!H:H),2)</f>
        <v>90.2</v>
      </c>
      <c r="U95" s="10">
        <f t="shared" si="7"/>
        <v>-57.2</v>
      </c>
      <c r="V95" s="10">
        <f t="shared" si="8"/>
        <v>-173.3333333</v>
      </c>
      <c r="W95" s="10">
        <f t="shared" si="9"/>
        <v>66</v>
      </c>
      <c r="X95" s="10">
        <f t="shared" si="10"/>
        <v>0</v>
      </c>
      <c r="Y95" s="12"/>
      <c r="Z95" s="12"/>
    </row>
    <row r="96" ht="15.75" customHeight="1">
      <c r="A96" s="8">
        <v>2.001806968E9</v>
      </c>
      <c r="B96" s="9">
        <f t="array" ref="B96">XLOOKUP(A:A,'Courier Company Invoice'!B:B,'Courier Company Invoice'!A:A)</f>
        <v>1091117229183</v>
      </c>
      <c r="C96" s="8">
        <f t="array" ref="C96">XLOOKUP(A:A,'Courier Company Invoice'!B:B,'Courier Company Invoice'!E:E)</f>
        <v>305801</v>
      </c>
      <c r="D96" s="8" t="str">
        <f t="array" ref="D96">XLOOKUP(A:A,'Courier Company Invoice'!B:B,'Courier Company Invoice'!G:G)</f>
        <v>Forward charges</v>
      </c>
      <c r="E96" s="8" t="str">
        <f t="shared" si="1"/>
        <v>Yes</v>
      </c>
      <c r="F96" s="8" t="str">
        <f t="shared" si="2"/>
        <v>No</v>
      </c>
      <c r="G96" s="10">
        <f>SUMIF('Company X Order Report'!A:A,A:A,'Company X Order Report'!D:D)/1000</f>
        <v>0.5</v>
      </c>
      <c r="H96" s="8">
        <f>SUMIF('Company X Order Report'!A:A,A:A,'Company X Order Report'!D:D)</f>
        <v>500</v>
      </c>
      <c r="I96" s="10">
        <f t="shared" si="3"/>
        <v>0.5</v>
      </c>
      <c r="J96" s="8">
        <f t="shared" si="4"/>
        <v>500</v>
      </c>
      <c r="K96" s="8" t="str">
        <f t="array" ref="K96">XLOOKUP(C:C,'Company X Pincode Zones'!B:B,'Company X Pincode Zones'!C:C)</f>
        <v>b</v>
      </c>
      <c r="L96" s="10">
        <f>IF(AND(E96="Yes",K96="a"),'Courier Company Rates'!$A$2,IF(AND(E96="Yes",K96="b"),'Courier Company Rates'!$C$2,IF(AND(E96="Yes",K96="c"),'Courier Company Rates'!$E$2,IF(AND(E96="Yes",K96="d"),'Courier Company Rates'!$G$2,IF(AND(E96="Yes",K96="e"),'Courier Company Rates'!$I$2,0)))))</f>
        <v>33</v>
      </c>
      <c r="M96" s="10">
        <f>IF(I96&gt;0.5,IF(AND(E96="Yes",K96="a"),'Courier Company Rates'!$B$2,IF(AND(E96="Yes",K96="b"),'Courier Company Rates'!$D$2,IF(AND(E96="Yes",K96="c"),'Courier Company Rates'!$F$2,IF(AND(E96="Yes",K96="d"),'Courier Company Rates'!$H$2,IF(AND(E96="Yes",K96="e"),'Courier Company Rates'!$J$2,0))))),0)</f>
        <v>0</v>
      </c>
      <c r="N96" s="10">
        <f>IF(AND(F96="Yes",K96="a"),'Courier Company Rates'!$K$2,IF(AND(F96="Yes",K96="b"),'Courier Company Rates'!$M$2,IF(AND(F96="Yes",K96="c"),'Courier Company Rates'!$O$2,IF(AND(F96="Yes",K96="d"),'Courier Company Rates'!$Q$2,IF(AND(F96="Yes",K96="e"),'Courier Company Rates'!$S$2,0)))))</f>
        <v>0</v>
      </c>
      <c r="O96" s="10">
        <f>IF(I96&gt;0.5,IF(AND(F96="Yes",K96="a"),'Courier Company Rates'!$L$2,IF(AND(F96="Yes",K96="b"),'Courier Company Rates'!$N$2,IF(AND(F96="Yes",K96="c"),'Courier Company Rates'!$P$2,IF(AND(F96="Yes",K96="d"),'Courier Company Rates'!$R$2,IF(AND(F96="Yes",K96="e"),'Courier Company Rates'!$T$2,0))))),0)</f>
        <v>0</v>
      </c>
      <c r="P96" s="10">
        <f t="shared" si="5"/>
        <v>33</v>
      </c>
      <c r="Q96" s="11">
        <f t="array" ref="Q96">XLOOKUP(A:A,'Courier Company Invoice'!B:B,'Courier Company Invoice'!C:C)</f>
        <v>0.68</v>
      </c>
      <c r="R96" s="10">
        <f t="shared" si="6"/>
        <v>1</v>
      </c>
      <c r="S96" s="8" t="str">
        <f t="array" ref="S96">XLOOKUP(C:C,'Courier Company Invoice'!E:E,'Courier Company Invoice'!F:F)</f>
        <v>d</v>
      </c>
      <c r="T96" s="10">
        <f t="array" ref="T96">ROUND(XLOOKUP(A:A,'Courier Company Invoice'!B:B,'Courier Company Invoice'!H:H),2)</f>
        <v>90.2</v>
      </c>
      <c r="U96" s="10">
        <f t="shared" si="7"/>
        <v>-57.2</v>
      </c>
      <c r="V96" s="10">
        <f t="shared" si="8"/>
        <v>-173.3333333</v>
      </c>
      <c r="W96" s="10">
        <f t="shared" si="9"/>
        <v>66</v>
      </c>
      <c r="X96" s="10">
        <f t="shared" si="10"/>
        <v>0</v>
      </c>
      <c r="Y96" s="12"/>
      <c r="Z96" s="12"/>
    </row>
    <row r="97" ht="15.75" customHeight="1">
      <c r="A97" s="8">
        <v>2.001807328E9</v>
      </c>
      <c r="B97" s="9">
        <f t="array" ref="B97">XLOOKUP(A:A,'Courier Company Invoice'!B:B,'Courier Company Invoice'!A:A)</f>
        <v>1091117324346</v>
      </c>
      <c r="C97" s="8">
        <f t="array" ref="C97">XLOOKUP(A:A,'Courier Company Invoice'!B:B,'Courier Company Invoice'!E:E)</f>
        <v>335502</v>
      </c>
      <c r="D97" s="8" t="str">
        <f t="array" ref="D97">XLOOKUP(A:A,'Courier Company Invoice'!B:B,'Courier Company Invoice'!G:G)</f>
        <v>Forward charges</v>
      </c>
      <c r="E97" s="8" t="str">
        <f t="shared" si="1"/>
        <v>Yes</v>
      </c>
      <c r="F97" s="8" t="str">
        <f t="shared" si="2"/>
        <v>No</v>
      </c>
      <c r="G97" s="10">
        <f>SUMIF('Company X Order Report'!A:A,A:A,'Company X Order Report'!D:D)/1000</f>
        <v>0.49</v>
      </c>
      <c r="H97" s="8">
        <f>SUMIF('Company X Order Report'!A:A,A:A,'Company X Order Report'!D:D)</f>
        <v>490</v>
      </c>
      <c r="I97" s="10">
        <f t="shared" si="3"/>
        <v>0.5</v>
      </c>
      <c r="J97" s="8">
        <f t="shared" si="4"/>
        <v>500</v>
      </c>
      <c r="K97" s="8" t="str">
        <f t="array" ref="K97">XLOOKUP(C:C,'Company X Pincode Zones'!B:B,'Company X Pincode Zones'!C:C)</f>
        <v>b</v>
      </c>
      <c r="L97" s="10">
        <f>IF(AND(E97="Yes",K97="a"),'Courier Company Rates'!$A$2,IF(AND(E97="Yes",K97="b"),'Courier Company Rates'!$C$2,IF(AND(E97="Yes",K97="c"),'Courier Company Rates'!$E$2,IF(AND(E97="Yes",K97="d"),'Courier Company Rates'!$G$2,IF(AND(E97="Yes",K97="e"),'Courier Company Rates'!$I$2,0)))))</f>
        <v>33</v>
      </c>
      <c r="M97" s="10">
        <f>IF(I97&gt;0.5,IF(AND(E97="Yes",K97="a"),'Courier Company Rates'!$B$2,IF(AND(E97="Yes",K97="b"),'Courier Company Rates'!$D$2,IF(AND(E97="Yes",K97="c"),'Courier Company Rates'!$F$2,IF(AND(E97="Yes",K97="d"),'Courier Company Rates'!$H$2,IF(AND(E97="Yes",K97="e"),'Courier Company Rates'!$J$2,0))))),0)</f>
        <v>0</v>
      </c>
      <c r="N97" s="10">
        <f>IF(AND(F97="Yes",K97="a"),'Courier Company Rates'!$K$2,IF(AND(F97="Yes",K97="b"),'Courier Company Rates'!$M$2,IF(AND(F97="Yes",K97="c"),'Courier Company Rates'!$O$2,IF(AND(F97="Yes",K97="d"),'Courier Company Rates'!$Q$2,IF(AND(F97="Yes",K97="e"),'Courier Company Rates'!$S$2,0)))))</f>
        <v>0</v>
      </c>
      <c r="O97" s="10">
        <f>IF(I97&gt;0.5,IF(AND(F97="Yes",K97="a"),'Courier Company Rates'!$L$2,IF(AND(F97="Yes",K97="b"),'Courier Company Rates'!$N$2,IF(AND(F97="Yes",K97="c"),'Courier Company Rates'!$P$2,IF(AND(F97="Yes",K97="d"),'Courier Company Rates'!$R$2,IF(AND(F97="Yes",K97="e"),'Courier Company Rates'!$T$2,0))))),0)</f>
        <v>0</v>
      </c>
      <c r="P97" s="10">
        <f t="shared" si="5"/>
        <v>33</v>
      </c>
      <c r="Q97" s="13">
        <f t="array" ref="Q97">XLOOKUP(A:A,'Courier Company Invoice'!B:B,'Courier Company Invoice'!C:C)</f>
        <v>2.28</v>
      </c>
      <c r="R97" s="10">
        <f t="shared" si="6"/>
        <v>2.5</v>
      </c>
      <c r="S97" s="8" t="str">
        <f t="array" ref="S97">XLOOKUP(C:C,'Courier Company Invoice'!E:E,'Courier Company Invoice'!F:F)</f>
        <v>d</v>
      </c>
      <c r="T97" s="10">
        <f t="array" ref="T97">ROUND(XLOOKUP(A:A,'Courier Company Invoice'!B:B,'Courier Company Invoice'!H:H),2)</f>
        <v>224.6</v>
      </c>
      <c r="U97" s="10">
        <f t="shared" si="7"/>
        <v>-191.6</v>
      </c>
      <c r="V97" s="10">
        <f t="shared" si="8"/>
        <v>-580.6060606</v>
      </c>
      <c r="W97" s="10">
        <f t="shared" si="9"/>
        <v>67.34693878</v>
      </c>
      <c r="X97" s="10">
        <f t="shared" si="10"/>
        <v>0</v>
      </c>
      <c r="Y97" s="12"/>
      <c r="Z97" s="12"/>
    </row>
    <row r="98" ht="15.75" customHeight="1">
      <c r="A98" s="8">
        <v>2.001807785E9</v>
      </c>
      <c r="B98" s="9">
        <f t="array" ref="B98">XLOOKUP(A:A,'Courier Company Invoice'!B:B,'Courier Company Invoice'!A:A)</f>
        <v>1091117326424</v>
      </c>
      <c r="C98" s="8">
        <f t="array" ref="C98">XLOOKUP(A:A,'Courier Company Invoice'!B:B,'Courier Company Invoice'!E:E)</f>
        <v>306116</v>
      </c>
      <c r="D98" s="8" t="str">
        <f t="array" ref="D98">XLOOKUP(A:A,'Courier Company Invoice'!B:B,'Courier Company Invoice'!G:G)</f>
        <v>Forward charges</v>
      </c>
      <c r="E98" s="8" t="str">
        <f t="shared" si="1"/>
        <v>Yes</v>
      </c>
      <c r="F98" s="8" t="str">
        <f t="shared" si="2"/>
        <v>No</v>
      </c>
      <c r="G98" s="10">
        <f>SUMIF('Company X Order Report'!A:A,A:A,'Company X Order Report'!D:D)/1000</f>
        <v>0.5</v>
      </c>
      <c r="H98" s="8">
        <f>SUMIF('Company X Order Report'!A:A,A:A,'Company X Order Report'!D:D)</f>
        <v>500</v>
      </c>
      <c r="I98" s="10">
        <f t="shared" si="3"/>
        <v>0.5</v>
      </c>
      <c r="J98" s="8">
        <f t="shared" si="4"/>
        <v>500</v>
      </c>
      <c r="K98" s="8" t="str">
        <f t="array" ref="K98">XLOOKUP(C:C,'Company X Pincode Zones'!B:B,'Company X Pincode Zones'!C:C)</f>
        <v>b</v>
      </c>
      <c r="L98" s="10">
        <f>IF(AND(E98="Yes",K98="a"),'Courier Company Rates'!$A$2,IF(AND(E98="Yes",K98="b"),'Courier Company Rates'!$C$2,IF(AND(E98="Yes",K98="c"),'Courier Company Rates'!$E$2,IF(AND(E98="Yes",K98="d"),'Courier Company Rates'!$G$2,IF(AND(E98="Yes",K98="e"),'Courier Company Rates'!$I$2,0)))))</f>
        <v>33</v>
      </c>
      <c r="M98" s="10">
        <f>IF(I98&gt;0.5,IF(AND(E98="Yes",K98="a"),'Courier Company Rates'!$B$2,IF(AND(E98="Yes",K98="b"),'Courier Company Rates'!$D$2,IF(AND(E98="Yes",K98="c"),'Courier Company Rates'!$F$2,IF(AND(E98="Yes",K98="d"),'Courier Company Rates'!$H$2,IF(AND(E98="Yes",K98="e"),'Courier Company Rates'!$J$2,0))))),0)</f>
        <v>0</v>
      </c>
      <c r="N98" s="10">
        <f>IF(AND(F98="Yes",K98="a"),'Courier Company Rates'!$K$2,IF(AND(F98="Yes",K98="b"),'Courier Company Rates'!$M$2,IF(AND(F98="Yes",K98="c"),'Courier Company Rates'!$O$2,IF(AND(F98="Yes",K98="d"),'Courier Company Rates'!$Q$2,IF(AND(F98="Yes",K98="e"),'Courier Company Rates'!$S$2,0)))))</f>
        <v>0</v>
      </c>
      <c r="O98" s="10">
        <f>IF(I98&gt;0.5,IF(AND(F98="Yes",K98="a"),'Courier Company Rates'!$L$2,IF(AND(F98="Yes",K98="b"),'Courier Company Rates'!$N$2,IF(AND(F98="Yes",K98="c"),'Courier Company Rates'!$P$2,IF(AND(F98="Yes",K98="d"),'Courier Company Rates'!$R$2,IF(AND(F98="Yes",K98="e"),'Courier Company Rates'!$T$2,0))))),0)</f>
        <v>0</v>
      </c>
      <c r="P98" s="10">
        <f t="shared" si="5"/>
        <v>33</v>
      </c>
      <c r="Q98" s="11">
        <f t="array" ref="Q98">XLOOKUP(A:A,'Courier Company Invoice'!B:B,'Courier Company Invoice'!C:C)</f>
        <v>0.68</v>
      </c>
      <c r="R98" s="10">
        <f t="shared" si="6"/>
        <v>1</v>
      </c>
      <c r="S98" s="8" t="str">
        <f t="array" ref="S98">XLOOKUP(C:C,'Courier Company Invoice'!E:E,'Courier Company Invoice'!F:F)</f>
        <v>d</v>
      </c>
      <c r="T98" s="10">
        <f t="array" ref="T98">ROUND(XLOOKUP(A:A,'Courier Company Invoice'!B:B,'Courier Company Invoice'!H:H),2)</f>
        <v>90.2</v>
      </c>
      <c r="U98" s="10">
        <f t="shared" si="7"/>
        <v>-57.2</v>
      </c>
      <c r="V98" s="10">
        <f t="shared" si="8"/>
        <v>-173.3333333</v>
      </c>
      <c r="W98" s="10">
        <f t="shared" si="9"/>
        <v>66</v>
      </c>
      <c r="X98" s="10">
        <f t="shared" si="10"/>
        <v>0</v>
      </c>
      <c r="Y98" s="12"/>
      <c r="Z98" s="12"/>
    </row>
    <row r="99" ht="15.75" customHeight="1">
      <c r="A99" s="8">
        <v>2.001807852E9</v>
      </c>
      <c r="B99" s="9">
        <f t="array" ref="B99">XLOOKUP(A:A,'Courier Company Invoice'!B:B,'Courier Company Invoice'!A:A)</f>
        <v>1091117326925</v>
      </c>
      <c r="C99" s="8">
        <f t="array" ref="C99">XLOOKUP(A:A,'Courier Company Invoice'!B:B,'Courier Company Invoice'!E:E)</f>
        <v>311001</v>
      </c>
      <c r="D99" s="8" t="str">
        <f t="array" ref="D99">XLOOKUP(A:A,'Courier Company Invoice'!B:B,'Courier Company Invoice'!G:G)</f>
        <v>Forward charges</v>
      </c>
      <c r="E99" s="8" t="str">
        <f t="shared" si="1"/>
        <v>Yes</v>
      </c>
      <c r="F99" s="8" t="str">
        <f t="shared" si="2"/>
        <v>No</v>
      </c>
      <c r="G99" s="10">
        <f>SUMIF('Company X Order Report'!A:A,A:A,'Company X Order Report'!D:D)/1000</f>
        <v>0.5</v>
      </c>
      <c r="H99" s="8">
        <f>SUMIF('Company X Order Report'!A:A,A:A,'Company X Order Report'!D:D)</f>
        <v>500</v>
      </c>
      <c r="I99" s="10">
        <f t="shared" si="3"/>
        <v>0.5</v>
      </c>
      <c r="J99" s="8">
        <f t="shared" si="4"/>
        <v>500</v>
      </c>
      <c r="K99" s="8" t="str">
        <f t="array" ref="K99">XLOOKUP(C:C,'Company X Pincode Zones'!B:B,'Company X Pincode Zones'!C:C)</f>
        <v>b</v>
      </c>
      <c r="L99" s="10">
        <f>IF(AND(E99="Yes",K99="a"),'Courier Company Rates'!$A$2,IF(AND(E99="Yes",K99="b"),'Courier Company Rates'!$C$2,IF(AND(E99="Yes",K99="c"),'Courier Company Rates'!$E$2,IF(AND(E99="Yes",K99="d"),'Courier Company Rates'!$G$2,IF(AND(E99="Yes",K99="e"),'Courier Company Rates'!$I$2,0)))))</f>
        <v>33</v>
      </c>
      <c r="M99" s="10">
        <f>IF(I99&gt;0.5,IF(AND(E99="Yes",K99="a"),'Courier Company Rates'!$B$2,IF(AND(E99="Yes",K99="b"),'Courier Company Rates'!$D$2,IF(AND(E99="Yes",K99="c"),'Courier Company Rates'!$F$2,IF(AND(E99="Yes",K99="d"),'Courier Company Rates'!$H$2,IF(AND(E99="Yes",K99="e"),'Courier Company Rates'!$J$2,0))))),0)</f>
        <v>0</v>
      </c>
      <c r="N99" s="10">
        <f>IF(AND(F99="Yes",K99="a"),'Courier Company Rates'!$K$2,IF(AND(F99="Yes",K99="b"),'Courier Company Rates'!$M$2,IF(AND(F99="Yes",K99="c"),'Courier Company Rates'!$O$2,IF(AND(F99="Yes",K99="d"),'Courier Company Rates'!$Q$2,IF(AND(F99="Yes",K99="e"),'Courier Company Rates'!$S$2,0)))))</f>
        <v>0</v>
      </c>
      <c r="O99" s="10">
        <f>IF(I99&gt;0.5,IF(AND(F99="Yes",K99="a"),'Courier Company Rates'!$L$2,IF(AND(F99="Yes",K99="b"),'Courier Company Rates'!$N$2,IF(AND(F99="Yes",K99="c"),'Courier Company Rates'!$P$2,IF(AND(F99="Yes",K99="d"),'Courier Company Rates'!$R$2,IF(AND(F99="Yes",K99="e"),'Courier Company Rates'!$T$2,0))))),0)</f>
        <v>0</v>
      </c>
      <c r="P99" s="10">
        <f t="shared" si="5"/>
        <v>33</v>
      </c>
      <c r="Q99" s="13">
        <f t="array" ref="Q99">XLOOKUP(A:A,'Courier Company Invoice'!B:B,'Courier Company Invoice'!C:C)</f>
        <v>0.74</v>
      </c>
      <c r="R99" s="10">
        <f t="shared" si="6"/>
        <v>1</v>
      </c>
      <c r="S99" s="8" t="str">
        <f t="array" ref="S99">XLOOKUP(C:C,'Courier Company Invoice'!E:E,'Courier Company Invoice'!F:F)</f>
        <v>d</v>
      </c>
      <c r="T99" s="10">
        <f t="array" ref="T99">ROUND(XLOOKUP(A:A,'Courier Company Invoice'!B:B,'Courier Company Invoice'!H:H),2)</f>
        <v>90.2</v>
      </c>
      <c r="U99" s="10">
        <f t="shared" si="7"/>
        <v>-57.2</v>
      </c>
      <c r="V99" s="10">
        <f t="shared" si="8"/>
        <v>-173.3333333</v>
      </c>
      <c r="W99" s="10">
        <f t="shared" si="9"/>
        <v>66</v>
      </c>
      <c r="X99" s="10">
        <f t="shared" si="10"/>
        <v>0</v>
      </c>
      <c r="Y99" s="12"/>
      <c r="Z99" s="12"/>
    </row>
    <row r="100" ht="15.75" customHeight="1">
      <c r="A100" s="8">
        <v>2.00180797E9</v>
      </c>
      <c r="B100" s="9">
        <f t="array" ref="B100">XLOOKUP(A:A,'Courier Company Invoice'!B:B,'Courier Company Invoice'!A:A)</f>
        <v>1091117327474</v>
      </c>
      <c r="C100" s="8">
        <f t="array" ref="C100">XLOOKUP(A:A,'Courier Company Invoice'!B:B,'Courier Company Invoice'!E:E)</f>
        <v>302019</v>
      </c>
      <c r="D100" s="8" t="str">
        <f t="array" ref="D100">XLOOKUP(A:A,'Courier Company Invoice'!B:B,'Courier Company Invoice'!G:G)</f>
        <v>Forward charges</v>
      </c>
      <c r="E100" s="8" t="str">
        <f t="shared" si="1"/>
        <v>Yes</v>
      </c>
      <c r="F100" s="8" t="str">
        <f t="shared" si="2"/>
        <v>No</v>
      </c>
      <c r="G100" s="10">
        <f>SUMIF('Company X Order Report'!A:A,A:A,'Company X Order Report'!D:D)/1000</f>
        <v>0.765</v>
      </c>
      <c r="H100" s="8">
        <f>SUMIF('Company X Order Report'!A:A,A:A,'Company X Order Report'!D:D)</f>
        <v>765</v>
      </c>
      <c r="I100" s="10">
        <f t="shared" si="3"/>
        <v>1</v>
      </c>
      <c r="J100" s="8">
        <f t="shared" si="4"/>
        <v>1000</v>
      </c>
      <c r="K100" s="8" t="str">
        <f t="array" ref="K100">XLOOKUP(C:C,'Company X Pincode Zones'!B:B,'Company X Pincode Zones'!C:C)</f>
        <v>b</v>
      </c>
      <c r="L100" s="10">
        <f>IF(AND(E100="Yes",K100="a"),'Courier Company Rates'!$A$2,IF(AND(E100="Yes",K100="b"),'Courier Company Rates'!$C$2,IF(AND(E100="Yes",K100="c"),'Courier Company Rates'!$E$2,IF(AND(E100="Yes",K100="d"),'Courier Company Rates'!$G$2,IF(AND(E100="Yes",K100="e"),'Courier Company Rates'!$I$2,0)))))</f>
        <v>33</v>
      </c>
      <c r="M100" s="10">
        <f>IF(I100&gt;0.5,IF(AND(E100="Yes",K100="a"),'Courier Company Rates'!$B$2,IF(AND(E100="Yes",K100="b"),'Courier Company Rates'!$D$2,IF(AND(E100="Yes",K100="c"),'Courier Company Rates'!$F$2,IF(AND(E100="Yes",K100="d"),'Courier Company Rates'!$H$2,IF(AND(E100="Yes",K100="e"),'Courier Company Rates'!$J$2,0))))),0)</f>
        <v>28.3</v>
      </c>
      <c r="N100" s="10">
        <f>IF(AND(F100="Yes",K100="a"),'Courier Company Rates'!$K$2,IF(AND(F100="Yes",K100="b"),'Courier Company Rates'!$M$2,IF(AND(F100="Yes",K100="c"),'Courier Company Rates'!$O$2,IF(AND(F100="Yes",K100="d"),'Courier Company Rates'!$Q$2,IF(AND(F100="Yes",K100="e"),'Courier Company Rates'!$S$2,0)))))</f>
        <v>0</v>
      </c>
      <c r="O100" s="10">
        <f>IF(I100&gt;0.5,IF(AND(F100="Yes",K100="a"),'Courier Company Rates'!$L$2,IF(AND(F100="Yes",K100="b"),'Courier Company Rates'!$N$2,IF(AND(F100="Yes",K100="c"),'Courier Company Rates'!$P$2,IF(AND(F100="Yes",K100="d"),'Courier Company Rates'!$R$2,IF(AND(F100="Yes",K100="e"),'Courier Company Rates'!$T$2,0))))),0)</f>
        <v>0</v>
      </c>
      <c r="P100" s="10">
        <f t="shared" si="5"/>
        <v>61.3</v>
      </c>
      <c r="Q100" s="11">
        <f t="array" ref="Q100">XLOOKUP(A:A,'Courier Company Invoice'!B:B,'Courier Company Invoice'!C:C)</f>
        <v>4.13</v>
      </c>
      <c r="R100" s="10">
        <f t="shared" si="6"/>
        <v>4.5</v>
      </c>
      <c r="S100" s="8" t="str">
        <f t="array" ref="S100">XLOOKUP(C:C,'Courier Company Invoice'!E:E,'Courier Company Invoice'!F:F)</f>
        <v>d</v>
      </c>
      <c r="T100" s="10">
        <f t="array" ref="T100">ROUND(XLOOKUP(A:A,'Courier Company Invoice'!B:B,'Courier Company Invoice'!H:H),2)</f>
        <v>403.8</v>
      </c>
      <c r="U100" s="10">
        <f t="shared" si="7"/>
        <v>-342.5</v>
      </c>
      <c r="V100" s="10">
        <f t="shared" si="8"/>
        <v>-558.7275693</v>
      </c>
      <c r="W100" s="10">
        <f t="shared" si="9"/>
        <v>80.13071895</v>
      </c>
      <c r="X100" s="10">
        <f t="shared" si="10"/>
        <v>0</v>
      </c>
      <c r="Y100" s="12"/>
      <c r="Z100" s="12"/>
    </row>
    <row r="101" ht="15.75" customHeight="1">
      <c r="A101" s="8">
        <v>2.001807329E9</v>
      </c>
      <c r="B101" s="9">
        <f t="array" ref="B101">XLOOKUP(A:A,'Courier Company Invoice'!B:B,'Courier Company Invoice'!A:A)</f>
        <v>1091117333100</v>
      </c>
      <c r="C101" s="8">
        <f t="array" ref="C101">XLOOKUP(A:A,'Courier Company Invoice'!B:B,'Courier Company Invoice'!E:E)</f>
        <v>302039</v>
      </c>
      <c r="D101" s="8" t="str">
        <f t="array" ref="D101">XLOOKUP(A:A,'Courier Company Invoice'!B:B,'Courier Company Invoice'!G:G)</f>
        <v>Forward charges</v>
      </c>
      <c r="E101" s="8" t="str">
        <f t="shared" si="1"/>
        <v>Yes</v>
      </c>
      <c r="F101" s="8" t="str">
        <f t="shared" si="2"/>
        <v>No</v>
      </c>
      <c r="G101" s="10">
        <f>SUMIF('Company X Order Report'!A:A,A:A,'Company X Order Report'!D:D)/1000</f>
        <v>0.5</v>
      </c>
      <c r="H101" s="8">
        <f>SUMIF('Company X Order Report'!A:A,A:A,'Company X Order Report'!D:D)</f>
        <v>500</v>
      </c>
      <c r="I101" s="10">
        <f t="shared" si="3"/>
        <v>0.5</v>
      </c>
      <c r="J101" s="8">
        <f t="shared" si="4"/>
        <v>500</v>
      </c>
      <c r="K101" s="8" t="str">
        <f t="array" ref="K101">XLOOKUP(C:C,'Company X Pincode Zones'!B:B,'Company X Pincode Zones'!C:C)</f>
        <v>b</v>
      </c>
      <c r="L101" s="10">
        <f>IF(AND(E101="Yes",K101="a"),'Courier Company Rates'!$A$2,IF(AND(E101="Yes",K101="b"),'Courier Company Rates'!$C$2,IF(AND(E101="Yes",K101="c"),'Courier Company Rates'!$E$2,IF(AND(E101="Yes",K101="d"),'Courier Company Rates'!$G$2,IF(AND(E101="Yes",K101="e"),'Courier Company Rates'!$I$2,0)))))</f>
        <v>33</v>
      </c>
      <c r="M101" s="10">
        <f>IF(I101&gt;0.5,IF(AND(E101="Yes",K101="a"),'Courier Company Rates'!$B$2,IF(AND(E101="Yes",K101="b"),'Courier Company Rates'!$D$2,IF(AND(E101="Yes",K101="c"),'Courier Company Rates'!$F$2,IF(AND(E101="Yes",K101="d"),'Courier Company Rates'!$H$2,IF(AND(E101="Yes",K101="e"),'Courier Company Rates'!$J$2,0))))),0)</f>
        <v>0</v>
      </c>
      <c r="N101" s="10">
        <f>IF(AND(F101="Yes",K101="a"),'Courier Company Rates'!$K$2,IF(AND(F101="Yes",K101="b"),'Courier Company Rates'!$M$2,IF(AND(F101="Yes",K101="c"),'Courier Company Rates'!$O$2,IF(AND(F101="Yes",K101="d"),'Courier Company Rates'!$Q$2,IF(AND(F101="Yes",K101="e"),'Courier Company Rates'!$S$2,0)))))</f>
        <v>0</v>
      </c>
      <c r="O101" s="10">
        <f>IF(I101&gt;0.5,IF(AND(F101="Yes",K101="a"),'Courier Company Rates'!$L$2,IF(AND(F101="Yes",K101="b"),'Courier Company Rates'!$N$2,IF(AND(F101="Yes",K101="c"),'Courier Company Rates'!$P$2,IF(AND(F101="Yes",K101="d"),'Courier Company Rates'!$R$2,IF(AND(F101="Yes",K101="e"),'Courier Company Rates'!$T$2,0))))),0)</f>
        <v>0</v>
      </c>
      <c r="P101" s="10">
        <f t="shared" si="5"/>
        <v>33</v>
      </c>
      <c r="Q101" s="13">
        <f t="array" ref="Q101">XLOOKUP(A:A,'Courier Company Invoice'!B:B,'Courier Company Invoice'!C:C)</f>
        <v>0.73</v>
      </c>
      <c r="R101" s="10">
        <f t="shared" si="6"/>
        <v>1</v>
      </c>
      <c r="S101" s="8" t="str">
        <f t="array" ref="S101">XLOOKUP(C:C,'Courier Company Invoice'!E:E,'Courier Company Invoice'!F:F)</f>
        <v>d</v>
      </c>
      <c r="T101" s="10">
        <f t="array" ref="T101">ROUND(XLOOKUP(A:A,'Courier Company Invoice'!B:B,'Courier Company Invoice'!H:H),2)</f>
        <v>90.2</v>
      </c>
      <c r="U101" s="10">
        <f t="shared" si="7"/>
        <v>-57.2</v>
      </c>
      <c r="V101" s="10">
        <f t="shared" si="8"/>
        <v>-173.3333333</v>
      </c>
      <c r="W101" s="10">
        <f t="shared" si="9"/>
        <v>66</v>
      </c>
      <c r="X101" s="10">
        <f t="shared" si="10"/>
        <v>0</v>
      </c>
      <c r="Y101" s="12"/>
      <c r="Z101" s="12"/>
    </row>
    <row r="102" ht="15.75" customHeight="1">
      <c r="A102" s="8">
        <v>2.001807613E9</v>
      </c>
      <c r="B102" s="9">
        <f t="array" ref="B102">XLOOKUP(A:A,'Courier Company Invoice'!B:B,'Courier Company Invoice'!A:A)</f>
        <v>1091117333251</v>
      </c>
      <c r="C102" s="8">
        <f t="array" ref="C102">XLOOKUP(A:A,'Courier Company Invoice'!B:B,'Courier Company Invoice'!E:E)</f>
        <v>335803</v>
      </c>
      <c r="D102" s="8" t="str">
        <f t="array" ref="D102">XLOOKUP(A:A,'Courier Company Invoice'!B:B,'Courier Company Invoice'!G:G)</f>
        <v>Forward charges</v>
      </c>
      <c r="E102" s="8" t="str">
        <f t="shared" si="1"/>
        <v>Yes</v>
      </c>
      <c r="F102" s="8" t="str">
        <f t="shared" si="2"/>
        <v>No</v>
      </c>
      <c r="G102" s="10">
        <f>SUMIF('Company X Order Report'!A:A,A:A,'Company X Order Report'!D:D)/1000</f>
        <v>0.83</v>
      </c>
      <c r="H102" s="8">
        <f>SUMIF('Company X Order Report'!A:A,A:A,'Company X Order Report'!D:D)</f>
        <v>830</v>
      </c>
      <c r="I102" s="10">
        <f t="shared" si="3"/>
        <v>1</v>
      </c>
      <c r="J102" s="8">
        <f t="shared" si="4"/>
        <v>1000</v>
      </c>
      <c r="K102" s="8" t="str">
        <f t="array" ref="K102">XLOOKUP(C:C,'Company X Pincode Zones'!B:B,'Company X Pincode Zones'!C:C)</f>
        <v>b</v>
      </c>
      <c r="L102" s="10">
        <f>IF(AND(E102="Yes",K102="a"),'Courier Company Rates'!$A$2,IF(AND(E102="Yes",K102="b"),'Courier Company Rates'!$C$2,IF(AND(E102="Yes",K102="c"),'Courier Company Rates'!$E$2,IF(AND(E102="Yes",K102="d"),'Courier Company Rates'!$G$2,IF(AND(E102="Yes",K102="e"),'Courier Company Rates'!$I$2,0)))))</f>
        <v>33</v>
      </c>
      <c r="M102" s="10">
        <f>IF(I102&gt;0.5,IF(AND(E102="Yes",K102="a"),'Courier Company Rates'!$B$2,IF(AND(E102="Yes",K102="b"),'Courier Company Rates'!$D$2,IF(AND(E102="Yes",K102="c"),'Courier Company Rates'!$F$2,IF(AND(E102="Yes",K102="d"),'Courier Company Rates'!$H$2,IF(AND(E102="Yes",K102="e"),'Courier Company Rates'!$J$2,0))))),0)</f>
        <v>28.3</v>
      </c>
      <c r="N102" s="10">
        <f>IF(AND(F102="Yes",K102="a"),'Courier Company Rates'!$K$2,IF(AND(F102="Yes",K102="b"),'Courier Company Rates'!$M$2,IF(AND(F102="Yes",K102="c"),'Courier Company Rates'!$O$2,IF(AND(F102="Yes",K102="d"),'Courier Company Rates'!$Q$2,IF(AND(F102="Yes",K102="e"),'Courier Company Rates'!$S$2,0)))))</f>
        <v>0</v>
      </c>
      <c r="O102" s="10">
        <f>IF(I102&gt;0.5,IF(AND(F102="Yes",K102="a"),'Courier Company Rates'!$L$2,IF(AND(F102="Yes",K102="b"),'Courier Company Rates'!$N$2,IF(AND(F102="Yes",K102="c"),'Courier Company Rates'!$P$2,IF(AND(F102="Yes",K102="d"),'Courier Company Rates'!$R$2,IF(AND(F102="Yes",K102="e"),'Courier Company Rates'!$T$2,0))))),0)</f>
        <v>0</v>
      </c>
      <c r="P102" s="10">
        <f t="shared" si="5"/>
        <v>61.3</v>
      </c>
      <c r="Q102" s="11">
        <f t="array" ref="Q102">XLOOKUP(A:A,'Courier Company Invoice'!B:B,'Courier Company Invoice'!C:C)</f>
        <v>1.04</v>
      </c>
      <c r="R102" s="10">
        <f t="shared" si="6"/>
        <v>1.5</v>
      </c>
      <c r="S102" s="8" t="str">
        <f t="array" ref="S102">XLOOKUP(C:C,'Courier Company Invoice'!E:E,'Courier Company Invoice'!F:F)</f>
        <v>d</v>
      </c>
      <c r="T102" s="10">
        <f t="array" ref="T102">ROUND(XLOOKUP(A:A,'Courier Company Invoice'!B:B,'Courier Company Invoice'!H:H),2)</f>
        <v>135</v>
      </c>
      <c r="U102" s="10">
        <f t="shared" si="7"/>
        <v>-73.7</v>
      </c>
      <c r="V102" s="10">
        <f t="shared" si="8"/>
        <v>-120.228385</v>
      </c>
      <c r="W102" s="10">
        <f t="shared" si="9"/>
        <v>73.85542169</v>
      </c>
      <c r="X102" s="10">
        <f t="shared" si="10"/>
        <v>0</v>
      </c>
      <c r="Y102" s="12"/>
      <c r="Z102" s="12"/>
    </row>
    <row r="103" ht="15.75" customHeight="1">
      <c r="A103" s="8">
        <v>2.001808475E9</v>
      </c>
      <c r="B103" s="9">
        <f t="array" ref="B103">XLOOKUP(A:A,'Courier Company Invoice'!B:B,'Courier Company Invoice'!A:A)</f>
        <v>1091117436346</v>
      </c>
      <c r="C103" s="8">
        <f t="array" ref="C103">XLOOKUP(A:A,'Courier Company Invoice'!B:B,'Courier Company Invoice'!E:E)</f>
        <v>335001</v>
      </c>
      <c r="D103" s="8" t="str">
        <f t="array" ref="D103">XLOOKUP(A:A,'Courier Company Invoice'!B:B,'Courier Company Invoice'!G:G)</f>
        <v>Forward charges</v>
      </c>
      <c r="E103" s="8" t="str">
        <f t="shared" si="1"/>
        <v>Yes</v>
      </c>
      <c r="F103" s="8" t="str">
        <f t="shared" si="2"/>
        <v>No</v>
      </c>
      <c r="G103" s="10">
        <f>SUMIF('Company X Order Report'!A:A,A:A,'Company X Order Report'!D:D)/1000</f>
        <v>0.5</v>
      </c>
      <c r="H103" s="8">
        <f>SUMIF('Company X Order Report'!A:A,A:A,'Company X Order Report'!D:D)</f>
        <v>500</v>
      </c>
      <c r="I103" s="10">
        <f t="shared" si="3"/>
        <v>0.5</v>
      </c>
      <c r="J103" s="8">
        <f t="shared" si="4"/>
        <v>500</v>
      </c>
      <c r="K103" s="8" t="str">
        <f t="array" ref="K103">XLOOKUP(C:C,'Company X Pincode Zones'!B:B,'Company X Pincode Zones'!C:C)</f>
        <v>b</v>
      </c>
      <c r="L103" s="10">
        <f>IF(AND(E103="Yes",K103="a"),'Courier Company Rates'!$A$2,IF(AND(E103="Yes",K103="b"),'Courier Company Rates'!$C$2,IF(AND(E103="Yes",K103="c"),'Courier Company Rates'!$E$2,IF(AND(E103="Yes",K103="d"),'Courier Company Rates'!$G$2,IF(AND(E103="Yes",K103="e"),'Courier Company Rates'!$I$2,0)))))</f>
        <v>33</v>
      </c>
      <c r="M103" s="10">
        <f>IF(I103&gt;0.5,IF(AND(E103="Yes",K103="a"),'Courier Company Rates'!$B$2,IF(AND(E103="Yes",K103="b"),'Courier Company Rates'!$D$2,IF(AND(E103="Yes",K103="c"),'Courier Company Rates'!$F$2,IF(AND(E103="Yes",K103="d"),'Courier Company Rates'!$H$2,IF(AND(E103="Yes",K103="e"),'Courier Company Rates'!$J$2,0))))),0)</f>
        <v>0</v>
      </c>
      <c r="N103" s="10">
        <f>IF(AND(F103="Yes",K103="a"),'Courier Company Rates'!$K$2,IF(AND(F103="Yes",K103="b"),'Courier Company Rates'!$M$2,IF(AND(F103="Yes",K103="c"),'Courier Company Rates'!$O$2,IF(AND(F103="Yes",K103="d"),'Courier Company Rates'!$Q$2,IF(AND(F103="Yes",K103="e"),'Courier Company Rates'!$S$2,0)))))</f>
        <v>0</v>
      </c>
      <c r="O103" s="10">
        <f>IF(I103&gt;0.5,IF(AND(F103="Yes",K103="a"),'Courier Company Rates'!$L$2,IF(AND(F103="Yes",K103="b"),'Courier Company Rates'!$N$2,IF(AND(F103="Yes",K103="c"),'Courier Company Rates'!$P$2,IF(AND(F103="Yes",K103="d"),'Courier Company Rates'!$R$2,IF(AND(F103="Yes",K103="e"),'Courier Company Rates'!$T$2,0))))),0)</f>
        <v>0</v>
      </c>
      <c r="P103" s="10">
        <f t="shared" si="5"/>
        <v>33</v>
      </c>
      <c r="Q103" s="13">
        <f t="array" ref="Q103">XLOOKUP(A:A,'Courier Company Invoice'!B:B,'Courier Company Invoice'!C:C)</f>
        <v>0.7</v>
      </c>
      <c r="R103" s="10">
        <f t="shared" si="6"/>
        <v>1</v>
      </c>
      <c r="S103" s="8" t="str">
        <f t="array" ref="S103">XLOOKUP(C:C,'Courier Company Invoice'!E:E,'Courier Company Invoice'!F:F)</f>
        <v>d</v>
      </c>
      <c r="T103" s="10">
        <f t="array" ref="T103">ROUND(XLOOKUP(A:A,'Courier Company Invoice'!B:B,'Courier Company Invoice'!H:H),2)</f>
        <v>90.2</v>
      </c>
      <c r="U103" s="10">
        <f t="shared" si="7"/>
        <v>-57.2</v>
      </c>
      <c r="V103" s="10">
        <f t="shared" si="8"/>
        <v>-173.3333333</v>
      </c>
      <c r="W103" s="10">
        <f t="shared" si="9"/>
        <v>66</v>
      </c>
      <c r="X103" s="10">
        <f t="shared" si="10"/>
        <v>0</v>
      </c>
      <c r="Y103" s="12"/>
      <c r="Z103" s="12"/>
    </row>
    <row r="104" ht="15.75" customHeight="1">
      <c r="A104" s="8">
        <v>2.001808585E9</v>
      </c>
      <c r="B104" s="9">
        <f t="array" ref="B104">XLOOKUP(A:A,'Courier Company Invoice'!B:B,'Courier Company Invoice'!A:A)</f>
        <v>1091117436652</v>
      </c>
      <c r="C104" s="8">
        <f t="array" ref="C104">XLOOKUP(A:A,'Courier Company Invoice'!B:B,'Courier Company Invoice'!E:E)</f>
        <v>175101</v>
      </c>
      <c r="D104" s="8" t="str">
        <f t="array" ref="D104">XLOOKUP(A:A,'Courier Company Invoice'!B:B,'Courier Company Invoice'!G:G)</f>
        <v>Forward charges</v>
      </c>
      <c r="E104" s="8" t="str">
        <f t="shared" si="1"/>
        <v>Yes</v>
      </c>
      <c r="F104" s="8" t="str">
        <f t="shared" si="2"/>
        <v>No</v>
      </c>
      <c r="G104" s="10">
        <f>SUMIF('Company X Order Report'!A:A,A:A,'Company X Order Report'!D:D)/1000</f>
        <v>0.5</v>
      </c>
      <c r="H104" s="8">
        <f>SUMIF('Company X Order Report'!A:A,A:A,'Company X Order Report'!D:D)</f>
        <v>500</v>
      </c>
      <c r="I104" s="10">
        <f t="shared" si="3"/>
        <v>0.5</v>
      </c>
      <c r="J104" s="8">
        <f t="shared" si="4"/>
        <v>500</v>
      </c>
      <c r="K104" s="8" t="str">
        <f t="array" ref="K104">XLOOKUP(C:C,'Company X Pincode Zones'!B:B,'Company X Pincode Zones'!C:C)</f>
        <v>e</v>
      </c>
      <c r="L104" s="10">
        <f>IF(AND(E104="Yes",K104="a"),'Courier Company Rates'!$A$2,IF(AND(E104="Yes",K104="b"),'Courier Company Rates'!$C$2,IF(AND(E104="Yes",K104="c"),'Courier Company Rates'!$E$2,IF(AND(E104="Yes",K104="d"),'Courier Company Rates'!$G$2,IF(AND(E104="Yes",K104="e"),'Courier Company Rates'!$I$2,0)))))</f>
        <v>56.6</v>
      </c>
      <c r="M104" s="10">
        <f>IF(I104&gt;0.5,IF(AND(E104="Yes",K104="a"),'Courier Company Rates'!$B$2,IF(AND(E104="Yes",K104="b"),'Courier Company Rates'!$D$2,IF(AND(E104="Yes",K104="c"),'Courier Company Rates'!$F$2,IF(AND(E104="Yes",K104="d"),'Courier Company Rates'!$H$2,IF(AND(E104="Yes",K104="e"),'Courier Company Rates'!$J$2,0))))),0)</f>
        <v>0</v>
      </c>
      <c r="N104" s="10">
        <f>IF(AND(F104="Yes",K104="a"),'Courier Company Rates'!$K$2,IF(AND(F104="Yes",K104="b"),'Courier Company Rates'!$M$2,IF(AND(F104="Yes",K104="c"),'Courier Company Rates'!$O$2,IF(AND(F104="Yes",K104="d"),'Courier Company Rates'!$Q$2,IF(AND(F104="Yes",K104="e"),'Courier Company Rates'!$S$2,0)))))</f>
        <v>0</v>
      </c>
      <c r="O104" s="10">
        <f>IF(I104&gt;0.5,IF(AND(F104="Yes",K104="a"),'Courier Company Rates'!$L$2,IF(AND(F104="Yes",K104="b"),'Courier Company Rates'!$N$2,IF(AND(F104="Yes",K104="c"),'Courier Company Rates'!$P$2,IF(AND(F104="Yes",K104="d"),'Courier Company Rates'!$R$2,IF(AND(F104="Yes",K104="e"),'Courier Company Rates'!$T$2,0))))),0)</f>
        <v>0</v>
      </c>
      <c r="P104" s="10">
        <f t="shared" si="5"/>
        <v>56.6</v>
      </c>
      <c r="Q104" s="11">
        <f t="array" ref="Q104">XLOOKUP(A:A,'Courier Company Invoice'!B:B,'Courier Company Invoice'!C:C)</f>
        <v>0.72</v>
      </c>
      <c r="R104" s="10">
        <f t="shared" si="6"/>
        <v>1</v>
      </c>
      <c r="S104" s="8" t="str">
        <f t="array" ref="S104">XLOOKUP(C:C,'Courier Company Invoice'!E:E,'Courier Company Invoice'!F:F)</f>
        <v>b</v>
      </c>
      <c r="T104" s="10">
        <f t="array" ref="T104">ROUND(XLOOKUP(A:A,'Courier Company Invoice'!B:B,'Courier Company Invoice'!H:H),2)</f>
        <v>61.3</v>
      </c>
      <c r="U104" s="10">
        <f t="shared" si="7"/>
        <v>-4.7</v>
      </c>
      <c r="V104" s="10">
        <f t="shared" si="8"/>
        <v>-8.303886926</v>
      </c>
      <c r="W104" s="10">
        <f t="shared" si="9"/>
        <v>113.2</v>
      </c>
      <c r="X104" s="10">
        <f t="shared" si="10"/>
        <v>0</v>
      </c>
      <c r="Y104" s="12"/>
      <c r="Z104" s="12"/>
    </row>
    <row r="105" ht="15.75" customHeight="1">
      <c r="A105" s="8">
        <v>2.001808679E9</v>
      </c>
      <c r="B105" s="9">
        <f t="array" ref="B105">XLOOKUP(A:A,'Courier Company Invoice'!B:B,'Courier Company Invoice'!A:A)</f>
        <v>1091117437035</v>
      </c>
      <c r="C105" s="8">
        <f t="array" ref="C105">XLOOKUP(A:A,'Courier Company Invoice'!B:B,'Courier Company Invoice'!E:E)</f>
        <v>303903</v>
      </c>
      <c r="D105" s="8" t="str">
        <f t="array" ref="D105">XLOOKUP(A:A,'Courier Company Invoice'!B:B,'Courier Company Invoice'!G:G)</f>
        <v>Forward charges</v>
      </c>
      <c r="E105" s="8" t="str">
        <f t="shared" si="1"/>
        <v>Yes</v>
      </c>
      <c r="F105" s="8" t="str">
        <f t="shared" si="2"/>
        <v>No</v>
      </c>
      <c r="G105" s="10">
        <f>SUMIF('Company X Order Report'!A:A,A:A,'Company X Order Report'!D:D)/1000</f>
        <v>0.5</v>
      </c>
      <c r="H105" s="8">
        <f>SUMIF('Company X Order Report'!A:A,A:A,'Company X Order Report'!D:D)</f>
        <v>500</v>
      </c>
      <c r="I105" s="10">
        <f t="shared" si="3"/>
        <v>0.5</v>
      </c>
      <c r="J105" s="8">
        <f t="shared" si="4"/>
        <v>500</v>
      </c>
      <c r="K105" s="8" t="str">
        <f t="array" ref="K105">XLOOKUP(C:C,'Company X Pincode Zones'!B:B,'Company X Pincode Zones'!C:C)</f>
        <v>b</v>
      </c>
      <c r="L105" s="10">
        <f>IF(AND(E105="Yes",K105="a"),'Courier Company Rates'!$A$2,IF(AND(E105="Yes",K105="b"),'Courier Company Rates'!$C$2,IF(AND(E105="Yes",K105="c"),'Courier Company Rates'!$E$2,IF(AND(E105="Yes",K105="d"),'Courier Company Rates'!$G$2,IF(AND(E105="Yes",K105="e"),'Courier Company Rates'!$I$2,0)))))</f>
        <v>33</v>
      </c>
      <c r="M105" s="10">
        <f>IF(I105&gt;0.5,IF(AND(E105="Yes",K105="a"),'Courier Company Rates'!$B$2,IF(AND(E105="Yes",K105="b"),'Courier Company Rates'!$D$2,IF(AND(E105="Yes",K105="c"),'Courier Company Rates'!$F$2,IF(AND(E105="Yes",K105="d"),'Courier Company Rates'!$H$2,IF(AND(E105="Yes",K105="e"),'Courier Company Rates'!$J$2,0))))),0)</f>
        <v>0</v>
      </c>
      <c r="N105" s="10">
        <f>IF(AND(F105="Yes",K105="a"),'Courier Company Rates'!$K$2,IF(AND(F105="Yes",K105="b"),'Courier Company Rates'!$M$2,IF(AND(F105="Yes",K105="c"),'Courier Company Rates'!$O$2,IF(AND(F105="Yes",K105="d"),'Courier Company Rates'!$Q$2,IF(AND(F105="Yes",K105="e"),'Courier Company Rates'!$S$2,0)))))</f>
        <v>0</v>
      </c>
      <c r="O105" s="10">
        <f>IF(I105&gt;0.5,IF(AND(F105="Yes",K105="a"),'Courier Company Rates'!$L$2,IF(AND(F105="Yes",K105="b"),'Courier Company Rates'!$N$2,IF(AND(F105="Yes",K105="c"),'Courier Company Rates'!$P$2,IF(AND(F105="Yes",K105="d"),'Courier Company Rates'!$R$2,IF(AND(F105="Yes",K105="e"),'Courier Company Rates'!$T$2,0))))),0)</f>
        <v>0</v>
      </c>
      <c r="P105" s="10">
        <f t="shared" si="5"/>
        <v>33</v>
      </c>
      <c r="Q105" s="13">
        <f t="array" ref="Q105">XLOOKUP(A:A,'Courier Company Invoice'!B:B,'Courier Company Invoice'!C:C)</f>
        <v>0.72</v>
      </c>
      <c r="R105" s="10">
        <f t="shared" si="6"/>
        <v>1</v>
      </c>
      <c r="S105" s="8" t="str">
        <f t="array" ref="S105">XLOOKUP(C:C,'Courier Company Invoice'!E:E,'Courier Company Invoice'!F:F)</f>
        <v>d</v>
      </c>
      <c r="T105" s="10">
        <f t="array" ref="T105">ROUND(XLOOKUP(A:A,'Courier Company Invoice'!B:B,'Courier Company Invoice'!H:H),2)</f>
        <v>90.2</v>
      </c>
      <c r="U105" s="10">
        <f t="shared" si="7"/>
        <v>-57.2</v>
      </c>
      <c r="V105" s="10">
        <f t="shared" si="8"/>
        <v>-173.3333333</v>
      </c>
      <c r="W105" s="10">
        <f t="shared" si="9"/>
        <v>66</v>
      </c>
      <c r="X105" s="10">
        <f t="shared" si="10"/>
        <v>0</v>
      </c>
      <c r="Y105" s="12"/>
      <c r="Z105" s="12"/>
    </row>
    <row r="106" ht="15.75" customHeight="1">
      <c r="A106" s="8">
        <v>2.001808739E9</v>
      </c>
      <c r="B106" s="9">
        <f t="array" ref="B106">XLOOKUP(A:A,'Courier Company Invoice'!B:B,'Courier Company Invoice'!A:A)</f>
        <v>1091117437293</v>
      </c>
      <c r="C106" s="8">
        <f t="array" ref="C106">XLOOKUP(A:A,'Courier Company Invoice'!B:B,'Courier Company Invoice'!E:E)</f>
        <v>342012</v>
      </c>
      <c r="D106" s="8" t="str">
        <f t="array" ref="D106">XLOOKUP(A:A,'Courier Company Invoice'!B:B,'Courier Company Invoice'!G:G)</f>
        <v>Forward charges</v>
      </c>
      <c r="E106" s="8" t="str">
        <f t="shared" si="1"/>
        <v>Yes</v>
      </c>
      <c r="F106" s="8" t="str">
        <f t="shared" si="2"/>
        <v>No</v>
      </c>
      <c r="G106" s="10">
        <f>SUMIF('Company X Order Report'!A:A,A:A,'Company X Order Report'!D:D)/1000</f>
        <v>0.22</v>
      </c>
      <c r="H106" s="8">
        <f>SUMIF('Company X Order Report'!A:A,A:A,'Company X Order Report'!D:D)</f>
        <v>220</v>
      </c>
      <c r="I106" s="10">
        <f t="shared" si="3"/>
        <v>0.5</v>
      </c>
      <c r="J106" s="8">
        <f t="shared" si="4"/>
        <v>500</v>
      </c>
      <c r="K106" s="8" t="str">
        <f t="array" ref="K106">XLOOKUP(C:C,'Company X Pincode Zones'!B:B,'Company X Pincode Zones'!C:C)</f>
        <v>b</v>
      </c>
      <c r="L106" s="10">
        <f>IF(AND(E106="Yes",K106="a"),'Courier Company Rates'!$A$2,IF(AND(E106="Yes",K106="b"),'Courier Company Rates'!$C$2,IF(AND(E106="Yes",K106="c"),'Courier Company Rates'!$E$2,IF(AND(E106="Yes",K106="d"),'Courier Company Rates'!$G$2,IF(AND(E106="Yes",K106="e"),'Courier Company Rates'!$I$2,0)))))</f>
        <v>33</v>
      </c>
      <c r="M106" s="10">
        <f>IF(I106&gt;0.5,IF(AND(E106="Yes",K106="a"),'Courier Company Rates'!$B$2,IF(AND(E106="Yes",K106="b"),'Courier Company Rates'!$D$2,IF(AND(E106="Yes",K106="c"),'Courier Company Rates'!$F$2,IF(AND(E106="Yes",K106="d"),'Courier Company Rates'!$H$2,IF(AND(E106="Yes",K106="e"),'Courier Company Rates'!$J$2,0))))),0)</f>
        <v>0</v>
      </c>
      <c r="N106" s="10">
        <f>IF(AND(F106="Yes",K106="a"),'Courier Company Rates'!$K$2,IF(AND(F106="Yes",K106="b"),'Courier Company Rates'!$M$2,IF(AND(F106="Yes",K106="c"),'Courier Company Rates'!$O$2,IF(AND(F106="Yes",K106="d"),'Courier Company Rates'!$Q$2,IF(AND(F106="Yes",K106="e"),'Courier Company Rates'!$S$2,0)))))</f>
        <v>0</v>
      </c>
      <c r="O106" s="10">
        <f>IF(I106&gt;0.5,IF(AND(F106="Yes",K106="a"),'Courier Company Rates'!$L$2,IF(AND(F106="Yes",K106="b"),'Courier Company Rates'!$N$2,IF(AND(F106="Yes",K106="c"),'Courier Company Rates'!$P$2,IF(AND(F106="Yes",K106="d"),'Courier Company Rates'!$R$2,IF(AND(F106="Yes",K106="e"),'Courier Company Rates'!$T$2,0))))),0)</f>
        <v>0</v>
      </c>
      <c r="P106" s="10">
        <f t="shared" si="5"/>
        <v>33</v>
      </c>
      <c r="Q106" s="11">
        <f t="array" ref="Q106">XLOOKUP(A:A,'Courier Company Invoice'!B:B,'Courier Company Invoice'!C:C)</f>
        <v>1.63</v>
      </c>
      <c r="R106" s="10">
        <f t="shared" si="6"/>
        <v>2</v>
      </c>
      <c r="S106" s="8" t="str">
        <f t="array" ref="S106">XLOOKUP(C:C,'Courier Company Invoice'!E:E,'Courier Company Invoice'!F:F)</f>
        <v>d</v>
      </c>
      <c r="T106" s="10">
        <f t="array" ref="T106">ROUND(XLOOKUP(A:A,'Courier Company Invoice'!B:B,'Courier Company Invoice'!H:H),2)</f>
        <v>179.8</v>
      </c>
      <c r="U106" s="10">
        <f t="shared" si="7"/>
        <v>-146.8</v>
      </c>
      <c r="V106" s="10">
        <f t="shared" si="8"/>
        <v>-444.8484848</v>
      </c>
      <c r="W106" s="10">
        <f t="shared" si="9"/>
        <v>150</v>
      </c>
      <c r="X106" s="10">
        <f t="shared" si="10"/>
        <v>0</v>
      </c>
      <c r="Y106" s="12"/>
      <c r="Z106" s="12"/>
    </row>
    <row r="107" ht="15.75" customHeight="1">
      <c r="A107" s="8">
        <v>2.001808832E9</v>
      </c>
      <c r="B107" s="9">
        <f t="array" ref="B107">XLOOKUP(A:A,'Courier Company Invoice'!B:B,'Courier Company Invoice'!A:A)</f>
        <v>1091117437864</v>
      </c>
      <c r="C107" s="8">
        <f t="array" ref="C107">XLOOKUP(A:A,'Courier Company Invoice'!B:B,'Courier Company Invoice'!E:E)</f>
        <v>334001</v>
      </c>
      <c r="D107" s="8" t="str">
        <f t="array" ref="D107">XLOOKUP(A:A,'Courier Company Invoice'!B:B,'Courier Company Invoice'!G:G)</f>
        <v>Forward charges</v>
      </c>
      <c r="E107" s="8" t="str">
        <f t="shared" si="1"/>
        <v>Yes</v>
      </c>
      <c r="F107" s="8" t="str">
        <f t="shared" si="2"/>
        <v>No</v>
      </c>
      <c r="G107" s="10">
        <f>SUMIF('Company X Order Report'!A:A,A:A,'Company X Order Report'!D:D)/1000</f>
        <v>0.6</v>
      </c>
      <c r="H107" s="8">
        <f>SUMIF('Company X Order Report'!A:A,A:A,'Company X Order Report'!D:D)</f>
        <v>600</v>
      </c>
      <c r="I107" s="10">
        <f t="shared" si="3"/>
        <v>1</v>
      </c>
      <c r="J107" s="8">
        <f t="shared" si="4"/>
        <v>1000</v>
      </c>
      <c r="K107" s="8" t="str">
        <f t="array" ref="K107">XLOOKUP(C:C,'Company X Pincode Zones'!B:B,'Company X Pincode Zones'!C:C)</f>
        <v>b</v>
      </c>
      <c r="L107" s="10">
        <f>IF(AND(E107="Yes",K107="a"),'Courier Company Rates'!$A$2,IF(AND(E107="Yes",K107="b"),'Courier Company Rates'!$C$2,IF(AND(E107="Yes",K107="c"),'Courier Company Rates'!$E$2,IF(AND(E107="Yes",K107="d"),'Courier Company Rates'!$G$2,IF(AND(E107="Yes",K107="e"),'Courier Company Rates'!$I$2,0)))))</f>
        <v>33</v>
      </c>
      <c r="M107" s="10">
        <f>IF(I107&gt;0.5,IF(AND(E107="Yes",K107="a"),'Courier Company Rates'!$B$2,IF(AND(E107="Yes",K107="b"),'Courier Company Rates'!$D$2,IF(AND(E107="Yes",K107="c"),'Courier Company Rates'!$F$2,IF(AND(E107="Yes",K107="d"),'Courier Company Rates'!$H$2,IF(AND(E107="Yes",K107="e"),'Courier Company Rates'!$J$2,0))))),0)</f>
        <v>28.3</v>
      </c>
      <c r="N107" s="10">
        <f>IF(AND(F107="Yes",K107="a"),'Courier Company Rates'!$K$2,IF(AND(F107="Yes",K107="b"),'Courier Company Rates'!$M$2,IF(AND(F107="Yes",K107="c"),'Courier Company Rates'!$O$2,IF(AND(F107="Yes",K107="d"),'Courier Company Rates'!$Q$2,IF(AND(F107="Yes",K107="e"),'Courier Company Rates'!$S$2,0)))))</f>
        <v>0</v>
      </c>
      <c r="O107" s="10">
        <f>IF(I107&gt;0.5,IF(AND(F107="Yes",K107="a"),'Courier Company Rates'!$L$2,IF(AND(F107="Yes",K107="b"),'Courier Company Rates'!$N$2,IF(AND(F107="Yes",K107="c"),'Courier Company Rates'!$P$2,IF(AND(F107="Yes",K107="d"),'Courier Company Rates'!$R$2,IF(AND(F107="Yes",K107="e"),'Courier Company Rates'!$T$2,0))))),0)</f>
        <v>0</v>
      </c>
      <c r="P107" s="10">
        <f t="shared" si="5"/>
        <v>61.3</v>
      </c>
      <c r="Q107" s="13">
        <f t="array" ref="Q107">XLOOKUP(A:A,'Courier Company Invoice'!B:B,'Courier Company Invoice'!C:C)</f>
        <v>2.47</v>
      </c>
      <c r="R107" s="10">
        <f t="shared" si="6"/>
        <v>2.5</v>
      </c>
      <c r="S107" s="8" t="str">
        <f t="array" ref="S107">XLOOKUP(C:C,'Courier Company Invoice'!E:E,'Courier Company Invoice'!F:F)</f>
        <v>d</v>
      </c>
      <c r="T107" s="10">
        <f t="array" ref="T107">ROUND(XLOOKUP(A:A,'Courier Company Invoice'!B:B,'Courier Company Invoice'!H:H),2)</f>
        <v>224.6</v>
      </c>
      <c r="U107" s="10">
        <f t="shared" si="7"/>
        <v>-163.3</v>
      </c>
      <c r="V107" s="10">
        <f t="shared" si="8"/>
        <v>-266.3947798</v>
      </c>
      <c r="W107" s="10">
        <f t="shared" si="9"/>
        <v>102.1666667</v>
      </c>
      <c r="X107" s="10">
        <f t="shared" si="10"/>
        <v>0</v>
      </c>
      <c r="Y107" s="12"/>
      <c r="Z107" s="12"/>
    </row>
    <row r="108" ht="15.75" customHeight="1">
      <c r="A108" s="8">
        <v>2.001808837E9</v>
      </c>
      <c r="B108" s="9">
        <f t="array" ref="B108">XLOOKUP(A:A,'Courier Company Invoice'!B:B,'Courier Company Invoice'!A:A)</f>
        <v>1091117437890</v>
      </c>
      <c r="C108" s="8">
        <f t="array" ref="C108">XLOOKUP(A:A,'Courier Company Invoice'!B:B,'Courier Company Invoice'!E:E)</f>
        <v>302031</v>
      </c>
      <c r="D108" s="8" t="str">
        <f t="array" ref="D108">XLOOKUP(A:A,'Courier Company Invoice'!B:B,'Courier Company Invoice'!G:G)</f>
        <v>Forward charges</v>
      </c>
      <c r="E108" s="8" t="str">
        <f t="shared" si="1"/>
        <v>Yes</v>
      </c>
      <c r="F108" s="8" t="str">
        <f t="shared" si="2"/>
        <v>No</v>
      </c>
      <c r="G108" s="10">
        <f>SUMIF('Company X Order Report'!A:A,A:A,'Company X Order Report'!D:D)/1000</f>
        <v>0.5</v>
      </c>
      <c r="H108" s="8">
        <f>SUMIF('Company X Order Report'!A:A,A:A,'Company X Order Report'!D:D)</f>
        <v>500</v>
      </c>
      <c r="I108" s="10">
        <f t="shared" si="3"/>
        <v>0.5</v>
      </c>
      <c r="J108" s="8">
        <f t="shared" si="4"/>
        <v>500</v>
      </c>
      <c r="K108" s="8" t="str">
        <f t="array" ref="K108">XLOOKUP(C:C,'Company X Pincode Zones'!B:B,'Company X Pincode Zones'!C:C)</f>
        <v>b</v>
      </c>
      <c r="L108" s="10">
        <f>IF(AND(E108="Yes",K108="a"),'Courier Company Rates'!$A$2,IF(AND(E108="Yes",K108="b"),'Courier Company Rates'!$C$2,IF(AND(E108="Yes",K108="c"),'Courier Company Rates'!$E$2,IF(AND(E108="Yes",K108="d"),'Courier Company Rates'!$G$2,IF(AND(E108="Yes",K108="e"),'Courier Company Rates'!$I$2,0)))))</f>
        <v>33</v>
      </c>
      <c r="M108" s="10">
        <f>IF(I108&gt;0.5,IF(AND(E108="Yes",K108="a"),'Courier Company Rates'!$B$2,IF(AND(E108="Yes",K108="b"),'Courier Company Rates'!$D$2,IF(AND(E108="Yes",K108="c"),'Courier Company Rates'!$F$2,IF(AND(E108="Yes",K108="d"),'Courier Company Rates'!$H$2,IF(AND(E108="Yes",K108="e"),'Courier Company Rates'!$J$2,0))))),0)</f>
        <v>0</v>
      </c>
      <c r="N108" s="10">
        <f>IF(AND(F108="Yes",K108="a"),'Courier Company Rates'!$K$2,IF(AND(F108="Yes",K108="b"),'Courier Company Rates'!$M$2,IF(AND(F108="Yes",K108="c"),'Courier Company Rates'!$O$2,IF(AND(F108="Yes",K108="d"),'Courier Company Rates'!$Q$2,IF(AND(F108="Yes",K108="e"),'Courier Company Rates'!$S$2,0)))))</f>
        <v>0</v>
      </c>
      <c r="O108" s="10">
        <f>IF(I108&gt;0.5,IF(AND(F108="Yes",K108="a"),'Courier Company Rates'!$L$2,IF(AND(F108="Yes",K108="b"),'Courier Company Rates'!$N$2,IF(AND(F108="Yes",K108="c"),'Courier Company Rates'!$P$2,IF(AND(F108="Yes",K108="d"),'Courier Company Rates'!$R$2,IF(AND(F108="Yes",K108="e"),'Courier Company Rates'!$T$2,0))))),0)</f>
        <v>0</v>
      </c>
      <c r="P108" s="10">
        <f t="shared" si="5"/>
        <v>33</v>
      </c>
      <c r="Q108" s="11">
        <f t="array" ref="Q108">XLOOKUP(A:A,'Courier Company Invoice'!B:B,'Courier Company Invoice'!C:C)</f>
        <v>0.67</v>
      </c>
      <c r="R108" s="10">
        <f t="shared" si="6"/>
        <v>1</v>
      </c>
      <c r="S108" s="8" t="str">
        <f t="array" ref="S108">XLOOKUP(C:C,'Courier Company Invoice'!E:E,'Courier Company Invoice'!F:F)</f>
        <v>d</v>
      </c>
      <c r="T108" s="10">
        <f t="array" ref="T108">ROUND(XLOOKUP(A:A,'Courier Company Invoice'!B:B,'Courier Company Invoice'!H:H),2)</f>
        <v>90.2</v>
      </c>
      <c r="U108" s="10">
        <f t="shared" si="7"/>
        <v>-57.2</v>
      </c>
      <c r="V108" s="10">
        <f t="shared" si="8"/>
        <v>-173.3333333</v>
      </c>
      <c r="W108" s="10">
        <f t="shared" si="9"/>
        <v>66</v>
      </c>
      <c r="X108" s="10">
        <f t="shared" si="10"/>
        <v>0</v>
      </c>
      <c r="Y108" s="12"/>
      <c r="Z108" s="12"/>
    </row>
    <row r="109" ht="15.75" customHeight="1">
      <c r="A109" s="8">
        <v>2.001808883E9</v>
      </c>
      <c r="B109" s="9">
        <f t="array" ref="B109">XLOOKUP(A:A,'Courier Company Invoice'!B:B,'Courier Company Invoice'!A:A)</f>
        <v>1091117438074</v>
      </c>
      <c r="C109" s="8">
        <f t="array" ref="C109">XLOOKUP(A:A,'Courier Company Invoice'!B:B,'Courier Company Invoice'!E:E)</f>
        <v>302012</v>
      </c>
      <c r="D109" s="8" t="str">
        <f t="array" ref="D109">XLOOKUP(A:A,'Courier Company Invoice'!B:B,'Courier Company Invoice'!G:G)</f>
        <v>Forward charges</v>
      </c>
      <c r="E109" s="8" t="str">
        <f t="shared" si="1"/>
        <v>Yes</v>
      </c>
      <c r="F109" s="8" t="str">
        <f t="shared" si="2"/>
        <v>No</v>
      </c>
      <c r="G109" s="10">
        <f>SUMIF('Company X Order Report'!A:A,A:A,'Company X Order Report'!D:D)/1000</f>
        <v>0.5</v>
      </c>
      <c r="H109" s="8">
        <f>SUMIF('Company X Order Report'!A:A,A:A,'Company X Order Report'!D:D)</f>
        <v>500</v>
      </c>
      <c r="I109" s="10">
        <f t="shared" si="3"/>
        <v>0.5</v>
      </c>
      <c r="J109" s="8">
        <f t="shared" si="4"/>
        <v>500</v>
      </c>
      <c r="K109" s="8" t="str">
        <f t="array" ref="K109">XLOOKUP(C:C,'Company X Pincode Zones'!B:B,'Company X Pincode Zones'!C:C)</f>
        <v>b</v>
      </c>
      <c r="L109" s="10">
        <f>IF(AND(E109="Yes",K109="a"),'Courier Company Rates'!$A$2,IF(AND(E109="Yes",K109="b"),'Courier Company Rates'!$C$2,IF(AND(E109="Yes",K109="c"),'Courier Company Rates'!$E$2,IF(AND(E109="Yes",K109="d"),'Courier Company Rates'!$G$2,IF(AND(E109="Yes",K109="e"),'Courier Company Rates'!$I$2,0)))))</f>
        <v>33</v>
      </c>
      <c r="M109" s="10">
        <f>IF(I109&gt;0.5,IF(AND(E109="Yes",K109="a"),'Courier Company Rates'!$B$2,IF(AND(E109="Yes",K109="b"),'Courier Company Rates'!$D$2,IF(AND(E109="Yes",K109="c"),'Courier Company Rates'!$F$2,IF(AND(E109="Yes",K109="d"),'Courier Company Rates'!$H$2,IF(AND(E109="Yes",K109="e"),'Courier Company Rates'!$J$2,0))))),0)</f>
        <v>0</v>
      </c>
      <c r="N109" s="10">
        <f>IF(AND(F109="Yes",K109="a"),'Courier Company Rates'!$K$2,IF(AND(F109="Yes",K109="b"),'Courier Company Rates'!$M$2,IF(AND(F109="Yes",K109="c"),'Courier Company Rates'!$O$2,IF(AND(F109="Yes",K109="d"),'Courier Company Rates'!$Q$2,IF(AND(F109="Yes",K109="e"),'Courier Company Rates'!$S$2,0)))))</f>
        <v>0</v>
      </c>
      <c r="O109" s="10">
        <f>IF(I109&gt;0.5,IF(AND(F109="Yes",K109="a"),'Courier Company Rates'!$L$2,IF(AND(F109="Yes",K109="b"),'Courier Company Rates'!$N$2,IF(AND(F109="Yes",K109="c"),'Courier Company Rates'!$P$2,IF(AND(F109="Yes",K109="d"),'Courier Company Rates'!$R$2,IF(AND(F109="Yes",K109="e"),'Courier Company Rates'!$T$2,0))))),0)</f>
        <v>0</v>
      </c>
      <c r="P109" s="10">
        <f t="shared" si="5"/>
        <v>33</v>
      </c>
      <c r="Q109" s="13">
        <f t="array" ref="Q109">XLOOKUP(A:A,'Courier Company Invoice'!B:B,'Courier Company Invoice'!C:C)</f>
        <v>0.72</v>
      </c>
      <c r="R109" s="10">
        <f t="shared" si="6"/>
        <v>1</v>
      </c>
      <c r="S109" s="8" t="str">
        <f t="array" ref="S109">XLOOKUP(C:C,'Courier Company Invoice'!E:E,'Courier Company Invoice'!F:F)</f>
        <v>d</v>
      </c>
      <c r="T109" s="10">
        <f t="array" ref="T109">ROUND(XLOOKUP(A:A,'Courier Company Invoice'!B:B,'Courier Company Invoice'!H:H),2)</f>
        <v>90.2</v>
      </c>
      <c r="U109" s="10">
        <f t="shared" si="7"/>
        <v>-57.2</v>
      </c>
      <c r="V109" s="10">
        <f t="shared" si="8"/>
        <v>-173.3333333</v>
      </c>
      <c r="W109" s="10">
        <f t="shared" si="9"/>
        <v>66</v>
      </c>
      <c r="X109" s="10">
        <f t="shared" si="10"/>
        <v>0</v>
      </c>
      <c r="Y109" s="12"/>
      <c r="Z109" s="12"/>
    </row>
    <row r="110" ht="15.75" customHeight="1">
      <c r="A110" s="8">
        <v>2.001808992E9</v>
      </c>
      <c r="B110" s="9">
        <f t="array" ref="B110">XLOOKUP(A:A,'Courier Company Invoice'!B:B,'Courier Company Invoice'!A:A)</f>
        <v>1091117611501</v>
      </c>
      <c r="C110" s="8">
        <f t="array" ref="C110">XLOOKUP(A:A,'Courier Company Invoice'!B:B,'Courier Company Invoice'!E:E)</f>
        <v>342014</v>
      </c>
      <c r="D110" s="8" t="str">
        <f t="array" ref="D110">XLOOKUP(A:A,'Courier Company Invoice'!B:B,'Courier Company Invoice'!G:G)</f>
        <v>Forward charges</v>
      </c>
      <c r="E110" s="8" t="str">
        <f t="shared" si="1"/>
        <v>Yes</v>
      </c>
      <c r="F110" s="8" t="str">
        <f t="shared" si="2"/>
        <v>No</v>
      </c>
      <c r="G110" s="10">
        <f>SUMIF('Company X Order Report'!A:A,A:A,'Company X Order Report'!D:D)/1000</f>
        <v>0.5</v>
      </c>
      <c r="H110" s="8">
        <f>SUMIF('Company X Order Report'!A:A,A:A,'Company X Order Report'!D:D)</f>
        <v>500</v>
      </c>
      <c r="I110" s="10">
        <f t="shared" si="3"/>
        <v>0.5</v>
      </c>
      <c r="J110" s="8">
        <f t="shared" si="4"/>
        <v>500</v>
      </c>
      <c r="K110" s="8" t="str">
        <f t="array" ref="K110">XLOOKUP(C:C,'Company X Pincode Zones'!B:B,'Company X Pincode Zones'!C:C)</f>
        <v>b</v>
      </c>
      <c r="L110" s="10">
        <f>IF(AND(E110="Yes",K110="a"),'Courier Company Rates'!$A$2,IF(AND(E110="Yes",K110="b"),'Courier Company Rates'!$C$2,IF(AND(E110="Yes",K110="c"),'Courier Company Rates'!$E$2,IF(AND(E110="Yes",K110="d"),'Courier Company Rates'!$G$2,IF(AND(E110="Yes",K110="e"),'Courier Company Rates'!$I$2,0)))))</f>
        <v>33</v>
      </c>
      <c r="M110" s="10">
        <f>IF(I110&gt;0.5,IF(AND(E110="Yes",K110="a"),'Courier Company Rates'!$B$2,IF(AND(E110="Yes",K110="b"),'Courier Company Rates'!$D$2,IF(AND(E110="Yes",K110="c"),'Courier Company Rates'!$F$2,IF(AND(E110="Yes",K110="d"),'Courier Company Rates'!$H$2,IF(AND(E110="Yes",K110="e"),'Courier Company Rates'!$J$2,0))))),0)</f>
        <v>0</v>
      </c>
      <c r="N110" s="10">
        <f>IF(AND(F110="Yes",K110="a"),'Courier Company Rates'!$K$2,IF(AND(F110="Yes",K110="b"),'Courier Company Rates'!$M$2,IF(AND(F110="Yes",K110="c"),'Courier Company Rates'!$O$2,IF(AND(F110="Yes",K110="d"),'Courier Company Rates'!$Q$2,IF(AND(F110="Yes",K110="e"),'Courier Company Rates'!$S$2,0)))))</f>
        <v>0</v>
      </c>
      <c r="O110" s="10">
        <f>IF(I110&gt;0.5,IF(AND(F110="Yes",K110="a"),'Courier Company Rates'!$L$2,IF(AND(F110="Yes",K110="b"),'Courier Company Rates'!$N$2,IF(AND(F110="Yes",K110="c"),'Courier Company Rates'!$P$2,IF(AND(F110="Yes",K110="d"),'Courier Company Rates'!$R$2,IF(AND(F110="Yes",K110="e"),'Courier Company Rates'!$T$2,0))))),0)</f>
        <v>0</v>
      </c>
      <c r="P110" s="10">
        <f t="shared" si="5"/>
        <v>33</v>
      </c>
      <c r="Q110" s="11">
        <f t="array" ref="Q110">XLOOKUP(A:A,'Courier Company Invoice'!B:B,'Courier Company Invoice'!C:C)</f>
        <v>0.72</v>
      </c>
      <c r="R110" s="10">
        <f t="shared" si="6"/>
        <v>1</v>
      </c>
      <c r="S110" s="8" t="str">
        <f t="array" ref="S110">XLOOKUP(C:C,'Courier Company Invoice'!E:E,'Courier Company Invoice'!F:F)</f>
        <v>d</v>
      </c>
      <c r="T110" s="10">
        <f t="array" ref="T110">ROUND(XLOOKUP(A:A,'Courier Company Invoice'!B:B,'Courier Company Invoice'!H:H),2)</f>
        <v>90.2</v>
      </c>
      <c r="U110" s="10">
        <f t="shared" si="7"/>
        <v>-57.2</v>
      </c>
      <c r="V110" s="10">
        <f t="shared" si="8"/>
        <v>-173.3333333</v>
      </c>
      <c r="W110" s="10">
        <f t="shared" si="9"/>
        <v>66</v>
      </c>
      <c r="X110" s="10">
        <f t="shared" si="10"/>
        <v>0</v>
      </c>
      <c r="Y110" s="12"/>
      <c r="Z110" s="12"/>
    </row>
    <row r="111" ht="15.75" customHeight="1">
      <c r="A111" s="8">
        <v>2.00180927E9</v>
      </c>
      <c r="B111" s="9">
        <f t="array" ref="B111">XLOOKUP(A:A,'Courier Company Invoice'!B:B,'Courier Company Invoice'!A:A)</f>
        <v>1091117613962</v>
      </c>
      <c r="C111" s="8">
        <f t="array" ref="C111">XLOOKUP(A:A,'Courier Company Invoice'!B:B,'Courier Company Invoice'!E:E)</f>
        <v>324005</v>
      </c>
      <c r="D111" s="8" t="str">
        <f t="array" ref="D111">XLOOKUP(A:A,'Courier Company Invoice'!B:B,'Courier Company Invoice'!G:G)</f>
        <v>Forward charges</v>
      </c>
      <c r="E111" s="8" t="str">
        <f t="shared" si="1"/>
        <v>Yes</v>
      </c>
      <c r="F111" s="8" t="str">
        <f t="shared" si="2"/>
        <v>No</v>
      </c>
      <c r="G111" s="10">
        <f>SUMIF('Company X Order Report'!A:A,A:A,'Company X Order Report'!D:D)/1000</f>
        <v>0.5</v>
      </c>
      <c r="H111" s="8">
        <f>SUMIF('Company X Order Report'!A:A,A:A,'Company X Order Report'!D:D)</f>
        <v>500</v>
      </c>
      <c r="I111" s="10">
        <f t="shared" si="3"/>
        <v>0.5</v>
      </c>
      <c r="J111" s="8">
        <f t="shared" si="4"/>
        <v>500</v>
      </c>
      <c r="K111" s="8" t="str">
        <f t="array" ref="K111">XLOOKUP(C:C,'Company X Pincode Zones'!B:B,'Company X Pincode Zones'!C:C)</f>
        <v>b</v>
      </c>
      <c r="L111" s="10">
        <f>IF(AND(E111="Yes",K111="a"),'Courier Company Rates'!$A$2,IF(AND(E111="Yes",K111="b"),'Courier Company Rates'!$C$2,IF(AND(E111="Yes",K111="c"),'Courier Company Rates'!$E$2,IF(AND(E111="Yes",K111="d"),'Courier Company Rates'!$G$2,IF(AND(E111="Yes",K111="e"),'Courier Company Rates'!$I$2,0)))))</f>
        <v>33</v>
      </c>
      <c r="M111" s="10">
        <f>IF(I111&gt;0.5,IF(AND(E111="Yes",K111="a"),'Courier Company Rates'!$B$2,IF(AND(E111="Yes",K111="b"),'Courier Company Rates'!$D$2,IF(AND(E111="Yes",K111="c"),'Courier Company Rates'!$F$2,IF(AND(E111="Yes",K111="d"),'Courier Company Rates'!$H$2,IF(AND(E111="Yes",K111="e"),'Courier Company Rates'!$J$2,0))))),0)</f>
        <v>0</v>
      </c>
      <c r="N111" s="10">
        <f>IF(AND(F111="Yes",K111="a"),'Courier Company Rates'!$K$2,IF(AND(F111="Yes",K111="b"),'Courier Company Rates'!$M$2,IF(AND(F111="Yes",K111="c"),'Courier Company Rates'!$O$2,IF(AND(F111="Yes",K111="d"),'Courier Company Rates'!$Q$2,IF(AND(F111="Yes",K111="e"),'Courier Company Rates'!$S$2,0)))))</f>
        <v>0</v>
      </c>
      <c r="O111" s="10">
        <f>IF(I111&gt;0.5,IF(AND(F111="Yes",K111="a"),'Courier Company Rates'!$L$2,IF(AND(F111="Yes",K111="b"),'Courier Company Rates'!$N$2,IF(AND(F111="Yes",K111="c"),'Courier Company Rates'!$P$2,IF(AND(F111="Yes",K111="d"),'Courier Company Rates'!$R$2,IF(AND(F111="Yes",K111="e"),'Courier Company Rates'!$T$2,0))))),0)</f>
        <v>0</v>
      </c>
      <c r="P111" s="10">
        <f t="shared" si="5"/>
        <v>33</v>
      </c>
      <c r="Q111" s="13">
        <f t="array" ref="Q111">XLOOKUP(A:A,'Courier Company Invoice'!B:B,'Courier Company Invoice'!C:C)</f>
        <v>0.68</v>
      </c>
      <c r="R111" s="10">
        <f t="shared" si="6"/>
        <v>1</v>
      </c>
      <c r="S111" s="8" t="str">
        <f t="array" ref="S111">XLOOKUP(C:C,'Courier Company Invoice'!E:E,'Courier Company Invoice'!F:F)</f>
        <v>d</v>
      </c>
      <c r="T111" s="10">
        <f t="array" ref="T111">ROUND(XLOOKUP(A:A,'Courier Company Invoice'!B:B,'Courier Company Invoice'!H:H),2)</f>
        <v>90.2</v>
      </c>
      <c r="U111" s="10">
        <f t="shared" si="7"/>
        <v>-57.2</v>
      </c>
      <c r="V111" s="10">
        <f t="shared" si="8"/>
        <v>-173.3333333</v>
      </c>
      <c r="W111" s="10">
        <f t="shared" si="9"/>
        <v>66</v>
      </c>
      <c r="X111" s="10">
        <f t="shared" si="10"/>
        <v>0</v>
      </c>
      <c r="Y111" s="12"/>
      <c r="Z111" s="12"/>
    </row>
    <row r="112" ht="15.75" customHeight="1">
      <c r="A112" s="8">
        <v>2.001809934E9</v>
      </c>
      <c r="B112" s="9">
        <f t="array" ref="B112">XLOOKUP(A:A,'Courier Company Invoice'!B:B,'Courier Company Invoice'!A:A)</f>
        <v>1091117803511</v>
      </c>
      <c r="C112" s="8">
        <f t="array" ref="C112">XLOOKUP(A:A,'Courier Company Invoice'!B:B,'Courier Company Invoice'!E:E)</f>
        <v>302001</v>
      </c>
      <c r="D112" s="8" t="str">
        <f t="array" ref="D112">XLOOKUP(A:A,'Courier Company Invoice'!B:B,'Courier Company Invoice'!G:G)</f>
        <v>Forward charges</v>
      </c>
      <c r="E112" s="8" t="str">
        <f t="shared" si="1"/>
        <v>Yes</v>
      </c>
      <c r="F112" s="8" t="str">
        <f t="shared" si="2"/>
        <v>No</v>
      </c>
      <c r="G112" s="10">
        <f>SUMIF('Company X Order Report'!A:A,A:A,'Company X Order Report'!D:D)/1000</f>
        <v>0.361</v>
      </c>
      <c r="H112" s="8">
        <f>SUMIF('Company X Order Report'!A:A,A:A,'Company X Order Report'!D:D)</f>
        <v>361</v>
      </c>
      <c r="I112" s="10">
        <f t="shared" si="3"/>
        <v>0.5</v>
      </c>
      <c r="J112" s="8">
        <f t="shared" si="4"/>
        <v>500</v>
      </c>
      <c r="K112" s="8" t="str">
        <f t="array" ref="K112">XLOOKUP(C:C,'Company X Pincode Zones'!B:B,'Company X Pincode Zones'!C:C)</f>
        <v>b</v>
      </c>
      <c r="L112" s="10">
        <f>IF(AND(E112="Yes",K112="a"),'Courier Company Rates'!$A$2,IF(AND(E112="Yes",K112="b"),'Courier Company Rates'!$C$2,IF(AND(E112="Yes",K112="c"),'Courier Company Rates'!$E$2,IF(AND(E112="Yes",K112="d"),'Courier Company Rates'!$G$2,IF(AND(E112="Yes",K112="e"),'Courier Company Rates'!$I$2,0)))))</f>
        <v>33</v>
      </c>
      <c r="M112" s="10">
        <f>IF(I112&gt;0.5,IF(AND(E112="Yes",K112="a"),'Courier Company Rates'!$B$2,IF(AND(E112="Yes",K112="b"),'Courier Company Rates'!$D$2,IF(AND(E112="Yes",K112="c"),'Courier Company Rates'!$F$2,IF(AND(E112="Yes",K112="d"),'Courier Company Rates'!$H$2,IF(AND(E112="Yes",K112="e"),'Courier Company Rates'!$J$2,0))))),0)</f>
        <v>0</v>
      </c>
      <c r="N112" s="10">
        <f>IF(AND(F112="Yes",K112="a"),'Courier Company Rates'!$K$2,IF(AND(F112="Yes",K112="b"),'Courier Company Rates'!$M$2,IF(AND(F112="Yes",K112="c"),'Courier Company Rates'!$O$2,IF(AND(F112="Yes",K112="d"),'Courier Company Rates'!$Q$2,IF(AND(F112="Yes",K112="e"),'Courier Company Rates'!$S$2,0)))))</f>
        <v>0</v>
      </c>
      <c r="O112" s="10">
        <f>IF(I112&gt;0.5,IF(AND(F112="Yes",K112="a"),'Courier Company Rates'!$L$2,IF(AND(F112="Yes",K112="b"),'Courier Company Rates'!$N$2,IF(AND(F112="Yes",K112="c"),'Courier Company Rates'!$P$2,IF(AND(F112="Yes",K112="d"),'Courier Company Rates'!$R$2,IF(AND(F112="Yes",K112="e"),'Courier Company Rates'!$T$2,0))))),0)</f>
        <v>0</v>
      </c>
      <c r="P112" s="10">
        <f t="shared" si="5"/>
        <v>33</v>
      </c>
      <c r="Q112" s="11">
        <f t="array" ref="Q112">XLOOKUP(A:A,'Courier Company Invoice'!B:B,'Courier Company Invoice'!C:C)</f>
        <v>0.82</v>
      </c>
      <c r="R112" s="10">
        <f t="shared" si="6"/>
        <v>1</v>
      </c>
      <c r="S112" s="8" t="str">
        <f t="array" ref="S112">XLOOKUP(C:C,'Courier Company Invoice'!E:E,'Courier Company Invoice'!F:F)</f>
        <v>d</v>
      </c>
      <c r="T112" s="10">
        <f t="array" ref="T112">ROUND(XLOOKUP(A:A,'Courier Company Invoice'!B:B,'Courier Company Invoice'!H:H),2)</f>
        <v>90.2</v>
      </c>
      <c r="U112" s="10">
        <f t="shared" si="7"/>
        <v>-57.2</v>
      </c>
      <c r="V112" s="10">
        <f t="shared" si="8"/>
        <v>-173.3333333</v>
      </c>
      <c r="W112" s="10">
        <f t="shared" si="9"/>
        <v>91.41274238</v>
      </c>
      <c r="X112" s="10">
        <f t="shared" si="10"/>
        <v>0</v>
      </c>
      <c r="Y112" s="12"/>
      <c r="Z112" s="12"/>
    </row>
    <row r="113" ht="15.75" customHeight="1">
      <c r="A113" s="8">
        <v>2.001810125E9</v>
      </c>
      <c r="B113" s="9">
        <f t="array" ref="B113">XLOOKUP(A:A,'Courier Company Invoice'!B:B,'Courier Company Invoice'!A:A)</f>
        <v>1091117804314</v>
      </c>
      <c r="C113" s="8">
        <f t="array" ref="C113">XLOOKUP(A:A,'Courier Company Invoice'!B:B,'Courier Company Invoice'!E:E)</f>
        <v>302004</v>
      </c>
      <c r="D113" s="8" t="str">
        <f t="array" ref="D113">XLOOKUP(A:A,'Courier Company Invoice'!B:B,'Courier Company Invoice'!G:G)</f>
        <v>Forward charges</v>
      </c>
      <c r="E113" s="8" t="str">
        <f t="shared" si="1"/>
        <v>Yes</v>
      </c>
      <c r="F113" s="8" t="str">
        <f t="shared" si="2"/>
        <v>No</v>
      </c>
      <c r="G113" s="10">
        <f>SUMIF('Company X Order Report'!A:A,A:A,'Company X Order Report'!D:D)/1000</f>
        <v>0.5</v>
      </c>
      <c r="H113" s="8">
        <f>SUMIF('Company X Order Report'!A:A,A:A,'Company X Order Report'!D:D)</f>
        <v>500</v>
      </c>
      <c r="I113" s="10">
        <f t="shared" si="3"/>
        <v>0.5</v>
      </c>
      <c r="J113" s="8">
        <f t="shared" si="4"/>
        <v>500</v>
      </c>
      <c r="K113" s="8" t="str">
        <f t="array" ref="K113">XLOOKUP(C:C,'Company X Pincode Zones'!B:B,'Company X Pincode Zones'!C:C)</f>
        <v>b</v>
      </c>
      <c r="L113" s="10">
        <f>IF(AND(E113="Yes",K113="a"),'Courier Company Rates'!$A$2,IF(AND(E113="Yes",K113="b"),'Courier Company Rates'!$C$2,IF(AND(E113="Yes",K113="c"),'Courier Company Rates'!$E$2,IF(AND(E113="Yes",K113="d"),'Courier Company Rates'!$G$2,IF(AND(E113="Yes",K113="e"),'Courier Company Rates'!$I$2,0)))))</f>
        <v>33</v>
      </c>
      <c r="M113" s="10">
        <f>IF(I113&gt;0.5,IF(AND(E113="Yes",K113="a"),'Courier Company Rates'!$B$2,IF(AND(E113="Yes",K113="b"),'Courier Company Rates'!$D$2,IF(AND(E113="Yes",K113="c"),'Courier Company Rates'!$F$2,IF(AND(E113="Yes",K113="d"),'Courier Company Rates'!$H$2,IF(AND(E113="Yes",K113="e"),'Courier Company Rates'!$J$2,0))))),0)</f>
        <v>0</v>
      </c>
      <c r="N113" s="10">
        <f>IF(AND(F113="Yes",K113="a"),'Courier Company Rates'!$K$2,IF(AND(F113="Yes",K113="b"),'Courier Company Rates'!$M$2,IF(AND(F113="Yes",K113="c"),'Courier Company Rates'!$O$2,IF(AND(F113="Yes",K113="d"),'Courier Company Rates'!$Q$2,IF(AND(F113="Yes",K113="e"),'Courier Company Rates'!$S$2,0)))))</f>
        <v>0</v>
      </c>
      <c r="O113" s="10">
        <f>IF(I113&gt;0.5,IF(AND(F113="Yes",K113="a"),'Courier Company Rates'!$L$2,IF(AND(F113="Yes",K113="b"),'Courier Company Rates'!$N$2,IF(AND(F113="Yes",K113="c"),'Courier Company Rates'!$P$2,IF(AND(F113="Yes",K113="d"),'Courier Company Rates'!$R$2,IF(AND(F113="Yes",K113="e"),'Courier Company Rates'!$T$2,0))))),0)</f>
        <v>0</v>
      </c>
      <c r="P113" s="10">
        <f t="shared" si="5"/>
        <v>33</v>
      </c>
      <c r="Q113" s="13">
        <f t="array" ref="Q113">XLOOKUP(A:A,'Courier Company Invoice'!B:B,'Courier Company Invoice'!C:C)</f>
        <v>0.66</v>
      </c>
      <c r="R113" s="10">
        <f t="shared" si="6"/>
        <v>1</v>
      </c>
      <c r="S113" s="8" t="str">
        <f t="array" ref="S113">XLOOKUP(C:C,'Courier Company Invoice'!E:E,'Courier Company Invoice'!F:F)</f>
        <v>d</v>
      </c>
      <c r="T113" s="10">
        <f t="array" ref="T113">ROUND(XLOOKUP(A:A,'Courier Company Invoice'!B:B,'Courier Company Invoice'!H:H),2)</f>
        <v>90.2</v>
      </c>
      <c r="U113" s="10">
        <f t="shared" si="7"/>
        <v>-57.2</v>
      </c>
      <c r="V113" s="10">
        <f t="shared" si="8"/>
        <v>-173.3333333</v>
      </c>
      <c r="W113" s="10">
        <f t="shared" si="9"/>
        <v>66</v>
      </c>
      <c r="X113" s="10">
        <f t="shared" si="10"/>
        <v>0</v>
      </c>
      <c r="Y113" s="12"/>
      <c r="Z113" s="12"/>
    </row>
    <row r="114" ht="15.75" customHeight="1">
      <c r="A114" s="8">
        <v>2.001810281E9</v>
      </c>
      <c r="B114" s="9">
        <f t="array" ref="B114">XLOOKUP(A:A,'Courier Company Invoice'!B:B,'Courier Company Invoice'!A:A)</f>
        <v>1091117805390</v>
      </c>
      <c r="C114" s="8">
        <f t="array" ref="C114">XLOOKUP(A:A,'Courier Company Invoice'!B:B,'Courier Company Invoice'!E:E)</f>
        <v>302018</v>
      </c>
      <c r="D114" s="8" t="str">
        <f t="array" ref="D114">XLOOKUP(A:A,'Courier Company Invoice'!B:B,'Courier Company Invoice'!G:G)</f>
        <v>Forward charges</v>
      </c>
      <c r="E114" s="8" t="str">
        <f t="shared" si="1"/>
        <v>Yes</v>
      </c>
      <c r="F114" s="8" t="str">
        <f t="shared" si="2"/>
        <v>No</v>
      </c>
      <c r="G114" s="10">
        <f>SUMIF('Company X Order Report'!A:A,A:A,'Company X Order Report'!D:D)/1000</f>
        <v>0.5</v>
      </c>
      <c r="H114" s="8">
        <f>SUMIF('Company X Order Report'!A:A,A:A,'Company X Order Report'!D:D)</f>
        <v>500</v>
      </c>
      <c r="I114" s="10">
        <f t="shared" si="3"/>
        <v>0.5</v>
      </c>
      <c r="J114" s="8">
        <f t="shared" si="4"/>
        <v>500</v>
      </c>
      <c r="K114" s="8" t="str">
        <f t="array" ref="K114">XLOOKUP(C:C,'Company X Pincode Zones'!B:B,'Company X Pincode Zones'!C:C)</f>
        <v>b</v>
      </c>
      <c r="L114" s="10">
        <f>IF(AND(E114="Yes",K114="a"),'Courier Company Rates'!$A$2,IF(AND(E114="Yes",K114="b"),'Courier Company Rates'!$C$2,IF(AND(E114="Yes",K114="c"),'Courier Company Rates'!$E$2,IF(AND(E114="Yes",K114="d"),'Courier Company Rates'!$G$2,IF(AND(E114="Yes",K114="e"),'Courier Company Rates'!$I$2,0)))))</f>
        <v>33</v>
      </c>
      <c r="M114" s="10">
        <f>IF(I114&gt;0.5,IF(AND(E114="Yes",K114="a"),'Courier Company Rates'!$B$2,IF(AND(E114="Yes",K114="b"),'Courier Company Rates'!$D$2,IF(AND(E114="Yes",K114="c"),'Courier Company Rates'!$F$2,IF(AND(E114="Yes",K114="d"),'Courier Company Rates'!$H$2,IF(AND(E114="Yes",K114="e"),'Courier Company Rates'!$J$2,0))))),0)</f>
        <v>0</v>
      </c>
      <c r="N114" s="10">
        <f>IF(AND(F114="Yes",K114="a"),'Courier Company Rates'!$K$2,IF(AND(F114="Yes",K114="b"),'Courier Company Rates'!$M$2,IF(AND(F114="Yes",K114="c"),'Courier Company Rates'!$O$2,IF(AND(F114="Yes",K114="d"),'Courier Company Rates'!$Q$2,IF(AND(F114="Yes",K114="e"),'Courier Company Rates'!$S$2,0)))))</f>
        <v>0</v>
      </c>
      <c r="O114" s="10">
        <f>IF(I114&gt;0.5,IF(AND(F114="Yes",K114="a"),'Courier Company Rates'!$L$2,IF(AND(F114="Yes",K114="b"),'Courier Company Rates'!$N$2,IF(AND(F114="Yes",K114="c"),'Courier Company Rates'!$P$2,IF(AND(F114="Yes",K114="d"),'Courier Company Rates'!$R$2,IF(AND(F114="Yes",K114="e"),'Courier Company Rates'!$T$2,0))))),0)</f>
        <v>0</v>
      </c>
      <c r="P114" s="10">
        <f t="shared" si="5"/>
        <v>33</v>
      </c>
      <c r="Q114" s="11">
        <f t="array" ref="Q114">XLOOKUP(A:A,'Courier Company Invoice'!B:B,'Courier Company Invoice'!C:C)</f>
        <v>0.68</v>
      </c>
      <c r="R114" s="10">
        <f t="shared" si="6"/>
        <v>1</v>
      </c>
      <c r="S114" s="8" t="str">
        <f t="array" ref="S114">XLOOKUP(C:C,'Courier Company Invoice'!E:E,'Courier Company Invoice'!F:F)</f>
        <v>d</v>
      </c>
      <c r="T114" s="10">
        <f t="array" ref="T114">ROUND(XLOOKUP(A:A,'Courier Company Invoice'!B:B,'Courier Company Invoice'!H:H),2)</f>
        <v>90.2</v>
      </c>
      <c r="U114" s="10">
        <f t="shared" si="7"/>
        <v>-57.2</v>
      </c>
      <c r="V114" s="10">
        <f t="shared" si="8"/>
        <v>-173.3333333</v>
      </c>
      <c r="W114" s="10">
        <f t="shared" si="9"/>
        <v>66</v>
      </c>
      <c r="X114" s="10">
        <f t="shared" si="10"/>
        <v>0</v>
      </c>
      <c r="Y114" s="12"/>
      <c r="Z114" s="12"/>
    </row>
    <row r="115" ht="15.75" customHeight="1">
      <c r="A115" s="8">
        <v>2.001810549E9</v>
      </c>
      <c r="B115" s="9">
        <f t="array" ref="B115">XLOOKUP(A:A,'Courier Company Invoice'!B:B,'Courier Company Invoice'!A:A)</f>
        <v>1091117806263</v>
      </c>
      <c r="C115" s="8">
        <f t="array" ref="C115">XLOOKUP(A:A,'Courier Company Invoice'!B:B,'Courier Company Invoice'!E:E)</f>
        <v>302017</v>
      </c>
      <c r="D115" s="8" t="str">
        <f t="array" ref="D115">XLOOKUP(A:A,'Courier Company Invoice'!B:B,'Courier Company Invoice'!G:G)</f>
        <v>Forward charges</v>
      </c>
      <c r="E115" s="8" t="str">
        <f t="shared" si="1"/>
        <v>Yes</v>
      </c>
      <c r="F115" s="8" t="str">
        <f t="shared" si="2"/>
        <v>No</v>
      </c>
      <c r="G115" s="10">
        <f>SUMIF('Company X Order Report'!A:A,A:A,'Company X Order Report'!D:D)/1000</f>
        <v>0.986</v>
      </c>
      <c r="H115" s="8">
        <f>SUMIF('Company X Order Report'!A:A,A:A,'Company X Order Report'!D:D)</f>
        <v>986</v>
      </c>
      <c r="I115" s="10">
        <f t="shared" si="3"/>
        <v>1</v>
      </c>
      <c r="J115" s="8">
        <f t="shared" si="4"/>
        <v>1000</v>
      </c>
      <c r="K115" s="8" t="str">
        <f t="array" ref="K115">XLOOKUP(C:C,'Company X Pincode Zones'!B:B,'Company X Pincode Zones'!C:C)</f>
        <v>b</v>
      </c>
      <c r="L115" s="10">
        <f>IF(AND(E115="Yes",K115="a"),'Courier Company Rates'!$A$2,IF(AND(E115="Yes",K115="b"),'Courier Company Rates'!$C$2,IF(AND(E115="Yes",K115="c"),'Courier Company Rates'!$E$2,IF(AND(E115="Yes",K115="d"),'Courier Company Rates'!$G$2,IF(AND(E115="Yes",K115="e"),'Courier Company Rates'!$I$2,0)))))</f>
        <v>33</v>
      </c>
      <c r="M115" s="10">
        <f>IF(I115&gt;0.5,IF(AND(E115="Yes",K115="a"),'Courier Company Rates'!$B$2,IF(AND(E115="Yes",K115="b"),'Courier Company Rates'!$D$2,IF(AND(E115="Yes",K115="c"),'Courier Company Rates'!$F$2,IF(AND(E115="Yes",K115="d"),'Courier Company Rates'!$H$2,IF(AND(E115="Yes",K115="e"),'Courier Company Rates'!$J$2,0))))),0)</f>
        <v>28.3</v>
      </c>
      <c r="N115" s="10">
        <f>IF(AND(F115="Yes",K115="a"),'Courier Company Rates'!$K$2,IF(AND(F115="Yes",K115="b"),'Courier Company Rates'!$M$2,IF(AND(F115="Yes",K115="c"),'Courier Company Rates'!$O$2,IF(AND(F115="Yes",K115="d"),'Courier Company Rates'!$Q$2,IF(AND(F115="Yes",K115="e"),'Courier Company Rates'!$S$2,0)))))</f>
        <v>0</v>
      </c>
      <c r="O115" s="10">
        <f>IF(I115&gt;0.5,IF(AND(F115="Yes",K115="a"),'Courier Company Rates'!$L$2,IF(AND(F115="Yes",K115="b"),'Courier Company Rates'!$N$2,IF(AND(F115="Yes",K115="c"),'Courier Company Rates'!$P$2,IF(AND(F115="Yes",K115="d"),'Courier Company Rates'!$R$2,IF(AND(F115="Yes",K115="e"),'Courier Company Rates'!$T$2,0))))),0)</f>
        <v>0</v>
      </c>
      <c r="P115" s="10">
        <f t="shared" si="5"/>
        <v>61.3</v>
      </c>
      <c r="Q115" s="13">
        <f t="array" ref="Q115">XLOOKUP(A:A,'Courier Company Invoice'!B:B,'Courier Company Invoice'!C:C)</f>
        <v>1.86</v>
      </c>
      <c r="R115" s="10">
        <f t="shared" si="6"/>
        <v>2</v>
      </c>
      <c r="S115" s="8" t="str">
        <f t="array" ref="S115">XLOOKUP(C:C,'Courier Company Invoice'!E:E,'Courier Company Invoice'!F:F)</f>
        <v>d</v>
      </c>
      <c r="T115" s="10">
        <f t="array" ref="T115">ROUND(XLOOKUP(A:A,'Courier Company Invoice'!B:B,'Courier Company Invoice'!H:H),2)</f>
        <v>179.8</v>
      </c>
      <c r="U115" s="10">
        <f t="shared" si="7"/>
        <v>-118.5</v>
      </c>
      <c r="V115" s="10">
        <f t="shared" si="8"/>
        <v>-193.3115824</v>
      </c>
      <c r="W115" s="10">
        <f t="shared" si="9"/>
        <v>62.1703854</v>
      </c>
      <c r="X115" s="10">
        <f t="shared" si="10"/>
        <v>0</v>
      </c>
      <c r="Y115" s="12"/>
      <c r="Z115" s="12"/>
    </row>
    <row r="116" ht="15.75" customHeight="1">
      <c r="A116" s="8">
        <v>2.001810697E9</v>
      </c>
      <c r="B116" s="9">
        <f t="array" ref="B116">XLOOKUP(A:A,'Courier Company Invoice'!B:B,'Courier Company Invoice'!A:A)</f>
        <v>1091117807140</v>
      </c>
      <c r="C116" s="8">
        <f t="array" ref="C116">XLOOKUP(A:A,'Courier Company Invoice'!B:B,'Courier Company Invoice'!E:E)</f>
        <v>324008</v>
      </c>
      <c r="D116" s="8" t="str">
        <f t="array" ref="D116">XLOOKUP(A:A,'Courier Company Invoice'!B:B,'Courier Company Invoice'!G:G)</f>
        <v>Forward charges</v>
      </c>
      <c r="E116" s="8" t="str">
        <f t="shared" si="1"/>
        <v>Yes</v>
      </c>
      <c r="F116" s="8" t="str">
        <f t="shared" si="2"/>
        <v>No</v>
      </c>
      <c r="G116" s="10">
        <f>SUMIF('Company X Order Report'!A:A,A:A,'Company X Order Report'!D:D)/1000</f>
        <v>0.607</v>
      </c>
      <c r="H116" s="8">
        <f>SUMIF('Company X Order Report'!A:A,A:A,'Company X Order Report'!D:D)</f>
        <v>607</v>
      </c>
      <c r="I116" s="10">
        <f t="shared" si="3"/>
        <v>1</v>
      </c>
      <c r="J116" s="8">
        <f t="shared" si="4"/>
        <v>1000</v>
      </c>
      <c r="K116" s="8" t="str">
        <f t="array" ref="K116">XLOOKUP(C:C,'Company X Pincode Zones'!B:B,'Company X Pincode Zones'!C:C)</f>
        <v>b</v>
      </c>
      <c r="L116" s="10">
        <f>IF(AND(E116="Yes",K116="a"),'Courier Company Rates'!$A$2,IF(AND(E116="Yes",K116="b"),'Courier Company Rates'!$C$2,IF(AND(E116="Yes",K116="c"),'Courier Company Rates'!$E$2,IF(AND(E116="Yes",K116="d"),'Courier Company Rates'!$G$2,IF(AND(E116="Yes",K116="e"),'Courier Company Rates'!$I$2,0)))))</f>
        <v>33</v>
      </c>
      <c r="M116" s="10">
        <f>IF(I116&gt;0.5,IF(AND(E116="Yes",K116="a"),'Courier Company Rates'!$B$2,IF(AND(E116="Yes",K116="b"),'Courier Company Rates'!$D$2,IF(AND(E116="Yes",K116="c"),'Courier Company Rates'!$F$2,IF(AND(E116="Yes",K116="d"),'Courier Company Rates'!$H$2,IF(AND(E116="Yes",K116="e"),'Courier Company Rates'!$J$2,0))))),0)</f>
        <v>28.3</v>
      </c>
      <c r="N116" s="10">
        <f>IF(AND(F116="Yes",K116="a"),'Courier Company Rates'!$K$2,IF(AND(F116="Yes",K116="b"),'Courier Company Rates'!$M$2,IF(AND(F116="Yes",K116="c"),'Courier Company Rates'!$O$2,IF(AND(F116="Yes",K116="d"),'Courier Company Rates'!$Q$2,IF(AND(F116="Yes",K116="e"),'Courier Company Rates'!$S$2,0)))))</f>
        <v>0</v>
      </c>
      <c r="O116" s="10">
        <f>IF(I116&gt;0.5,IF(AND(F116="Yes",K116="a"),'Courier Company Rates'!$L$2,IF(AND(F116="Yes",K116="b"),'Courier Company Rates'!$N$2,IF(AND(F116="Yes",K116="c"),'Courier Company Rates'!$P$2,IF(AND(F116="Yes",K116="d"),'Courier Company Rates'!$R$2,IF(AND(F116="Yes",K116="e"),'Courier Company Rates'!$T$2,0))))),0)</f>
        <v>0</v>
      </c>
      <c r="P116" s="10">
        <f t="shared" si="5"/>
        <v>61.3</v>
      </c>
      <c r="Q116" s="11">
        <f t="array" ref="Q116">XLOOKUP(A:A,'Courier Company Invoice'!B:B,'Courier Company Invoice'!C:C)</f>
        <v>2.27</v>
      </c>
      <c r="R116" s="10">
        <f t="shared" si="6"/>
        <v>2.5</v>
      </c>
      <c r="S116" s="8" t="str">
        <f t="array" ref="S116">XLOOKUP(C:C,'Courier Company Invoice'!E:E,'Courier Company Invoice'!F:F)</f>
        <v>d</v>
      </c>
      <c r="T116" s="10">
        <f t="array" ref="T116">ROUND(XLOOKUP(A:A,'Courier Company Invoice'!B:B,'Courier Company Invoice'!H:H),2)</f>
        <v>224.6</v>
      </c>
      <c r="U116" s="10">
        <f t="shared" si="7"/>
        <v>-163.3</v>
      </c>
      <c r="V116" s="10">
        <f t="shared" si="8"/>
        <v>-266.3947798</v>
      </c>
      <c r="W116" s="10">
        <f t="shared" si="9"/>
        <v>100.9884679</v>
      </c>
      <c r="X116" s="10">
        <f t="shared" si="10"/>
        <v>0</v>
      </c>
      <c r="Y116" s="12"/>
      <c r="Z116" s="12"/>
    </row>
    <row r="117" ht="15.75" customHeight="1">
      <c r="A117" s="8">
        <v>2.001811039E9</v>
      </c>
      <c r="B117" s="9">
        <f t="array" ref="B117">XLOOKUP(A:A,'Courier Company Invoice'!B:B,'Courier Company Invoice'!A:A)</f>
        <v>1091117904860</v>
      </c>
      <c r="C117" s="8">
        <f t="array" ref="C117">XLOOKUP(A:A,'Courier Company Invoice'!B:B,'Courier Company Invoice'!E:E)</f>
        <v>302020</v>
      </c>
      <c r="D117" s="8" t="str">
        <f t="array" ref="D117">XLOOKUP(A:A,'Courier Company Invoice'!B:B,'Courier Company Invoice'!G:G)</f>
        <v>Forward charges</v>
      </c>
      <c r="E117" s="8" t="str">
        <f t="shared" si="1"/>
        <v>Yes</v>
      </c>
      <c r="F117" s="8" t="str">
        <f t="shared" si="2"/>
        <v>No</v>
      </c>
      <c r="G117" s="10">
        <f>SUMIF('Company X Order Report'!A:A,A:A,'Company X Order Report'!D:D)/1000</f>
        <v>0.488</v>
      </c>
      <c r="H117" s="8">
        <f>SUMIF('Company X Order Report'!A:A,A:A,'Company X Order Report'!D:D)</f>
        <v>488</v>
      </c>
      <c r="I117" s="10">
        <f t="shared" si="3"/>
        <v>0.5</v>
      </c>
      <c r="J117" s="8">
        <f t="shared" si="4"/>
        <v>500</v>
      </c>
      <c r="K117" s="8" t="str">
        <f t="array" ref="K117">XLOOKUP(C:C,'Company X Pincode Zones'!B:B,'Company X Pincode Zones'!C:C)</f>
        <v>b</v>
      </c>
      <c r="L117" s="10">
        <f>IF(AND(E117="Yes",K117="a"),'Courier Company Rates'!$A$2,IF(AND(E117="Yes",K117="b"),'Courier Company Rates'!$C$2,IF(AND(E117="Yes",K117="c"),'Courier Company Rates'!$E$2,IF(AND(E117="Yes",K117="d"),'Courier Company Rates'!$G$2,IF(AND(E117="Yes",K117="e"),'Courier Company Rates'!$I$2,0)))))</f>
        <v>33</v>
      </c>
      <c r="M117" s="10">
        <f>IF(I117&gt;0.5,IF(AND(E117="Yes",K117="a"),'Courier Company Rates'!$B$2,IF(AND(E117="Yes",K117="b"),'Courier Company Rates'!$D$2,IF(AND(E117="Yes",K117="c"),'Courier Company Rates'!$F$2,IF(AND(E117="Yes",K117="d"),'Courier Company Rates'!$H$2,IF(AND(E117="Yes",K117="e"),'Courier Company Rates'!$J$2,0))))),0)</f>
        <v>0</v>
      </c>
      <c r="N117" s="10">
        <f>IF(AND(F117="Yes",K117="a"),'Courier Company Rates'!$K$2,IF(AND(F117="Yes",K117="b"),'Courier Company Rates'!$M$2,IF(AND(F117="Yes",K117="c"),'Courier Company Rates'!$O$2,IF(AND(F117="Yes",K117="d"),'Courier Company Rates'!$Q$2,IF(AND(F117="Yes",K117="e"),'Courier Company Rates'!$S$2,0)))))</f>
        <v>0</v>
      </c>
      <c r="O117" s="10">
        <f>IF(I117&gt;0.5,IF(AND(F117="Yes",K117="a"),'Courier Company Rates'!$L$2,IF(AND(F117="Yes",K117="b"),'Courier Company Rates'!$N$2,IF(AND(F117="Yes",K117="c"),'Courier Company Rates'!$P$2,IF(AND(F117="Yes",K117="d"),'Courier Company Rates'!$R$2,IF(AND(F117="Yes",K117="e"),'Courier Company Rates'!$T$2,0))))),0)</f>
        <v>0</v>
      </c>
      <c r="P117" s="10">
        <f t="shared" si="5"/>
        <v>33</v>
      </c>
      <c r="Q117" s="13">
        <f t="array" ref="Q117">XLOOKUP(A:A,'Courier Company Invoice'!B:B,'Courier Company Invoice'!C:C)</f>
        <v>0.68</v>
      </c>
      <c r="R117" s="10">
        <f t="shared" si="6"/>
        <v>1</v>
      </c>
      <c r="S117" s="8" t="str">
        <f t="array" ref="S117">XLOOKUP(C:C,'Courier Company Invoice'!E:E,'Courier Company Invoice'!F:F)</f>
        <v>d</v>
      </c>
      <c r="T117" s="10">
        <f t="array" ref="T117">ROUND(XLOOKUP(A:A,'Courier Company Invoice'!B:B,'Courier Company Invoice'!H:H),2)</f>
        <v>90.2</v>
      </c>
      <c r="U117" s="10">
        <f t="shared" si="7"/>
        <v>-57.2</v>
      </c>
      <c r="V117" s="10">
        <f t="shared" si="8"/>
        <v>-173.3333333</v>
      </c>
      <c r="W117" s="10">
        <f t="shared" si="9"/>
        <v>67.62295082</v>
      </c>
      <c r="X117" s="10">
        <f t="shared" si="10"/>
        <v>0</v>
      </c>
      <c r="Y117" s="12"/>
      <c r="Z117" s="12"/>
    </row>
    <row r="118" ht="15.75" customHeight="1">
      <c r="A118" s="8">
        <v>2.001811058E9</v>
      </c>
      <c r="B118" s="9">
        <f t="array" ref="B118">XLOOKUP(A:A,'Courier Company Invoice'!B:B,'Courier Company Invoice'!A:A)</f>
        <v>1091117905022</v>
      </c>
      <c r="C118" s="8">
        <f t="array" ref="C118">XLOOKUP(A:A,'Courier Company Invoice'!B:B,'Courier Company Invoice'!E:E)</f>
        <v>302018</v>
      </c>
      <c r="D118" s="8" t="str">
        <f t="array" ref="D118">XLOOKUP(A:A,'Courier Company Invoice'!B:B,'Courier Company Invoice'!G:G)</f>
        <v>Forward charges</v>
      </c>
      <c r="E118" s="8" t="str">
        <f t="shared" si="1"/>
        <v>Yes</v>
      </c>
      <c r="F118" s="8" t="str">
        <f t="shared" si="2"/>
        <v>No</v>
      </c>
      <c r="G118" s="10">
        <f>SUMIF('Company X Order Report'!A:A,A:A,'Company X Order Report'!D:D)/1000</f>
        <v>0.5</v>
      </c>
      <c r="H118" s="8">
        <f>SUMIF('Company X Order Report'!A:A,A:A,'Company X Order Report'!D:D)</f>
        <v>500</v>
      </c>
      <c r="I118" s="10">
        <f t="shared" si="3"/>
        <v>0.5</v>
      </c>
      <c r="J118" s="8">
        <f t="shared" si="4"/>
        <v>500</v>
      </c>
      <c r="K118" s="8" t="str">
        <f t="array" ref="K118">XLOOKUP(C:C,'Company X Pincode Zones'!B:B,'Company X Pincode Zones'!C:C)</f>
        <v>b</v>
      </c>
      <c r="L118" s="10">
        <f>IF(AND(E118="Yes",K118="a"),'Courier Company Rates'!$A$2,IF(AND(E118="Yes",K118="b"),'Courier Company Rates'!$C$2,IF(AND(E118="Yes",K118="c"),'Courier Company Rates'!$E$2,IF(AND(E118="Yes",K118="d"),'Courier Company Rates'!$G$2,IF(AND(E118="Yes",K118="e"),'Courier Company Rates'!$I$2,0)))))</f>
        <v>33</v>
      </c>
      <c r="M118" s="10">
        <f>IF(I118&gt;0.5,IF(AND(E118="Yes",K118="a"),'Courier Company Rates'!$B$2,IF(AND(E118="Yes",K118="b"),'Courier Company Rates'!$D$2,IF(AND(E118="Yes",K118="c"),'Courier Company Rates'!$F$2,IF(AND(E118="Yes",K118="d"),'Courier Company Rates'!$H$2,IF(AND(E118="Yes",K118="e"),'Courier Company Rates'!$J$2,0))))),0)</f>
        <v>0</v>
      </c>
      <c r="N118" s="10">
        <f>IF(AND(F118="Yes",K118="a"),'Courier Company Rates'!$K$2,IF(AND(F118="Yes",K118="b"),'Courier Company Rates'!$M$2,IF(AND(F118="Yes",K118="c"),'Courier Company Rates'!$O$2,IF(AND(F118="Yes",K118="d"),'Courier Company Rates'!$Q$2,IF(AND(F118="Yes",K118="e"),'Courier Company Rates'!$S$2,0)))))</f>
        <v>0</v>
      </c>
      <c r="O118" s="10">
        <f>IF(I118&gt;0.5,IF(AND(F118="Yes",K118="a"),'Courier Company Rates'!$L$2,IF(AND(F118="Yes",K118="b"),'Courier Company Rates'!$N$2,IF(AND(F118="Yes",K118="c"),'Courier Company Rates'!$P$2,IF(AND(F118="Yes",K118="d"),'Courier Company Rates'!$R$2,IF(AND(F118="Yes",K118="e"),'Courier Company Rates'!$T$2,0))))),0)</f>
        <v>0</v>
      </c>
      <c r="P118" s="10">
        <f t="shared" si="5"/>
        <v>33</v>
      </c>
      <c r="Q118" s="11">
        <f t="array" ref="Q118">XLOOKUP(A:A,'Courier Company Invoice'!B:B,'Courier Company Invoice'!C:C)</f>
        <v>0.72</v>
      </c>
      <c r="R118" s="10">
        <f t="shared" si="6"/>
        <v>1</v>
      </c>
      <c r="S118" s="8" t="str">
        <f t="array" ref="S118">XLOOKUP(C:C,'Courier Company Invoice'!E:E,'Courier Company Invoice'!F:F)</f>
        <v>d</v>
      </c>
      <c r="T118" s="10">
        <f t="array" ref="T118">ROUND(XLOOKUP(A:A,'Courier Company Invoice'!B:B,'Courier Company Invoice'!H:H),2)</f>
        <v>90.2</v>
      </c>
      <c r="U118" s="10">
        <f t="shared" si="7"/>
        <v>-57.2</v>
      </c>
      <c r="V118" s="10">
        <f t="shared" si="8"/>
        <v>-173.3333333</v>
      </c>
      <c r="W118" s="10">
        <f t="shared" si="9"/>
        <v>66</v>
      </c>
      <c r="X118" s="10">
        <f t="shared" si="10"/>
        <v>0</v>
      </c>
      <c r="Y118" s="12"/>
      <c r="Z118" s="12"/>
    </row>
    <row r="119" ht="15.75" customHeight="1">
      <c r="A119" s="8">
        <v>2.001811306E9</v>
      </c>
      <c r="B119" s="9">
        <f t="array" ref="B119">XLOOKUP(A:A,'Courier Company Invoice'!B:B,'Courier Company Invoice'!A:A)</f>
        <v>1091117958163</v>
      </c>
      <c r="C119" s="8">
        <f t="array" ref="C119">XLOOKUP(A:A,'Courier Company Invoice'!B:B,'Courier Company Invoice'!E:E)</f>
        <v>302017</v>
      </c>
      <c r="D119" s="8" t="str">
        <f t="array" ref="D119">XLOOKUP(A:A,'Courier Company Invoice'!B:B,'Courier Company Invoice'!G:G)</f>
        <v>Forward charges</v>
      </c>
      <c r="E119" s="8" t="str">
        <f t="shared" si="1"/>
        <v>Yes</v>
      </c>
      <c r="F119" s="8" t="str">
        <f t="shared" si="2"/>
        <v>No</v>
      </c>
      <c r="G119" s="10">
        <f>SUMIF('Company X Order Report'!A:A,A:A,'Company X Order Report'!D:D)/1000</f>
        <v>0.945</v>
      </c>
      <c r="H119" s="8">
        <f>SUMIF('Company X Order Report'!A:A,A:A,'Company X Order Report'!D:D)</f>
        <v>945</v>
      </c>
      <c r="I119" s="10">
        <f t="shared" si="3"/>
        <v>1</v>
      </c>
      <c r="J119" s="8">
        <f t="shared" si="4"/>
        <v>1000</v>
      </c>
      <c r="K119" s="8" t="str">
        <f t="array" ref="K119">XLOOKUP(C:C,'Company X Pincode Zones'!B:B,'Company X Pincode Zones'!C:C)</f>
        <v>b</v>
      </c>
      <c r="L119" s="10">
        <f>IF(AND(E119="Yes",K119="a"),'Courier Company Rates'!$A$2,IF(AND(E119="Yes",K119="b"),'Courier Company Rates'!$C$2,IF(AND(E119="Yes",K119="c"),'Courier Company Rates'!$E$2,IF(AND(E119="Yes",K119="d"),'Courier Company Rates'!$G$2,IF(AND(E119="Yes",K119="e"),'Courier Company Rates'!$I$2,0)))))</f>
        <v>33</v>
      </c>
      <c r="M119" s="10">
        <f>IF(I119&gt;0.5,IF(AND(E119="Yes",K119="a"),'Courier Company Rates'!$B$2,IF(AND(E119="Yes",K119="b"),'Courier Company Rates'!$D$2,IF(AND(E119="Yes",K119="c"),'Courier Company Rates'!$F$2,IF(AND(E119="Yes",K119="d"),'Courier Company Rates'!$H$2,IF(AND(E119="Yes",K119="e"),'Courier Company Rates'!$J$2,0))))),0)</f>
        <v>28.3</v>
      </c>
      <c r="N119" s="10">
        <f>IF(AND(F119="Yes",K119="a"),'Courier Company Rates'!$K$2,IF(AND(F119="Yes",K119="b"),'Courier Company Rates'!$M$2,IF(AND(F119="Yes",K119="c"),'Courier Company Rates'!$O$2,IF(AND(F119="Yes",K119="d"),'Courier Company Rates'!$Q$2,IF(AND(F119="Yes",K119="e"),'Courier Company Rates'!$S$2,0)))))</f>
        <v>0</v>
      </c>
      <c r="O119" s="10">
        <f>IF(I119&gt;0.5,IF(AND(F119="Yes",K119="a"),'Courier Company Rates'!$L$2,IF(AND(F119="Yes",K119="b"),'Courier Company Rates'!$N$2,IF(AND(F119="Yes",K119="c"),'Courier Company Rates'!$P$2,IF(AND(F119="Yes",K119="d"),'Courier Company Rates'!$R$2,IF(AND(F119="Yes",K119="e"),'Courier Company Rates'!$T$2,0))))),0)</f>
        <v>0</v>
      </c>
      <c r="P119" s="10">
        <f t="shared" si="5"/>
        <v>61.3</v>
      </c>
      <c r="Q119" s="13">
        <f t="array" ref="Q119">XLOOKUP(A:A,'Courier Company Invoice'!B:B,'Courier Company Invoice'!C:C)</f>
        <v>1.1</v>
      </c>
      <c r="R119" s="10">
        <f t="shared" si="6"/>
        <v>1.5</v>
      </c>
      <c r="S119" s="8" t="str">
        <f t="array" ref="S119">XLOOKUP(C:C,'Courier Company Invoice'!E:E,'Courier Company Invoice'!F:F)</f>
        <v>d</v>
      </c>
      <c r="T119" s="10">
        <f t="array" ref="T119">ROUND(XLOOKUP(A:A,'Courier Company Invoice'!B:B,'Courier Company Invoice'!H:H),2)</f>
        <v>135</v>
      </c>
      <c r="U119" s="10">
        <f t="shared" si="7"/>
        <v>-73.7</v>
      </c>
      <c r="V119" s="10">
        <f t="shared" si="8"/>
        <v>-120.228385</v>
      </c>
      <c r="W119" s="10">
        <f t="shared" si="9"/>
        <v>64.86772487</v>
      </c>
      <c r="X119" s="10">
        <f t="shared" si="10"/>
        <v>0</v>
      </c>
      <c r="Y119" s="12"/>
      <c r="Z119" s="12"/>
    </row>
    <row r="120" ht="15.75" customHeight="1">
      <c r="A120" s="8">
        <v>2.001812195E9</v>
      </c>
      <c r="B120" s="9">
        <f t="array" ref="B120">XLOOKUP(A:A,'Courier Company Invoice'!B:B,'Courier Company Invoice'!A:A)</f>
        <v>1091118442390</v>
      </c>
      <c r="C120" s="8">
        <f t="array" ref="C120">XLOOKUP(A:A,'Courier Company Invoice'!B:B,'Courier Company Invoice'!E:E)</f>
        <v>302012</v>
      </c>
      <c r="D120" s="8" t="str">
        <f t="array" ref="D120">XLOOKUP(A:A,'Courier Company Invoice'!B:B,'Courier Company Invoice'!G:G)</f>
        <v>Forward charges</v>
      </c>
      <c r="E120" s="8" t="str">
        <f t="shared" si="1"/>
        <v>Yes</v>
      </c>
      <c r="F120" s="8" t="str">
        <f t="shared" si="2"/>
        <v>No</v>
      </c>
      <c r="G120" s="10">
        <f>SUMIF('Company X Order Report'!A:A,A:A,'Company X Order Report'!D:D)/1000</f>
        <v>0.5</v>
      </c>
      <c r="H120" s="8">
        <f>SUMIF('Company X Order Report'!A:A,A:A,'Company X Order Report'!D:D)</f>
        <v>500</v>
      </c>
      <c r="I120" s="10">
        <f t="shared" si="3"/>
        <v>0.5</v>
      </c>
      <c r="J120" s="8">
        <f t="shared" si="4"/>
        <v>500</v>
      </c>
      <c r="K120" s="8" t="str">
        <f t="array" ref="K120">XLOOKUP(C:C,'Company X Pincode Zones'!B:B,'Company X Pincode Zones'!C:C)</f>
        <v>b</v>
      </c>
      <c r="L120" s="10">
        <f>IF(AND(E120="Yes",K120="a"),'Courier Company Rates'!$A$2,IF(AND(E120="Yes",K120="b"),'Courier Company Rates'!$C$2,IF(AND(E120="Yes",K120="c"),'Courier Company Rates'!$E$2,IF(AND(E120="Yes",K120="d"),'Courier Company Rates'!$G$2,IF(AND(E120="Yes",K120="e"),'Courier Company Rates'!$I$2,0)))))</f>
        <v>33</v>
      </c>
      <c r="M120" s="10">
        <f>IF(I120&gt;0.5,IF(AND(E120="Yes",K120="a"),'Courier Company Rates'!$B$2,IF(AND(E120="Yes",K120="b"),'Courier Company Rates'!$D$2,IF(AND(E120="Yes",K120="c"),'Courier Company Rates'!$F$2,IF(AND(E120="Yes",K120="d"),'Courier Company Rates'!$H$2,IF(AND(E120="Yes",K120="e"),'Courier Company Rates'!$J$2,0))))),0)</f>
        <v>0</v>
      </c>
      <c r="N120" s="10">
        <f>IF(AND(F120="Yes",K120="a"),'Courier Company Rates'!$K$2,IF(AND(F120="Yes",K120="b"),'Courier Company Rates'!$M$2,IF(AND(F120="Yes",K120="c"),'Courier Company Rates'!$O$2,IF(AND(F120="Yes",K120="d"),'Courier Company Rates'!$Q$2,IF(AND(F120="Yes",K120="e"),'Courier Company Rates'!$S$2,0)))))</f>
        <v>0</v>
      </c>
      <c r="O120" s="10">
        <f>IF(I120&gt;0.5,IF(AND(F120="Yes",K120="a"),'Courier Company Rates'!$L$2,IF(AND(F120="Yes",K120="b"),'Courier Company Rates'!$N$2,IF(AND(F120="Yes",K120="c"),'Courier Company Rates'!$P$2,IF(AND(F120="Yes",K120="d"),'Courier Company Rates'!$R$2,IF(AND(F120="Yes",K120="e"),'Courier Company Rates'!$T$2,0))))),0)</f>
        <v>0</v>
      </c>
      <c r="P120" s="10">
        <f t="shared" si="5"/>
        <v>33</v>
      </c>
      <c r="Q120" s="11">
        <f t="array" ref="Q120">XLOOKUP(A:A,'Courier Company Invoice'!B:B,'Courier Company Invoice'!C:C)</f>
        <v>0.67</v>
      </c>
      <c r="R120" s="10">
        <f t="shared" si="6"/>
        <v>1</v>
      </c>
      <c r="S120" s="8" t="str">
        <f t="array" ref="S120">XLOOKUP(C:C,'Courier Company Invoice'!E:E,'Courier Company Invoice'!F:F)</f>
        <v>d</v>
      </c>
      <c r="T120" s="10">
        <f t="array" ref="T120">ROUND(XLOOKUP(A:A,'Courier Company Invoice'!B:B,'Courier Company Invoice'!H:H),2)</f>
        <v>90.2</v>
      </c>
      <c r="U120" s="10">
        <f t="shared" si="7"/>
        <v>-57.2</v>
      </c>
      <c r="V120" s="10">
        <f t="shared" si="8"/>
        <v>-173.3333333</v>
      </c>
      <c r="W120" s="10">
        <f t="shared" si="9"/>
        <v>66</v>
      </c>
      <c r="X120" s="10">
        <f t="shared" si="10"/>
        <v>0</v>
      </c>
      <c r="Y120" s="12"/>
      <c r="Z120" s="12"/>
    </row>
    <row r="121" ht="15.75" customHeight="1">
      <c r="A121" s="8">
        <v>2.001812941E9</v>
      </c>
      <c r="B121" s="9">
        <f t="array" ref="B121">XLOOKUP(A:A,'Courier Company Invoice'!B:B,'Courier Company Invoice'!A:A)</f>
        <v>1091118551656</v>
      </c>
      <c r="C121" s="8">
        <f t="array" ref="C121">XLOOKUP(A:A,'Courier Company Invoice'!B:B,'Courier Company Invoice'!E:E)</f>
        <v>325207</v>
      </c>
      <c r="D121" s="8" t="str">
        <f t="array" ref="D121">XLOOKUP(A:A,'Courier Company Invoice'!B:B,'Courier Company Invoice'!G:G)</f>
        <v>Forward charges</v>
      </c>
      <c r="E121" s="8" t="str">
        <f t="shared" si="1"/>
        <v>Yes</v>
      </c>
      <c r="F121" s="8" t="str">
        <f t="shared" si="2"/>
        <v>No</v>
      </c>
      <c r="G121" s="10">
        <f>SUMIF('Company X Order Report'!A:A,A:A,'Company X Order Report'!D:D)/1000</f>
        <v>0.5</v>
      </c>
      <c r="H121" s="8">
        <f>SUMIF('Company X Order Report'!A:A,A:A,'Company X Order Report'!D:D)</f>
        <v>500</v>
      </c>
      <c r="I121" s="10">
        <f t="shared" si="3"/>
        <v>0.5</v>
      </c>
      <c r="J121" s="8">
        <f t="shared" si="4"/>
        <v>500</v>
      </c>
      <c r="K121" s="8" t="str">
        <f t="array" ref="K121">XLOOKUP(C:C,'Company X Pincode Zones'!B:B,'Company X Pincode Zones'!C:C)</f>
        <v>b</v>
      </c>
      <c r="L121" s="10">
        <f>IF(AND(E121="Yes",K121="a"),'Courier Company Rates'!$A$2,IF(AND(E121="Yes",K121="b"),'Courier Company Rates'!$C$2,IF(AND(E121="Yes",K121="c"),'Courier Company Rates'!$E$2,IF(AND(E121="Yes",K121="d"),'Courier Company Rates'!$G$2,IF(AND(E121="Yes",K121="e"),'Courier Company Rates'!$I$2,0)))))</f>
        <v>33</v>
      </c>
      <c r="M121" s="10">
        <f>IF(I121&gt;0.5,IF(AND(E121="Yes",K121="a"),'Courier Company Rates'!$B$2,IF(AND(E121="Yes",K121="b"),'Courier Company Rates'!$D$2,IF(AND(E121="Yes",K121="c"),'Courier Company Rates'!$F$2,IF(AND(E121="Yes",K121="d"),'Courier Company Rates'!$H$2,IF(AND(E121="Yes",K121="e"),'Courier Company Rates'!$J$2,0))))),0)</f>
        <v>0</v>
      </c>
      <c r="N121" s="10">
        <f>IF(AND(F121="Yes",K121="a"),'Courier Company Rates'!$K$2,IF(AND(F121="Yes",K121="b"),'Courier Company Rates'!$M$2,IF(AND(F121="Yes",K121="c"),'Courier Company Rates'!$O$2,IF(AND(F121="Yes",K121="d"),'Courier Company Rates'!$Q$2,IF(AND(F121="Yes",K121="e"),'Courier Company Rates'!$S$2,0)))))</f>
        <v>0</v>
      </c>
      <c r="O121" s="10">
        <f>IF(I121&gt;0.5,IF(AND(F121="Yes",K121="a"),'Courier Company Rates'!$L$2,IF(AND(F121="Yes",K121="b"),'Courier Company Rates'!$N$2,IF(AND(F121="Yes",K121="c"),'Courier Company Rates'!$P$2,IF(AND(F121="Yes",K121="d"),'Courier Company Rates'!$R$2,IF(AND(F121="Yes",K121="e"),'Courier Company Rates'!$T$2,0))))),0)</f>
        <v>0</v>
      </c>
      <c r="P121" s="10">
        <f t="shared" si="5"/>
        <v>33</v>
      </c>
      <c r="Q121" s="13">
        <f t="array" ref="Q121">XLOOKUP(A:A,'Courier Company Invoice'!B:B,'Courier Company Invoice'!C:C)</f>
        <v>0.73</v>
      </c>
      <c r="R121" s="10">
        <f t="shared" si="6"/>
        <v>1</v>
      </c>
      <c r="S121" s="8" t="str">
        <f t="array" ref="S121">XLOOKUP(C:C,'Courier Company Invoice'!E:E,'Courier Company Invoice'!F:F)</f>
        <v>d</v>
      </c>
      <c r="T121" s="10">
        <f t="array" ref="T121">ROUND(XLOOKUP(A:A,'Courier Company Invoice'!B:B,'Courier Company Invoice'!H:H),2)</f>
        <v>90.2</v>
      </c>
      <c r="U121" s="10">
        <f t="shared" si="7"/>
        <v>-57.2</v>
      </c>
      <c r="V121" s="10">
        <f t="shared" si="8"/>
        <v>-173.3333333</v>
      </c>
      <c r="W121" s="10">
        <f t="shared" si="9"/>
        <v>66</v>
      </c>
      <c r="X121" s="10">
        <f t="shared" si="10"/>
        <v>0</v>
      </c>
      <c r="Y121" s="12"/>
      <c r="Z121" s="12"/>
    </row>
    <row r="122" ht="15.75" customHeight="1">
      <c r="A122" s="8">
        <v>2.001809383E9</v>
      </c>
      <c r="B122" s="9">
        <f t="array" ref="B122">XLOOKUP(A:A,'Courier Company Invoice'!B:B,'Courier Company Invoice'!A:A)</f>
        <v>1091117614452</v>
      </c>
      <c r="C122" s="8">
        <f t="array" ref="C122">XLOOKUP(A:A,'Courier Company Invoice'!B:B,'Courier Company Invoice'!E:E)</f>
        <v>303702</v>
      </c>
      <c r="D122" s="8" t="str">
        <f t="array" ref="D122">XLOOKUP(A:A,'Courier Company Invoice'!B:B,'Courier Company Invoice'!G:G)</f>
        <v>Forward and RTO charges</v>
      </c>
      <c r="E122" s="8" t="str">
        <f t="shared" si="1"/>
        <v>Yes</v>
      </c>
      <c r="F122" s="8" t="str">
        <f t="shared" si="2"/>
        <v>Yes</v>
      </c>
      <c r="G122" s="10">
        <f>SUMIF('Company X Order Report'!A:A,A:A,'Company X Order Report'!D:D)/1000</f>
        <v>0.607</v>
      </c>
      <c r="H122" s="8">
        <f>SUMIF('Company X Order Report'!A:A,A:A,'Company X Order Report'!D:D)</f>
        <v>607</v>
      </c>
      <c r="I122" s="10">
        <f t="shared" si="3"/>
        <v>1</v>
      </c>
      <c r="J122" s="8">
        <f t="shared" si="4"/>
        <v>1000</v>
      </c>
      <c r="K122" s="8" t="str">
        <f t="array" ref="K122">XLOOKUP(C:C,'Company X Pincode Zones'!B:B,'Company X Pincode Zones'!C:C)</f>
        <v>b</v>
      </c>
      <c r="L122" s="10">
        <f>IF(AND(E122="Yes",K122="a"),'Courier Company Rates'!$A$2,IF(AND(E122="Yes",K122="b"),'Courier Company Rates'!$C$2,IF(AND(E122="Yes",K122="c"),'Courier Company Rates'!$E$2,IF(AND(E122="Yes",K122="d"),'Courier Company Rates'!$G$2,IF(AND(E122="Yes",K122="e"),'Courier Company Rates'!$I$2,0)))))</f>
        <v>33</v>
      </c>
      <c r="M122" s="10">
        <f>IF(I122&gt;0.5,IF(AND(E122="Yes",K122="a"),'Courier Company Rates'!$B$2,IF(AND(E122="Yes",K122="b"),'Courier Company Rates'!$D$2,IF(AND(E122="Yes",K122="c"),'Courier Company Rates'!$F$2,IF(AND(E122="Yes",K122="d"),'Courier Company Rates'!$H$2,IF(AND(E122="Yes",K122="e"),'Courier Company Rates'!$J$2,0))))),0)</f>
        <v>28.3</v>
      </c>
      <c r="N122" s="10">
        <f>IF(AND(F122="Yes",K122="a"),'Courier Company Rates'!$K$2,IF(AND(F122="Yes",K122="b"),'Courier Company Rates'!$M$2,IF(AND(F122="Yes",K122="c"),'Courier Company Rates'!$O$2,IF(AND(F122="Yes",K122="d"),'Courier Company Rates'!$Q$2,IF(AND(F122="Yes",K122="e"),'Courier Company Rates'!$S$2,0)))))</f>
        <v>20.5</v>
      </c>
      <c r="O122" s="10">
        <f>IF(I122&gt;0.5,IF(AND(F122="Yes",K122="a"),'Courier Company Rates'!$L$2,IF(AND(F122="Yes",K122="b"),'Courier Company Rates'!$N$2,IF(AND(F122="Yes",K122="c"),'Courier Company Rates'!$P$2,IF(AND(F122="Yes",K122="d"),'Courier Company Rates'!$R$2,IF(AND(F122="Yes",K122="e"),'Courier Company Rates'!$T$2,0))))),0)</f>
        <v>28.3</v>
      </c>
      <c r="P122" s="10">
        <f t="shared" si="5"/>
        <v>110.1</v>
      </c>
      <c r="Q122" s="11">
        <f t="array" ref="Q122">XLOOKUP(A:A,'Courier Company Invoice'!B:B,'Courier Company Invoice'!C:C)</f>
        <v>0.5</v>
      </c>
      <c r="R122" s="10">
        <f t="shared" si="6"/>
        <v>0.5</v>
      </c>
      <c r="S122" s="8" t="str">
        <f t="array" ref="S122">XLOOKUP(C:C,'Courier Company Invoice'!E:E,'Courier Company Invoice'!F:F)</f>
        <v>d</v>
      </c>
      <c r="T122" s="10">
        <f t="array" ref="T122">ROUND(XLOOKUP(A:A,'Courier Company Invoice'!B:B,'Courier Company Invoice'!H:H),2)</f>
        <v>86.7</v>
      </c>
      <c r="U122" s="10">
        <f t="shared" si="7"/>
        <v>23.4</v>
      </c>
      <c r="V122" s="10">
        <f t="shared" si="8"/>
        <v>21.25340599</v>
      </c>
      <c r="W122" s="10">
        <f t="shared" si="9"/>
        <v>100.9884679</v>
      </c>
      <c r="X122" s="10">
        <f t="shared" si="10"/>
        <v>80.39538715</v>
      </c>
      <c r="Y122" s="12"/>
      <c r="Z122" s="12"/>
    </row>
    <row r="123" ht="15.75" customHeight="1">
      <c r="A123" s="8">
        <v>2.001820978E9</v>
      </c>
      <c r="B123" s="9">
        <f t="array" ref="B123">XLOOKUP(A:A,'Courier Company Invoice'!B:B,'Courier Company Invoice'!A:A)</f>
        <v>1091120922803</v>
      </c>
      <c r="C123" s="8">
        <f t="array" ref="C123">XLOOKUP(A:A,'Courier Company Invoice'!B:B,'Courier Company Invoice'!E:E)</f>
        <v>313301</v>
      </c>
      <c r="D123" s="8" t="str">
        <f t="array" ref="D123">XLOOKUP(A:A,'Courier Company Invoice'!B:B,'Courier Company Invoice'!G:G)</f>
        <v>Forward charges</v>
      </c>
      <c r="E123" s="8" t="str">
        <f t="shared" si="1"/>
        <v>Yes</v>
      </c>
      <c r="F123" s="8" t="str">
        <f t="shared" si="2"/>
        <v>No</v>
      </c>
      <c r="G123" s="10">
        <f>SUMIF('Company X Order Report'!A:A,A:A,'Company X Order Report'!D:D)/1000</f>
        <v>0.515</v>
      </c>
      <c r="H123" s="8">
        <f>SUMIF('Company X Order Report'!A:A,A:A,'Company X Order Report'!D:D)</f>
        <v>515</v>
      </c>
      <c r="I123" s="10">
        <f t="shared" si="3"/>
        <v>1</v>
      </c>
      <c r="J123" s="8">
        <f t="shared" si="4"/>
        <v>1000</v>
      </c>
      <c r="K123" s="8" t="str">
        <f t="array" ref="K123">XLOOKUP(C:C,'Company X Pincode Zones'!B:B,'Company X Pincode Zones'!C:C)</f>
        <v>b</v>
      </c>
      <c r="L123" s="10">
        <f>IF(AND(E123="Yes",K123="a"),'Courier Company Rates'!$A$2,IF(AND(E123="Yes",K123="b"),'Courier Company Rates'!$C$2,IF(AND(E123="Yes",K123="c"),'Courier Company Rates'!$E$2,IF(AND(E123="Yes",K123="d"),'Courier Company Rates'!$G$2,IF(AND(E123="Yes",K123="e"),'Courier Company Rates'!$I$2,0)))))</f>
        <v>33</v>
      </c>
      <c r="M123" s="10">
        <f>IF(I123&gt;0.5,IF(AND(E123="Yes",K123="a"),'Courier Company Rates'!$B$2,IF(AND(E123="Yes",K123="b"),'Courier Company Rates'!$D$2,IF(AND(E123="Yes",K123="c"),'Courier Company Rates'!$F$2,IF(AND(E123="Yes",K123="d"),'Courier Company Rates'!$H$2,IF(AND(E123="Yes",K123="e"),'Courier Company Rates'!$J$2,0))))),0)</f>
        <v>28.3</v>
      </c>
      <c r="N123" s="10">
        <f>IF(AND(F123="Yes",K123="a"),'Courier Company Rates'!$K$2,IF(AND(F123="Yes",K123="b"),'Courier Company Rates'!$M$2,IF(AND(F123="Yes",K123="c"),'Courier Company Rates'!$O$2,IF(AND(F123="Yes",K123="d"),'Courier Company Rates'!$Q$2,IF(AND(F123="Yes",K123="e"),'Courier Company Rates'!$S$2,0)))))</f>
        <v>0</v>
      </c>
      <c r="O123" s="10">
        <f>IF(I123&gt;0.5,IF(AND(F123="Yes",K123="a"),'Courier Company Rates'!$L$2,IF(AND(F123="Yes",K123="b"),'Courier Company Rates'!$N$2,IF(AND(F123="Yes",K123="c"),'Courier Company Rates'!$P$2,IF(AND(F123="Yes",K123="d"),'Courier Company Rates'!$R$2,IF(AND(F123="Yes",K123="e"),'Courier Company Rates'!$T$2,0))))),0)</f>
        <v>0</v>
      </c>
      <c r="P123" s="10">
        <f t="shared" si="5"/>
        <v>61.3</v>
      </c>
      <c r="Q123" s="13">
        <f t="array" ref="Q123">XLOOKUP(A:A,'Courier Company Invoice'!B:B,'Courier Company Invoice'!C:C)</f>
        <v>0.5</v>
      </c>
      <c r="R123" s="10">
        <f t="shared" si="6"/>
        <v>0.5</v>
      </c>
      <c r="S123" s="8" t="str">
        <f t="array" ref="S123">XLOOKUP(C:C,'Courier Company Invoice'!E:E,'Courier Company Invoice'!F:F)</f>
        <v>d</v>
      </c>
      <c r="T123" s="10">
        <f t="array" ref="T123">ROUND(XLOOKUP(A:A,'Courier Company Invoice'!B:B,'Courier Company Invoice'!H:H),2)</f>
        <v>45.4</v>
      </c>
      <c r="U123" s="10">
        <f t="shared" si="7"/>
        <v>15.9</v>
      </c>
      <c r="V123" s="10">
        <f t="shared" si="8"/>
        <v>25.93800979</v>
      </c>
      <c r="W123" s="10">
        <f t="shared" si="9"/>
        <v>119.0291262</v>
      </c>
      <c r="X123" s="10">
        <f t="shared" si="10"/>
        <v>0</v>
      </c>
      <c r="Y123" s="12"/>
      <c r="Z123" s="12"/>
    </row>
    <row r="124" ht="15.75" customHeight="1">
      <c r="A124" s="8">
        <v>2.001811475E9</v>
      </c>
      <c r="B124" s="9">
        <f t="array" ref="B124">XLOOKUP(A:A,'Courier Company Invoice'!B:B,'Courier Company Invoice'!A:A)</f>
        <v>1091121844806</v>
      </c>
      <c r="C124" s="8">
        <f t="array" ref="C124">XLOOKUP(A:A,'Courier Company Invoice'!B:B,'Courier Company Invoice'!E:E)</f>
        <v>173212</v>
      </c>
      <c r="D124" s="8" t="str">
        <f t="array" ref="D124">XLOOKUP(A:A,'Courier Company Invoice'!B:B,'Courier Company Invoice'!G:G)</f>
        <v>Forward charges</v>
      </c>
      <c r="E124" s="8" t="str">
        <f t="shared" si="1"/>
        <v>Yes</v>
      </c>
      <c r="F124" s="8" t="str">
        <f t="shared" si="2"/>
        <v>No</v>
      </c>
      <c r="G124" s="10">
        <f>SUMIF('Company X Order Report'!A:A,A:A,'Company X Order Report'!D:D)/1000</f>
        <v>0.689</v>
      </c>
      <c r="H124" s="8">
        <f>SUMIF('Company X Order Report'!A:A,A:A,'Company X Order Report'!D:D)</f>
        <v>689</v>
      </c>
      <c r="I124" s="10">
        <f t="shared" si="3"/>
        <v>1</v>
      </c>
      <c r="J124" s="8">
        <f t="shared" si="4"/>
        <v>1000</v>
      </c>
      <c r="K124" s="8" t="str">
        <f t="array" ref="K124">XLOOKUP(C:C,'Company X Pincode Zones'!B:B,'Company X Pincode Zones'!C:C)</f>
        <v>e</v>
      </c>
      <c r="L124" s="10">
        <f>IF(AND(E124="Yes",K124="a"),'Courier Company Rates'!$A$2,IF(AND(E124="Yes",K124="b"),'Courier Company Rates'!$C$2,IF(AND(E124="Yes",K124="c"),'Courier Company Rates'!$E$2,IF(AND(E124="Yes",K124="d"),'Courier Company Rates'!$G$2,IF(AND(E124="Yes",K124="e"),'Courier Company Rates'!$I$2,0)))))</f>
        <v>56.6</v>
      </c>
      <c r="M124" s="10">
        <f>IF(I124&gt;0.5,IF(AND(E124="Yes",K124="a"),'Courier Company Rates'!$B$2,IF(AND(E124="Yes",K124="b"),'Courier Company Rates'!$D$2,IF(AND(E124="Yes",K124="c"),'Courier Company Rates'!$F$2,IF(AND(E124="Yes",K124="d"),'Courier Company Rates'!$H$2,IF(AND(E124="Yes",K124="e"),'Courier Company Rates'!$J$2,0))))),0)</f>
        <v>55.5</v>
      </c>
      <c r="N124" s="10">
        <f>IF(AND(F124="Yes",K124="a"),'Courier Company Rates'!$K$2,IF(AND(F124="Yes",K124="b"),'Courier Company Rates'!$M$2,IF(AND(F124="Yes",K124="c"),'Courier Company Rates'!$O$2,IF(AND(F124="Yes",K124="d"),'Courier Company Rates'!$Q$2,IF(AND(F124="Yes",K124="e"),'Courier Company Rates'!$S$2,0)))))</f>
        <v>0</v>
      </c>
      <c r="O124" s="10">
        <f>IF(I124&gt;0.5,IF(AND(F124="Yes",K124="a"),'Courier Company Rates'!$L$2,IF(AND(F124="Yes",K124="b"),'Courier Company Rates'!$N$2,IF(AND(F124="Yes",K124="c"),'Courier Company Rates'!$P$2,IF(AND(F124="Yes",K124="d"),'Courier Company Rates'!$R$2,IF(AND(F124="Yes",K124="e"),'Courier Company Rates'!$T$2,0))))),0)</f>
        <v>0</v>
      </c>
      <c r="P124" s="10">
        <f t="shared" si="5"/>
        <v>112.1</v>
      </c>
      <c r="Q124" s="11">
        <f t="array" ref="Q124">XLOOKUP(A:A,'Courier Company Invoice'!B:B,'Courier Company Invoice'!C:C)</f>
        <v>0.5</v>
      </c>
      <c r="R124" s="10">
        <f t="shared" si="6"/>
        <v>0.5</v>
      </c>
      <c r="S124" s="8" t="str">
        <f t="array" ref="S124">XLOOKUP(C:C,'Courier Company Invoice'!E:E,'Courier Company Invoice'!F:F)</f>
        <v>b</v>
      </c>
      <c r="T124" s="10">
        <f t="array" ref="T124">ROUND(XLOOKUP(A:A,'Courier Company Invoice'!B:B,'Courier Company Invoice'!H:H),2)</f>
        <v>33</v>
      </c>
      <c r="U124" s="10">
        <f t="shared" si="7"/>
        <v>79.1</v>
      </c>
      <c r="V124" s="10">
        <f t="shared" si="8"/>
        <v>70.56199822</v>
      </c>
      <c r="W124" s="10">
        <f t="shared" si="9"/>
        <v>162.6995646</v>
      </c>
      <c r="X124" s="10">
        <f t="shared" si="10"/>
        <v>0</v>
      </c>
      <c r="Y124" s="12"/>
      <c r="Z124" s="12"/>
    </row>
    <row r="125" ht="15.75" customHeight="1">
      <c r="A125" s="8">
        <v>2.001811305E9</v>
      </c>
      <c r="B125" s="9">
        <f t="array" ref="B125">XLOOKUP(A:A,'Courier Company Invoice'!B:B,'Courier Company Invoice'!A:A)</f>
        <v>1091121846136</v>
      </c>
      <c r="C125" s="8">
        <f t="array" ref="C125">XLOOKUP(A:A,'Courier Company Invoice'!B:B,'Courier Company Invoice'!E:E)</f>
        <v>302020</v>
      </c>
      <c r="D125" s="8" t="str">
        <f t="array" ref="D125">XLOOKUP(A:A,'Courier Company Invoice'!B:B,'Courier Company Invoice'!G:G)</f>
        <v>Forward charges</v>
      </c>
      <c r="E125" s="8" t="str">
        <f t="shared" si="1"/>
        <v>Yes</v>
      </c>
      <c r="F125" s="8" t="str">
        <f t="shared" si="2"/>
        <v>No</v>
      </c>
      <c r="G125" s="10">
        <f>SUMIF('Company X Order Report'!A:A,A:A,'Company X Order Report'!D:D)/1000</f>
        <v>0.75</v>
      </c>
      <c r="H125" s="8">
        <f>SUMIF('Company X Order Report'!A:A,A:A,'Company X Order Report'!D:D)</f>
        <v>750</v>
      </c>
      <c r="I125" s="10">
        <f t="shared" si="3"/>
        <v>1</v>
      </c>
      <c r="J125" s="8">
        <f t="shared" si="4"/>
        <v>1000</v>
      </c>
      <c r="K125" s="8" t="str">
        <f t="array" ref="K125">XLOOKUP(C:C,'Company X Pincode Zones'!B:B,'Company X Pincode Zones'!C:C)</f>
        <v>b</v>
      </c>
      <c r="L125" s="10">
        <f>IF(AND(E125="Yes",K125="a"),'Courier Company Rates'!$A$2,IF(AND(E125="Yes",K125="b"),'Courier Company Rates'!$C$2,IF(AND(E125="Yes",K125="c"),'Courier Company Rates'!$E$2,IF(AND(E125="Yes",K125="d"),'Courier Company Rates'!$G$2,IF(AND(E125="Yes",K125="e"),'Courier Company Rates'!$I$2,0)))))</f>
        <v>33</v>
      </c>
      <c r="M125" s="10">
        <f>IF(I125&gt;0.5,IF(AND(E125="Yes",K125="a"),'Courier Company Rates'!$B$2,IF(AND(E125="Yes",K125="b"),'Courier Company Rates'!$D$2,IF(AND(E125="Yes",K125="c"),'Courier Company Rates'!$F$2,IF(AND(E125="Yes",K125="d"),'Courier Company Rates'!$H$2,IF(AND(E125="Yes",K125="e"),'Courier Company Rates'!$J$2,0))))),0)</f>
        <v>28.3</v>
      </c>
      <c r="N125" s="10">
        <f>IF(AND(F125="Yes",K125="a"),'Courier Company Rates'!$K$2,IF(AND(F125="Yes",K125="b"),'Courier Company Rates'!$M$2,IF(AND(F125="Yes",K125="c"),'Courier Company Rates'!$O$2,IF(AND(F125="Yes",K125="d"),'Courier Company Rates'!$Q$2,IF(AND(F125="Yes",K125="e"),'Courier Company Rates'!$S$2,0)))))</f>
        <v>0</v>
      </c>
      <c r="O125" s="10">
        <f>IF(I125&gt;0.5,IF(AND(F125="Yes",K125="a"),'Courier Company Rates'!$L$2,IF(AND(F125="Yes",K125="b"),'Courier Company Rates'!$N$2,IF(AND(F125="Yes",K125="c"),'Courier Company Rates'!$P$2,IF(AND(F125="Yes",K125="d"),'Courier Company Rates'!$R$2,IF(AND(F125="Yes",K125="e"),'Courier Company Rates'!$T$2,0))))),0)</f>
        <v>0</v>
      </c>
      <c r="P125" s="10">
        <f t="shared" si="5"/>
        <v>61.3</v>
      </c>
      <c r="Q125" s="13">
        <f t="array" ref="Q125">XLOOKUP(A:A,'Courier Company Invoice'!B:B,'Courier Company Invoice'!C:C)</f>
        <v>0.5</v>
      </c>
      <c r="R125" s="10">
        <f t="shared" si="6"/>
        <v>0.5</v>
      </c>
      <c r="S125" s="8" t="str">
        <f t="array" ref="S125">XLOOKUP(C:C,'Courier Company Invoice'!E:E,'Courier Company Invoice'!F:F)</f>
        <v>d</v>
      </c>
      <c r="T125" s="10">
        <f t="array" ref="T125">ROUND(XLOOKUP(A:A,'Courier Company Invoice'!B:B,'Courier Company Invoice'!H:H),2)</f>
        <v>45.4</v>
      </c>
      <c r="U125" s="10">
        <f t="shared" si="7"/>
        <v>15.9</v>
      </c>
      <c r="V125" s="10">
        <f t="shared" si="8"/>
        <v>25.93800979</v>
      </c>
      <c r="W125" s="10">
        <f t="shared" si="9"/>
        <v>81.73333333</v>
      </c>
      <c r="X125" s="10">
        <f t="shared" si="10"/>
        <v>0</v>
      </c>
      <c r="Y125" s="12"/>
      <c r="Z125" s="12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71"/>
    <col customWidth="1" min="3" max="3" width="9.71"/>
    <col customWidth="1" min="4" max="26" width="16.29"/>
  </cols>
  <sheetData>
    <row r="1">
      <c r="A1" s="14" t="s">
        <v>30</v>
      </c>
      <c r="B1" s="14" t="s">
        <v>31</v>
      </c>
      <c r="C1" s="14" t="s">
        <v>32</v>
      </c>
      <c r="D1" s="14" t="s">
        <v>33</v>
      </c>
    </row>
    <row r="2">
      <c r="A2" s="14">
        <v>2.001827036E9</v>
      </c>
      <c r="B2" s="15">
        <v>8.904223818706E12</v>
      </c>
      <c r="C2" s="14">
        <v>1.0</v>
      </c>
      <c r="D2" s="14">
        <f t="array" ref="D2">XLOOKUP('Company X Order Report'!B:B,'Company X SKU Master'!A:A,'Company X SKU Master'!B:B)*C2</f>
        <v>127</v>
      </c>
    </row>
    <row r="3">
      <c r="A3" s="14">
        <v>2.001827036E9</v>
      </c>
      <c r="B3" s="15">
        <v>8.904223819093E12</v>
      </c>
      <c r="C3" s="14">
        <v>1.0</v>
      </c>
      <c r="D3" s="14">
        <f t="array" ref="D3">XLOOKUP('Company X Order Report'!B:B,'Company X SKU Master'!A:A,'Company X SKU Master'!B:B)*C3</f>
        <v>150</v>
      </c>
    </row>
    <row r="4">
      <c r="A4" s="14">
        <v>2.001827036E9</v>
      </c>
      <c r="B4" s="15">
        <v>8.904223819109E12</v>
      </c>
      <c r="C4" s="14">
        <v>1.0</v>
      </c>
      <c r="D4" s="14">
        <f t="array" ref="D4">XLOOKUP('Company X Order Report'!B:B,'Company X SKU Master'!A:A,'Company X SKU Master'!B:B)*C4</f>
        <v>100</v>
      </c>
    </row>
    <row r="5">
      <c r="A5" s="14">
        <v>2.001827036E9</v>
      </c>
      <c r="B5" s="15">
        <v>8.90422381843E12</v>
      </c>
      <c r="C5" s="14">
        <v>1.0</v>
      </c>
      <c r="D5" s="14">
        <f t="array" ref="D5">XLOOKUP('Company X Order Report'!B:B,'Company X SKU Master'!A:A,'Company X SKU Master'!B:B)*C5</f>
        <v>165</v>
      </c>
    </row>
    <row r="6">
      <c r="A6" s="14">
        <v>2.001827036E9</v>
      </c>
      <c r="B6" s="15">
        <v>8.904223819277E12</v>
      </c>
      <c r="C6" s="14">
        <v>1.0</v>
      </c>
      <c r="D6" s="14">
        <f t="array" ref="D6">XLOOKUP('Company X Order Report'!B:B,'Company X SKU Master'!A:A,'Company X SKU Master'!B:B)*C6</f>
        <v>350</v>
      </c>
    </row>
    <row r="7">
      <c r="A7" s="14">
        <v>2.001827036E9</v>
      </c>
      <c r="B7" s="15" t="s">
        <v>34</v>
      </c>
      <c r="C7" s="14">
        <v>1.0</v>
      </c>
      <c r="D7" s="14">
        <f t="array" ref="D7">XLOOKUP('Company X Order Report'!B:B,'Company X SKU Master'!A:A,'Company X SKU Master'!B:B)*C7</f>
        <v>500</v>
      </c>
    </row>
    <row r="8">
      <c r="A8" s="14">
        <v>2.001827036E9</v>
      </c>
      <c r="B8" s="15">
        <v>8.904223818638E12</v>
      </c>
      <c r="C8" s="14">
        <v>2.0</v>
      </c>
      <c r="D8" s="14">
        <f t="array" ref="D8">XLOOKUP('Company X Order Report'!B:B,'Company X SKU Master'!A:A,'Company X SKU Master'!B:B)*C8</f>
        <v>274</v>
      </c>
    </row>
    <row r="9">
      <c r="A9" s="14">
        <v>2.001827036E9</v>
      </c>
      <c r="B9" s="15" t="s">
        <v>35</v>
      </c>
      <c r="C9" s="14">
        <v>1.0</v>
      </c>
      <c r="D9" s="14">
        <f t="array" ref="D9">XLOOKUP('Company X Order Report'!B:B,'Company X SKU Master'!A:A,'Company X SKU Master'!B:B)*C9</f>
        <v>10</v>
      </c>
    </row>
    <row r="10">
      <c r="A10" s="14">
        <v>2.001825261E9</v>
      </c>
      <c r="B10" s="15">
        <v>8.904223819024E12</v>
      </c>
      <c r="C10" s="14">
        <v>4.0</v>
      </c>
      <c r="D10" s="14">
        <f t="array" ref="D10">XLOOKUP('Company X Order Report'!B:B,'Company X SKU Master'!A:A,'Company X SKU Master'!B:B)*C10</f>
        <v>448</v>
      </c>
    </row>
    <row r="11">
      <c r="A11" s="14">
        <v>2.001825261E9</v>
      </c>
      <c r="B11" s="15">
        <v>8.904223819291E12</v>
      </c>
      <c r="C11" s="14">
        <v>4.0</v>
      </c>
      <c r="D11" s="14">
        <f t="array" ref="D11">XLOOKUP('Company X Order Report'!B:B,'Company X SKU Master'!A:A,'Company X SKU Master'!B:B)*C11</f>
        <v>448</v>
      </c>
    </row>
    <row r="12">
      <c r="A12" s="14">
        <v>2.001825261E9</v>
      </c>
      <c r="B12" s="15">
        <v>8.904223818638E12</v>
      </c>
      <c r="C12" s="14">
        <v>3.0</v>
      </c>
      <c r="D12" s="14">
        <f t="array" ref="D12">XLOOKUP('Company X Order Report'!B:B,'Company X SKU Master'!A:A,'Company X SKU Master'!B:B)*C12</f>
        <v>411</v>
      </c>
    </row>
    <row r="13">
      <c r="A13" s="14">
        <v>2.001825261E9</v>
      </c>
      <c r="B13" s="15">
        <v>8.904223818669E12</v>
      </c>
      <c r="C13" s="14">
        <v>1.0</v>
      </c>
      <c r="D13" s="14">
        <f t="array" ref="D13">XLOOKUP('Company X Order Report'!B:B,'Company X SKU Master'!A:A,'Company X SKU Master'!B:B)*C13</f>
        <v>240</v>
      </c>
    </row>
    <row r="14">
      <c r="A14" s="14">
        <v>2.001825261E9</v>
      </c>
      <c r="B14" s="15" t="s">
        <v>35</v>
      </c>
      <c r="C14" s="14">
        <v>1.0</v>
      </c>
      <c r="D14" s="14">
        <f t="array" ref="D14">XLOOKUP('Company X Order Report'!B:B,'Company X SKU Master'!A:A,'Company X SKU Master'!B:B)*C14</f>
        <v>10</v>
      </c>
    </row>
    <row r="15">
      <c r="A15" s="14">
        <v>2.001823564E9</v>
      </c>
      <c r="B15" s="15">
        <v>8.904223819291E12</v>
      </c>
      <c r="C15" s="14">
        <v>2.0</v>
      </c>
      <c r="D15" s="14">
        <f t="array" ref="D15">XLOOKUP('Company X Order Report'!B:B,'Company X SKU Master'!A:A,'Company X SKU Master'!B:B)*C15</f>
        <v>224</v>
      </c>
    </row>
    <row r="16">
      <c r="A16" s="14">
        <v>2.001823564E9</v>
      </c>
      <c r="B16" s="15">
        <v>8.904223819031E12</v>
      </c>
      <c r="C16" s="14">
        <v>2.0</v>
      </c>
      <c r="D16" s="14">
        <f t="array" ref="D16">XLOOKUP('Company X Order Report'!B:B,'Company X SKU Master'!A:A,'Company X SKU Master'!B:B)*C16</f>
        <v>224</v>
      </c>
    </row>
    <row r="17">
      <c r="A17" s="14">
        <v>2.001823564E9</v>
      </c>
      <c r="B17" s="15">
        <v>8.904223819024E12</v>
      </c>
      <c r="C17" s="14">
        <v>2.0</v>
      </c>
      <c r="D17" s="14">
        <f t="array" ref="D17">XLOOKUP('Company X Order Report'!B:B,'Company X SKU Master'!A:A,'Company X SKU Master'!B:B)*C17</f>
        <v>224</v>
      </c>
    </row>
    <row r="18">
      <c r="A18" s="14">
        <v>2.001822466E9</v>
      </c>
      <c r="B18" s="15">
        <v>8.904223819468E12</v>
      </c>
      <c r="C18" s="14">
        <v>2.0</v>
      </c>
      <c r="D18" s="14">
        <f t="array" ref="D18">XLOOKUP('Company X Order Report'!B:B,'Company X SKU Master'!A:A,'Company X SKU Master'!B:B)*C18</f>
        <v>480</v>
      </c>
    </row>
    <row r="19">
      <c r="A19" s="14">
        <v>2.001822466E9</v>
      </c>
      <c r="B19" s="15">
        <v>8.904223819291E12</v>
      </c>
      <c r="C19" s="14">
        <v>8.0</v>
      </c>
      <c r="D19" s="14">
        <f t="array" ref="D19">XLOOKUP('Company X Order Report'!B:B,'Company X SKU Master'!A:A,'Company X SKU Master'!B:B)*C19</f>
        <v>896</v>
      </c>
    </row>
    <row r="20">
      <c r="A20" s="14">
        <v>2.001821995E9</v>
      </c>
      <c r="B20" s="15">
        <v>8.90422381913E12</v>
      </c>
      <c r="C20" s="14">
        <v>1.0</v>
      </c>
      <c r="D20" s="14">
        <f t="array" ref="D20">XLOOKUP('Company X Order Report'!B:B,'Company X SKU Master'!A:A,'Company X SKU Master'!B:B)*C20</f>
        <v>350</v>
      </c>
    </row>
    <row r="21" ht="15.75" customHeight="1">
      <c r="A21" s="14">
        <v>2.001821995E9</v>
      </c>
      <c r="B21" s="15">
        <v>8.904223818706E12</v>
      </c>
      <c r="C21" s="14">
        <v>1.0</v>
      </c>
      <c r="D21" s="14">
        <f t="array" ref="D21">XLOOKUP('Company X Order Report'!B:B,'Company X SKU Master'!A:A,'Company X SKU Master'!B:B)*C21</f>
        <v>127</v>
      </c>
    </row>
    <row r="22" ht="15.75" customHeight="1">
      <c r="A22" s="14">
        <v>2.001821766E9</v>
      </c>
      <c r="B22" s="15">
        <v>8.904223818591E12</v>
      </c>
      <c r="C22" s="14">
        <v>2.0</v>
      </c>
      <c r="D22" s="14">
        <f t="array" ref="D22">XLOOKUP('Company X Order Report'!B:B,'Company X SKU Master'!A:A,'Company X SKU Master'!B:B)*C22</f>
        <v>240</v>
      </c>
    </row>
    <row r="23" ht="15.75" customHeight="1">
      <c r="A23" s="14">
        <v>2.00182175E9</v>
      </c>
      <c r="B23" s="15">
        <v>8.90422381885E12</v>
      </c>
      <c r="C23" s="14">
        <v>1.0</v>
      </c>
      <c r="D23" s="14">
        <f t="array" ref="D23">XLOOKUP('Company X Order Report'!B:B,'Company X SKU Master'!A:A,'Company X SKU Master'!B:B)*C23</f>
        <v>240</v>
      </c>
    </row>
    <row r="24" ht="15.75" customHeight="1">
      <c r="A24" s="14">
        <v>2.00182175E9</v>
      </c>
      <c r="B24" s="15">
        <v>8.90422381843E12</v>
      </c>
      <c r="C24" s="14">
        <v>1.0</v>
      </c>
      <c r="D24" s="14">
        <f t="array" ref="D24">XLOOKUP('Company X Order Report'!B:B,'Company X SKU Master'!A:A,'Company X SKU Master'!B:B)*C24</f>
        <v>165</v>
      </c>
    </row>
    <row r="25" ht="15.75" customHeight="1">
      <c r="A25" s="14">
        <v>2.00182175E9</v>
      </c>
      <c r="B25" s="15">
        <v>8.90422381913E12</v>
      </c>
      <c r="C25" s="14">
        <v>1.0</v>
      </c>
      <c r="D25" s="14">
        <f t="array" ref="D25">XLOOKUP('Company X Order Report'!B:B,'Company X SKU Master'!A:A,'Company X SKU Master'!B:B)*C25</f>
        <v>350</v>
      </c>
    </row>
    <row r="26" ht="15.75" customHeight="1">
      <c r="A26" s="14">
        <v>2.001821742E9</v>
      </c>
      <c r="B26" s="15">
        <v>8.904223819468E12</v>
      </c>
      <c r="C26" s="14">
        <v>1.0</v>
      </c>
      <c r="D26" s="14">
        <f t="array" ref="D26">XLOOKUP('Company X Order Report'!B:B,'Company X SKU Master'!A:A,'Company X SKU Master'!B:B)*C26</f>
        <v>240</v>
      </c>
    </row>
    <row r="27" ht="15.75" customHeight="1">
      <c r="A27" s="14">
        <v>2.001821679E9</v>
      </c>
      <c r="B27" s="15">
        <v>8.90422381843E12</v>
      </c>
      <c r="C27" s="14">
        <v>1.0</v>
      </c>
      <c r="D27" s="14">
        <f t="array" ref="D27">XLOOKUP('Company X Order Report'!B:B,'Company X SKU Master'!A:A,'Company X SKU Master'!B:B)*C27</f>
        <v>165</v>
      </c>
    </row>
    <row r="28" ht="15.75" customHeight="1">
      <c r="A28" s="14">
        <v>2.001821502E9</v>
      </c>
      <c r="B28" s="15">
        <v>8.90422381898E12</v>
      </c>
      <c r="C28" s="14">
        <v>1.0</v>
      </c>
      <c r="D28" s="14">
        <f t="array" ref="D28">XLOOKUP('Company X Order Report'!B:B,'Company X SKU Master'!A:A,'Company X SKU Master'!B:B)*C28</f>
        <v>110</v>
      </c>
    </row>
    <row r="29" ht="15.75" customHeight="1">
      <c r="A29" s="14">
        <v>2.001821502E9</v>
      </c>
      <c r="B29" s="15">
        <v>8.904223819031E12</v>
      </c>
      <c r="C29" s="14">
        <v>2.0</v>
      </c>
      <c r="D29" s="14">
        <f t="array" ref="D29">XLOOKUP('Company X Order Report'!B:B,'Company X SKU Master'!A:A,'Company X SKU Master'!B:B)*C29</f>
        <v>224</v>
      </c>
    </row>
    <row r="30" ht="15.75" customHeight="1">
      <c r="A30" s="14">
        <v>2.001821502E9</v>
      </c>
      <c r="B30" s="15">
        <v>8.904223819024E12</v>
      </c>
      <c r="C30" s="14">
        <v>2.0</v>
      </c>
      <c r="D30" s="14">
        <f t="array" ref="D30">XLOOKUP('Company X Order Report'!B:B,'Company X SKU Master'!A:A,'Company X SKU Master'!B:B)*C30</f>
        <v>224</v>
      </c>
    </row>
    <row r="31" ht="15.75" customHeight="1">
      <c r="A31" s="14">
        <v>2.001821284E9</v>
      </c>
      <c r="B31" s="15">
        <v>8.904223818614E12</v>
      </c>
      <c r="C31" s="14">
        <v>1.0</v>
      </c>
      <c r="D31" s="14">
        <f t="array" ref="D31">XLOOKUP('Company X Order Report'!B:B,'Company X SKU Master'!A:A,'Company X SKU Master'!B:B)*C31</f>
        <v>65</v>
      </c>
    </row>
    <row r="32" ht="15.75" customHeight="1">
      <c r="A32" s="14">
        <v>2.001821284E9</v>
      </c>
      <c r="B32" s="15">
        <v>8.904223819024E12</v>
      </c>
      <c r="C32" s="14">
        <v>1.0</v>
      </c>
      <c r="D32" s="14">
        <f t="array" ref="D32">XLOOKUP('Company X Order Report'!B:B,'Company X SKU Master'!A:A,'Company X SKU Master'!B:B)*C32</f>
        <v>112</v>
      </c>
    </row>
    <row r="33" ht="15.75" customHeight="1">
      <c r="A33" s="14">
        <v>2.00182119E9</v>
      </c>
      <c r="B33" s="15">
        <v>8.904223819321E12</v>
      </c>
      <c r="C33" s="14">
        <v>1.0</v>
      </c>
      <c r="D33" s="14">
        <f t="array" ref="D33">XLOOKUP('Company X Order Report'!B:B,'Company X SKU Master'!A:A,'Company X SKU Master'!B:B)*C33</f>
        <v>600</v>
      </c>
    </row>
    <row r="34" ht="15.75" customHeight="1">
      <c r="A34" s="14">
        <v>2.00182119E9</v>
      </c>
      <c r="B34" s="15">
        <v>8.904223819338E12</v>
      </c>
      <c r="C34" s="14">
        <v>1.0</v>
      </c>
      <c r="D34" s="14">
        <f t="array" ref="D34">XLOOKUP('Company X Order Report'!B:B,'Company X SKU Master'!A:A,'Company X SKU Master'!B:B)*C34</f>
        <v>600</v>
      </c>
    </row>
    <row r="35" ht="15.75" customHeight="1">
      <c r="A35" s="14">
        <v>2.001821185E9</v>
      </c>
      <c r="B35" s="15">
        <v>8.904223818942E12</v>
      </c>
      <c r="C35" s="14">
        <v>2.0</v>
      </c>
      <c r="D35" s="14">
        <f t="array" ref="D35">XLOOKUP('Company X Order Report'!B:B,'Company X SKU Master'!A:A,'Company X SKU Master'!B:B)*C35</f>
        <v>266</v>
      </c>
    </row>
    <row r="36" ht="15.75" customHeight="1">
      <c r="A36" s="14">
        <v>2.001821185E9</v>
      </c>
      <c r="B36" s="15">
        <v>8.904223818683E12</v>
      </c>
      <c r="C36" s="14">
        <v>2.0</v>
      </c>
      <c r="D36" s="14">
        <f t="array" ref="D36">XLOOKUP('Company X Order Report'!B:B,'Company X SKU Master'!A:A,'Company X SKU Master'!B:B)*C36</f>
        <v>242</v>
      </c>
    </row>
    <row r="37" ht="15.75" customHeight="1">
      <c r="A37" s="14">
        <v>2.001821185E9</v>
      </c>
      <c r="B37" s="15">
        <v>8.904223819239E12</v>
      </c>
      <c r="C37" s="14">
        <v>1.0</v>
      </c>
      <c r="D37" s="14">
        <f t="array" ref="D37">XLOOKUP('Company X Order Report'!B:B,'Company X SKU Master'!A:A,'Company X SKU Master'!B:B)*C37</f>
        <v>290</v>
      </c>
    </row>
    <row r="38" ht="15.75" customHeight="1">
      <c r="A38" s="14">
        <v>2.001821185E9</v>
      </c>
      <c r="B38" s="15">
        <v>8.904223819246E12</v>
      </c>
      <c r="C38" s="14">
        <v>1.0</v>
      </c>
      <c r="D38" s="14">
        <f t="array" ref="D38">XLOOKUP('Company X Order Report'!B:B,'Company X SKU Master'!A:A,'Company X SKU Master'!B:B)*C38</f>
        <v>290</v>
      </c>
    </row>
    <row r="39" ht="15.75" customHeight="1">
      <c r="A39" s="14">
        <v>2.001821185E9</v>
      </c>
      <c r="B39" s="15">
        <v>8.904223819253E12</v>
      </c>
      <c r="C39" s="14">
        <v>1.0</v>
      </c>
      <c r="D39" s="14">
        <f t="array" ref="D39">XLOOKUP('Company X Order Report'!B:B,'Company X SKU Master'!A:A,'Company X SKU Master'!B:B)*C39</f>
        <v>290</v>
      </c>
    </row>
    <row r="40" ht="15.75" customHeight="1">
      <c r="A40" s="14">
        <v>2.001821185E9</v>
      </c>
      <c r="B40" s="15">
        <v>8.904223818669E12</v>
      </c>
      <c r="C40" s="14">
        <v>1.0</v>
      </c>
      <c r="D40" s="14">
        <f t="array" ref="D40">XLOOKUP('Company X Order Report'!B:B,'Company X SKU Master'!A:A,'Company X SKU Master'!B:B)*C40</f>
        <v>240</v>
      </c>
    </row>
    <row r="41" ht="15.75" customHeight="1">
      <c r="A41" s="14">
        <v>2.001821185E9</v>
      </c>
      <c r="B41" s="15">
        <v>8.904223819147E12</v>
      </c>
      <c r="C41" s="14">
        <v>1.0</v>
      </c>
      <c r="D41" s="14">
        <f t="array" ref="D41">XLOOKUP('Company X Order Report'!B:B,'Company X SKU Master'!A:A,'Company X SKU Master'!B:B)*C41</f>
        <v>240</v>
      </c>
    </row>
    <row r="42" ht="15.75" customHeight="1">
      <c r="A42" s="14">
        <v>2.001821185E9</v>
      </c>
      <c r="B42" s="15">
        <v>8.90422381885E12</v>
      </c>
      <c r="C42" s="14">
        <v>1.0</v>
      </c>
      <c r="D42" s="14">
        <f t="array" ref="D42">XLOOKUP('Company X Order Report'!B:B,'Company X SKU Master'!A:A,'Company X SKU Master'!B:B)*C42</f>
        <v>240</v>
      </c>
    </row>
    <row r="43" ht="15.75" customHeight="1">
      <c r="A43" s="14">
        <v>2.001820978E9</v>
      </c>
      <c r="B43" s="15">
        <v>8.904223815859E12</v>
      </c>
      <c r="C43" s="14">
        <v>1.0</v>
      </c>
      <c r="D43" s="14">
        <f t="array" ref="D43">XLOOKUP('Company X Order Report'!B:B,'Company X SKU Master'!A:A,'Company X SKU Master'!B:B)*C43</f>
        <v>165</v>
      </c>
    </row>
    <row r="44" ht="15.75" customHeight="1">
      <c r="A44" s="14">
        <v>2.001820978E9</v>
      </c>
      <c r="B44" s="15">
        <v>8.904223817501E12</v>
      </c>
      <c r="C44" s="14">
        <v>1.0</v>
      </c>
      <c r="D44" s="14">
        <f t="array" ref="D44">XLOOKUP('Company X Order Report'!B:B,'Company X SKU Master'!A:A,'Company X SKU Master'!B:B)*C44</f>
        <v>350</v>
      </c>
    </row>
    <row r="45" ht="15.75" customHeight="1">
      <c r="A45" s="14">
        <v>2.00182069E9</v>
      </c>
      <c r="B45" s="15">
        <v>8.904223817273E12</v>
      </c>
      <c r="C45" s="14">
        <v>1.0</v>
      </c>
      <c r="D45" s="14">
        <f t="array" ref="D45">XLOOKUP('Company X Order Report'!B:B,'Company X SKU Master'!A:A,'Company X SKU Master'!B:B)*C45</f>
        <v>65</v>
      </c>
    </row>
    <row r="46" ht="15.75" customHeight="1">
      <c r="A46" s="14">
        <v>2.001819252E9</v>
      </c>
      <c r="B46" s="15">
        <v>8.904223818942E12</v>
      </c>
      <c r="C46" s="14">
        <v>1.0</v>
      </c>
      <c r="D46" s="14">
        <f t="array" ref="D46">XLOOKUP('Company X Order Report'!B:B,'Company X SKU Master'!A:A,'Company X SKU Master'!B:B)*C46</f>
        <v>133</v>
      </c>
    </row>
    <row r="47" ht="15.75" customHeight="1">
      <c r="A47" s="14">
        <v>2.001819252E9</v>
      </c>
      <c r="B47" s="15">
        <v>8.904223818706E12</v>
      </c>
      <c r="C47" s="14">
        <v>1.0</v>
      </c>
      <c r="D47" s="14">
        <f t="array" ref="D47">XLOOKUP('Company X Order Report'!B:B,'Company X SKU Master'!A:A,'Company X SKU Master'!B:B)*C47</f>
        <v>127</v>
      </c>
    </row>
    <row r="48" ht="15.75" customHeight="1">
      <c r="A48" s="14">
        <v>2.001819252E9</v>
      </c>
      <c r="B48" s="15" t="s">
        <v>35</v>
      </c>
      <c r="C48" s="14">
        <v>1.0</v>
      </c>
      <c r="D48" s="14">
        <f t="array" ref="D48">XLOOKUP('Company X Order Report'!B:B,'Company X SKU Master'!A:A,'Company X SKU Master'!B:B)*C48</f>
        <v>10</v>
      </c>
    </row>
    <row r="49" ht="15.75" customHeight="1">
      <c r="A49" s="14">
        <v>2.00181839E9</v>
      </c>
      <c r="B49" s="15">
        <v>8.904223819147E12</v>
      </c>
      <c r="C49" s="14">
        <v>1.0</v>
      </c>
      <c r="D49" s="14">
        <f t="array" ref="D49">XLOOKUP('Company X Order Report'!B:B,'Company X SKU Master'!A:A,'Company X SKU Master'!B:B)*C49</f>
        <v>240</v>
      </c>
    </row>
    <row r="50" ht="15.75" customHeight="1">
      <c r="A50" s="14">
        <v>2.00181839E9</v>
      </c>
      <c r="B50" s="15">
        <v>8.904223818935E12</v>
      </c>
      <c r="C50" s="14">
        <v>4.0</v>
      </c>
      <c r="D50" s="14">
        <f t="array" ref="D50">XLOOKUP('Company X Order Report'!B:B,'Company X SKU Master'!A:A,'Company X SKU Master'!B:B)*C50</f>
        <v>480</v>
      </c>
    </row>
    <row r="51" ht="15.75" customHeight="1">
      <c r="A51" s="14">
        <v>2.00181839E9</v>
      </c>
      <c r="B51" s="15">
        <v>8.904223818683E12</v>
      </c>
      <c r="C51" s="14">
        <v>1.0</v>
      </c>
      <c r="D51" s="14">
        <f t="array" ref="D51">XLOOKUP('Company X Order Report'!B:B,'Company X SKU Master'!A:A,'Company X SKU Master'!B:B)*C51</f>
        <v>121</v>
      </c>
    </row>
    <row r="52" ht="15.75" customHeight="1">
      <c r="A52" s="14">
        <v>2.00181716E9</v>
      </c>
      <c r="B52" s="15">
        <v>8.904223818478E12</v>
      </c>
      <c r="C52" s="14">
        <v>1.0</v>
      </c>
      <c r="D52" s="14">
        <f t="array" ref="D52">XLOOKUP('Company X Order Report'!B:B,'Company X SKU Master'!A:A,'Company X SKU Master'!B:B)*C52</f>
        <v>350</v>
      </c>
    </row>
    <row r="53" ht="15.75" customHeight="1">
      <c r="A53" s="14">
        <v>2.00181716E9</v>
      </c>
      <c r="B53" s="15">
        <v>8.904223819284E12</v>
      </c>
      <c r="C53" s="14">
        <v>1.0</v>
      </c>
      <c r="D53" s="14">
        <f t="array" ref="D53">XLOOKUP('Company X Order Report'!B:B,'Company X SKU Master'!A:A,'Company X SKU Master'!B:B)*C53</f>
        <v>350</v>
      </c>
    </row>
    <row r="54" ht="15.75" customHeight="1">
      <c r="A54" s="14">
        <v>2.001817093E9</v>
      </c>
      <c r="B54" s="15">
        <v>8.904223816214E12</v>
      </c>
      <c r="C54" s="14">
        <v>1.0</v>
      </c>
      <c r="D54" s="14">
        <f t="array" ref="D54">XLOOKUP('Company X Order Report'!B:B,'Company X SKU Master'!A:A,'Company X SKU Master'!B:B)*C54</f>
        <v>120</v>
      </c>
    </row>
    <row r="55" ht="15.75" customHeight="1">
      <c r="A55" s="14">
        <v>2.001817093E9</v>
      </c>
      <c r="B55" s="15">
        <v>8.904223818874E12</v>
      </c>
      <c r="C55" s="14">
        <v>1.0</v>
      </c>
      <c r="D55" s="14">
        <f t="array" ref="D55">XLOOKUP('Company X Order Report'!B:B,'Company X SKU Master'!A:A,'Company X SKU Master'!B:B)*C55</f>
        <v>100</v>
      </c>
    </row>
    <row r="56" ht="15.75" customHeight="1">
      <c r="A56" s="14">
        <v>2.001817093E9</v>
      </c>
      <c r="B56" s="15">
        <v>8.904223819512E12</v>
      </c>
      <c r="C56" s="14">
        <v>1.0</v>
      </c>
      <c r="D56" s="14">
        <f t="array" ref="D56">XLOOKUP('Company X Order Report'!B:B,'Company X SKU Master'!A:A,'Company X SKU Master'!B:B)*C56</f>
        <v>210</v>
      </c>
    </row>
    <row r="57" ht="15.75" customHeight="1">
      <c r="A57" s="14">
        <v>2.001817093E9</v>
      </c>
      <c r="B57" s="15">
        <v>8.904223818881E12</v>
      </c>
      <c r="C57" s="14">
        <v>1.0</v>
      </c>
      <c r="D57" s="14">
        <f t="array" ref="D57">XLOOKUP('Company X Order Report'!B:B,'Company X SKU Master'!A:A,'Company X SKU Master'!B:B)*C57</f>
        <v>140</v>
      </c>
    </row>
    <row r="58" ht="15.75" customHeight="1">
      <c r="A58" s="14">
        <v>2.001817093E9</v>
      </c>
      <c r="B58" s="15">
        <v>8.904223819291E12</v>
      </c>
      <c r="C58" s="14">
        <v>2.0</v>
      </c>
      <c r="D58" s="14">
        <f t="array" ref="D58">XLOOKUP('Company X Order Report'!B:B,'Company X SKU Master'!A:A,'Company X SKU Master'!B:B)*C58</f>
        <v>224</v>
      </c>
    </row>
    <row r="59" ht="15.75" customHeight="1">
      <c r="A59" s="14">
        <v>2.001817093E9</v>
      </c>
      <c r="B59" s="15">
        <v>8.904223819031E12</v>
      </c>
      <c r="C59" s="14">
        <v>2.0</v>
      </c>
      <c r="D59" s="14">
        <f t="array" ref="D59">XLOOKUP('Company X Order Report'!B:B,'Company X SKU Master'!A:A,'Company X SKU Master'!B:B)*C59</f>
        <v>224</v>
      </c>
    </row>
    <row r="60" ht="15.75" customHeight="1">
      <c r="A60" s="14">
        <v>2.001817093E9</v>
      </c>
      <c r="B60" s="15">
        <v>8.904223819024E12</v>
      </c>
      <c r="C60" s="14">
        <v>2.0</v>
      </c>
      <c r="D60" s="14">
        <f t="array" ref="D60">XLOOKUP('Company X Order Report'!B:B,'Company X SKU Master'!A:A,'Company X SKU Master'!B:B)*C60</f>
        <v>224</v>
      </c>
    </row>
    <row r="61" ht="15.75" customHeight="1">
      <c r="A61" s="14">
        <v>2.001817093E9</v>
      </c>
      <c r="B61" s="15">
        <v>8.904223818553E12</v>
      </c>
      <c r="C61" s="14">
        <v>1.0</v>
      </c>
      <c r="D61" s="14">
        <f t="array" ref="D61">XLOOKUP('Company X Order Report'!B:B,'Company X SKU Master'!A:A,'Company X SKU Master'!B:B)*C61</f>
        <v>115</v>
      </c>
    </row>
    <row r="62" ht="15.75" customHeight="1">
      <c r="A62" s="14">
        <v>2.001816996E9</v>
      </c>
      <c r="B62" s="15">
        <v>8.904223818706E12</v>
      </c>
      <c r="C62" s="14">
        <v>1.0</v>
      </c>
      <c r="D62" s="14">
        <f t="array" ref="D62">XLOOKUP('Company X Order Report'!B:B,'Company X SKU Master'!A:A,'Company X SKU Master'!B:B)*C62</f>
        <v>127</v>
      </c>
    </row>
    <row r="63" ht="15.75" customHeight="1">
      <c r="A63" s="14">
        <v>2.001816996E9</v>
      </c>
      <c r="B63" s="15">
        <v>8.904223818942E12</v>
      </c>
      <c r="C63" s="14">
        <v>1.0</v>
      </c>
      <c r="D63" s="14">
        <f t="array" ref="D63">XLOOKUP('Company X Order Report'!B:B,'Company X SKU Master'!A:A,'Company X SKU Master'!B:B)*C63</f>
        <v>133</v>
      </c>
    </row>
    <row r="64" ht="15.75" customHeight="1">
      <c r="A64" s="14">
        <v>2.001816996E9</v>
      </c>
      <c r="B64" s="15">
        <v>8.90422381885E12</v>
      </c>
      <c r="C64" s="14">
        <v>1.0</v>
      </c>
      <c r="D64" s="14">
        <f t="array" ref="D64">XLOOKUP('Company X Order Report'!B:B,'Company X SKU Master'!A:A,'Company X SKU Master'!B:B)*C64</f>
        <v>240</v>
      </c>
    </row>
    <row r="65" ht="15.75" customHeight="1">
      <c r="A65" s="14">
        <v>2.001816684E9</v>
      </c>
      <c r="B65" s="15">
        <v>8.904223816214E12</v>
      </c>
      <c r="C65" s="14">
        <v>2.0</v>
      </c>
      <c r="D65" s="14">
        <f t="array" ref="D65">XLOOKUP('Company X Order Report'!B:B,'Company X SKU Master'!A:A,'Company X SKU Master'!B:B)*C65</f>
        <v>240</v>
      </c>
    </row>
    <row r="66" ht="15.75" customHeight="1">
      <c r="A66" s="14">
        <v>2.001816684E9</v>
      </c>
      <c r="B66" s="15">
        <v>8.904223818874E12</v>
      </c>
      <c r="C66" s="14">
        <v>2.0</v>
      </c>
      <c r="D66" s="14">
        <f t="array" ref="D66">XLOOKUP('Company X Order Report'!B:B,'Company X SKU Master'!A:A,'Company X SKU Master'!B:B)*C66</f>
        <v>200</v>
      </c>
    </row>
    <row r="67" ht="15.75" customHeight="1">
      <c r="A67" s="14">
        <v>2.001816684E9</v>
      </c>
      <c r="B67" s="15">
        <v>8.904223818935E12</v>
      </c>
      <c r="C67" s="14">
        <v>4.0</v>
      </c>
      <c r="D67" s="14">
        <f t="array" ref="D67">XLOOKUP('Company X Order Report'!B:B,'Company X SKU Master'!A:A,'Company X SKU Master'!B:B)*C67</f>
        <v>480</v>
      </c>
    </row>
    <row r="68" ht="15.75" customHeight="1">
      <c r="A68" s="14">
        <v>2.001816131E9</v>
      </c>
      <c r="B68" s="15">
        <v>8.904223816665E12</v>
      </c>
      <c r="C68" s="14">
        <v>2.0</v>
      </c>
      <c r="D68" s="14">
        <f t="array" ref="D68">XLOOKUP('Company X Order Report'!B:B,'Company X SKU Master'!A:A,'Company X SKU Master'!B:B)*C68</f>
        <v>204</v>
      </c>
    </row>
    <row r="69" ht="15.75" customHeight="1">
      <c r="A69" s="14">
        <v>2.001816131E9</v>
      </c>
      <c r="B69" s="15">
        <v>8.904223819277E12</v>
      </c>
      <c r="C69" s="14">
        <v>1.0</v>
      </c>
      <c r="D69" s="14">
        <f t="array" ref="D69">XLOOKUP('Company X Order Report'!B:B,'Company X SKU Master'!A:A,'Company X SKU Master'!B:B)*C69</f>
        <v>350</v>
      </c>
    </row>
    <row r="70" ht="15.75" customHeight="1">
      <c r="A70" s="14">
        <v>2.001815688E9</v>
      </c>
      <c r="B70" s="15">
        <v>8.904223816214E12</v>
      </c>
      <c r="C70" s="14">
        <v>1.0</v>
      </c>
      <c r="D70" s="14">
        <f t="array" ref="D70">XLOOKUP('Company X Order Report'!B:B,'Company X SKU Master'!A:A,'Company X SKU Master'!B:B)*C70</f>
        <v>120</v>
      </c>
    </row>
    <row r="71" ht="15.75" customHeight="1">
      <c r="A71" s="14">
        <v>2.001815688E9</v>
      </c>
      <c r="B71" s="15">
        <v>8.904223818874E12</v>
      </c>
      <c r="C71" s="14">
        <v>1.0</v>
      </c>
      <c r="D71" s="14">
        <f t="array" ref="D71">XLOOKUP('Company X Order Report'!B:B,'Company X SKU Master'!A:A,'Company X SKU Master'!B:B)*C71</f>
        <v>100</v>
      </c>
    </row>
    <row r="72" ht="15.75" customHeight="1">
      <c r="A72" s="14">
        <v>2.00181458E9</v>
      </c>
      <c r="B72" s="15">
        <v>8.904223818706E12</v>
      </c>
      <c r="C72" s="14">
        <v>1.0</v>
      </c>
      <c r="D72" s="14">
        <f t="array" ref="D72">XLOOKUP('Company X Order Report'!B:B,'Company X SKU Master'!A:A,'Company X SKU Master'!B:B)*C72</f>
        <v>127</v>
      </c>
    </row>
    <row r="73" ht="15.75" customHeight="1">
      <c r="A73" s="14">
        <v>2.001813009E9</v>
      </c>
      <c r="B73" s="15">
        <v>8.904223816214E12</v>
      </c>
      <c r="C73" s="14">
        <v>1.0</v>
      </c>
      <c r="D73" s="14">
        <f t="array" ref="D73">XLOOKUP('Company X Order Report'!B:B,'Company X SKU Master'!A:A,'Company X SKU Master'!B:B)*C73</f>
        <v>120</v>
      </c>
    </row>
    <row r="74" ht="15.75" customHeight="1">
      <c r="A74" s="14">
        <v>2.001813009E9</v>
      </c>
      <c r="B74" s="15">
        <v>8.904223818874E12</v>
      </c>
      <c r="C74" s="14">
        <v>1.0</v>
      </c>
      <c r="D74" s="14">
        <f t="array" ref="D74">XLOOKUP('Company X Order Report'!B:B,'Company X SKU Master'!A:A,'Company X SKU Master'!B:B)*C74</f>
        <v>100</v>
      </c>
    </row>
    <row r="75" ht="15.75" customHeight="1">
      <c r="A75" s="14">
        <v>2.001813009E9</v>
      </c>
      <c r="B75" s="15">
        <v>8.904223818706E12</v>
      </c>
      <c r="C75" s="14">
        <v>1.0</v>
      </c>
      <c r="D75" s="14">
        <f t="array" ref="D75">XLOOKUP('Company X Order Report'!B:B,'Company X SKU Master'!A:A,'Company X SKU Master'!B:B)*C75</f>
        <v>127</v>
      </c>
    </row>
    <row r="76" ht="15.75" customHeight="1">
      <c r="A76" s="14">
        <v>2.001813009E9</v>
      </c>
      <c r="B76" s="15">
        <v>8.904223818942E12</v>
      </c>
      <c r="C76" s="14">
        <v>1.0</v>
      </c>
      <c r="D76" s="14">
        <f t="array" ref="D76">XLOOKUP('Company X Order Report'!B:B,'Company X SKU Master'!A:A,'Company X SKU Master'!B:B)*C76</f>
        <v>133</v>
      </c>
    </row>
    <row r="77" ht="15.75" customHeight="1">
      <c r="A77" s="14">
        <v>2.001813009E9</v>
      </c>
      <c r="B77" s="15">
        <v>8.90422381885E12</v>
      </c>
      <c r="C77" s="14">
        <v>1.0</v>
      </c>
      <c r="D77" s="14">
        <f t="array" ref="D77">XLOOKUP('Company X Order Report'!B:B,'Company X SKU Master'!A:A,'Company X SKU Master'!B:B)*C77</f>
        <v>240</v>
      </c>
    </row>
    <row r="78" ht="15.75" customHeight="1">
      <c r="A78" s="14">
        <v>2.001812941E9</v>
      </c>
      <c r="B78" s="15">
        <v>8.904223818706E12</v>
      </c>
      <c r="C78" s="14">
        <v>1.0</v>
      </c>
      <c r="D78" s="14">
        <f t="array" ref="D78">XLOOKUP('Company X Order Report'!B:B,'Company X SKU Master'!A:A,'Company X SKU Master'!B:B)*C78</f>
        <v>127</v>
      </c>
    </row>
    <row r="79" ht="15.75" customHeight="1">
      <c r="A79" s="14">
        <v>2.001812941E9</v>
      </c>
      <c r="B79" s="15">
        <v>8.904223818942E12</v>
      </c>
      <c r="C79" s="14">
        <v>1.0</v>
      </c>
      <c r="D79" s="14">
        <f t="array" ref="D79">XLOOKUP('Company X Order Report'!B:B,'Company X SKU Master'!A:A,'Company X SKU Master'!B:B)*C79</f>
        <v>133</v>
      </c>
    </row>
    <row r="80" ht="15.75" customHeight="1">
      <c r="A80" s="14">
        <v>2.001812941E9</v>
      </c>
      <c r="B80" s="15">
        <v>8.90422381885E12</v>
      </c>
      <c r="C80" s="14">
        <v>1.0</v>
      </c>
      <c r="D80" s="14">
        <f t="array" ref="D80">XLOOKUP('Company X Order Report'!B:B,'Company X SKU Master'!A:A,'Company X SKU Master'!B:B)*C80</f>
        <v>240</v>
      </c>
    </row>
    <row r="81" ht="15.75" customHeight="1">
      <c r="A81" s="14">
        <v>2.001812854E9</v>
      </c>
      <c r="B81" s="15">
        <v>8.904223818478E12</v>
      </c>
      <c r="C81" s="14">
        <v>1.0</v>
      </c>
      <c r="D81" s="14">
        <f t="array" ref="D81">XLOOKUP('Company X Order Report'!B:B,'Company X SKU Master'!A:A,'Company X SKU Master'!B:B)*C81</f>
        <v>350</v>
      </c>
    </row>
    <row r="82" ht="15.75" customHeight="1">
      <c r="A82" s="14">
        <v>2.001812854E9</v>
      </c>
      <c r="B82" s="15">
        <v>8.90422381913E12</v>
      </c>
      <c r="C82" s="14">
        <v>1.0</v>
      </c>
      <c r="D82" s="14">
        <f t="array" ref="D82">XLOOKUP('Company X Order Report'!B:B,'Company X SKU Master'!A:A,'Company X SKU Master'!B:B)*C82</f>
        <v>350</v>
      </c>
    </row>
    <row r="83" ht="15.75" customHeight="1">
      <c r="A83" s="14">
        <v>2.001812854E9</v>
      </c>
      <c r="B83" s="15">
        <v>8.904223819277E12</v>
      </c>
      <c r="C83" s="14">
        <v>1.0</v>
      </c>
      <c r="D83" s="14">
        <f t="array" ref="D83">XLOOKUP('Company X Order Report'!B:B,'Company X SKU Master'!A:A,'Company X SKU Master'!B:B)*C83</f>
        <v>350</v>
      </c>
    </row>
    <row r="84" ht="15.75" customHeight="1">
      <c r="A84" s="14">
        <v>2.001812854E9</v>
      </c>
      <c r="B84" s="15">
        <v>8.904223819284E12</v>
      </c>
      <c r="C84" s="14">
        <v>1.0</v>
      </c>
      <c r="D84" s="14">
        <f t="array" ref="D84">XLOOKUP('Company X Order Report'!B:B,'Company X SKU Master'!A:A,'Company X SKU Master'!B:B)*C84</f>
        <v>350</v>
      </c>
    </row>
    <row r="85" ht="15.75" customHeight="1">
      <c r="A85" s="14">
        <v>2.001812854E9</v>
      </c>
      <c r="B85" s="15" t="s">
        <v>36</v>
      </c>
      <c r="C85" s="14">
        <v>1.0</v>
      </c>
      <c r="D85" s="14">
        <f t="array" ref="D85">XLOOKUP('Company X Order Report'!B:B,'Company X SKU Master'!A:A,'Company X SKU Master'!B:B)*C85</f>
        <v>500</v>
      </c>
    </row>
    <row r="86" ht="15.75" customHeight="1">
      <c r="A86" s="14">
        <v>2.001812854E9</v>
      </c>
      <c r="B86" s="15">
        <v>8.904223819291E12</v>
      </c>
      <c r="C86" s="14">
        <v>2.0</v>
      </c>
      <c r="D86" s="14">
        <f t="array" ref="D86">XLOOKUP('Company X Order Report'!B:B,'Company X SKU Master'!A:A,'Company X SKU Master'!B:B)*C86</f>
        <v>224</v>
      </c>
    </row>
    <row r="87" ht="15.75" customHeight="1">
      <c r="A87" s="14">
        <v>2.001812854E9</v>
      </c>
      <c r="B87" s="15">
        <v>8.904223819031E12</v>
      </c>
      <c r="C87" s="14">
        <v>2.0</v>
      </c>
      <c r="D87" s="14">
        <f t="array" ref="D87">XLOOKUP('Company X Order Report'!B:B,'Company X SKU Master'!A:A,'Company X SKU Master'!B:B)*C87</f>
        <v>224</v>
      </c>
    </row>
    <row r="88" ht="15.75" customHeight="1">
      <c r="A88" s="14">
        <v>2.001812854E9</v>
      </c>
      <c r="B88" s="15">
        <v>8.904223819024E12</v>
      </c>
      <c r="C88" s="14">
        <v>2.0</v>
      </c>
      <c r="D88" s="14">
        <f t="array" ref="D88">XLOOKUP('Company X Order Report'!B:B,'Company X SKU Master'!A:A,'Company X SKU Master'!B:B)*C88</f>
        <v>224</v>
      </c>
    </row>
    <row r="89" ht="15.75" customHeight="1">
      <c r="A89" s="14">
        <v>2.001812838E9</v>
      </c>
      <c r="B89" s="15">
        <v>8.90422381898E12</v>
      </c>
      <c r="C89" s="14">
        <v>1.0</v>
      </c>
      <c r="D89" s="14">
        <f t="array" ref="D89">XLOOKUP('Company X Order Report'!B:B,'Company X SKU Master'!A:A,'Company X SKU Master'!B:B)*C89</f>
        <v>110</v>
      </c>
    </row>
    <row r="90" ht="15.75" customHeight="1">
      <c r="A90" s="14">
        <v>2.001812838E9</v>
      </c>
      <c r="B90" s="15">
        <v>8.904223819031E12</v>
      </c>
      <c r="C90" s="14">
        <v>4.0</v>
      </c>
      <c r="D90" s="14">
        <f t="array" ref="D90">XLOOKUP('Company X Order Report'!B:B,'Company X SKU Master'!A:A,'Company X SKU Master'!B:B)*C90</f>
        <v>448</v>
      </c>
    </row>
    <row r="91" ht="15.75" customHeight="1">
      <c r="A91" s="14">
        <v>2.00181265E9</v>
      </c>
      <c r="B91" s="15">
        <v>8.904223819031E12</v>
      </c>
      <c r="C91" s="14">
        <v>4.0</v>
      </c>
      <c r="D91" s="14">
        <f t="array" ref="D91">XLOOKUP('Company X Order Report'!B:B,'Company X SKU Master'!A:A,'Company X SKU Master'!B:B)*C91</f>
        <v>448</v>
      </c>
    </row>
    <row r="92" ht="15.75" customHeight="1">
      <c r="A92" s="14">
        <v>2.00181265E9</v>
      </c>
      <c r="B92" s="15">
        <v>8.904223819017E12</v>
      </c>
      <c r="C92" s="14">
        <v>1.0</v>
      </c>
      <c r="D92" s="14">
        <f t="array" ref="D92">XLOOKUP('Company X Order Report'!B:B,'Company X SKU Master'!A:A,'Company X SKU Master'!B:B)*C92</f>
        <v>115</v>
      </c>
    </row>
    <row r="93" ht="15.75" customHeight="1">
      <c r="A93" s="14">
        <v>2.001812195E9</v>
      </c>
      <c r="B93" s="15">
        <v>8.904223818706E12</v>
      </c>
      <c r="C93" s="14">
        <v>1.0</v>
      </c>
      <c r="D93" s="14">
        <f t="array" ref="D93">XLOOKUP('Company X Order Report'!B:B,'Company X SKU Master'!A:A,'Company X SKU Master'!B:B)*C93</f>
        <v>127</v>
      </c>
    </row>
    <row r="94" ht="15.75" customHeight="1">
      <c r="A94" s="14">
        <v>2.001812195E9</v>
      </c>
      <c r="B94" s="15">
        <v>8.904223818942E12</v>
      </c>
      <c r="C94" s="14">
        <v>1.0</v>
      </c>
      <c r="D94" s="14">
        <f t="array" ref="D94">XLOOKUP('Company X Order Report'!B:B,'Company X SKU Master'!A:A,'Company X SKU Master'!B:B)*C94</f>
        <v>133</v>
      </c>
    </row>
    <row r="95" ht="15.75" customHeight="1">
      <c r="A95" s="14">
        <v>2.001812195E9</v>
      </c>
      <c r="B95" s="15">
        <v>8.90422381885E12</v>
      </c>
      <c r="C95" s="14">
        <v>1.0</v>
      </c>
      <c r="D95" s="14">
        <f t="array" ref="D95">XLOOKUP('Company X Order Report'!B:B,'Company X SKU Master'!A:A,'Company X SKU Master'!B:B)*C95</f>
        <v>240</v>
      </c>
    </row>
    <row r="96" ht="15.75" customHeight="1">
      <c r="A96" s="14">
        <v>2.001811809E9</v>
      </c>
      <c r="B96" s="15">
        <v>8.904223818706E12</v>
      </c>
      <c r="C96" s="14">
        <v>1.0</v>
      </c>
      <c r="D96" s="14">
        <f t="array" ref="D96">XLOOKUP('Company X Order Report'!B:B,'Company X SKU Master'!A:A,'Company X SKU Master'!B:B)*C96</f>
        <v>127</v>
      </c>
    </row>
    <row r="97" ht="15.75" customHeight="1">
      <c r="A97" s="14">
        <v>2.001811809E9</v>
      </c>
      <c r="B97" s="15">
        <v>8.904223818942E12</v>
      </c>
      <c r="C97" s="14">
        <v>1.0</v>
      </c>
      <c r="D97" s="14">
        <f t="array" ref="D97">XLOOKUP('Company X Order Report'!B:B,'Company X SKU Master'!A:A,'Company X SKU Master'!B:B)*C97</f>
        <v>133</v>
      </c>
    </row>
    <row r="98" ht="15.75" customHeight="1">
      <c r="A98" s="14">
        <v>2.001811809E9</v>
      </c>
      <c r="B98" s="15">
        <v>8.90422381885E12</v>
      </c>
      <c r="C98" s="14">
        <v>1.0</v>
      </c>
      <c r="D98" s="14">
        <f t="array" ref="D98">XLOOKUP('Company X Order Report'!B:B,'Company X SKU Master'!A:A,'Company X SKU Master'!B:B)*C98</f>
        <v>240</v>
      </c>
    </row>
    <row r="99" ht="15.75" customHeight="1">
      <c r="A99" s="14">
        <v>2.001811604E9</v>
      </c>
      <c r="B99" s="15">
        <v>8.904223816214E12</v>
      </c>
      <c r="C99" s="14">
        <v>1.0</v>
      </c>
      <c r="D99" s="14">
        <f t="array" ref="D99">XLOOKUP('Company X Order Report'!B:B,'Company X SKU Master'!A:A,'Company X SKU Master'!B:B)*C99</f>
        <v>120</v>
      </c>
    </row>
    <row r="100" ht="15.75" customHeight="1">
      <c r="A100" s="14">
        <v>2.001811604E9</v>
      </c>
      <c r="B100" s="15">
        <v>8.904223818669E12</v>
      </c>
      <c r="C100" s="14">
        <v>2.0</v>
      </c>
      <c r="D100" s="14">
        <f t="array" ref="D100">XLOOKUP('Company X Order Report'!B:B,'Company X SKU Master'!A:A,'Company X SKU Master'!B:B)*C100</f>
        <v>480</v>
      </c>
    </row>
    <row r="101" ht="15.75" customHeight="1">
      <c r="A101" s="14">
        <v>2.001811604E9</v>
      </c>
      <c r="B101" s="15">
        <v>8.904223818683E12</v>
      </c>
      <c r="C101" s="14">
        <v>1.0</v>
      </c>
      <c r="D101" s="14">
        <f t="array" ref="D101">XLOOKUP('Company X Order Report'!B:B,'Company X SKU Master'!A:A,'Company X SKU Master'!B:B)*C101</f>
        <v>121</v>
      </c>
    </row>
    <row r="102" ht="15.75" customHeight="1">
      <c r="A102" s="14">
        <v>2.001811475E9</v>
      </c>
      <c r="B102" s="15">
        <v>8.904223818706E12</v>
      </c>
      <c r="C102" s="14">
        <v>1.0</v>
      </c>
      <c r="D102" s="14">
        <f t="array" ref="D102">XLOOKUP('Company X Order Report'!B:B,'Company X SKU Master'!A:A,'Company X SKU Master'!B:B)*C102</f>
        <v>127</v>
      </c>
    </row>
    <row r="103" ht="15.75" customHeight="1">
      <c r="A103" s="14">
        <v>2.001811475E9</v>
      </c>
      <c r="B103" s="15">
        <v>8.904223818669E12</v>
      </c>
      <c r="C103" s="14">
        <v>1.0</v>
      </c>
      <c r="D103" s="14">
        <f t="array" ref="D103">XLOOKUP('Company X Order Report'!B:B,'Company X SKU Master'!A:A,'Company X SKU Master'!B:B)*C103</f>
        <v>240</v>
      </c>
    </row>
    <row r="104" ht="15.75" customHeight="1">
      <c r="A104" s="14">
        <v>2.001811475E9</v>
      </c>
      <c r="B104" s="15">
        <v>8.904223819499E12</v>
      </c>
      <c r="C104" s="14">
        <v>1.0</v>
      </c>
      <c r="D104" s="14">
        <f t="array" ref="D104">XLOOKUP('Company X Order Report'!B:B,'Company X SKU Master'!A:A,'Company X SKU Master'!B:B)*C104</f>
        <v>210</v>
      </c>
    </row>
    <row r="105" ht="15.75" customHeight="1">
      <c r="A105" s="14">
        <v>2.001811475E9</v>
      </c>
      <c r="B105" s="15">
        <v>8.904223819031E12</v>
      </c>
      <c r="C105" s="14">
        <v>1.0</v>
      </c>
      <c r="D105" s="14">
        <f t="array" ref="D105">XLOOKUP('Company X Order Report'!B:B,'Company X SKU Master'!A:A,'Company X SKU Master'!B:B)*C105</f>
        <v>112</v>
      </c>
    </row>
    <row r="106" ht="15.75" customHeight="1">
      <c r="A106" s="14">
        <v>2.001811466E9</v>
      </c>
      <c r="B106" s="15">
        <v>8.904223818706E12</v>
      </c>
      <c r="C106" s="14">
        <v>1.0</v>
      </c>
      <c r="D106" s="14">
        <f t="array" ref="D106">XLOOKUP('Company X Order Report'!B:B,'Company X SKU Master'!A:A,'Company X SKU Master'!B:B)*C106</f>
        <v>127</v>
      </c>
    </row>
    <row r="107" ht="15.75" customHeight="1">
      <c r="A107" s="14">
        <v>2.001811466E9</v>
      </c>
      <c r="B107" s="15">
        <v>8.90422381885E12</v>
      </c>
      <c r="C107" s="14">
        <v>1.0</v>
      </c>
      <c r="D107" s="14">
        <f t="array" ref="D107">XLOOKUP('Company X Order Report'!B:B,'Company X SKU Master'!A:A,'Company X SKU Master'!B:B)*C107</f>
        <v>240</v>
      </c>
    </row>
    <row r="108" ht="15.75" customHeight="1">
      <c r="A108" s="14">
        <v>2.001811466E9</v>
      </c>
      <c r="B108" s="15">
        <v>8.904223819468E12</v>
      </c>
      <c r="C108" s="14">
        <v>1.0</v>
      </c>
      <c r="D108" s="14">
        <f t="array" ref="D108">XLOOKUP('Company X Order Report'!B:B,'Company X SKU Master'!A:A,'Company X SKU Master'!B:B)*C108</f>
        <v>240</v>
      </c>
    </row>
    <row r="109" ht="15.75" customHeight="1">
      <c r="A109" s="14">
        <v>2.001811363E9</v>
      </c>
      <c r="B109" s="15">
        <v>8.904223815859E12</v>
      </c>
      <c r="C109" s="14">
        <v>1.0</v>
      </c>
      <c r="D109" s="14">
        <f t="array" ref="D109">XLOOKUP('Company X Order Report'!B:B,'Company X SKU Master'!A:A,'Company X SKU Master'!B:B)*C109</f>
        <v>165</v>
      </c>
    </row>
    <row r="110" ht="15.75" customHeight="1">
      <c r="A110" s="14">
        <v>2.001811363E9</v>
      </c>
      <c r="B110" s="15">
        <v>8.904223818751E12</v>
      </c>
      <c r="C110" s="14">
        <v>1.0</v>
      </c>
      <c r="D110" s="14">
        <f t="array" ref="D110">XLOOKUP('Company X Order Report'!B:B,'Company X SKU Master'!A:A,'Company X SKU Master'!B:B)*C110</f>
        <v>113</v>
      </c>
    </row>
    <row r="111" ht="15.75" customHeight="1">
      <c r="A111" s="14">
        <v>2.001811363E9</v>
      </c>
      <c r="B111" s="15">
        <v>8.904223815873E12</v>
      </c>
      <c r="C111" s="14">
        <v>1.0</v>
      </c>
      <c r="D111" s="14">
        <f t="array" ref="D111">XLOOKUP('Company X Order Report'!B:B,'Company X SKU Master'!A:A,'Company X SKU Master'!B:B)*C111</f>
        <v>65</v>
      </c>
    </row>
    <row r="112" ht="15.75" customHeight="1">
      <c r="A112" s="14">
        <v>2.001811363E9</v>
      </c>
      <c r="B112" s="15">
        <v>8.904223815859E12</v>
      </c>
      <c r="C112" s="14">
        <v>1.0</v>
      </c>
      <c r="D112" s="14">
        <f t="array" ref="D112">XLOOKUP('Company X Order Report'!B:B,'Company X SKU Master'!A:A,'Company X SKU Master'!B:B)*C112</f>
        <v>165</v>
      </c>
    </row>
    <row r="113" ht="15.75" customHeight="1">
      <c r="A113" s="14">
        <v>2.001811306E9</v>
      </c>
      <c r="B113" s="15">
        <v>8.904223819352E12</v>
      </c>
      <c r="C113" s="14">
        <v>1.0</v>
      </c>
      <c r="D113" s="14">
        <f t="array" ref="D113">XLOOKUP('Company X Order Report'!B:B,'Company X SKU Master'!A:A,'Company X SKU Master'!B:B)*C113</f>
        <v>165</v>
      </c>
    </row>
    <row r="114" ht="15.75" customHeight="1">
      <c r="A114" s="14">
        <v>2.001811306E9</v>
      </c>
      <c r="B114" s="15">
        <v>8.904223819543E12</v>
      </c>
      <c r="C114" s="14">
        <v>1.0</v>
      </c>
      <c r="D114" s="14">
        <f t="array" ref="D114">XLOOKUP('Company X Order Report'!B:B,'Company X SKU Master'!A:A,'Company X SKU Master'!B:B)*C114</f>
        <v>300</v>
      </c>
    </row>
    <row r="115" ht="15.75" customHeight="1">
      <c r="A115" s="14">
        <v>2.001811306E9</v>
      </c>
      <c r="B115" s="15">
        <v>8.904223819147E12</v>
      </c>
      <c r="C115" s="14">
        <v>1.0</v>
      </c>
      <c r="D115" s="14">
        <f t="array" ref="D115">XLOOKUP('Company X Order Report'!B:B,'Company X SKU Master'!A:A,'Company X SKU Master'!B:B)*C115</f>
        <v>240</v>
      </c>
    </row>
    <row r="116" ht="15.75" customHeight="1">
      <c r="A116" s="14">
        <v>2.001811306E9</v>
      </c>
      <c r="B116" s="15">
        <v>8.904223819468E12</v>
      </c>
      <c r="C116" s="14">
        <v>1.0</v>
      </c>
      <c r="D116" s="14">
        <f t="array" ref="D116">XLOOKUP('Company X Order Report'!B:B,'Company X SKU Master'!A:A,'Company X SKU Master'!B:B)*C116</f>
        <v>240</v>
      </c>
    </row>
    <row r="117" ht="15.75" customHeight="1">
      <c r="A117" s="14">
        <v>2.001811305E9</v>
      </c>
      <c r="B117" s="15">
        <v>8.904223816214E12</v>
      </c>
      <c r="C117" s="14">
        <v>1.0</v>
      </c>
      <c r="D117" s="14">
        <f t="array" ref="D117">XLOOKUP('Company X Order Report'!B:B,'Company X SKU Master'!A:A,'Company X SKU Master'!B:B)*C117</f>
        <v>120</v>
      </c>
    </row>
    <row r="118" ht="15.75" customHeight="1">
      <c r="A118" s="14">
        <v>2.001811305E9</v>
      </c>
      <c r="B118" s="15">
        <v>8.904223819499E12</v>
      </c>
      <c r="C118" s="14">
        <v>1.0</v>
      </c>
      <c r="D118" s="14">
        <f t="array" ref="D118">XLOOKUP('Company X Order Report'!B:B,'Company X SKU Master'!A:A,'Company X SKU Master'!B:B)*C118</f>
        <v>210</v>
      </c>
    </row>
    <row r="119" ht="15.75" customHeight="1">
      <c r="A119" s="14">
        <v>2.001811305E9</v>
      </c>
      <c r="B119" s="15">
        <v>8.904223819505E12</v>
      </c>
      <c r="C119" s="14">
        <v>1.0</v>
      </c>
      <c r="D119" s="14">
        <f t="array" ref="D119">XLOOKUP('Company X Order Report'!B:B,'Company X SKU Master'!A:A,'Company X SKU Master'!B:B)*C119</f>
        <v>210</v>
      </c>
    </row>
    <row r="120" ht="15.75" customHeight="1">
      <c r="A120" s="14">
        <v>2.001811305E9</v>
      </c>
      <c r="B120" s="15">
        <v>8.904223819512E12</v>
      </c>
      <c r="C120" s="14">
        <v>1.0</v>
      </c>
      <c r="D120" s="14">
        <f t="array" ref="D120">XLOOKUP('Company X Order Report'!B:B,'Company X SKU Master'!A:A,'Company X SKU Master'!B:B)*C120</f>
        <v>210</v>
      </c>
    </row>
    <row r="121" ht="15.75" customHeight="1">
      <c r="A121" s="14">
        <v>2.001811229E9</v>
      </c>
      <c r="B121" s="15">
        <v>8.904223819468E12</v>
      </c>
      <c r="C121" s="14">
        <v>1.0</v>
      </c>
      <c r="D121" s="14">
        <f t="array" ref="D121">XLOOKUP('Company X Order Report'!B:B,'Company X SKU Master'!A:A,'Company X SKU Master'!B:B)*C121</f>
        <v>240</v>
      </c>
    </row>
    <row r="122" ht="15.75" customHeight="1">
      <c r="A122" s="14">
        <v>2.001811229E9</v>
      </c>
      <c r="B122" s="15">
        <v>8.904223819345E12</v>
      </c>
      <c r="C122" s="14">
        <v>1.0</v>
      </c>
      <c r="D122" s="14">
        <f t="array" ref="D122">XLOOKUP('Company X Order Report'!B:B,'Company X SKU Master'!A:A,'Company X SKU Master'!B:B)*C122</f>
        <v>165</v>
      </c>
    </row>
    <row r="123" ht="15.75" customHeight="1">
      <c r="A123" s="14">
        <v>2.001811229E9</v>
      </c>
      <c r="B123" s="15">
        <v>8.904223818874E12</v>
      </c>
      <c r="C123" s="14">
        <v>1.0</v>
      </c>
      <c r="D123" s="14">
        <f t="array" ref="D123">XLOOKUP('Company X Order Report'!B:B,'Company X SKU Master'!A:A,'Company X SKU Master'!B:B)*C123</f>
        <v>100</v>
      </c>
    </row>
    <row r="124" ht="15.75" customHeight="1">
      <c r="A124" s="14">
        <v>2.001811192E9</v>
      </c>
      <c r="B124" s="15">
        <v>8.904223816214E12</v>
      </c>
      <c r="C124" s="14">
        <v>1.0</v>
      </c>
      <c r="D124" s="14">
        <f t="array" ref="D124">XLOOKUP('Company X Order Report'!B:B,'Company X SKU Master'!A:A,'Company X SKU Master'!B:B)*C124</f>
        <v>120</v>
      </c>
    </row>
    <row r="125" ht="15.75" customHeight="1">
      <c r="A125" s="14">
        <v>2.001811192E9</v>
      </c>
      <c r="B125" s="15">
        <v>8.904223818874E12</v>
      </c>
      <c r="C125" s="14">
        <v>1.0</v>
      </c>
      <c r="D125" s="14">
        <f t="array" ref="D125">XLOOKUP('Company X Order Report'!B:B,'Company X SKU Master'!A:A,'Company X SKU Master'!B:B)*C125</f>
        <v>100</v>
      </c>
    </row>
    <row r="126" ht="15.75" customHeight="1">
      <c r="A126" s="14">
        <v>2.001811192E9</v>
      </c>
      <c r="B126" s="15">
        <v>8.904223818881E12</v>
      </c>
      <c r="C126" s="14">
        <v>1.0</v>
      </c>
      <c r="D126" s="14">
        <f t="array" ref="D126">XLOOKUP('Company X Order Report'!B:B,'Company X SKU Master'!A:A,'Company X SKU Master'!B:B)*C126</f>
        <v>140</v>
      </c>
    </row>
    <row r="127" ht="15.75" customHeight="1">
      <c r="A127" s="14">
        <v>2.001811192E9</v>
      </c>
      <c r="B127" s="15">
        <v>8.904223819291E12</v>
      </c>
      <c r="C127" s="14">
        <v>2.0</v>
      </c>
      <c r="D127" s="14">
        <f t="array" ref="D127">XLOOKUP('Company X Order Report'!B:B,'Company X SKU Master'!A:A,'Company X SKU Master'!B:B)*C127</f>
        <v>224</v>
      </c>
    </row>
    <row r="128" ht="15.75" customHeight="1">
      <c r="A128" s="14">
        <v>2.001811192E9</v>
      </c>
      <c r="B128" s="15">
        <v>8.904223819031E12</v>
      </c>
      <c r="C128" s="14">
        <v>2.0</v>
      </c>
      <c r="D128" s="14">
        <f t="array" ref="D128">XLOOKUP('Company X Order Report'!B:B,'Company X SKU Master'!A:A,'Company X SKU Master'!B:B)*C128</f>
        <v>224</v>
      </c>
    </row>
    <row r="129" ht="15.75" customHeight="1">
      <c r="A129" s="14">
        <v>2.001811192E9</v>
      </c>
      <c r="B129" s="15">
        <v>8.904223819024E12</v>
      </c>
      <c r="C129" s="14">
        <v>2.0</v>
      </c>
      <c r="D129" s="14">
        <f t="array" ref="D129">XLOOKUP('Company X Order Report'!B:B,'Company X SKU Master'!A:A,'Company X SKU Master'!B:B)*C129</f>
        <v>224</v>
      </c>
    </row>
    <row r="130" ht="15.75" customHeight="1">
      <c r="A130" s="14">
        <v>2.001811153E9</v>
      </c>
      <c r="B130" s="15">
        <v>8.904223818706E12</v>
      </c>
      <c r="C130" s="14">
        <v>1.0</v>
      </c>
      <c r="D130" s="14">
        <f t="array" ref="D130">XLOOKUP('Company X Order Report'!B:B,'Company X SKU Master'!A:A,'Company X SKU Master'!B:B)*C130</f>
        <v>127</v>
      </c>
    </row>
    <row r="131" ht="15.75" customHeight="1">
      <c r="A131" s="14">
        <v>2.001811153E9</v>
      </c>
      <c r="B131" s="15">
        <v>8.90422381885E12</v>
      </c>
      <c r="C131" s="14">
        <v>1.0</v>
      </c>
      <c r="D131" s="14">
        <f t="array" ref="D131">XLOOKUP('Company X Order Report'!B:B,'Company X SKU Master'!A:A,'Company X SKU Master'!B:B)*C131</f>
        <v>240</v>
      </c>
    </row>
    <row r="132" ht="15.75" customHeight="1">
      <c r="A132" s="14">
        <v>2.001811153E9</v>
      </c>
      <c r="B132" s="15">
        <v>8.904223819468E12</v>
      </c>
      <c r="C132" s="14">
        <v>1.0</v>
      </c>
      <c r="D132" s="14">
        <f t="array" ref="D132">XLOOKUP('Company X Order Report'!B:B,'Company X SKU Master'!A:A,'Company X SKU Master'!B:B)*C132</f>
        <v>240</v>
      </c>
    </row>
    <row r="133" ht="15.75" customHeight="1">
      <c r="A133" s="14">
        <v>2.001811058E9</v>
      </c>
      <c r="B133" s="15">
        <v>8.904223818706E12</v>
      </c>
      <c r="C133" s="14">
        <v>1.0</v>
      </c>
      <c r="D133" s="14">
        <f t="array" ref="D133">XLOOKUP('Company X Order Report'!B:B,'Company X SKU Master'!A:A,'Company X SKU Master'!B:B)*C133</f>
        <v>127</v>
      </c>
    </row>
    <row r="134" ht="15.75" customHeight="1">
      <c r="A134" s="14">
        <v>2.001811058E9</v>
      </c>
      <c r="B134" s="15">
        <v>8.904223818942E12</v>
      </c>
      <c r="C134" s="14">
        <v>1.0</v>
      </c>
      <c r="D134" s="14">
        <f t="array" ref="D134">XLOOKUP('Company X Order Report'!B:B,'Company X SKU Master'!A:A,'Company X SKU Master'!B:B)*C134</f>
        <v>133</v>
      </c>
    </row>
    <row r="135" ht="15.75" customHeight="1">
      <c r="A135" s="14">
        <v>2.001811058E9</v>
      </c>
      <c r="B135" s="15">
        <v>8.90422381885E12</v>
      </c>
      <c r="C135" s="14">
        <v>1.0</v>
      </c>
      <c r="D135" s="14">
        <f t="array" ref="D135">XLOOKUP('Company X Order Report'!B:B,'Company X SKU Master'!A:A,'Company X SKU Master'!B:B)*C135</f>
        <v>240</v>
      </c>
    </row>
    <row r="136" ht="15.75" customHeight="1">
      <c r="A136" s="14">
        <v>2.001811039E9</v>
      </c>
      <c r="B136" s="15">
        <v>8.904223818706E12</v>
      </c>
      <c r="C136" s="14">
        <v>1.0</v>
      </c>
      <c r="D136" s="14">
        <f t="array" ref="D136">XLOOKUP('Company X Order Report'!B:B,'Company X SKU Master'!A:A,'Company X SKU Master'!B:B)*C136</f>
        <v>127</v>
      </c>
    </row>
    <row r="137" ht="15.75" customHeight="1">
      <c r="A137" s="14">
        <v>2.001811039E9</v>
      </c>
      <c r="B137" s="15">
        <v>8.904223818683E12</v>
      </c>
      <c r="C137" s="14">
        <v>1.0</v>
      </c>
      <c r="D137" s="14">
        <f t="array" ref="D137">XLOOKUP('Company X Order Report'!B:B,'Company X SKU Master'!A:A,'Company X SKU Master'!B:B)*C137</f>
        <v>121</v>
      </c>
    </row>
    <row r="138" ht="15.75" customHeight="1">
      <c r="A138" s="14">
        <v>2.001811039E9</v>
      </c>
      <c r="B138" s="15">
        <v>8.90422381885E12</v>
      </c>
      <c r="C138" s="14">
        <v>1.0</v>
      </c>
      <c r="D138" s="14">
        <f t="array" ref="D138">XLOOKUP('Company X Order Report'!B:B,'Company X SKU Master'!A:A,'Company X SKU Master'!B:B)*C138</f>
        <v>240</v>
      </c>
    </row>
    <row r="139" ht="15.75" customHeight="1">
      <c r="A139" s="14">
        <v>2.001810697E9</v>
      </c>
      <c r="B139" s="15">
        <v>8.904223818706E12</v>
      </c>
      <c r="C139" s="14">
        <v>1.0</v>
      </c>
      <c r="D139" s="14">
        <f t="array" ref="D139">XLOOKUP('Company X Order Report'!B:B,'Company X SKU Master'!A:A,'Company X SKU Master'!B:B)*C139</f>
        <v>127</v>
      </c>
    </row>
    <row r="140" ht="15.75" customHeight="1">
      <c r="A140" s="14">
        <v>2.001810697E9</v>
      </c>
      <c r="B140" s="15">
        <v>8.90422381885E12</v>
      </c>
      <c r="C140" s="14">
        <v>1.0</v>
      </c>
      <c r="D140" s="14">
        <f t="array" ref="D140">XLOOKUP('Company X Order Report'!B:B,'Company X SKU Master'!A:A,'Company X SKU Master'!B:B)*C140</f>
        <v>240</v>
      </c>
    </row>
    <row r="141" ht="15.75" customHeight="1">
      <c r="A141" s="14">
        <v>2.001810697E9</v>
      </c>
      <c r="B141" s="15">
        <v>8.904223819468E12</v>
      </c>
      <c r="C141" s="14">
        <v>1.0</v>
      </c>
      <c r="D141" s="14">
        <f t="array" ref="D141">XLOOKUP('Company X Order Report'!B:B,'Company X SKU Master'!A:A,'Company X SKU Master'!B:B)*C141</f>
        <v>240</v>
      </c>
    </row>
    <row r="142" ht="15.75" customHeight="1">
      <c r="A142" s="14">
        <v>2.001810549E9</v>
      </c>
      <c r="B142" s="15">
        <v>8.904223819468E12</v>
      </c>
      <c r="C142" s="14">
        <v>1.0</v>
      </c>
      <c r="D142" s="14">
        <f t="array" ref="D142">XLOOKUP('Company X Order Report'!B:B,'Company X SKU Master'!A:A,'Company X SKU Master'!B:B)*C142</f>
        <v>240</v>
      </c>
    </row>
    <row r="143" ht="15.75" customHeight="1">
      <c r="A143" s="14">
        <v>2.001810549E9</v>
      </c>
      <c r="B143" s="15">
        <v>8.904223818454E12</v>
      </c>
      <c r="C143" s="14">
        <v>1.0</v>
      </c>
      <c r="D143" s="14">
        <f t="array" ref="D143">XLOOKUP('Company X Order Report'!B:B,'Company X SKU Master'!A:A,'Company X SKU Master'!B:B)*C143</f>
        <v>232</v>
      </c>
    </row>
    <row r="144" ht="15.75" customHeight="1">
      <c r="A144" s="14">
        <v>2.001810549E9</v>
      </c>
      <c r="B144" s="15">
        <v>8.904223818669E12</v>
      </c>
      <c r="C144" s="14">
        <v>1.0</v>
      </c>
      <c r="D144" s="14">
        <f t="array" ref="D144">XLOOKUP('Company X Order Report'!B:B,'Company X SKU Master'!A:A,'Company X SKU Master'!B:B)*C144</f>
        <v>240</v>
      </c>
    </row>
    <row r="145" ht="15.75" customHeight="1">
      <c r="A145" s="14">
        <v>2.001810549E9</v>
      </c>
      <c r="B145" s="15">
        <v>8.904223818638E12</v>
      </c>
      <c r="C145" s="14">
        <v>2.0</v>
      </c>
      <c r="D145" s="14">
        <f t="array" ref="D145">XLOOKUP('Company X Order Report'!B:B,'Company X SKU Master'!A:A,'Company X SKU Master'!B:B)*C145</f>
        <v>274</v>
      </c>
    </row>
    <row r="146" ht="15.75" customHeight="1">
      <c r="A146" s="14">
        <v>2.001810281E9</v>
      </c>
      <c r="B146" s="15">
        <v>8.904223818706E12</v>
      </c>
      <c r="C146" s="14">
        <v>1.0</v>
      </c>
      <c r="D146" s="14">
        <f t="array" ref="D146">XLOOKUP('Company X Order Report'!B:B,'Company X SKU Master'!A:A,'Company X SKU Master'!B:B)*C146</f>
        <v>127</v>
      </c>
    </row>
    <row r="147" ht="15.75" customHeight="1">
      <c r="A147" s="14">
        <v>2.001810281E9</v>
      </c>
      <c r="B147" s="15">
        <v>8.904223818942E12</v>
      </c>
      <c r="C147" s="14">
        <v>1.0</v>
      </c>
      <c r="D147" s="14">
        <f t="array" ref="D147">XLOOKUP('Company X Order Report'!B:B,'Company X SKU Master'!A:A,'Company X SKU Master'!B:B)*C147</f>
        <v>133</v>
      </c>
    </row>
    <row r="148" ht="15.75" customHeight="1">
      <c r="A148" s="14">
        <v>2.001810281E9</v>
      </c>
      <c r="B148" s="15">
        <v>8.90422381885E12</v>
      </c>
      <c r="C148" s="14">
        <v>1.0</v>
      </c>
      <c r="D148" s="14">
        <f t="array" ref="D148">XLOOKUP('Company X Order Report'!B:B,'Company X SKU Master'!A:A,'Company X SKU Master'!B:B)*C148</f>
        <v>240</v>
      </c>
    </row>
    <row r="149" ht="15.75" customHeight="1">
      <c r="A149" s="14">
        <v>2.001810125E9</v>
      </c>
      <c r="B149" s="15">
        <v>8.904223818706E12</v>
      </c>
      <c r="C149" s="14">
        <v>1.0</v>
      </c>
      <c r="D149" s="14">
        <f t="array" ref="D149">XLOOKUP('Company X Order Report'!B:B,'Company X SKU Master'!A:A,'Company X SKU Master'!B:B)*C149</f>
        <v>127</v>
      </c>
    </row>
    <row r="150" ht="15.75" customHeight="1">
      <c r="A150" s="14">
        <v>2.001810125E9</v>
      </c>
      <c r="B150" s="15">
        <v>8.904223818942E12</v>
      </c>
      <c r="C150" s="14">
        <v>1.0</v>
      </c>
      <c r="D150" s="14">
        <f t="array" ref="D150">XLOOKUP('Company X Order Report'!B:B,'Company X SKU Master'!A:A,'Company X SKU Master'!B:B)*C150</f>
        <v>133</v>
      </c>
    </row>
    <row r="151" ht="15.75" customHeight="1">
      <c r="A151" s="14">
        <v>2.001810125E9</v>
      </c>
      <c r="B151" s="15">
        <v>8.90422381885E12</v>
      </c>
      <c r="C151" s="14">
        <v>1.0</v>
      </c>
      <c r="D151" s="14">
        <f t="array" ref="D151">XLOOKUP('Company X Order Report'!B:B,'Company X SKU Master'!A:A,'Company X SKU Master'!B:B)*C151</f>
        <v>240</v>
      </c>
    </row>
    <row r="152" ht="15.75" customHeight="1">
      <c r="A152" s="14">
        <v>2.001810104E9</v>
      </c>
      <c r="B152" s="15">
        <v>8.90422381885E12</v>
      </c>
      <c r="C152" s="14">
        <v>1.0</v>
      </c>
      <c r="D152" s="14">
        <f t="array" ref="D152">XLOOKUP('Company X Order Report'!B:B,'Company X SKU Master'!A:A,'Company X SKU Master'!B:B)*C152</f>
        <v>240</v>
      </c>
    </row>
    <row r="153" ht="15.75" customHeight="1">
      <c r="A153" s="14">
        <v>2.001810104E9</v>
      </c>
      <c r="B153" s="15">
        <v>8.904223818683E12</v>
      </c>
      <c r="C153" s="14">
        <v>1.0</v>
      </c>
      <c r="D153" s="14">
        <f t="array" ref="D153">XLOOKUP('Company X Order Report'!B:B,'Company X SKU Master'!A:A,'Company X SKU Master'!B:B)*C153</f>
        <v>121</v>
      </c>
    </row>
    <row r="154" ht="15.75" customHeight="1">
      <c r="A154" s="14">
        <v>2.001810104E9</v>
      </c>
      <c r="B154" s="15">
        <v>8.904223819468E12</v>
      </c>
      <c r="C154" s="14">
        <v>1.0</v>
      </c>
      <c r="D154" s="14">
        <f t="array" ref="D154">XLOOKUP('Company X Order Report'!B:B,'Company X SKU Master'!A:A,'Company X SKU Master'!B:B)*C154</f>
        <v>240</v>
      </c>
    </row>
    <row r="155" ht="15.75" customHeight="1">
      <c r="A155" s="14">
        <v>2.001809934E9</v>
      </c>
      <c r="B155" s="15">
        <v>8.90422381885E12</v>
      </c>
      <c r="C155" s="14">
        <v>1.0</v>
      </c>
      <c r="D155" s="14">
        <f t="array" ref="D155">XLOOKUP('Company X Order Report'!B:B,'Company X SKU Master'!A:A,'Company X SKU Master'!B:B)*C155</f>
        <v>240</v>
      </c>
    </row>
    <row r="156" ht="15.75" customHeight="1">
      <c r="A156" s="14">
        <v>2.001809934E9</v>
      </c>
      <c r="B156" s="15">
        <v>8.904223818683E12</v>
      </c>
      <c r="C156" s="14">
        <v>1.0</v>
      </c>
      <c r="D156" s="14">
        <f t="array" ref="D156">XLOOKUP('Company X Order Report'!B:B,'Company X SKU Master'!A:A,'Company X SKU Master'!B:B)*C156</f>
        <v>121</v>
      </c>
    </row>
    <row r="157" ht="15.75" customHeight="1">
      <c r="A157" s="14">
        <v>2.001809917E9</v>
      </c>
      <c r="B157" s="15">
        <v>8.904223819499E12</v>
      </c>
      <c r="C157" s="14">
        <v>1.0</v>
      </c>
      <c r="D157" s="14">
        <f t="array" ref="D157">XLOOKUP('Company X Order Report'!B:B,'Company X SKU Master'!A:A,'Company X SKU Master'!B:B)*C157</f>
        <v>210</v>
      </c>
    </row>
    <row r="158" ht="15.75" customHeight="1">
      <c r="A158" s="14">
        <v>2.001809917E9</v>
      </c>
      <c r="B158" s="15">
        <v>8.904223819505E12</v>
      </c>
      <c r="C158" s="14">
        <v>1.0</v>
      </c>
      <c r="D158" s="14">
        <f t="array" ref="D158">XLOOKUP('Company X Order Report'!B:B,'Company X SKU Master'!A:A,'Company X SKU Master'!B:B)*C158</f>
        <v>210</v>
      </c>
    </row>
    <row r="159" ht="15.75" customHeight="1">
      <c r="A159" s="14">
        <v>2.001809917E9</v>
      </c>
      <c r="B159" s="15">
        <v>8.904223819512E12</v>
      </c>
      <c r="C159" s="14">
        <v>1.0</v>
      </c>
      <c r="D159" s="14">
        <f t="array" ref="D159">XLOOKUP('Company X Order Report'!B:B,'Company X SKU Master'!A:A,'Company X SKU Master'!B:B)*C159</f>
        <v>210</v>
      </c>
    </row>
    <row r="160" ht="15.75" customHeight="1">
      <c r="A160" s="14">
        <v>2.00180982E9</v>
      </c>
      <c r="B160" s="15">
        <v>8.904223819277E12</v>
      </c>
      <c r="C160" s="14">
        <v>1.0</v>
      </c>
      <c r="D160" s="14">
        <f t="array" ref="D160">XLOOKUP('Company X Order Report'!B:B,'Company X SKU Master'!A:A,'Company X SKU Master'!B:B)*C160</f>
        <v>350</v>
      </c>
    </row>
    <row r="161" ht="15.75" customHeight="1">
      <c r="A161" s="14">
        <v>2.00180982E9</v>
      </c>
      <c r="B161" s="15">
        <v>8.904223818478E12</v>
      </c>
      <c r="C161" s="14">
        <v>1.0</v>
      </c>
      <c r="D161" s="14">
        <f t="array" ref="D161">XLOOKUP('Company X Order Report'!B:B,'Company X SKU Master'!A:A,'Company X SKU Master'!B:B)*C161</f>
        <v>350</v>
      </c>
    </row>
    <row r="162" ht="15.75" customHeight="1">
      <c r="A162" s="14">
        <v>2.00180982E9</v>
      </c>
      <c r="B162" s="15">
        <v>8.904223819284E12</v>
      </c>
      <c r="C162" s="14">
        <v>1.0</v>
      </c>
      <c r="D162" s="14">
        <f t="array" ref="D162">XLOOKUP('Company X Order Report'!B:B,'Company X SKU Master'!A:A,'Company X SKU Master'!B:B)*C162</f>
        <v>350</v>
      </c>
    </row>
    <row r="163" ht="15.75" customHeight="1">
      <c r="A163" s="14">
        <v>2.00180982E9</v>
      </c>
      <c r="B163" s="15">
        <v>8.90422381913E12</v>
      </c>
      <c r="C163" s="14">
        <v>1.0</v>
      </c>
      <c r="D163" s="14">
        <f t="array" ref="D163">XLOOKUP('Company X Order Report'!B:B,'Company X SKU Master'!A:A,'Company X SKU Master'!B:B)*C163</f>
        <v>350</v>
      </c>
    </row>
    <row r="164" ht="15.75" customHeight="1">
      <c r="A164" s="14">
        <v>2.00180982E9</v>
      </c>
      <c r="B164" s="15">
        <v>8.904223819031E12</v>
      </c>
      <c r="C164" s="14">
        <v>2.0</v>
      </c>
      <c r="D164" s="14">
        <f t="array" ref="D164">XLOOKUP('Company X Order Report'!B:B,'Company X SKU Master'!A:A,'Company X SKU Master'!B:B)*C164</f>
        <v>224</v>
      </c>
    </row>
    <row r="165" ht="15.75" customHeight="1">
      <c r="A165" s="14">
        <v>2.00180982E9</v>
      </c>
      <c r="B165" s="15">
        <v>8.904223819024E12</v>
      </c>
      <c r="C165" s="14">
        <v>2.0</v>
      </c>
      <c r="D165" s="14">
        <f t="array" ref="D165">XLOOKUP('Company X Order Report'!B:B,'Company X SKU Master'!A:A,'Company X SKU Master'!B:B)*C165</f>
        <v>224</v>
      </c>
    </row>
    <row r="166" ht="15.75" customHeight="1">
      <c r="A166" s="14">
        <v>2.00180982E9</v>
      </c>
      <c r="B166" s="15">
        <v>8.904223816214E12</v>
      </c>
      <c r="C166" s="14">
        <v>1.0</v>
      </c>
      <c r="D166" s="14">
        <f t="array" ref="D166">XLOOKUP('Company X Order Report'!B:B,'Company X SKU Master'!A:A,'Company X SKU Master'!B:B)*C166</f>
        <v>120</v>
      </c>
    </row>
    <row r="167" ht="15.75" customHeight="1">
      <c r="A167" s="14">
        <v>2.00180982E9</v>
      </c>
      <c r="B167" s="15">
        <v>8.904223818874E12</v>
      </c>
      <c r="C167" s="14">
        <v>1.0</v>
      </c>
      <c r="D167" s="14">
        <f t="array" ref="D167">XLOOKUP('Company X Order Report'!B:B,'Company X SKU Master'!A:A,'Company X SKU Master'!B:B)*C167</f>
        <v>100</v>
      </c>
    </row>
    <row r="168" ht="15.75" customHeight="1">
      <c r="A168" s="14">
        <v>2.00180982E9</v>
      </c>
      <c r="B168" s="15">
        <v>8.904223818881E12</v>
      </c>
      <c r="C168" s="14">
        <v>1.0</v>
      </c>
      <c r="D168" s="14">
        <f t="array" ref="D168">XLOOKUP('Company X Order Report'!B:B,'Company X SKU Master'!A:A,'Company X SKU Master'!B:B)*C168</f>
        <v>140</v>
      </c>
    </row>
    <row r="169" ht="15.75" customHeight="1">
      <c r="A169" s="14">
        <v>2.00180982E9</v>
      </c>
      <c r="B169" s="15">
        <v>8.904223818898E12</v>
      </c>
      <c r="C169" s="14">
        <v>1.0</v>
      </c>
      <c r="D169" s="14">
        <f t="array" ref="D169">XLOOKUP('Company X Order Report'!B:B,'Company X SKU Master'!A:A,'Company X SKU Master'!B:B)*C169</f>
        <v>140</v>
      </c>
    </row>
    <row r="170" ht="15.75" customHeight="1">
      <c r="A170" s="14">
        <v>2.00180982E9</v>
      </c>
      <c r="B170" s="15">
        <v>8.904223818706E12</v>
      </c>
      <c r="C170" s="14">
        <v>1.0</v>
      </c>
      <c r="D170" s="14">
        <f t="array" ref="D170">XLOOKUP('Company X Order Report'!B:B,'Company X SKU Master'!A:A,'Company X SKU Master'!B:B)*C170</f>
        <v>127</v>
      </c>
    </row>
    <row r="171" ht="15.75" customHeight="1">
      <c r="A171" s="14">
        <v>2.00180982E9</v>
      </c>
      <c r="B171" s="15">
        <v>8.904223818942E12</v>
      </c>
      <c r="C171" s="14">
        <v>1.0</v>
      </c>
      <c r="D171" s="14">
        <f t="array" ref="D171">XLOOKUP('Company X Order Report'!B:B,'Company X SKU Master'!A:A,'Company X SKU Master'!B:B)*C171</f>
        <v>133</v>
      </c>
    </row>
    <row r="172" ht="15.75" customHeight="1">
      <c r="A172" s="14">
        <v>2.00180982E9</v>
      </c>
      <c r="B172" s="15">
        <v>8.90422381885E12</v>
      </c>
      <c r="C172" s="14">
        <v>1.0</v>
      </c>
      <c r="D172" s="14">
        <f t="array" ref="D172">XLOOKUP('Company X Order Report'!B:B,'Company X SKU Master'!A:A,'Company X SKU Master'!B:B)*C172</f>
        <v>240</v>
      </c>
    </row>
    <row r="173" ht="15.75" customHeight="1">
      <c r="A173" s="14">
        <v>2.00180982E9</v>
      </c>
      <c r="B173" s="15">
        <v>8.904223818454E12</v>
      </c>
      <c r="C173" s="14">
        <v>1.0</v>
      </c>
      <c r="D173" s="14">
        <f t="array" ref="D173">XLOOKUP('Company X Order Report'!B:B,'Company X SKU Master'!A:A,'Company X SKU Master'!B:B)*C173</f>
        <v>232</v>
      </c>
    </row>
    <row r="174" ht="15.75" customHeight="1">
      <c r="A174" s="14">
        <v>2.001809794E9</v>
      </c>
      <c r="B174" s="15">
        <v>8.904223819284E12</v>
      </c>
      <c r="C174" s="14">
        <v>1.0</v>
      </c>
      <c r="D174" s="14">
        <f t="array" ref="D174">XLOOKUP('Company X Order Report'!B:B,'Company X SKU Master'!A:A,'Company X SKU Master'!B:B)*C174</f>
        <v>350</v>
      </c>
    </row>
    <row r="175" ht="15.75" customHeight="1">
      <c r="A175" s="14">
        <v>2.001809794E9</v>
      </c>
      <c r="B175" s="15">
        <v>8.904223819352E12</v>
      </c>
      <c r="C175" s="14">
        <v>1.0</v>
      </c>
      <c r="D175" s="14">
        <f t="array" ref="D175">XLOOKUP('Company X Order Report'!B:B,'Company X SKU Master'!A:A,'Company X SKU Master'!B:B)*C175</f>
        <v>165</v>
      </c>
    </row>
    <row r="176" ht="15.75" customHeight="1">
      <c r="A176" s="14">
        <v>2.001809794E9</v>
      </c>
      <c r="B176" s="15">
        <v>8.904223818935E12</v>
      </c>
      <c r="C176" s="14">
        <v>1.0</v>
      </c>
      <c r="D176" s="14">
        <f t="array" ref="D176">XLOOKUP('Company X Order Report'!B:B,'Company X SKU Master'!A:A,'Company X SKU Master'!B:B)*C176</f>
        <v>120</v>
      </c>
    </row>
    <row r="177" ht="15.75" customHeight="1">
      <c r="A177" s="14">
        <v>2.001809794E9</v>
      </c>
      <c r="B177" s="15">
        <v>8.904223816214E12</v>
      </c>
      <c r="C177" s="14">
        <v>1.0</v>
      </c>
      <c r="D177" s="14">
        <f t="array" ref="D177">XLOOKUP('Company X Order Report'!B:B,'Company X SKU Master'!A:A,'Company X SKU Master'!B:B)*C177</f>
        <v>120</v>
      </c>
    </row>
    <row r="178" ht="15.75" customHeight="1">
      <c r="A178" s="14">
        <v>2.001809794E9</v>
      </c>
      <c r="B178" s="15">
        <v>8.904223818454E12</v>
      </c>
      <c r="C178" s="14">
        <v>1.0</v>
      </c>
      <c r="D178" s="14">
        <f t="array" ref="D178">XLOOKUP('Company X Order Report'!B:B,'Company X SKU Master'!A:A,'Company X SKU Master'!B:B)*C178</f>
        <v>232</v>
      </c>
    </row>
    <row r="179" ht="15.75" customHeight="1">
      <c r="A179" s="14">
        <v>2.001809794E9</v>
      </c>
      <c r="B179" s="15" t="s">
        <v>37</v>
      </c>
      <c r="C179" s="14">
        <v>1.0</v>
      </c>
      <c r="D179" s="14">
        <f t="array" ref="D179">XLOOKUP('Company X Order Report'!B:B,'Company X SKU Master'!A:A,'Company X SKU Master'!B:B)*C179</f>
        <v>500</v>
      </c>
    </row>
    <row r="180" ht="15.75" customHeight="1">
      <c r="A180" s="14">
        <v>2.001809794E9</v>
      </c>
      <c r="B180" s="15">
        <v>8.904223819116E12</v>
      </c>
      <c r="C180" s="14">
        <v>1.0</v>
      </c>
      <c r="D180" s="14">
        <f t="array" ref="D180">XLOOKUP('Company X Order Report'!B:B,'Company X SKU Master'!A:A,'Company X SKU Master'!B:B)*C180</f>
        <v>30</v>
      </c>
    </row>
    <row r="181" ht="15.75" customHeight="1">
      <c r="A181" s="14">
        <v>2.001809592E9</v>
      </c>
      <c r="B181" s="15">
        <v>8.904223818706E12</v>
      </c>
      <c r="C181" s="14">
        <v>1.0</v>
      </c>
      <c r="D181" s="14">
        <f t="array" ref="D181">XLOOKUP('Company X Order Report'!B:B,'Company X SKU Master'!A:A,'Company X SKU Master'!B:B)*C181</f>
        <v>127</v>
      </c>
    </row>
    <row r="182" ht="15.75" customHeight="1">
      <c r="A182" s="14">
        <v>2.001809592E9</v>
      </c>
      <c r="B182" s="15">
        <v>8.904223819024E12</v>
      </c>
      <c r="C182" s="14">
        <v>8.0</v>
      </c>
      <c r="D182" s="14">
        <f t="array" ref="D182">XLOOKUP('Company X Order Report'!B:B,'Company X SKU Master'!A:A,'Company X SKU Master'!B:B)*C182</f>
        <v>896</v>
      </c>
    </row>
    <row r="183" ht="15.75" customHeight="1">
      <c r="A183" s="14">
        <v>2.001809592E9</v>
      </c>
      <c r="B183" s="15">
        <v>8.904223818683E12</v>
      </c>
      <c r="C183" s="14">
        <v>2.0</v>
      </c>
      <c r="D183" s="14">
        <f t="array" ref="D183">XLOOKUP('Company X Order Report'!B:B,'Company X SKU Master'!A:A,'Company X SKU Master'!B:B)*C183</f>
        <v>242</v>
      </c>
    </row>
    <row r="184" ht="15.75" customHeight="1">
      <c r="A184" s="14">
        <v>2.001809592E9</v>
      </c>
      <c r="B184" s="15">
        <v>8.90422381885E12</v>
      </c>
      <c r="C184" s="14">
        <v>1.0</v>
      </c>
      <c r="D184" s="14">
        <f t="array" ref="D184">XLOOKUP('Company X Order Report'!B:B,'Company X SKU Master'!A:A,'Company X SKU Master'!B:B)*C184</f>
        <v>240</v>
      </c>
    </row>
    <row r="185" ht="15.75" customHeight="1">
      <c r="A185" s="14">
        <v>2.001809383E9</v>
      </c>
      <c r="B185" s="15">
        <v>8.904223818706E12</v>
      </c>
      <c r="C185" s="14">
        <v>1.0</v>
      </c>
      <c r="D185" s="14">
        <f t="array" ref="D185">XLOOKUP('Company X Order Report'!B:B,'Company X SKU Master'!A:A,'Company X SKU Master'!B:B)*C185</f>
        <v>127</v>
      </c>
    </row>
    <row r="186" ht="15.75" customHeight="1">
      <c r="A186" s="14">
        <v>2.001809383E9</v>
      </c>
      <c r="B186" s="15">
        <v>8.90422381885E12</v>
      </c>
      <c r="C186" s="14">
        <v>1.0</v>
      </c>
      <c r="D186" s="14">
        <f t="array" ref="D186">XLOOKUP('Company X Order Report'!B:B,'Company X SKU Master'!A:A,'Company X SKU Master'!B:B)*C186</f>
        <v>240</v>
      </c>
    </row>
    <row r="187" ht="15.75" customHeight="1">
      <c r="A187" s="14">
        <v>2.001809383E9</v>
      </c>
      <c r="B187" s="15">
        <v>8.904223819468E12</v>
      </c>
      <c r="C187" s="14">
        <v>1.0</v>
      </c>
      <c r="D187" s="14">
        <f t="array" ref="D187">XLOOKUP('Company X Order Report'!B:B,'Company X SKU Master'!A:A,'Company X SKU Master'!B:B)*C187</f>
        <v>240</v>
      </c>
    </row>
    <row r="188" ht="15.75" customHeight="1">
      <c r="A188" s="14">
        <v>2.00180927E9</v>
      </c>
      <c r="B188" s="15">
        <v>8.904223818706E12</v>
      </c>
      <c r="C188" s="14">
        <v>1.0</v>
      </c>
      <c r="D188" s="14">
        <f t="array" ref="D188">XLOOKUP('Company X Order Report'!B:B,'Company X SKU Master'!A:A,'Company X SKU Master'!B:B)*C188</f>
        <v>127</v>
      </c>
    </row>
    <row r="189" ht="15.75" customHeight="1">
      <c r="A189" s="14">
        <v>2.00180927E9</v>
      </c>
      <c r="B189" s="15">
        <v>8.904223818942E12</v>
      </c>
      <c r="C189" s="14">
        <v>1.0</v>
      </c>
      <c r="D189" s="14">
        <f t="array" ref="D189">XLOOKUP('Company X Order Report'!B:B,'Company X SKU Master'!A:A,'Company X SKU Master'!B:B)*C189</f>
        <v>133</v>
      </c>
    </row>
    <row r="190" ht="15.75" customHeight="1">
      <c r="A190" s="14">
        <v>2.00180927E9</v>
      </c>
      <c r="B190" s="15">
        <v>8.90422381885E12</v>
      </c>
      <c r="C190" s="14">
        <v>1.0</v>
      </c>
      <c r="D190" s="14">
        <f t="array" ref="D190">XLOOKUP('Company X Order Report'!B:B,'Company X SKU Master'!A:A,'Company X SKU Master'!B:B)*C190</f>
        <v>240</v>
      </c>
    </row>
    <row r="191" ht="15.75" customHeight="1">
      <c r="A191" s="14">
        <v>2.001808992E9</v>
      </c>
      <c r="B191" s="15">
        <v>8.904223818706E12</v>
      </c>
      <c r="C191" s="14">
        <v>1.0</v>
      </c>
      <c r="D191" s="14">
        <f t="array" ref="D191">XLOOKUP('Company X Order Report'!B:B,'Company X SKU Master'!A:A,'Company X SKU Master'!B:B)*C191</f>
        <v>127</v>
      </c>
    </row>
    <row r="192" ht="15.75" customHeight="1">
      <c r="A192" s="14">
        <v>2.001808992E9</v>
      </c>
      <c r="B192" s="15">
        <v>8.904223818942E12</v>
      </c>
      <c r="C192" s="14">
        <v>1.0</v>
      </c>
      <c r="D192" s="14">
        <f t="array" ref="D192">XLOOKUP('Company X Order Report'!B:B,'Company X SKU Master'!A:A,'Company X SKU Master'!B:B)*C192</f>
        <v>133</v>
      </c>
    </row>
    <row r="193" ht="15.75" customHeight="1">
      <c r="A193" s="14">
        <v>2.001808992E9</v>
      </c>
      <c r="B193" s="15">
        <v>8.90422381885E12</v>
      </c>
      <c r="C193" s="14">
        <v>1.0</v>
      </c>
      <c r="D193" s="14">
        <f t="array" ref="D193">XLOOKUP('Company X Order Report'!B:B,'Company X SKU Master'!A:A,'Company X SKU Master'!B:B)*C193</f>
        <v>240</v>
      </c>
    </row>
    <row r="194" ht="15.75" customHeight="1">
      <c r="A194" s="14">
        <v>2.001808883E9</v>
      </c>
      <c r="B194" s="15">
        <v>8.904223818706E12</v>
      </c>
      <c r="C194" s="14">
        <v>1.0</v>
      </c>
      <c r="D194" s="14">
        <f t="array" ref="D194">XLOOKUP('Company X Order Report'!B:B,'Company X SKU Master'!A:A,'Company X SKU Master'!B:B)*C194</f>
        <v>127</v>
      </c>
    </row>
    <row r="195" ht="15.75" customHeight="1">
      <c r="A195" s="14">
        <v>2.001808883E9</v>
      </c>
      <c r="B195" s="15">
        <v>8.904223818942E12</v>
      </c>
      <c r="C195" s="14">
        <v>1.0</v>
      </c>
      <c r="D195" s="14">
        <f t="array" ref="D195">XLOOKUP('Company X Order Report'!B:B,'Company X SKU Master'!A:A,'Company X SKU Master'!B:B)*C195</f>
        <v>133</v>
      </c>
    </row>
    <row r="196" ht="15.75" customHeight="1">
      <c r="A196" s="14">
        <v>2.001808883E9</v>
      </c>
      <c r="B196" s="15">
        <v>8.90422381885E12</v>
      </c>
      <c r="C196" s="14">
        <v>1.0</v>
      </c>
      <c r="D196" s="14">
        <f t="array" ref="D196">XLOOKUP('Company X Order Report'!B:B,'Company X SKU Master'!A:A,'Company X SKU Master'!B:B)*C196</f>
        <v>240</v>
      </c>
    </row>
    <row r="197" ht="15.75" customHeight="1">
      <c r="A197" s="14">
        <v>2.001808837E9</v>
      </c>
      <c r="B197" s="15">
        <v>8.904223818706E12</v>
      </c>
      <c r="C197" s="14">
        <v>1.0</v>
      </c>
      <c r="D197" s="14">
        <f t="array" ref="D197">XLOOKUP('Company X Order Report'!B:B,'Company X SKU Master'!A:A,'Company X SKU Master'!B:B)*C197</f>
        <v>127</v>
      </c>
    </row>
    <row r="198" ht="15.75" customHeight="1">
      <c r="A198" s="14">
        <v>2.001808837E9</v>
      </c>
      <c r="B198" s="15">
        <v>8.904223818942E12</v>
      </c>
      <c r="C198" s="14">
        <v>1.0</v>
      </c>
      <c r="D198" s="14">
        <f t="array" ref="D198">XLOOKUP('Company X Order Report'!B:B,'Company X SKU Master'!A:A,'Company X SKU Master'!B:B)*C198</f>
        <v>133</v>
      </c>
    </row>
    <row r="199" ht="15.75" customHeight="1">
      <c r="A199" s="14">
        <v>2.001808837E9</v>
      </c>
      <c r="B199" s="15">
        <v>8.90422381885E12</v>
      </c>
      <c r="C199" s="14">
        <v>1.0</v>
      </c>
      <c r="D199" s="14">
        <f t="array" ref="D199">XLOOKUP('Company X Order Report'!B:B,'Company X SKU Master'!A:A,'Company X SKU Master'!B:B)*C199</f>
        <v>240</v>
      </c>
    </row>
    <row r="200" ht="15.75" customHeight="1">
      <c r="A200" s="14">
        <v>2.001808832E9</v>
      </c>
      <c r="B200" s="15">
        <v>8.904223819338E12</v>
      </c>
      <c r="C200" s="14">
        <v>1.0</v>
      </c>
      <c r="D200" s="14">
        <f t="array" ref="D200">XLOOKUP('Company X Order Report'!B:B,'Company X SKU Master'!A:A,'Company X SKU Master'!B:B)*C200</f>
        <v>600</v>
      </c>
    </row>
    <row r="201" ht="15.75" customHeight="1">
      <c r="A201" s="14">
        <v>2.001808801E9</v>
      </c>
      <c r="B201" s="15">
        <v>8.904223817273E12</v>
      </c>
      <c r="C201" s="14">
        <v>2.0</v>
      </c>
      <c r="D201" s="14">
        <f t="array" ref="D201">XLOOKUP('Company X Order Report'!B:B,'Company X SKU Master'!A:A,'Company X SKU Master'!B:B)*C201</f>
        <v>130</v>
      </c>
    </row>
    <row r="202" ht="15.75" customHeight="1">
      <c r="A202" s="14">
        <v>2.001808801E9</v>
      </c>
      <c r="B202" s="15">
        <v>8.904223815866E12</v>
      </c>
      <c r="C202" s="14">
        <v>2.0</v>
      </c>
      <c r="D202" s="14">
        <f t="array" ref="D202">XLOOKUP('Company X Order Report'!B:B,'Company X SKU Master'!A:A,'Company X SKU Master'!B:B)*C202</f>
        <v>226</v>
      </c>
    </row>
    <row r="203" ht="15.75" customHeight="1">
      <c r="A203" s="14">
        <v>2.001808801E9</v>
      </c>
      <c r="B203" s="15">
        <v>8.904223815859E12</v>
      </c>
      <c r="C203" s="14">
        <v>1.0</v>
      </c>
      <c r="D203" s="14">
        <f t="array" ref="D203">XLOOKUP('Company X Order Report'!B:B,'Company X SKU Master'!A:A,'Company X SKU Master'!B:B)*C203</f>
        <v>165</v>
      </c>
    </row>
    <row r="204" ht="15.75" customHeight="1">
      <c r="A204" s="14">
        <v>2.001808801E9</v>
      </c>
      <c r="B204" s="15">
        <v>8.904223815682E12</v>
      </c>
      <c r="C204" s="14">
        <v>1.0</v>
      </c>
      <c r="D204" s="14">
        <f t="array" ref="D204">XLOOKUP('Company X Order Report'!B:B,'Company X SKU Master'!A:A,'Company X SKU Master'!B:B)*C204</f>
        <v>210</v>
      </c>
    </row>
    <row r="205" ht="15.75" customHeight="1">
      <c r="A205" s="14">
        <v>2.001808739E9</v>
      </c>
      <c r="B205" s="15">
        <v>8.904223816214E12</v>
      </c>
      <c r="C205" s="14">
        <v>1.0</v>
      </c>
      <c r="D205" s="14">
        <f t="array" ref="D205">XLOOKUP('Company X Order Report'!B:B,'Company X SKU Master'!A:A,'Company X SKU Master'!B:B)*C205</f>
        <v>120</v>
      </c>
    </row>
    <row r="206" ht="15.75" customHeight="1">
      <c r="A206" s="14">
        <v>2.001808739E9</v>
      </c>
      <c r="B206" s="15">
        <v>8.904223818874E12</v>
      </c>
      <c r="C206" s="14">
        <v>1.0</v>
      </c>
      <c r="D206" s="14">
        <f t="array" ref="D206">XLOOKUP('Company X Order Report'!B:B,'Company X SKU Master'!A:A,'Company X SKU Master'!B:B)*C206</f>
        <v>100</v>
      </c>
    </row>
    <row r="207" ht="15.75" customHeight="1">
      <c r="A207" s="14">
        <v>2.001808679E9</v>
      </c>
      <c r="B207" s="15">
        <v>8.904223818706E12</v>
      </c>
      <c r="C207" s="14">
        <v>1.0</v>
      </c>
      <c r="D207" s="14">
        <f t="array" ref="D207">XLOOKUP('Company X Order Report'!B:B,'Company X SKU Master'!A:A,'Company X SKU Master'!B:B)*C207</f>
        <v>127</v>
      </c>
    </row>
    <row r="208" ht="15.75" customHeight="1">
      <c r="A208" s="14">
        <v>2.001808679E9</v>
      </c>
      <c r="B208" s="15">
        <v>8.904223818942E12</v>
      </c>
      <c r="C208" s="14">
        <v>1.0</v>
      </c>
      <c r="D208" s="14">
        <f t="array" ref="D208">XLOOKUP('Company X Order Report'!B:B,'Company X SKU Master'!A:A,'Company X SKU Master'!B:B)*C208</f>
        <v>133</v>
      </c>
    </row>
    <row r="209" ht="15.75" customHeight="1">
      <c r="A209" s="14">
        <v>2.001808679E9</v>
      </c>
      <c r="B209" s="15">
        <v>8.90422381885E12</v>
      </c>
      <c r="C209" s="14">
        <v>1.0</v>
      </c>
      <c r="D209" s="14">
        <f t="array" ref="D209">XLOOKUP('Company X Order Report'!B:B,'Company X SKU Master'!A:A,'Company X SKU Master'!B:B)*C209</f>
        <v>240</v>
      </c>
    </row>
    <row r="210" ht="15.75" customHeight="1">
      <c r="A210" s="14">
        <v>2.001808675E9</v>
      </c>
      <c r="B210" s="15">
        <v>8.904223818614E12</v>
      </c>
      <c r="C210" s="14">
        <v>1.0</v>
      </c>
      <c r="D210" s="14">
        <f t="array" ref="D210">XLOOKUP('Company X Order Report'!B:B,'Company X SKU Master'!A:A,'Company X SKU Master'!B:B)*C210</f>
        <v>65</v>
      </c>
    </row>
    <row r="211" ht="15.75" customHeight="1">
      <c r="A211" s="14">
        <v>2.001808675E9</v>
      </c>
      <c r="B211" s="15">
        <v>8.904223815866E12</v>
      </c>
      <c r="C211" s="14">
        <v>1.0</v>
      </c>
      <c r="D211" s="14">
        <f t="array" ref="D211">XLOOKUP('Company X Order Report'!B:B,'Company X SKU Master'!A:A,'Company X SKU Master'!B:B)*C211</f>
        <v>113</v>
      </c>
    </row>
    <row r="212" ht="15.75" customHeight="1">
      <c r="A212" s="14">
        <v>2.001808675E9</v>
      </c>
      <c r="B212" s="15">
        <v>8.904223815859E12</v>
      </c>
      <c r="C212" s="14">
        <v>1.0</v>
      </c>
      <c r="D212" s="14">
        <f t="array" ref="D212">XLOOKUP('Company X Order Report'!B:B,'Company X SKU Master'!A:A,'Company X SKU Master'!B:B)*C212</f>
        <v>165</v>
      </c>
    </row>
    <row r="213" ht="15.75" customHeight="1">
      <c r="A213" s="14">
        <v>2.001808675E9</v>
      </c>
      <c r="B213" s="15">
        <v>8.904223817334E12</v>
      </c>
      <c r="C213" s="14">
        <v>1.0</v>
      </c>
      <c r="D213" s="14">
        <f t="array" ref="D213">XLOOKUP('Company X Order Report'!B:B,'Company X SKU Master'!A:A,'Company X SKU Master'!B:B)*C213</f>
        <v>170</v>
      </c>
    </row>
    <row r="214" ht="15.75" customHeight="1">
      <c r="A214" s="14">
        <v>2.001808675E9</v>
      </c>
      <c r="B214" s="15" t="s">
        <v>38</v>
      </c>
      <c r="C214" s="14">
        <v>1.0</v>
      </c>
      <c r="D214" s="14">
        <f t="array" ref="D214">XLOOKUP('Company X Order Report'!B:B,'Company X SKU Master'!A:A,'Company X SKU Master'!B:B)*C214</f>
        <v>500</v>
      </c>
    </row>
    <row r="215" ht="15.75" customHeight="1">
      <c r="A215" s="14">
        <v>2.001808675E9</v>
      </c>
      <c r="B215" s="15">
        <v>8.904223819369E12</v>
      </c>
      <c r="C215" s="14">
        <v>1.0</v>
      </c>
      <c r="D215" s="14">
        <f t="array" ref="D215">XLOOKUP('Company X Order Report'!B:B,'Company X SKU Master'!A:A,'Company X SKU Master'!B:B)*C215</f>
        <v>170</v>
      </c>
    </row>
    <row r="216" ht="15.75" customHeight="1">
      <c r="A216" s="14">
        <v>2.001808585E9</v>
      </c>
      <c r="B216" s="15">
        <v>8.904223818706E12</v>
      </c>
      <c r="C216" s="14">
        <v>1.0</v>
      </c>
      <c r="D216" s="14">
        <f t="array" ref="D216">XLOOKUP('Company X Order Report'!B:B,'Company X SKU Master'!A:A,'Company X SKU Master'!B:B)*C216</f>
        <v>127</v>
      </c>
    </row>
    <row r="217" ht="15.75" customHeight="1">
      <c r="A217" s="14">
        <v>2.001808585E9</v>
      </c>
      <c r="B217" s="15">
        <v>8.904223818942E12</v>
      </c>
      <c r="C217" s="14">
        <v>1.0</v>
      </c>
      <c r="D217" s="14">
        <f t="array" ref="D217">XLOOKUP('Company X Order Report'!B:B,'Company X SKU Master'!A:A,'Company X SKU Master'!B:B)*C217</f>
        <v>133</v>
      </c>
    </row>
    <row r="218" ht="15.75" customHeight="1">
      <c r="A218" s="14">
        <v>2.001808585E9</v>
      </c>
      <c r="B218" s="15">
        <v>8.90422381885E12</v>
      </c>
      <c r="C218" s="14">
        <v>1.0</v>
      </c>
      <c r="D218" s="14">
        <f t="array" ref="D218">XLOOKUP('Company X Order Report'!B:B,'Company X SKU Master'!A:A,'Company X SKU Master'!B:B)*C218</f>
        <v>240</v>
      </c>
    </row>
    <row r="219" ht="15.75" customHeight="1">
      <c r="A219" s="14">
        <v>2.001808542E9</v>
      </c>
      <c r="B219" s="15">
        <v>8.904223819468E12</v>
      </c>
      <c r="C219" s="14">
        <v>2.0</v>
      </c>
      <c r="D219" s="14">
        <f t="array" ref="D219">XLOOKUP('Company X Order Report'!B:B,'Company X SKU Master'!A:A,'Company X SKU Master'!B:B)*C219</f>
        <v>480</v>
      </c>
    </row>
    <row r="220" ht="15.75" customHeight="1">
      <c r="A220" s="14">
        <v>2.001808542E9</v>
      </c>
      <c r="B220" s="15">
        <v>8.904223818706E12</v>
      </c>
      <c r="C220" s="14">
        <v>2.0</v>
      </c>
      <c r="D220" s="14">
        <f t="array" ref="D220">XLOOKUP('Company X Order Report'!B:B,'Company X SKU Master'!A:A,'Company X SKU Master'!B:B)*C220</f>
        <v>254</v>
      </c>
    </row>
    <row r="221" ht="15.75" customHeight="1">
      <c r="A221" s="14">
        <v>2.001808507E9</v>
      </c>
      <c r="B221" s="15">
        <v>8.904223818706E12</v>
      </c>
      <c r="C221" s="14">
        <v>1.0</v>
      </c>
      <c r="D221" s="14">
        <f t="array" ref="D221">XLOOKUP('Company X Order Report'!B:B,'Company X SKU Master'!A:A,'Company X SKU Master'!B:B)*C221</f>
        <v>127</v>
      </c>
    </row>
    <row r="222" ht="15.75" customHeight="1">
      <c r="A222" s="14">
        <v>2.001808507E9</v>
      </c>
      <c r="B222" s="15">
        <v>8.90422381885E12</v>
      </c>
      <c r="C222" s="14">
        <v>1.0</v>
      </c>
      <c r="D222" s="14">
        <f t="array" ref="D222">XLOOKUP('Company X Order Report'!B:B,'Company X SKU Master'!A:A,'Company X SKU Master'!B:B)*C222</f>
        <v>240</v>
      </c>
    </row>
    <row r="223" ht="15.75" customHeight="1">
      <c r="A223" s="14">
        <v>2.001808507E9</v>
      </c>
      <c r="B223" s="15">
        <v>8.904223819468E12</v>
      </c>
      <c r="C223" s="14">
        <v>1.0</v>
      </c>
      <c r="D223" s="14">
        <f t="array" ref="D223">XLOOKUP('Company X Order Report'!B:B,'Company X SKU Master'!A:A,'Company X SKU Master'!B:B)*C223</f>
        <v>240</v>
      </c>
    </row>
    <row r="224" ht="15.75" customHeight="1">
      <c r="A224" s="14">
        <v>2.001808475E9</v>
      </c>
      <c r="B224" s="15">
        <v>8.904223818706E12</v>
      </c>
      <c r="C224" s="14">
        <v>1.0</v>
      </c>
      <c r="D224" s="14">
        <f t="array" ref="D224">XLOOKUP('Company X Order Report'!B:B,'Company X SKU Master'!A:A,'Company X SKU Master'!B:B)*C224</f>
        <v>127</v>
      </c>
    </row>
    <row r="225" ht="15.75" customHeight="1">
      <c r="A225" s="14">
        <v>2.001808475E9</v>
      </c>
      <c r="B225" s="15">
        <v>8.904223818942E12</v>
      </c>
      <c r="C225" s="14">
        <v>1.0</v>
      </c>
      <c r="D225" s="14">
        <f t="array" ref="D225">XLOOKUP('Company X Order Report'!B:B,'Company X SKU Master'!A:A,'Company X SKU Master'!B:B)*C225</f>
        <v>133</v>
      </c>
    </row>
    <row r="226" ht="15.75" customHeight="1">
      <c r="A226" s="14">
        <v>2.001808475E9</v>
      </c>
      <c r="B226" s="15">
        <v>8.90422381885E12</v>
      </c>
      <c r="C226" s="14">
        <v>1.0</v>
      </c>
      <c r="D226" s="14">
        <f t="array" ref="D226">XLOOKUP('Company X Order Report'!B:B,'Company X SKU Master'!A:A,'Company X SKU Master'!B:B)*C226</f>
        <v>240</v>
      </c>
    </row>
    <row r="227" ht="15.75" customHeight="1">
      <c r="A227" s="14">
        <v>2.001808295E9</v>
      </c>
      <c r="B227" s="15">
        <v>8.904223819161E12</v>
      </c>
      <c r="C227" s="14">
        <v>1.0</v>
      </c>
      <c r="D227" s="14">
        <f t="array" ref="D227">XLOOKUP('Company X Order Report'!B:B,'Company X SKU Master'!A:A,'Company X SKU Master'!B:B)*C227</f>
        <v>115</v>
      </c>
    </row>
    <row r="228" ht="15.75" customHeight="1">
      <c r="A228" s="14">
        <v>2.001808295E9</v>
      </c>
      <c r="B228" s="15">
        <v>8.90422381926E12</v>
      </c>
      <c r="C228" s="14">
        <v>1.0</v>
      </c>
      <c r="D228" s="14">
        <f t="array" ref="D228">XLOOKUP('Company X Order Report'!B:B,'Company X SKU Master'!A:A,'Company X SKU Master'!B:B)*C228</f>
        <v>130</v>
      </c>
    </row>
    <row r="229" ht="15.75" customHeight="1">
      <c r="A229" s="14">
        <v>2.001808286E9</v>
      </c>
      <c r="B229" s="15">
        <v>8.904223818683E12</v>
      </c>
      <c r="C229" s="14">
        <v>1.0</v>
      </c>
      <c r="D229" s="14">
        <f t="array" ref="D229">XLOOKUP('Company X Order Report'!B:B,'Company X SKU Master'!A:A,'Company X SKU Master'!B:B)*C229</f>
        <v>121</v>
      </c>
    </row>
    <row r="230" ht="15.75" customHeight="1">
      <c r="A230" s="14">
        <v>2.001808286E9</v>
      </c>
      <c r="B230" s="15">
        <v>8.904223819468E12</v>
      </c>
      <c r="C230" s="14">
        <v>1.0</v>
      </c>
      <c r="D230" s="14">
        <f t="array" ref="D230">XLOOKUP('Company X Order Report'!B:B,'Company X SKU Master'!A:A,'Company X SKU Master'!B:B)*C230</f>
        <v>240</v>
      </c>
    </row>
    <row r="231" ht="15.75" customHeight="1">
      <c r="A231" s="14">
        <v>2.001808286E9</v>
      </c>
      <c r="B231" s="15">
        <v>8.90422381885E12</v>
      </c>
      <c r="C231" s="14">
        <v>1.0</v>
      </c>
      <c r="D231" s="14">
        <f t="array" ref="D231">XLOOKUP('Company X Order Report'!B:B,'Company X SKU Master'!A:A,'Company X SKU Master'!B:B)*C231</f>
        <v>240</v>
      </c>
    </row>
    <row r="232" ht="15.75" customHeight="1">
      <c r="A232" s="14">
        <v>2.001808207E9</v>
      </c>
      <c r="B232" s="15">
        <v>8.904223818706E12</v>
      </c>
      <c r="C232" s="14">
        <v>1.0</v>
      </c>
      <c r="D232" s="14">
        <f t="array" ref="D232">XLOOKUP('Company X Order Report'!B:B,'Company X SKU Master'!A:A,'Company X SKU Master'!B:B)*C232</f>
        <v>127</v>
      </c>
    </row>
    <row r="233" ht="15.75" customHeight="1">
      <c r="A233" s="14">
        <v>2.001808207E9</v>
      </c>
      <c r="B233" s="15">
        <v>8.90422381885E12</v>
      </c>
      <c r="C233" s="14">
        <v>1.0</v>
      </c>
      <c r="D233" s="14">
        <f t="array" ref="D233">XLOOKUP('Company X Order Report'!B:B,'Company X SKU Master'!A:A,'Company X SKU Master'!B:B)*C233</f>
        <v>240</v>
      </c>
    </row>
    <row r="234" ht="15.75" customHeight="1">
      <c r="A234" s="14">
        <v>2.001808207E9</v>
      </c>
      <c r="B234" s="15">
        <v>8.904223819468E12</v>
      </c>
      <c r="C234" s="14">
        <v>1.0</v>
      </c>
      <c r="D234" s="14">
        <f t="array" ref="D234">XLOOKUP('Company X Order Report'!B:B,'Company X SKU Master'!A:A,'Company X SKU Master'!B:B)*C234</f>
        <v>240</v>
      </c>
    </row>
    <row r="235" ht="15.75" customHeight="1">
      <c r="A235" s="14">
        <v>2.001808118E9</v>
      </c>
      <c r="B235" s="15">
        <v>8.904223815859E12</v>
      </c>
      <c r="C235" s="14">
        <v>1.0</v>
      </c>
      <c r="D235" s="14">
        <f t="array" ref="D235">XLOOKUP('Company X Order Report'!B:B,'Company X SKU Master'!A:A,'Company X SKU Master'!B:B)*C235</f>
        <v>165</v>
      </c>
    </row>
    <row r="236" ht="15.75" customHeight="1">
      <c r="A236" s="14">
        <v>2.001808118E9</v>
      </c>
      <c r="B236" s="15">
        <v>8.904223817273E12</v>
      </c>
      <c r="C236" s="14">
        <v>1.0</v>
      </c>
      <c r="D236" s="14">
        <f t="array" ref="D236">XLOOKUP('Company X Order Report'!B:B,'Company X SKU Master'!A:A,'Company X SKU Master'!B:B)*C236</f>
        <v>65</v>
      </c>
    </row>
    <row r="237" ht="15.75" customHeight="1">
      <c r="A237" s="14">
        <v>2.001808118E9</v>
      </c>
      <c r="B237" s="15">
        <v>8.904223818751E12</v>
      </c>
      <c r="C237" s="14">
        <v>1.0</v>
      </c>
      <c r="D237" s="14">
        <f t="array" ref="D237">XLOOKUP('Company X Order Report'!B:B,'Company X SKU Master'!A:A,'Company X SKU Master'!B:B)*C237</f>
        <v>113</v>
      </c>
    </row>
    <row r="238" ht="15.75" customHeight="1">
      <c r="A238" s="14">
        <v>2.001808102E9</v>
      </c>
      <c r="B238" s="15">
        <v>8.904223819291E12</v>
      </c>
      <c r="C238" s="14">
        <v>2.0</v>
      </c>
      <c r="D238" s="14">
        <f t="array" ref="D238">XLOOKUP('Company X Order Report'!B:B,'Company X SKU Master'!A:A,'Company X SKU Master'!B:B)*C238</f>
        <v>224</v>
      </c>
    </row>
    <row r="239" ht="15.75" customHeight="1">
      <c r="A239" s="14">
        <v>2.001808102E9</v>
      </c>
      <c r="B239" s="15">
        <v>8.904223819031E12</v>
      </c>
      <c r="C239" s="14">
        <v>2.0</v>
      </c>
      <c r="D239" s="14">
        <f t="array" ref="D239">XLOOKUP('Company X Order Report'!B:B,'Company X SKU Master'!A:A,'Company X SKU Master'!B:B)*C239</f>
        <v>224</v>
      </c>
    </row>
    <row r="240" ht="15.75" customHeight="1">
      <c r="A240" s="14">
        <v>2.001808102E9</v>
      </c>
      <c r="B240" s="15">
        <v>8.904223819024E12</v>
      </c>
      <c r="C240" s="14">
        <v>2.0</v>
      </c>
      <c r="D240" s="14">
        <f t="array" ref="D240">XLOOKUP('Company X Order Report'!B:B,'Company X SKU Master'!A:A,'Company X SKU Master'!B:B)*C240</f>
        <v>224</v>
      </c>
    </row>
    <row r="241" ht="15.75" customHeight="1">
      <c r="A241" s="14">
        <v>2.001808102E9</v>
      </c>
      <c r="B241" s="15">
        <v>8.904223819161E12</v>
      </c>
      <c r="C241" s="14">
        <v>1.0</v>
      </c>
      <c r="D241" s="14">
        <f t="array" ref="D241">XLOOKUP('Company X Order Report'!B:B,'Company X SKU Master'!A:A,'Company X SKU Master'!B:B)*C241</f>
        <v>115</v>
      </c>
    </row>
    <row r="242" ht="15.75" customHeight="1">
      <c r="A242" s="14">
        <v>2.001808102E9</v>
      </c>
      <c r="B242" s="15">
        <v>8.90422381926E12</v>
      </c>
      <c r="C242" s="14">
        <v>1.0</v>
      </c>
      <c r="D242" s="14">
        <f t="array" ref="D242">XLOOKUP('Company X Order Report'!B:B,'Company X SKU Master'!A:A,'Company X SKU Master'!B:B)*C242</f>
        <v>130</v>
      </c>
    </row>
    <row r="243" ht="15.75" customHeight="1">
      <c r="A243" s="14">
        <v>2.001808102E9</v>
      </c>
      <c r="B243" s="15">
        <v>8.904223819468E12</v>
      </c>
      <c r="C243" s="14">
        <v>1.0</v>
      </c>
      <c r="D243" s="14">
        <f t="array" ref="D243">XLOOKUP('Company X Order Report'!B:B,'Company X SKU Master'!A:A,'Company X SKU Master'!B:B)*C243</f>
        <v>240</v>
      </c>
    </row>
    <row r="244" ht="15.75" customHeight="1">
      <c r="A244" s="14">
        <v>2.001807981E9</v>
      </c>
      <c r="B244" s="15">
        <v>8.904223818706E12</v>
      </c>
      <c r="C244" s="14">
        <v>1.0</v>
      </c>
      <c r="D244" s="14">
        <f t="array" ref="D244">XLOOKUP('Company X Order Report'!B:B,'Company X SKU Master'!A:A,'Company X SKU Master'!B:B)*C244</f>
        <v>127</v>
      </c>
    </row>
    <row r="245" ht="15.75" customHeight="1">
      <c r="A245" s="14">
        <v>2.001807981E9</v>
      </c>
      <c r="B245" s="15">
        <v>8.904223818942E12</v>
      </c>
      <c r="C245" s="14">
        <v>1.0</v>
      </c>
      <c r="D245" s="14">
        <f t="array" ref="D245">XLOOKUP('Company X Order Report'!B:B,'Company X SKU Master'!A:A,'Company X SKU Master'!B:B)*C245</f>
        <v>133</v>
      </c>
    </row>
    <row r="246" ht="15.75" customHeight="1">
      <c r="A246" s="14">
        <v>2.001807981E9</v>
      </c>
      <c r="B246" s="15">
        <v>8.90422381885E12</v>
      </c>
      <c r="C246" s="14">
        <v>1.0</v>
      </c>
      <c r="D246" s="14">
        <f t="array" ref="D246">XLOOKUP('Company X Order Report'!B:B,'Company X SKU Master'!A:A,'Company X SKU Master'!B:B)*C246</f>
        <v>240</v>
      </c>
    </row>
    <row r="247" ht="15.75" customHeight="1">
      <c r="A247" s="14">
        <v>2.001807976E9</v>
      </c>
      <c r="B247" s="15">
        <v>8.904223819468E12</v>
      </c>
      <c r="C247" s="14">
        <v>1.0</v>
      </c>
      <c r="D247" s="14">
        <f t="array" ref="D247">XLOOKUP('Company X Order Report'!B:B,'Company X SKU Master'!A:A,'Company X SKU Master'!B:B)*C247</f>
        <v>240</v>
      </c>
    </row>
    <row r="248" ht="15.75" customHeight="1">
      <c r="A248" s="14">
        <v>2.001807976E9</v>
      </c>
      <c r="B248" s="15">
        <v>8.904223818669E12</v>
      </c>
      <c r="C248" s="14">
        <v>1.0</v>
      </c>
      <c r="D248" s="14">
        <f t="array" ref="D248">XLOOKUP('Company X Order Report'!B:B,'Company X SKU Master'!A:A,'Company X SKU Master'!B:B)*C248</f>
        <v>240</v>
      </c>
    </row>
    <row r="249" ht="15.75" customHeight="1">
      <c r="A249" s="14">
        <v>2.001807976E9</v>
      </c>
      <c r="B249" s="15">
        <v>8.904223818683E12</v>
      </c>
      <c r="C249" s="14">
        <v>1.0</v>
      </c>
      <c r="D249" s="14">
        <f t="array" ref="D249">XLOOKUP('Company X Order Report'!B:B,'Company X SKU Master'!A:A,'Company X SKU Master'!B:B)*C249</f>
        <v>121</v>
      </c>
    </row>
    <row r="250" ht="15.75" customHeight="1">
      <c r="A250" s="14">
        <v>2.001807976E9</v>
      </c>
      <c r="B250" s="15">
        <v>8.904223818713E12</v>
      </c>
      <c r="C250" s="14">
        <v>1.0</v>
      </c>
      <c r="D250" s="14">
        <f t="array" ref="D250">XLOOKUP('Company X Order Report'!B:B,'Company X SKU Master'!A:A,'Company X SKU Master'!B:B)*C250</f>
        <v>120</v>
      </c>
    </row>
    <row r="251" ht="15.75" customHeight="1">
      <c r="A251" s="14">
        <v>2.00180797E9</v>
      </c>
      <c r="B251" s="15">
        <v>8.904223819321E12</v>
      </c>
      <c r="C251" s="14">
        <v>1.0</v>
      </c>
      <c r="D251" s="14">
        <f t="array" ref="D251">XLOOKUP('Company X Order Report'!B:B,'Company X SKU Master'!A:A,'Company X SKU Master'!B:B)*C251</f>
        <v>600</v>
      </c>
    </row>
    <row r="252" ht="15.75" customHeight="1">
      <c r="A252" s="14">
        <v>2.00180797E9</v>
      </c>
      <c r="B252" s="15">
        <v>8.90422381843E12</v>
      </c>
      <c r="C252" s="14">
        <v>1.0</v>
      </c>
      <c r="D252" s="14">
        <f t="array" ref="D252">XLOOKUP('Company X Order Report'!B:B,'Company X SKU Master'!A:A,'Company X SKU Master'!B:B)*C252</f>
        <v>165</v>
      </c>
    </row>
    <row r="253" ht="15.75" customHeight="1">
      <c r="A253" s="14">
        <v>2.00180796E9</v>
      </c>
      <c r="B253" s="15">
        <v>8.904223818669E12</v>
      </c>
      <c r="C253" s="14">
        <v>1.0</v>
      </c>
      <c r="D253" s="14">
        <f t="array" ref="D253">XLOOKUP('Company X Order Report'!B:B,'Company X SKU Master'!A:A,'Company X SKU Master'!B:B)*C253</f>
        <v>240</v>
      </c>
    </row>
    <row r="254" ht="15.75" customHeight="1">
      <c r="A254" s="14">
        <v>2.00180796E9</v>
      </c>
      <c r="B254" s="15">
        <v>8.904223819147E12</v>
      </c>
      <c r="C254" s="14">
        <v>1.0</v>
      </c>
      <c r="D254" s="14">
        <f t="array" ref="D254">XLOOKUP('Company X Order Report'!B:B,'Company X SKU Master'!A:A,'Company X SKU Master'!B:B)*C254</f>
        <v>240</v>
      </c>
    </row>
    <row r="255" ht="15.75" customHeight="1">
      <c r="A255" s="14">
        <v>2.00180796E9</v>
      </c>
      <c r="B255" s="15">
        <v>8.90422381885E12</v>
      </c>
      <c r="C255" s="14">
        <v>1.0</v>
      </c>
      <c r="D255" s="14">
        <f t="array" ref="D255">XLOOKUP('Company X Order Report'!B:B,'Company X SKU Master'!A:A,'Company X SKU Master'!B:B)*C255</f>
        <v>240</v>
      </c>
    </row>
    <row r="256" ht="15.75" customHeight="1">
      <c r="A256" s="14">
        <v>2.00180796E9</v>
      </c>
      <c r="B256" s="15">
        <v>8.904223819505E12</v>
      </c>
      <c r="C256" s="14">
        <v>1.0</v>
      </c>
      <c r="D256" s="14">
        <f t="array" ref="D256">XLOOKUP('Company X Order Report'!B:B,'Company X SKU Master'!A:A,'Company X SKU Master'!B:B)*C256</f>
        <v>210</v>
      </c>
    </row>
    <row r="257" ht="15.75" customHeight="1">
      <c r="A257" s="14">
        <v>2.001807956E9</v>
      </c>
      <c r="B257" s="15">
        <v>8.904223818706E12</v>
      </c>
      <c r="C257" s="14">
        <v>1.0</v>
      </c>
      <c r="D257" s="14">
        <f t="array" ref="D257">XLOOKUP('Company X Order Report'!B:B,'Company X SKU Master'!A:A,'Company X SKU Master'!B:B)*C257</f>
        <v>127</v>
      </c>
    </row>
    <row r="258" ht="15.75" customHeight="1">
      <c r="A258" s="14">
        <v>2.001807956E9</v>
      </c>
      <c r="B258" s="15">
        <v>8.904223818942E12</v>
      </c>
      <c r="C258" s="14">
        <v>1.0</v>
      </c>
      <c r="D258" s="14">
        <f t="array" ref="D258">XLOOKUP('Company X Order Report'!B:B,'Company X SKU Master'!A:A,'Company X SKU Master'!B:B)*C258</f>
        <v>133</v>
      </c>
    </row>
    <row r="259" ht="15.75" customHeight="1">
      <c r="A259" s="14">
        <v>2.001807956E9</v>
      </c>
      <c r="B259" s="15">
        <v>8.90422381885E12</v>
      </c>
      <c r="C259" s="14">
        <v>1.0</v>
      </c>
      <c r="D259" s="14">
        <f t="array" ref="D259">XLOOKUP('Company X Order Report'!B:B,'Company X SKU Master'!A:A,'Company X SKU Master'!B:B)*C259</f>
        <v>240</v>
      </c>
    </row>
    <row r="260" ht="15.75" customHeight="1">
      <c r="A260" s="14">
        <v>2.001807956E9</v>
      </c>
      <c r="B260" s="15">
        <v>8.904223819246E12</v>
      </c>
      <c r="C260" s="14">
        <v>2.0</v>
      </c>
      <c r="D260" s="14">
        <f t="array" ref="D260">XLOOKUP('Company X Order Report'!B:B,'Company X SKU Master'!A:A,'Company X SKU Master'!B:B)*C260</f>
        <v>580</v>
      </c>
    </row>
    <row r="261" ht="15.75" customHeight="1">
      <c r="A261" s="14">
        <v>2.001807931E9</v>
      </c>
      <c r="B261" s="15">
        <v>8.904223818706E12</v>
      </c>
      <c r="C261" s="14">
        <v>1.0</v>
      </c>
      <c r="D261" s="14">
        <f t="array" ref="D261">XLOOKUP('Company X Order Report'!B:B,'Company X SKU Master'!A:A,'Company X SKU Master'!B:B)*C261</f>
        <v>127</v>
      </c>
    </row>
    <row r="262" ht="15.75" customHeight="1">
      <c r="A262" s="14">
        <v>2.001807931E9</v>
      </c>
      <c r="B262" s="15">
        <v>8.90422381885E12</v>
      </c>
      <c r="C262" s="14">
        <v>1.0</v>
      </c>
      <c r="D262" s="14">
        <f t="array" ref="D262">XLOOKUP('Company X Order Report'!B:B,'Company X SKU Master'!A:A,'Company X SKU Master'!B:B)*C262</f>
        <v>240</v>
      </c>
    </row>
    <row r="263" ht="15.75" customHeight="1">
      <c r="A263" s="14">
        <v>2.001807931E9</v>
      </c>
      <c r="B263" s="15">
        <v>8.904223819468E12</v>
      </c>
      <c r="C263" s="14">
        <v>1.0</v>
      </c>
      <c r="D263" s="14">
        <f t="array" ref="D263">XLOOKUP('Company X Order Report'!B:B,'Company X SKU Master'!A:A,'Company X SKU Master'!B:B)*C263</f>
        <v>240</v>
      </c>
    </row>
    <row r="264" ht="15.75" customHeight="1">
      <c r="A264" s="14">
        <v>2.00180793E9</v>
      </c>
      <c r="B264" s="15">
        <v>8.904223819468E12</v>
      </c>
      <c r="C264" s="14">
        <v>1.0</v>
      </c>
      <c r="D264" s="14">
        <f t="array" ref="D264">XLOOKUP('Company X Order Report'!B:B,'Company X SKU Master'!A:A,'Company X SKU Master'!B:B)*C264</f>
        <v>240</v>
      </c>
    </row>
    <row r="265" ht="15.75" customHeight="1">
      <c r="A265" s="14">
        <v>2.001807852E9</v>
      </c>
      <c r="B265" s="15">
        <v>8.904223818706E12</v>
      </c>
      <c r="C265" s="14">
        <v>1.0</v>
      </c>
      <c r="D265" s="14">
        <f t="array" ref="D265">XLOOKUP('Company X Order Report'!B:B,'Company X SKU Master'!A:A,'Company X SKU Master'!B:B)*C265</f>
        <v>127</v>
      </c>
    </row>
    <row r="266" ht="15.75" customHeight="1">
      <c r="A266" s="14">
        <v>2.001807852E9</v>
      </c>
      <c r="B266" s="15">
        <v>8.904223818942E12</v>
      </c>
      <c r="C266" s="14">
        <v>1.0</v>
      </c>
      <c r="D266" s="14">
        <f t="array" ref="D266">XLOOKUP('Company X Order Report'!B:B,'Company X SKU Master'!A:A,'Company X SKU Master'!B:B)*C266</f>
        <v>133</v>
      </c>
    </row>
    <row r="267" ht="15.75" customHeight="1">
      <c r="A267" s="14">
        <v>2.001807852E9</v>
      </c>
      <c r="B267" s="15">
        <v>8.90422381885E12</v>
      </c>
      <c r="C267" s="14">
        <v>1.0</v>
      </c>
      <c r="D267" s="14">
        <f t="array" ref="D267">XLOOKUP('Company X Order Report'!B:B,'Company X SKU Master'!A:A,'Company X SKU Master'!B:B)*C267</f>
        <v>240</v>
      </c>
    </row>
    <row r="268" ht="15.75" customHeight="1">
      <c r="A268" s="14">
        <v>2.001807814E9</v>
      </c>
      <c r="B268" s="15">
        <v>8.904223818706E12</v>
      </c>
      <c r="C268" s="14">
        <v>1.0</v>
      </c>
      <c r="D268" s="14">
        <f t="array" ref="D268">XLOOKUP('Company X Order Report'!B:B,'Company X SKU Master'!A:A,'Company X SKU Master'!B:B)*C268</f>
        <v>127</v>
      </c>
    </row>
    <row r="269" ht="15.75" customHeight="1">
      <c r="A269" s="14">
        <v>2.001807814E9</v>
      </c>
      <c r="B269" s="15">
        <v>8.90422381885E12</v>
      </c>
      <c r="C269" s="14">
        <v>1.0</v>
      </c>
      <c r="D269" s="14">
        <f t="array" ref="D269">XLOOKUP('Company X Order Report'!B:B,'Company X SKU Master'!A:A,'Company X SKU Master'!B:B)*C269</f>
        <v>240</v>
      </c>
    </row>
    <row r="270" ht="15.75" customHeight="1">
      <c r="A270" s="14">
        <v>2.001807814E9</v>
      </c>
      <c r="B270" s="15">
        <v>8.904223819468E12</v>
      </c>
      <c r="C270" s="14">
        <v>1.0</v>
      </c>
      <c r="D270" s="14">
        <f t="array" ref="D270">XLOOKUP('Company X Order Report'!B:B,'Company X SKU Master'!A:A,'Company X SKU Master'!B:B)*C270</f>
        <v>240</v>
      </c>
    </row>
    <row r="271" ht="15.75" customHeight="1">
      <c r="A271" s="14">
        <v>2.001807785E9</v>
      </c>
      <c r="B271" s="15">
        <v>8.904223818706E12</v>
      </c>
      <c r="C271" s="14">
        <v>1.0</v>
      </c>
      <c r="D271" s="14">
        <f t="array" ref="D271">XLOOKUP('Company X Order Report'!B:B,'Company X SKU Master'!A:A,'Company X SKU Master'!B:B)*C271</f>
        <v>127</v>
      </c>
    </row>
    <row r="272" ht="15.75" customHeight="1">
      <c r="A272" s="14">
        <v>2.001807785E9</v>
      </c>
      <c r="B272" s="15">
        <v>8.904223818942E12</v>
      </c>
      <c r="C272" s="14">
        <v>1.0</v>
      </c>
      <c r="D272" s="14">
        <f t="array" ref="D272">XLOOKUP('Company X Order Report'!B:B,'Company X SKU Master'!A:A,'Company X SKU Master'!B:B)*C272</f>
        <v>133</v>
      </c>
    </row>
    <row r="273" ht="15.75" customHeight="1">
      <c r="A273" s="14">
        <v>2.001807785E9</v>
      </c>
      <c r="B273" s="15">
        <v>8.90422381885E12</v>
      </c>
      <c r="C273" s="14">
        <v>1.0</v>
      </c>
      <c r="D273" s="14">
        <f t="array" ref="D273">XLOOKUP('Company X Order Report'!B:B,'Company X SKU Master'!A:A,'Company X SKU Master'!B:B)*C273</f>
        <v>240</v>
      </c>
    </row>
    <row r="274" ht="15.75" customHeight="1">
      <c r="A274" s="14">
        <v>2.001807613E9</v>
      </c>
      <c r="B274" s="15">
        <v>8.904223819147E12</v>
      </c>
      <c r="C274" s="14">
        <v>1.0</v>
      </c>
      <c r="D274" s="14">
        <f t="array" ref="D274">XLOOKUP('Company X Order Report'!B:B,'Company X SKU Master'!A:A,'Company X SKU Master'!B:B)*C274</f>
        <v>240</v>
      </c>
    </row>
    <row r="275" ht="15.75" customHeight="1">
      <c r="A275" s="14">
        <v>2.001807613E9</v>
      </c>
      <c r="B275" s="15">
        <v>8.904223819468E12</v>
      </c>
      <c r="C275" s="14">
        <v>1.0</v>
      </c>
      <c r="D275" s="14">
        <f t="array" ref="D275">XLOOKUP('Company X Order Report'!B:B,'Company X SKU Master'!A:A,'Company X SKU Master'!B:B)*C275</f>
        <v>240</v>
      </c>
    </row>
    <row r="276" ht="15.75" customHeight="1">
      <c r="A276" s="14">
        <v>2.001807613E9</v>
      </c>
      <c r="B276" s="15">
        <v>8.904223819277E12</v>
      </c>
      <c r="C276" s="14">
        <v>1.0</v>
      </c>
      <c r="D276" s="14">
        <f t="array" ref="D276">XLOOKUP('Company X Order Report'!B:B,'Company X SKU Master'!A:A,'Company X SKU Master'!B:B)*C276</f>
        <v>350</v>
      </c>
    </row>
    <row r="277" ht="15.75" customHeight="1">
      <c r="A277" s="14">
        <v>2.001807415E9</v>
      </c>
      <c r="B277" s="15">
        <v>8.90422381885E12</v>
      </c>
      <c r="C277" s="14">
        <v>2.0</v>
      </c>
      <c r="D277" s="14">
        <f t="array" ref="D277">XLOOKUP('Company X Order Report'!B:B,'Company X SKU Master'!A:A,'Company X SKU Master'!B:B)*C277</f>
        <v>480</v>
      </c>
    </row>
    <row r="278" ht="15.75" customHeight="1">
      <c r="A278" s="14">
        <v>2.001807415E9</v>
      </c>
      <c r="B278" s="15">
        <v>8.904223818713E12</v>
      </c>
      <c r="C278" s="14">
        <v>1.0</v>
      </c>
      <c r="D278" s="14">
        <f t="array" ref="D278">XLOOKUP('Company X Order Report'!B:B,'Company X SKU Master'!A:A,'Company X SKU Master'!B:B)*C278</f>
        <v>120</v>
      </c>
    </row>
    <row r="279" ht="15.75" customHeight="1">
      <c r="A279" s="14">
        <v>2.001807415E9</v>
      </c>
      <c r="B279" s="15">
        <v>8.904223819024E12</v>
      </c>
      <c r="C279" s="14">
        <v>4.0</v>
      </c>
      <c r="D279" s="14">
        <f t="array" ref="D279">XLOOKUP('Company X Order Report'!B:B,'Company X SKU Master'!A:A,'Company X SKU Master'!B:B)*C279</f>
        <v>448</v>
      </c>
    </row>
    <row r="280" ht="15.75" customHeight="1">
      <c r="A280" s="14">
        <v>2.001807362E9</v>
      </c>
      <c r="B280" s="15">
        <v>8.904223819031E12</v>
      </c>
      <c r="C280" s="14">
        <v>6.0</v>
      </c>
      <c r="D280" s="14">
        <f t="array" ref="D280">XLOOKUP('Company X Order Report'!B:B,'Company X SKU Master'!A:A,'Company X SKU Master'!B:B)*C280</f>
        <v>672</v>
      </c>
    </row>
    <row r="281" ht="15.75" customHeight="1">
      <c r="A281" s="14">
        <v>2.001807362E9</v>
      </c>
      <c r="B281" s="15">
        <v>8.904223819024E12</v>
      </c>
      <c r="C281" s="14">
        <v>6.0</v>
      </c>
      <c r="D281" s="14">
        <f t="array" ref="D281">XLOOKUP('Company X Order Report'!B:B,'Company X SKU Master'!A:A,'Company X SKU Master'!B:B)*C281</f>
        <v>672</v>
      </c>
    </row>
    <row r="282" ht="15.75" customHeight="1">
      <c r="A282" s="14">
        <v>2.001807362E9</v>
      </c>
      <c r="B282" s="15">
        <v>8.904223819291E12</v>
      </c>
      <c r="C282" s="14">
        <v>2.0</v>
      </c>
      <c r="D282" s="14">
        <f t="array" ref="D282">XLOOKUP('Company X Order Report'!B:B,'Company X SKU Master'!A:A,'Company X SKU Master'!B:B)*C282</f>
        <v>224</v>
      </c>
    </row>
    <row r="283" ht="15.75" customHeight="1">
      <c r="A283" s="14">
        <v>2.001807362E9</v>
      </c>
      <c r="B283" s="15">
        <v>8.904223819031E12</v>
      </c>
      <c r="C283" s="14">
        <v>2.0</v>
      </c>
      <c r="D283" s="14">
        <f t="array" ref="D283">XLOOKUP('Company X Order Report'!B:B,'Company X SKU Master'!A:A,'Company X SKU Master'!B:B)*C283</f>
        <v>224</v>
      </c>
    </row>
    <row r="284" ht="15.75" customHeight="1">
      <c r="A284" s="14">
        <v>2.001807362E9</v>
      </c>
      <c r="B284" s="15">
        <v>8.904223819024E12</v>
      </c>
      <c r="C284" s="14">
        <v>2.0</v>
      </c>
      <c r="D284" s="14">
        <f t="array" ref="D284">XLOOKUP('Company X Order Report'!B:B,'Company X SKU Master'!A:A,'Company X SKU Master'!B:B)*C284</f>
        <v>224</v>
      </c>
    </row>
    <row r="285" ht="15.75" customHeight="1">
      <c r="A285" s="14">
        <v>2.001807329E9</v>
      </c>
      <c r="B285" s="15">
        <v>8.904223818706E12</v>
      </c>
      <c r="C285" s="14">
        <v>1.0</v>
      </c>
      <c r="D285" s="14">
        <f t="array" ref="D285">XLOOKUP('Company X Order Report'!B:B,'Company X SKU Master'!A:A,'Company X SKU Master'!B:B)*C285</f>
        <v>127</v>
      </c>
    </row>
    <row r="286" ht="15.75" customHeight="1">
      <c r="A286" s="14">
        <v>2.001807329E9</v>
      </c>
      <c r="B286" s="15">
        <v>8.904223818942E12</v>
      </c>
      <c r="C286" s="14">
        <v>1.0</v>
      </c>
      <c r="D286" s="14">
        <f t="array" ref="D286">XLOOKUP('Company X Order Report'!B:B,'Company X SKU Master'!A:A,'Company X SKU Master'!B:B)*C286</f>
        <v>133</v>
      </c>
    </row>
    <row r="287" ht="15.75" customHeight="1">
      <c r="A287" s="14">
        <v>2.001807329E9</v>
      </c>
      <c r="B287" s="15">
        <v>8.90422381885E12</v>
      </c>
      <c r="C287" s="14">
        <v>1.0</v>
      </c>
      <c r="D287" s="14">
        <f t="array" ref="D287">XLOOKUP('Company X Order Report'!B:B,'Company X SKU Master'!A:A,'Company X SKU Master'!B:B)*C287</f>
        <v>240</v>
      </c>
    </row>
    <row r="288" ht="15.75" customHeight="1">
      <c r="A288" s="14">
        <v>2.001807328E9</v>
      </c>
      <c r="B288" s="15">
        <v>8.904223818997E12</v>
      </c>
      <c r="C288" s="14">
        <v>1.0</v>
      </c>
      <c r="D288" s="14">
        <f t="array" ref="D288">XLOOKUP('Company X Order Report'!B:B,'Company X SKU Master'!A:A,'Company X SKU Master'!B:B)*C288</f>
        <v>490</v>
      </c>
    </row>
    <row r="289" ht="15.75" customHeight="1">
      <c r="A289" s="14">
        <v>2.00180729E9</v>
      </c>
      <c r="B289" s="15">
        <v>8.904223818706E12</v>
      </c>
      <c r="C289" s="14">
        <v>1.0</v>
      </c>
      <c r="D289" s="14">
        <f t="array" ref="D289">XLOOKUP('Company X Order Report'!B:B,'Company X SKU Master'!A:A,'Company X SKU Master'!B:B)*C289</f>
        <v>127</v>
      </c>
    </row>
    <row r="290" ht="15.75" customHeight="1">
      <c r="A290" s="14">
        <v>2.00180729E9</v>
      </c>
      <c r="B290" s="15">
        <v>8.904223818942E12</v>
      </c>
      <c r="C290" s="14">
        <v>1.0</v>
      </c>
      <c r="D290" s="14">
        <f t="array" ref="D290">XLOOKUP('Company X Order Report'!B:B,'Company X SKU Master'!A:A,'Company X SKU Master'!B:B)*C290</f>
        <v>133</v>
      </c>
    </row>
    <row r="291" ht="15.75" customHeight="1">
      <c r="A291" s="14">
        <v>2.00180729E9</v>
      </c>
      <c r="B291" s="15">
        <v>8.90422381885E12</v>
      </c>
      <c r="C291" s="14">
        <v>1.0</v>
      </c>
      <c r="D291" s="14">
        <f t="array" ref="D291">XLOOKUP('Company X Order Report'!B:B,'Company X SKU Master'!A:A,'Company X SKU Master'!B:B)*C291</f>
        <v>240</v>
      </c>
    </row>
    <row r="292" ht="15.75" customHeight="1">
      <c r="A292" s="14">
        <v>2.001807241E9</v>
      </c>
      <c r="B292" s="15">
        <v>8.904223818706E12</v>
      </c>
      <c r="C292" s="14">
        <v>1.0</v>
      </c>
      <c r="D292" s="14">
        <f t="array" ref="D292">XLOOKUP('Company X Order Report'!B:B,'Company X SKU Master'!A:A,'Company X SKU Master'!B:B)*C292</f>
        <v>127</v>
      </c>
    </row>
    <row r="293" ht="15.75" customHeight="1">
      <c r="A293" s="14">
        <v>2.001807241E9</v>
      </c>
      <c r="B293" s="15">
        <v>8.90422381885E12</v>
      </c>
      <c r="C293" s="14">
        <v>1.0</v>
      </c>
      <c r="D293" s="14">
        <f t="array" ref="D293">XLOOKUP('Company X Order Report'!B:B,'Company X SKU Master'!A:A,'Company X SKU Master'!B:B)*C293</f>
        <v>240</v>
      </c>
    </row>
    <row r="294" ht="15.75" customHeight="1">
      <c r="A294" s="14">
        <v>2.001807241E9</v>
      </c>
      <c r="B294" s="15">
        <v>8.904223819468E12</v>
      </c>
      <c r="C294" s="14">
        <v>1.0</v>
      </c>
      <c r="D294" s="14">
        <f t="array" ref="D294">XLOOKUP('Company X Order Report'!B:B,'Company X SKU Master'!A:A,'Company X SKU Master'!B:B)*C294</f>
        <v>240</v>
      </c>
    </row>
    <row r="295" ht="15.75" customHeight="1">
      <c r="A295" s="14">
        <v>2.001807186E9</v>
      </c>
      <c r="B295" s="15">
        <v>8.904223818706E12</v>
      </c>
      <c r="C295" s="14">
        <v>1.0</v>
      </c>
      <c r="D295" s="14">
        <f t="array" ref="D295">XLOOKUP('Company X Order Report'!B:B,'Company X SKU Master'!A:A,'Company X SKU Master'!B:B)*C295</f>
        <v>127</v>
      </c>
    </row>
    <row r="296" ht="15.75" customHeight="1">
      <c r="A296" s="14">
        <v>2.001807186E9</v>
      </c>
      <c r="B296" s="15">
        <v>8.904223818942E12</v>
      </c>
      <c r="C296" s="14">
        <v>1.0</v>
      </c>
      <c r="D296" s="14">
        <f t="array" ref="D296">XLOOKUP('Company X Order Report'!B:B,'Company X SKU Master'!A:A,'Company X SKU Master'!B:B)*C296</f>
        <v>133</v>
      </c>
    </row>
    <row r="297" ht="15.75" customHeight="1">
      <c r="A297" s="14">
        <v>2.001807186E9</v>
      </c>
      <c r="B297" s="15">
        <v>8.90422381885E12</v>
      </c>
      <c r="C297" s="14">
        <v>1.0</v>
      </c>
      <c r="D297" s="14">
        <f t="array" ref="D297">XLOOKUP('Company X Order Report'!B:B,'Company X SKU Master'!A:A,'Company X SKU Master'!B:B)*C297</f>
        <v>240</v>
      </c>
    </row>
    <row r="298" ht="15.75" customHeight="1">
      <c r="A298" s="14">
        <v>2.001807084E9</v>
      </c>
      <c r="B298" s="15">
        <v>8.904223818706E12</v>
      </c>
      <c r="C298" s="14">
        <v>1.0</v>
      </c>
      <c r="D298" s="14">
        <f t="array" ref="D298">XLOOKUP('Company X Order Report'!B:B,'Company X SKU Master'!A:A,'Company X SKU Master'!B:B)*C298</f>
        <v>127</v>
      </c>
    </row>
    <row r="299" ht="15.75" customHeight="1">
      <c r="A299" s="14">
        <v>2.001807084E9</v>
      </c>
      <c r="B299" s="15">
        <v>8.904223818942E12</v>
      </c>
      <c r="C299" s="14">
        <v>1.0</v>
      </c>
      <c r="D299" s="14">
        <f t="array" ref="D299">XLOOKUP('Company X Order Report'!B:B,'Company X SKU Master'!A:A,'Company X SKU Master'!B:B)*C299</f>
        <v>133</v>
      </c>
    </row>
    <row r="300" ht="15.75" customHeight="1">
      <c r="A300" s="14">
        <v>2.001807084E9</v>
      </c>
      <c r="B300" s="15">
        <v>8.90422381885E12</v>
      </c>
      <c r="C300" s="14">
        <v>1.0</v>
      </c>
      <c r="D300" s="14">
        <f t="array" ref="D300">XLOOKUP('Company X Order Report'!B:B,'Company X SKU Master'!A:A,'Company X SKU Master'!B:B)*C300</f>
        <v>240</v>
      </c>
    </row>
    <row r="301" ht="15.75" customHeight="1">
      <c r="A301" s="14">
        <v>2.001807058E9</v>
      </c>
      <c r="B301" s="15">
        <v>8.904223819239E12</v>
      </c>
      <c r="C301" s="14">
        <v>1.0</v>
      </c>
      <c r="D301" s="14">
        <f t="array" ref="D301">XLOOKUP('Company X Order Report'!B:B,'Company X SKU Master'!A:A,'Company X SKU Master'!B:B)*C301</f>
        <v>290</v>
      </c>
    </row>
    <row r="302" ht="15.75" customHeight="1">
      <c r="A302" s="14">
        <v>2.001807058E9</v>
      </c>
      <c r="B302" s="15">
        <v>8.904223819246E12</v>
      </c>
      <c r="C302" s="14">
        <v>1.0</v>
      </c>
      <c r="D302" s="14">
        <f t="array" ref="D302">XLOOKUP('Company X Order Report'!B:B,'Company X SKU Master'!A:A,'Company X SKU Master'!B:B)*C302</f>
        <v>290</v>
      </c>
    </row>
    <row r="303" ht="15.75" customHeight="1">
      <c r="A303" s="14">
        <v>2.001807058E9</v>
      </c>
      <c r="B303" s="15">
        <v>8.904223819253E12</v>
      </c>
      <c r="C303" s="14">
        <v>1.0</v>
      </c>
      <c r="D303" s="14">
        <f t="array" ref="D303">XLOOKUP('Company X Order Report'!B:B,'Company X SKU Master'!A:A,'Company X SKU Master'!B:B)*C303</f>
        <v>290</v>
      </c>
    </row>
    <row r="304" ht="15.75" customHeight="1">
      <c r="A304" s="14">
        <v>2.001807058E9</v>
      </c>
      <c r="B304" s="15">
        <v>8.904223818713E12</v>
      </c>
      <c r="C304" s="14">
        <v>1.0</v>
      </c>
      <c r="D304" s="14">
        <f t="array" ref="D304">XLOOKUP('Company X Order Report'!B:B,'Company X SKU Master'!A:A,'Company X SKU Master'!B:B)*C304</f>
        <v>120</v>
      </c>
    </row>
    <row r="305" ht="15.75" customHeight="1">
      <c r="A305" s="14">
        <v>2.001807058E9</v>
      </c>
      <c r="B305" s="15">
        <v>8.904223817273E12</v>
      </c>
      <c r="C305" s="14">
        <v>1.0</v>
      </c>
      <c r="D305" s="14">
        <f t="array" ref="D305">XLOOKUP('Company X Order Report'!B:B,'Company X SKU Master'!A:A,'Company X SKU Master'!B:B)*C305</f>
        <v>65</v>
      </c>
    </row>
    <row r="306" ht="15.75" customHeight="1">
      <c r="A306" s="14">
        <v>2.001807058E9</v>
      </c>
      <c r="B306" s="15">
        <v>8.904223818751E12</v>
      </c>
      <c r="C306" s="14">
        <v>1.0</v>
      </c>
      <c r="D306" s="14">
        <f t="array" ref="D306">XLOOKUP('Company X Order Report'!B:B,'Company X SKU Master'!A:A,'Company X SKU Master'!B:B)*C306</f>
        <v>113</v>
      </c>
    </row>
    <row r="307" ht="15.75" customHeight="1">
      <c r="A307" s="14">
        <v>2.001807036E9</v>
      </c>
      <c r="B307" s="15">
        <v>8.904223819291E12</v>
      </c>
      <c r="C307" s="14">
        <v>4.0</v>
      </c>
      <c r="D307" s="14">
        <f t="array" ref="D307">XLOOKUP('Company X Order Report'!B:B,'Company X SKU Master'!A:A,'Company X SKU Master'!B:B)*C307</f>
        <v>448</v>
      </c>
    </row>
    <row r="308" ht="15.75" customHeight="1">
      <c r="A308" s="14">
        <v>2.001807036E9</v>
      </c>
      <c r="B308" s="15">
        <v>8.904223819031E12</v>
      </c>
      <c r="C308" s="14">
        <v>4.0</v>
      </c>
      <c r="D308" s="14">
        <f t="array" ref="D308">XLOOKUP('Company X Order Report'!B:B,'Company X SKU Master'!A:A,'Company X SKU Master'!B:B)*C308</f>
        <v>448</v>
      </c>
    </row>
    <row r="309" ht="15.75" customHeight="1">
      <c r="A309" s="14">
        <v>2.001807036E9</v>
      </c>
      <c r="B309" s="15">
        <v>8.904223819024E12</v>
      </c>
      <c r="C309" s="14">
        <v>4.0</v>
      </c>
      <c r="D309" s="14">
        <f t="array" ref="D309">XLOOKUP('Company X Order Report'!B:B,'Company X SKU Master'!A:A,'Company X SKU Master'!B:B)*C309</f>
        <v>448</v>
      </c>
    </row>
    <row r="310" ht="15.75" customHeight="1">
      <c r="A310" s="14">
        <v>2.001807036E9</v>
      </c>
      <c r="B310" s="15">
        <v>8.904223819017E12</v>
      </c>
      <c r="C310" s="14">
        <v>1.0</v>
      </c>
      <c r="D310" s="14">
        <f t="array" ref="D310">XLOOKUP('Company X Order Report'!B:B,'Company X SKU Master'!A:A,'Company X SKU Master'!B:B)*C310</f>
        <v>115</v>
      </c>
    </row>
    <row r="311" ht="15.75" customHeight="1">
      <c r="A311" s="14">
        <v>2.001807012E9</v>
      </c>
      <c r="B311" s="15">
        <v>8.904223819468E12</v>
      </c>
      <c r="C311" s="14">
        <v>1.0</v>
      </c>
      <c r="D311" s="14">
        <f t="array" ref="D311">XLOOKUP('Company X Order Report'!B:B,'Company X SKU Master'!A:A,'Company X SKU Master'!B:B)*C311</f>
        <v>240</v>
      </c>
    </row>
    <row r="312" ht="15.75" customHeight="1">
      <c r="A312" s="14">
        <v>2.001807004E9</v>
      </c>
      <c r="B312" s="15">
        <v>8.904223818706E12</v>
      </c>
      <c r="C312" s="14">
        <v>1.0</v>
      </c>
      <c r="D312" s="14">
        <f t="array" ref="D312">XLOOKUP('Company X Order Report'!B:B,'Company X SKU Master'!A:A,'Company X SKU Master'!B:B)*C312</f>
        <v>127</v>
      </c>
    </row>
    <row r="313" ht="15.75" customHeight="1">
      <c r="A313" s="14">
        <v>2.001807004E9</v>
      </c>
      <c r="B313" s="15">
        <v>8.904223818942E12</v>
      </c>
      <c r="C313" s="14">
        <v>1.0</v>
      </c>
      <c r="D313" s="14">
        <f t="array" ref="D313">XLOOKUP('Company X Order Report'!B:B,'Company X SKU Master'!A:A,'Company X SKU Master'!B:B)*C313</f>
        <v>133</v>
      </c>
    </row>
    <row r="314" ht="15.75" customHeight="1">
      <c r="A314" s="14">
        <v>2.001807004E9</v>
      </c>
      <c r="B314" s="15">
        <v>8.90422381885E12</v>
      </c>
      <c r="C314" s="14">
        <v>1.0</v>
      </c>
      <c r="D314" s="14">
        <f t="array" ref="D314">XLOOKUP('Company X Order Report'!B:B,'Company X SKU Master'!A:A,'Company X SKU Master'!B:B)*C314</f>
        <v>240</v>
      </c>
    </row>
    <row r="315" ht="15.75" customHeight="1">
      <c r="A315" s="14">
        <v>2.001806968E9</v>
      </c>
      <c r="B315" s="15">
        <v>8.904223818706E12</v>
      </c>
      <c r="C315" s="14">
        <v>1.0</v>
      </c>
      <c r="D315" s="14">
        <f t="array" ref="D315">XLOOKUP('Company X Order Report'!B:B,'Company X SKU Master'!A:A,'Company X SKU Master'!B:B)*C315</f>
        <v>127</v>
      </c>
    </row>
    <row r="316" ht="15.75" customHeight="1">
      <c r="A316" s="14">
        <v>2.001806968E9</v>
      </c>
      <c r="B316" s="15">
        <v>8.904223818942E12</v>
      </c>
      <c r="C316" s="14">
        <v>1.0</v>
      </c>
      <c r="D316" s="14">
        <f t="array" ref="D316">XLOOKUP('Company X Order Report'!B:B,'Company X SKU Master'!A:A,'Company X SKU Master'!B:B)*C316</f>
        <v>133</v>
      </c>
    </row>
    <row r="317" ht="15.75" customHeight="1">
      <c r="A317" s="14">
        <v>2.001806968E9</v>
      </c>
      <c r="B317" s="15">
        <v>8.90422381885E12</v>
      </c>
      <c r="C317" s="14">
        <v>1.0</v>
      </c>
      <c r="D317" s="14">
        <f t="array" ref="D317">XLOOKUP('Company X Order Report'!B:B,'Company X SKU Master'!A:A,'Company X SKU Master'!B:B)*C317</f>
        <v>240</v>
      </c>
    </row>
    <row r="318" ht="15.75" customHeight="1">
      <c r="A318" s="14">
        <v>2.001806885E9</v>
      </c>
      <c r="B318" s="15">
        <v>8.904223819499E12</v>
      </c>
      <c r="C318" s="14">
        <v>2.0</v>
      </c>
      <c r="D318" s="14">
        <f t="array" ref="D318">XLOOKUP('Company X Order Report'!B:B,'Company X SKU Master'!A:A,'Company X SKU Master'!B:B)*C318</f>
        <v>420</v>
      </c>
    </row>
    <row r="319" ht="15.75" customHeight="1">
      <c r="A319" s="14">
        <v>2.001806885E9</v>
      </c>
      <c r="B319" s="15">
        <v>8.904223819499E12</v>
      </c>
      <c r="C319" s="14">
        <v>2.0</v>
      </c>
      <c r="D319" s="14">
        <f t="array" ref="D319">XLOOKUP('Company X Order Report'!B:B,'Company X SKU Master'!A:A,'Company X SKU Master'!B:B)*C319</f>
        <v>420</v>
      </c>
    </row>
    <row r="320" ht="15.75" customHeight="1">
      <c r="A320" s="14">
        <v>2.001806828E9</v>
      </c>
      <c r="B320" s="15">
        <v>8.904223818706E12</v>
      </c>
      <c r="C320" s="14">
        <v>1.0</v>
      </c>
      <c r="D320" s="14">
        <f t="array" ref="D320">XLOOKUP('Company X Order Report'!B:B,'Company X SKU Master'!A:A,'Company X SKU Master'!B:B)*C320</f>
        <v>127</v>
      </c>
    </row>
    <row r="321" ht="15.75" customHeight="1">
      <c r="A321" s="14">
        <v>2.001806828E9</v>
      </c>
      <c r="B321" s="15">
        <v>8.904223818942E12</v>
      </c>
      <c r="C321" s="14">
        <v>1.0</v>
      </c>
      <c r="D321" s="14">
        <f t="array" ref="D321">XLOOKUP('Company X Order Report'!B:B,'Company X SKU Master'!A:A,'Company X SKU Master'!B:B)*C321</f>
        <v>133</v>
      </c>
    </row>
    <row r="322" ht="15.75" customHeight="1">
      <c r="A322" s="14">
        <v>2.001806828E9</v>
      </c>
      <c r="B322" s="15">
        <v>8.90422381885E12</v>
      </c>
      <c r="C322" s="14">
        <v>1.0</v>
      </c>
      <c r="D322" s="14">
        <f t="array" ref="D322">XLOOKUP('Company X Order Report'!B:B,'Company X SKU Master'!A:A,'Company X SKU Master'!B:B)*C322</f>
        <v>240</v>
      </c>
    </row>
    <row r="323" ht="15.75" customHeight="1">
      <c r="A323" s="14">
        <v>2.001806823E9</v>
      </c>
      <c r="B323" s="15">
        <v>8.904223818706E12</v>
      </c>
      <c r="C323" s="14">
        <v>1.0</v>
      </c>
      <c r="D323" s="14">
        <f t="array" ref="D323">XLOOKUP('Company X Order Report'!B:B,'Company X SKU Master'!A:A,'Company X SKU Master'!B:B)*C323</f>
        <v>127</v>
      </c>
    </row>
    <row r="324" ht="15.75" customHeight="1">
      <c r="A324" s="14">
        <v>2.001806801E9</v>
      </c>
      <c r="B324" s="15">
        <v>8.90422381885E12</v>
      </c>
      <c r="C324" s="14">
        <v>1.0</v>
      </c>
      <c r="D324" s="14">
        <f t="array" ref="D324">XLOOKUP('Company X Order Report'!B:B,'Company X SKU Master'!A:A,'Company X SKU Master'!B:B)*C324</f>
        <v>240</v>
      </c>
    </row>
    <row r="325" ht="15.75" customHeight="1">
      <c r="A325" s="14">
        <v>2.001806801E9</v>
      </c>
      <c r="B325" s="15">
        <v>8.904223818683E12</v>
      </c>
      <c r="C325" s="14">
        <v>1.0</v>
      </c>
      <c r="D325" s="14">
        <f t="array" ref="D325">XLOOKUP('Company X Order Report'!B:B,'Company X SKU Master'!A:A,'Company X SKU Master'!B:B)*C325</f>
        <v>121</v>
      </c>
    </row>
    <row r="326" ht="15.75" customHeight="1">
      <c r="A326" s="14">
        <v>2.001806776E9</v>
      </c>
      <c r="B326" s="15">
        <v>8.904223818706E12</v>
      </c>
      <c r="C326" s="14">
        <v>1.0</v>
      </c>
      <c r="D326" s="14">
        <f t="array" ref="D326">XLOOKUP('Company X Order Report'!B:B,'Company X SKU Master'!A:A,'Company X SKU Master'!B:B)*C326</f>
        <v>127</v>
      </c>
    </row>
    <row r="327" ht="15.75" customHeight="1">
      <c r="A327" s="14">
        <v>2.001806776E9</v>
      </c>
      <c r="B327" s="15">
        <v>8.904223818638E12</v>
      </c>
      <c r="C327" s="14">
        <v>2.0</v>
      </c>
      <c r="D327" s="14">
        <f t="array" ref="D327">XLOOKUP('Company X Order Report'!B:B,'Company X SKU Master'!A:A,'Company X SKU Master'!B:B)*C327</f>
        <v>274</v>
      </c>
    </row>
    <row r="328" ht="15.75" customHeight="1">
      <c r="A328" s="14">
        <v>2.001806776E9</v>
      </c>
      <c r="B328" s="15">
        <v>8.904223819505E12</v>
      </c>
      <c r="C328" s="14">
        <v>1.0</v>
      </c>
      <c r="D328" s="14">
        <f t="array" ref="D328">XLOOKUP('Company X Order Report'!B:B,'Company X SKU Master'!A:A,'Company X SKU Master'!B:B)*C328</f>
        <v>210</v>
      </c>
    </row>
    <row r="329" ht="15.75" customHeight="1">
      <c r="A329" s="14">
        <v>2.001806768E9</v>
      </c>
      <c r="B329" s="15">
        <v>8.904223819512E12</v>
      </c>
      <c r="C329" s="14">
        <v>4.0</v>
      </c>
      <c r="D329" s="14">
        <f t="array" ref="D329">XLOOKUP('Company X Order Report'!B:B,'Company X SKU Master'!A:A,'Company X SKU Master'!B:B)*C329</f>
        <v>840</v>
      </c>
    </row>
    <row r="330" ht="15.75" customHeight="1">
      <c r="A330" s="14">
        <v>2.001806735E9</v>
      </c>
      <c r="B330" s="15">
        <v>8.904223818706E12</v>
      </c>
      <c r="C330" s="14">
        <v>1.0</v>
      </c>
      <c r="D330" s="14">
        <f t="array" ref="D330">XLOOKUP('Company X Order Report'!B:B,'Company X SKU Master'!A:A,'Company X SKU Master'!B:B)*C330</f>
        <v>127</v>
      </c>
    </row>
    <row r="331" ht="15.75" customHeight="1">
      <c r="A331" s="14">
        <v>2.001806735E9</v>
      </c>
      <c r="B331" s="15">
        <v>8.904223818942E12</v>
      </c>
      <c r="C331" s="14">
        <v>1.0</v>
      </c>
      <c r="D331" s="14">
        <f t="array" ref="D331">XLOOKUP('Company X Order Report'!B:B,'Company X SKU Master'!A:A,'Company X SKU Master'!B:B)*C331</f>
        <v>133</v>
      </c>
    </row>
    <row r="332" ht="15.75" customHeight="1">
      <c r="A332" s="14">
        <v>2.001806735E9</v>
      </c>
      <c r="B332" s="15">
        <v>8.90422381885E12</v>
      </c>
      <c r="C332" s="14">
        <v>1.0</v>
      </c>
      <c r="D332" s="14">
        <f t="array" ref="D332">XLOOKUP('Company X Order Report'!B:B,'Company X SKU Master'!A:A,'Company X SKU Master'!B:B)*C332</f>
        <v>240</v>
      </c>
    </row>
    <row r="333" ht="15.75" customHeight="1">
      <c r="A333" s="14">
        <v>2.001806733E9</v>
      </c>
      <c r="B333" s="15">
        <v>8.904223819031E12</v>
      </c>
      <c r="C333" s="14">
        <v>1.0</v>
      </c>
      <c r="D333" s="14">
        <f t="array" ref="D333">XLOOKUP('Company X Order Report'!B:B,'Company X SKU Master'!A:A,'Company X SKU Master'!B:B)*C333</f>
        <v>112</v>
      </c>
    </row>
    <row r="334" ht="15.75" customHeight="1">
      <c r="A334" s="14">
        <v>2.001806733E9</v>
      </c>
      <c r="B334" s="15">
        <v>8.90422381843E12</v>
      </c>
      <c r="C334" s="14">
        <v>1.0</v>
      </c>
      <c r="D334" s="14">
        <f t="array" ref="D334">XLOOKUP('Company X Order Report'!B:B,'Company X SKU Master'!A:A,'Company X SKU Master'!B:B)*C334</f>
        <v>165</v>
      </c>
    </row>
    <row r="335" ht="15.75" customHeight="1">
      <c r="A335" s="14">
        <v>2.001806733E9</v>
      </c>
      <c r="B335" s="15">
        <v>8.90422381885E12</v>
      </c>
      <c r="C335" s="14">
        <v>1.0</v>
      </c>
      <c r="D335" s="14">
        <f t="array" ref="D335">XLOOKUP('Company X Order Report'!B:B,'Company X SKU Master'!A:A,'Company X SKU Master'!B:B)*C335</f>
        <v>240</v>
      </c>
    </row>
    <row r="336" ht="15.75" customHeight="1">
      <c r="A336" s="14">
        <v>2.001806733E9</v>
      </c>
      <c r="B336" s="15">
        <v>8.904223819512E12</v>
      </c>
      <c r="C336" s="14">
        <v>1.0</v>
      </c>
      <c r="D336" s="14">
        <f t="array" ref="D336">XLOOKUP('Company X Order Report'!B:B,'Company X SKU Master'!A:A,'Company X SKU Master'!B:B)*C336</f>
        <v>210</v>
      </c>
    </row>
    <row r="337" ht="15.75" customHeight="1">
      <c r="A337" s="14">
        <v>2.001806733E9</v>
      </c>
      <c r="B337" s="15">
        <v>8.904223819468E12</v>
      </c>
      <c r="C337" s="14">
        <v>1.0</v>
      </c>
      <c r="D337" s="14">
        <f t="array" ref="D337">XLOOKUP('Company X Order Report'!B:B,'Company X SKU Master'!A:A,'Company X SKU Master'!B:B)*C337</f>
        <v>240</v>
      </c>
    </row>
    <row r="338" ht="15.75" customHeight="1">
      <c r="A338" s="14">
        <v>2.001806726E9</v>
      </c>
      <c r="B338" s="15">
        <v>8.904223818706E12</v>
      </c>
      <c r="C338" s="14">
        <v>1.0</v>
      </c>
      <c r="D338" s="14">
        <f t="array" ref="D338">XLOOKUP('Company X Order Report'!B:B,'Company X SKU Master'!A:A,'Company X SKU Master'!B:B)*C338</f>
        <v>127</v>
      </c>
    </row>
    <row r="339" ht="15.75" customHeight="1">
      <c r="A339" s="14">
        <v>2.001806726E9</v>
      </c>
      <c r="B339" s="15">
        <v>8.904223818942E12</v>
      </c>
      <c r="C339" s="14">
        <v>1.0</v>
      </c>
      <c r="D339" s="14">
        <f t="array" ref="D339">XLOOKUP('Company X Order Report'!B:B,'Company X SKU Master'!A:A,'Company X SKU Master'!B:B)*C339</f>
        <v>133</v>
      </c>
    </row>
    <row r="340" ht="15.75" customHeight="1">
      <c r="A340" s="14">
        <v>2.001806726E9</v>
      </c>
      <c r="B340" s="15">
        <v>8.90422381885E12</v>
      </c>
      <c r="C340" s="14">
        <v>1.0</v>
      </c>
      <c r="D340" s="14">
        <f t="array" ref="D340">XLOOKUP('Company X Order Report'!B:B,'Company X SKU Master'!A:A,'Company X SKU Master'!B:B)*C340</f>
        <v>240</v>
      </c>
    </row>
    <row r="341" ht="15.75" customHeight="1">
      <c r="A341" s="14">
        <v>2.001806686E9</v>
      </c>
      <c r="B341" s="15">
        <v>8.904223819468E12</v>
      </c>
      <c r="C341" s="14">
        <v>1.0</v>
      </c>
      <c r="D341" s="14">
        <f t="array" ref="D341">XLOOKUP('Company X Order Report'!B:B,'Company X SKU Master'!A:A,'Company X SKU Master'!B:B)*C341</f>
        <v>240</v>
      </c>
    </row>
    <row r="342" ht="15.75" customHeight="1">
      <c r="A342" s="14">
        <v>2.001806652E9</v>
      </c>
      <c r="B342" s="15">
        <v>8.904223818706E12</v>
      </c>
      <c r="C342" s="14">
        <v>1.0</v>
      </c>
      <c r="D342" s="14">
        <f t="array" ref="D342">XLOOKUP('Company X Order Report'!B:B,'Company X SKU Master'!A:A,'Company X SKU Master'!B:B)*C342</f>
        <v>127</v>
      </c>
    </row>
    <row r="343" ht="15.75" customHeight="1">
      <c r="A343" s="14">
        <v>2.001806652E9</v>
      </c>
      <c r="B343" s="15">
        <v>8.904223818942E12</v>
      </c>
      <c r="C343" s="14">
        <v>1.0</v>
      </c>
      <c r="D343" s="14">
        <f t="array" ref="D343">XLOOKUP('Company X Order Report'!B:B,'Company X SKU Master'!A:A,'Company X SKU Master'!B:B)*C343</f>
        <v>133</v>
      </c>
    </row>
    <row r="344" ht="15.75" customHeight="1">
      <c r="A344" s="14">
        <v>2.001806652E9</v>
      </c>
      <c r="B344" s="15">
        <v>8.90422381885E12</v>
      </c>
      <c r="C344" s="14">
        <v>1.0</v>
      </c>
      <c r="D344" s="14">
        <f t="array" ref="D344">XLOOKUP('Company X Order Report'!B:B,'Company X SKU Master'!A:A,'Company X SKU Master'!B:B)*C344</f>
        <v>240</v>
      </c>
    </row>
    <row r="345" ht="15.75" customHeight="1">
      <c r="A345" s="14">
        <v>2.001806616E9</v>
      </c>
      <c r="B345" s="15">
        <v>8.904223818669E12</v>
      </c>
      <c r="C345" s="14">
        <v>1.0</v>
      </c>
      <c r="D345" s="14">
        <f t="array" ref="D345">XLOOKUP('Company X Order Report'!B:B,'Company X SKU Master'!A:A,'Company X SKU Master'!B:B)*C345</f>
        <v>240</v>
      </c>
    </row>
    <row r="346" ht="15.75" customHeight="1">
      <c r="A346" s="14">
        <v>2.001806616E9</v>
      </c>
      <c r="B346" s="15">
        <v>8.904223818683E12</v>
      </c>
      <c r="C346" s="14">
        <v>1.0</v>
      </c>
      <c r="D346" s="14">
        <f t="array" ref="D346">XLOOKUP('Company X Order Report'!B:B,'Company X SKU Master'!A:A,'Company X SKU Master'!B:B)*C346</f>
        <v>121</v>
      </c>
    </row>
    <row r="347" ht="15.75" customHeight="1">
      <c r="A347" s="14">
        <v>2.001806616E9</v>
      </c>
      <c r="B347" s="15">
        <v>8.904223818935E12</v>
      </c>
      <c r="C347" s="14">
        <v>1.0</v>
      </c>
      <c r="D347" s="14">
        <f t="array" ref="D347">XLOOKUP('Company X Order Report'!B:B,'Company X SKU Master'!A:A,'Company X SKU Master'!B:B)*C347</f>
        <v>120</v>
      </c>
    </row>
    <row r="348" ht="15.75" customHeight="1">
      <c r="A348" s="14">
        <v>2.001806616E9</v>
      </c>
      <c r="B348" s="15">
        <v>8.904223818713E12</v>
      </c>
      <c r="C348" s="14">
        <v>1.0</v>
      </c>
      <c r="D348" s="14">
        <f t="array" ref="D348">XLOOKUP('Company X Order Report'!B:B,'Company X SKU Master'!A:A,'Company X SKU Master'!B:B)*C348</f>
        <v>120</v>
      </c>
    </row>
    <row r="349" ht="15.75" customHeight="1">
      <c r="A349" s="14">
        <v>2.001806616E9</v>
      </c>
      <c r="B349" s="15">
        <v>8.904223819024E12</v>
      </c>
      <c r="C349" s="14">
        <v>1.0</v>
      </c>
      <c r="D349" s="14">
        <f t="array" ref="D349">XLOOKUP('Company X Order Report'!B:B,'Company X SKU Master'!A:A,'Company X SKU Master'!B:B)*C349</f>
        <v>112</v>
      </c>
    </row>
    <row r="350" ht="15.75" customHeight="1">
      <c r="A350" s="14">
        <v>2.001806616E9</v>
      </c>
      <c r="B350" s="15">
        <v>8.904223819123E12</v>
      </c>
      <c r="C350" s="14">
        <v>1.0</v>
      </c>
      <c r="D350" s="14">
        <f t="array" ref="D350">XLOOKUP('Company X Order Report'!B:B,'Company X SKU Master'!A:A,'Company X SKU Master'!B:B)*C350</f>
        <v>250</v>
      </c>
    </row>
    <row r="351" ht="15.75" customHeight="1">
      <c r="A351" s="14">
        <v>2.001806575E9</v>
      </c>
      <c r="B351" s="15">
        <v>8.904223818706E12</v>
      </c>
      <c r="C351" s="14">
        <v>1.0</v>
      </c>
      <c r="D351" s="14">
        <f t="array" ref="D351">XLOOKUP('Company X Order Report'!B:B,'Company X SKU Master'!A:A,'Company X SKU Master'!B:B)*C351</f>
        <v>127</v>
      </c>
    </row>
    <row r="352" ht="15.75" customHeight="1">
      <c r="A352" s="14">
        <v>2.001806575E9</v>
      </c>
      <c r="B352" s="15">
        <v>8.904223818942E12</v>
      </c>
      <c r="C352" s="14">
        <v>1.0</v>
      </c>
      <c r="D352" s="14">
        <f t="array" ref="D352">XLOOKUP('Company X Order Report'!B:B,'Company X SKU Master'!A:A,'Company X SKU Master'!B:B)*C352</f>
        <v>133</v>
      </c>
    </row>
    <row r="353" ht="15.75" customHeight="1">
      <c r="A353" s="14">
        <v>2.001806575E9</v>
      </c>
      <c r="B353" s="15">
        <v>8.90422381885E12</v>
      </c>
      <c r="C353" s="14">
        <v>1.0</v>
      </c>
      <c r="D353" s="14">
        <f t="array" ref="D353">XLOOKUP('Company X Order Report'!B:B,'Company X SKU Master'!A:A,'Company X SKU Master'!B:B)*C353</f>
        <v>240</v>
      </c>
    </row>
    <row r="354" ht="15.75" customHeight="1">
      <c r="A354" s="14">
        <v>2.001806567E9</v>
      </c>
      <c r="B354" s="15">
        <v>8.904223818591E12</v>
      </c>
      <c r="C354" s="14">
        <v>1.0</v>
      </c>
      <c r="D354" s="14">
        <f t="array" ref="D354">XLOOKUP('Company X Order Report'!B:B,'Company X SKU Master'!A:A,'Company X SKU Master'!B:B)*C354</f>
        <v>120</v>
      </c>
    </row>
    <row r="355" ht="15.75" customHeight="1">
      <c r="A355" s="14">
        <v>2.001806567E9</v>
      </c>
      <c r="B355" s="15">
        <v>8.904223816214E12</v>
      </c>
      <c r="C355" s="14">
        <v>1.0</v>
      </c>
      <c r="D355" s="14">
        <f t="array" ref="D355">XLOOKUP('Company X Order Report'!B:B,'Company X SKU Master'!A:A,'Company X SKU Master'!B:B)*C355</f>
        <v>120</v>
      </c>
    </row>
    <row r="356" ht="15.75" customHeight="1">
      <c r="A356" s="14">
        <v>2.001806567E9</v>
      </c>
      <c r="B356" s="15">
        <v>8.904223819024E12</v>
      </c>
      <c r="C356" s="14">
        <v>1.0</v>
      </c>
      <c r="D356" s="14">
        <f t="array" ref="D356">XLOOKUP('Company X Order Report'!B:B,'Company X SKU Master'!A:A,'Company X SKU Master'!B:B)*C356</f>
        <v>112</v>
      </c>
    </row>
    <row r="357" ht="15.75" customHeight="1">
      <c r="A357" s="14">
        <v>2.001806567E9</v>
      </c>
      <c r="B357" s="15">
        <v>8.904223819253E12</v>
      </c>
      <c r="C357" s="14">
        <v>1.0</v>
      </c>
      <c r="D357" s="14">
        <f t="array" ref="D357">XLOOKUP('Company X Order Report'!B:B,'Company X SKU Master'!A:A,'Company X SKU Master'!B:B)*C357</f>
        <v>290</v>
      </c>
    </row>
    <row r="358" ht="15.75" customHeight="1">
      <c r="A358" s="14">
        <v>2.001806567E9</v>
      </c>
      <c r="B358" s="15">
        <v>8.904223815804E12</v>
      </c>
      <c r="C358" s="14">
        <v>1.0</v>
      </c>
      <c r="D358" s="14">
        <f t="array" ref="D358">XLOOKUP('Company X Order Report'!B:B,'Company X SKU Master'!A:A,'Company X SKU Master'!B:B)*C358</f>
        <v>160</v>
      </c>
    </row>
    <row r="359" ht="15.75" customHeight="1">
      <c r="A359" s="14">
        <v>2.001806567E9</v>
      </c>
      <c r="B359" s="15">
        <v>8.904223818577E12</v>
      </c>
      <c r="C359" s="14">
        <v>1.0</v>
      </c>
      <c r="D359" s="14">
        <f t="array" ref="D359">XLOOKUP('Company X Order Report'!B:B,'Company X SKU Master'!A:A,'Company X SKU Master'!B:B)*C359</f>
        <v>150</v>
      </c>
    </row>
    <row r="360" ht="15.75" customHeight="1">
      <c r="A360" s="14">
        <v>2.001806547E9</v>
      </c>
      <c r="B360" s="15">
        <v>8.904223818706E12</v>
      </c>
      <c r="C360" s="14">
        <v>1.0</v>
      </c>
      <c r="D360" s="14">
        <f t="array" ref="D360">XLOOKUP('Company X Order Report'!B:B,'Company X SKU Master'!A:A,'Company X SKU Master'!B:B)*C360</f>
        <v>127</v>
      </c>
    </row>
    <row r="361" ht="15.75" customHeight="1">
      <c r="A361" s="14">
        <v>2.001806533E9</v>
      </c>
      <c r="B361" s="15">
        <v>8.904223818706E12</v>
      </c>
      <c r="C361" s="14">
        <v>1.0</v>
      </c>
      <c r="D361" s="14">
        <f t="array" ref="D361">XLOOKUP('Company X Order Report'!B:B,'Company X SKU Master'!A:A,'Company X SKU Master'!B:B)*C361</f>
        <v>127</v>
      </c>
    </row>
    <row r="362" ht="15.75" customHeight="1">
      <c r="A362" s="14">
        <v>2.001806533E9</v>
      </c>
      <c r="B362" s="15">
        <v>8.904223818942E12</v>
      </c>
      <c r="C362" s="14">
        <v>1.0</v>
      </c>
      <c r="D362" s="14">
        <f t="array" ref="D362">XLOOKUP('Company X Order Report'!B:B,'Company X SKU Master'!A:A,'Company X SKU Master'!B:B)*C362</f>
        <v>133</v>
      </c>
    </row>
    <row r="363" ht="15.75" customHeight="1">
      <c r="A363" s="14">
        <v>2.001806533E9</v>
      </c>
      <c r="B363" s="15">
        <v>8.90422381885E12</v>
      </c>
      <c r="C363" s="14">
        <v>1.0</v>
      </c>
      <c r="D363" s="14">
        <f t="array" ref="D363">XLOOKUP('Company X Order Report'!B:B,'Company X SKU Master'!A:A,'Company X SKU Master'!B:B)*C363</f>
        <v>240</v>
      </c>
    </row>
    <row r="364" ht="15.75" customHeight="1">
      <c r="A364" s="14">
        <v>2.001806471E9</v>
      </c>
      <c r="B364" s="15">
        <v>8.904223818706E12</v>
      </c>
      <c r="C364" s="14">
        <v>2.0</v>
      </c>
      <c r="D364" s="14">
        <f t="array" ref="D364">XLOOKUP('Company X Order Report'!B:B,'Company X SKU Master'!A:A,'Company X SKU Master'!B:B)*C364</f>
        <v>254</v>
      </c>
    </row>
    <row r="365" ht="15.75" customHeight="1">
      <c r="A365" s="14">
        <v>2.001806471E9</v>
      </c>
      <c r="B365" s="15">
        <v>8.904223818942E12</v>
      </c>
      <c r="C365" s="14">
        <v>2.0</v>
      </c>
      <c r="D365" s="14">
        <f t="array" ref="D365">XLOOKUP('Company X Order Report'!B:B,'Company X SKU Master'!A:A,'Company X SKU Master'!B:B)*C365</f>
        <v>266</v>
      </c>
    </row>
    <row r="366" ht="15.75" customHeight="1">
      <c r="A366" s="14">
        <v>2.001806471E9</v>
      </c>
      <c r="B366" s="15">
        <v>8.90422381885E12</v>
      </c>
      <c r="C366" s="14">
        <v>2.0</v>
      </c>
      <c r="D366" s="14">
        <f t="array" ref="D366">XLOOKUP('Company X Order Report'!B:B,'Company X SKU Master'!A:A,'Company X SKU Master'!B:B)*C366</f>
        <v>480</v>
      </c>
    </row>
    <row r="367" ht="15.75" customHeight="1">
      <c r="A367" s="14">
        <v>2.001806471E9</v>
      </c>
      <c r="B367" s="15">
        <v>8.904223818706E12</v>
      </c>
      <c r="C367" s="14">
        <v>1.0</v>
      </c>
      <c r="D367" s="14">
        <f t="array" ref="D367">XLOOKUP('Company X Order Report'!B:B,'Company X SKU Master'!A:A,'Company X SKU Master'!B:B)*C367</f>
        <v>127</v>
      </c>
    </row>
    <row r="368" ht="15.75" customHeight="1">
      <c r="A368" s="14">
        <v>2.001806471E9</v>
      </c>
      <c r="B368" s="15">
        <v>8.904223818942E12</v>
      </c>
      <c r="C368" s="14">
        <v>1.0</v>
      </c>
      <c r="D368" s="14">
        <f t="array" ref="D368">XLOOKUP('Company X Order Report'!B:B,'Company X SKU Master'!A:A,'Company X SKU Master'!B:B)*C368</f>
        <v>133</v>
      </c>
    </row>
    <row r="369" ht="15.75" customHeight="1">
      <c r="A369" s="14">
        <v>2.001806471E9</v>
      </c>
      <c r="B369" s="15">
        <v>8.90422381885E12</v>
      </c>
      <c r="C369" s="14">
        <v>1.0</v>
      </c>
      <c r="D369" s="14">
        <f t="array" ref="D369">XLOOKUP('Company X Order Report'!B:B,'Company X SKU Master'!A:A,'Company X SKU Master'!B:B)*C369</f>
        <v>240</v>
      </c>
    </row>
    <row r="370" ht="15.75" customHeight="1">
      <c r="A370" s="14">
        <v>2.001806471E9</v>
      </c>
      <c r="B370" s="15">
        <v>8.904223818683E12</v>
      </c>
      <c r="C370" s="14">
        <v>1.0</v>
      </c>
      <c r="D370" s="14">
        <f t="array" ref="D370">XLOOKUP('Company X Order Report'!B:B,'Company X SKU Master'!A:A,'Company X SKU Master'!B:B)*C370</f>
        <v>121</v>
      </c>
    </row>
    <row r="371" ht="15.75" customHeight="1">
      <c r="A371" s="14">
        <v>2.001806458E9</v>
      </c>
      <c r="B371" s="15">
        <v>8.904223819284E12</v>
      </c>
      <c r="C371" s="14">
        <v>1.0</v>
      </c>
      <c r="D371" s="14">
        <f t="array" ref="D371">XLOOKUP('Company X Order Report'!B:B,'Company X SKU Master'!A:A,'Company X SKU Master'!B:B)*C371</f>
        <v>350</v>
      </c>
    </row>
    <row r="372" ht="15.75" customHeight="1">
      <c r="A372" s="14">
        <v>2.001806458E9</v>
      </c>
      <c r="B372" s="15">
        <v>8.904223818478E12</v>
      </c>
      <c r="C372" s="14">
        <v>1.0</v>
      </c>
      <c r="D372" s="14">
        <f t="array" ref="D372">XLOOKUP('Company X Order Report'!B:B,'Company X SKU Master'!A:A,'Company X SKU Master'!B:B)*C372</f>
        <v>350</v>
      </c>
    </row>
    <row r="373" ht="15.75" customHeight="1">
      <c r="A373" s="14">
        <v>2.001806446E9</v>
      </c>
      <c r="B373" s="15">
        <v>8.904223818706E12</v>
      </c>
      <c r="C373" s="14">
        <v>1.0</v>
      </c>
      <c r="D373" s="14">
        <f t="array" ref="D373">XLOOKUP('Company X Order Report'!B:B,'Company X SKU Master'!A:A,'Company X SKU Master'!B:B)*C373</f>
        <v>127</v>
      </c>
    </row>
    <row r="374" ht="15.75" customHeight="1">
      <c r="A374" s="14">
        <v>2.001806446E9</v>
      </c>
      <c r="B374" s="15">
        <v>8.904223818942E12</v>
      </c>
      <c r="C374" s="14">
        <v>1.0</v>
      </c>
      <c r="D374" s="14">
        <f t="array" ref="D374">XLOOKUP('Company X Order Report'!B:B,'Company X SKU Master'!A:A,'Company X SKU Master'!B:B)*C374</f>
        <v>133</v>
      </c>
    </row>
    <row r="375" ht="15.75" customHeight="1">
      <c r="A375" s="14">
        <v>2.001806446E9</v>
      </c>
      <c r="B375" s="15">
        <v>8.90422381885E12</v>
      </c>
      <c r="C375" s="14">
        <v>1.0</v>
      </c>
      <c r="D375" s="14">
        <f t="array" ref="D375">XLOOKUP('Company X Order Report'!B:B,'Company X SKU Master'!A:A,'Company X SKU Master'!B:B)*C375</f>
        <v>240</v>
      </c>
    </row>
    <row r="376" ht="15.75" customHeight="1">
      <c r="A376" s="14">
        <v>2.001806408E9</v>
      </c>
      <c r="B376" s="15">
        <v>8.904223819437E12</v>
      </c>
      <c r="C376" s="14">
        <v>2.0</v>
      </c>
      <c r="D376" s="14">
        <f t="array" ref="D376">XLOOKUP('Company X Order Report'!B:B,'Company X SKU Master'!A:A,'Company X SKU Master'!B:B)*C376</f>
        <v>1104</v>
      </c>
    </row>
    <row r="377" ht="15.75" customHeight="1">
      <c r="A377" s="14">
        <v>2.001806408E9</v>
      </c>
      <c r="B377" s="15">
        <v>8.904223819352E12</v>
      </c>
      <c r="C377" s="14">
        <v>1.0</v>
      </c>
      <c r="D377" s="14">
        <f t="array" ref="D377">XLOOKUP('Company X Order Report'!B:B,'Company X SKU Master'!A:A,'Company X SKU Master'!B:B)*C377</f>
        <v>165</v>
      </c>
    </row>
    <row r="378" ht="15.75" customHeight="1">
      <c r="A378" s="14">
        <v>2.001806408E9</v>
      </c>
      <c r="B378" s="15">
        <v>8.904223819024E12</v>
      </c>
      <c r="C378" s="14">
        <v>8.0</v>
      </c>
      <c r="D378" s="14">
        <f t="array" ref="D378">XLOOKUP('Company X Order Report'!B:B,'Company X SKU Master'!A:A,'Company X SKU Master'!B:B)*C378</f>
        <v>896</v>
      </c>
    </row>
    <row r="379" ht="15.75" customHeight="1">
      <c r="A379" s="14">
        <v>2.001806408E9</v>
      </c>
      <c r="B379" s="15">
        <v>8.904223818874E12</v>
      </c>
      <c r="C379" s="14">
        <v>1.0</v>
      </c>
      <c r="D379" s="14">
        <f t="array" ref="D379">XLOOKUP('Company X Order Report'!B:B,'Company X SKU Master'!A:A,'Company X SKU Master'!B:B)*C379</f>
        <v>100</v>
      </c>
    </row>
    <row r="380" ht="15.75" customHeight="1">
      <c r="A380" s="14">
        <v>2.001806338E9</v>
      </c>
      <c r="B380" s="15">
        <v>8.904223818706E12</v>
      </c>
      <c r="C380" s="14">
        <v>1.0</v>
      </c>
      <c r="D380" s="14">
        <f t="array" ref="D380">XLOOKUP('Company X Order Report'!B:B,'Company X SKU Master'!A:A,'Company X SKU Master'!B:B)*C380</f>
        <v>127</v>
      </c>
    </row>
    <row r="381" ht="15.75" customHeight="1">
      <c r="A381" s="14">
        <v>2.001806338E9</v>
      </c>
      <c r="B381" s="15">
        <v>8.904223818942E12</v>
      </c>
      <c r="C381" s="14">
        <v>1.0</v>
      </c>
      <c r="D381" s="14">
        <f t="array" ref="D381">XLOOKUP('Company X Order Report'!B:B,'Company X SKU Master'!A:A,'Company X SKU Master'!B:B)*C381</f>
        <v>133</v>
      </c>
    </row>
    <row r="382" ht="15.75" customHeight="1">
      <c r="A382" s="14">
        <v>2.001806338E9</v>
      </c>
      <c r="B382" s="15">
        <v>8.90422381885E12</v>
      </c>
      <c r="C382" s="14">
        <v>1.0</v>
      </c>
      <c r="D382" s="14">
        <f t="array" ref="D382">XLOOKUP('Company X Order Report'!B:B,'Company X SKU Master'!A:A,'Company X SKU Master'!B:B)*C382</f>
        <v>240</v>
      </c>
    </row>
    <row r="383" ht="15.75" customHeight="1">
      <c r="A383" s="14">
        <v>2.001806304E9</v>
      </c>
      <c r="B383" s="15">
        <v>8.904223818706E12</v>
      </c>
      <c r="C383" s="14">
        <v>1.0</v>
      </c>
      <c r="D383" s="14">
        <f t="array" ref="D383">XLOOKUP('Company X Order Report'!B:B,'Company X SKU Master'!A:A,'Company X SKU Master'!B:B)*C383</f>
        <v>127</v>
      </c>
    </row>
    <row r="384" ht="15.75" customHeight="1">
      <c r="A384" s="14">
        <v>2.001806304E9</v>
      </c>
      <c r="B384" s="15">
        <v>8.904223818942E12</v>
      </c>
      <c r="C384" s="14">
        <v>1.0</v>
      </c>
      <c r="D384" s="14">
        <f t="array" ref="D384">XLOOKUP('Company X Order Report'!B:B,'Company X SKU Master'!A:A,'Company X SKU Master'!B:B)*C384</f>
        <v>133</v>
      </c>
    </row>
    <row r="385" ht="15.75" customHeight="1">
      <c r="A385" s="14">
        <v>2.001806304E9</v>
      </c>
      <c r="B385" s="15">
        <v>8.90422381885E12</v>
      </c>
      <c r="C385" s="14">
        <v>1.0</v>
      </c>
      <c r="D385" s="14">
        <f t="array" ref="D385">XLOOKUP('Company X Order Report'!B:B,'Company X SKU Master'!A:A,'Company X SKU Master'!B:B)*C385</f>
        <v>240</v>
      </c>
    </row>
    <row r="386" ht="15.75" customHeight="1">
      <c r="A386" s="14">
        <v>2.001806273E9</v>
      </c>
      <c r="B386" s="15">
        <v>8.904223819017E12</v>
      </c>
      <c r="C386" s="14">
        <v>1.0</v>
      </c>
      <c r="D386" s="14">
        <f t="array" ref="D386">XLOOKUP('Company X Order Report'!B:B,'Company X SKU Master'!A:A,'Company X SKU Master'!B:B)*C386</f>
        <v>115</v>
      </c>
    </row>
    <row r="387" ht="15.75" customHeight="1">
      <c r="A387" s="14">
        <v>2.001806273E9</v>
      </c>
      <c r="B387" s="15">
        <v>8.904223818706E12</v>
      </c>
      <c r="C387" s="14">
        <v>1.0</v>
      </c>
      <c r="D387" s="14">
        <f t="array" ref="D387">XLOOKUP('Company X Order Report'!B:B,'Company X SKU Master'!A:A,'Company X SKU Master'!B:B)*C387</f>
        <v>127</v>
      </c>
    </row>
    <row r="388" ht="15.75" customHeight="1">
      <c r="A388" s="14">
        <v>2.001806273E9</v>
      </c>
      <c r="B388" s="15">
        <v>8.904223818942E12</v>
      </c>
      <c r="C388" s="14">
        <v>1.0</v>
      </c>
      <c r="D388" s="14">
        <f t="array" ref="D388">XLOOKUP('Company X Order Report'!B:B,'Company X SKU Master'!A:A,'Company X SKU Master'!B:B)*C388</f>
        <v>133</v>
      </c>
    </row>
    <row r="389" ht="15.75" customHeight="1">
      <c r="A389" s="14">
        <v>2.001806273E9</v>
      </c>
      <c r="B389" s="15">
        <v>8.90422381885E12</v>
      </c>
      <c r="C389" s="14">
        <v>1.0</v>
      </c>
      <c r="D389" s="14">
        <f t="array" ref="D389">XLOOKUP('Company X Order Report'!B:B,'Company X SKU Master'!A:A,'Company X SKU Master'!B:B)*C389</f>
        <v>240</v>
      </c>
    </row>
    <row r="390" ht="15.75" customHeight="1">
      <c r="A390" s="14">
        <v>2.001806251E9</v>
      </c>
      <c r="B390" s="15">
        <v>8.904223819161E12</v>
      </c>
      <c r="C390" s="14">
        <v>1.0</v>
      </c>
      <c r="D390" s="14">
        <f t="array" ref="D390">XLOOKUP('Company X Order Report'!B:B,'Company X SKU Master'!A:A,'Company X SKU Master'!B:B)*C390</f>
        <v>115</v>
      </c>
    </row>
    <row r="391" ht="15.75" customHeight="1">
      <c r="A391" s="14">
        <v>2.001806251E9</v>
      </c>
      <c r="B391" s="15">
        <v>8.90422381926E12</v>
      </c>
      <c r="C391" s="14">
        <v>1.0</v>
      </c>
      <c r="D391" s="14">
        <f t="array" ref="D391">XLOOKUP('Company X Order Report'!B:B,'Company X SKU Master'!A:A,'Company X SKU Master'!B:B)*C391</f>
        <v>130</v>
      </c>
    </row>
    <row r="392" ht="15.75" customHeight="1">
      <c r="A392" s="14">
        <v>2.001806233E9</v>
      </c>
      <c r="B392" s="15">
        <v>8.904223819161E12</v>
      </c>
      <c r="C392" s="14">
        <v>1.0</v>
      </c>
      <c r="D392" s="14">
        <f t="array" ref="D392">XLOOKUP('Company X Order Report'!B:B,'Company X SKU Master'!A:A,'Company X SKU Master'!B:B)*C392</f>
        <v>115</v>
      </c>
    </row>
    <row r="393" ht="15.75" customHeight="1">
      <c r="A393" s="14">
        <v>2.001806233E9</v>
      </c>
      <c r="B393" s="15">
        <v>8.90422381926E12</v>
      </c>
      <c r="C393" s="14">
        <v>1.0</v>
      </c>
      <c r="D393" s="14">
        <f t="array" ref="D393">XLOOKUP('Company X Order Report'!B:B,'Company X SKU Master'!A:A,'Company X SKU Master'!B:B)*C393</f>
        <v>130</v>
      </c>
    </row>
    <row r="394" ht="15.75" customHeight="1">
      <c r="A394" s="14">
        <v>2.001806232E9</v>
      </c>
      <c r="B394" s="15">
        <v>8.904223818645E12</v>
      </c>
      <c r="C394" s="14">
        <v>6.0</v>
      </c>
      <c r="D394" s="14">
        <f t="array" ref="D394">XLOOKUP('Company X Order Report'!B:B,'Company X SKU Master'!A:A,'Company X SKU Master'!B:B)*C394</f>
        <v>822</v>
      </c>
    </row>
    <row r="395" ht="15.75" customHeight="1">
      <c r="A395" s="14">
        <v>2.001806232E9</v>
      </c>
      <c r="B395" s="15">
        <v>8.904223819147E12</v>
      </c>
      <c r="C395" s="14">
        <v>2.0</v>
      </c>
      <c r="D395" s="14">
        <f t="array" ref="D395">XLOOKUP('Company X Order Report'!B:B,'Company X SKU Master'!A:A,'Company X SKU Master'!B:B)*C395</f>
        <v>480</v>
      </c>
    </row>
    <row r="396" ht="15.75" customHeight="1">
      <c r="A396" s="14">
        <v>2.001806229E9</v>
      </c>
      <c r="B396" s="15">
        <v>8.904223818706E12</v>
      </c>
      <c r="C396" s="14">
        <v>1.0</v>
      </c>
      <c r="D396" s="14">
        <f t="array" ref="D396">XLOOKUP('Company X Order Report'!B:B,'Company X SKU Master'!A:A,'Company X SKU Master'!B:B)*C396</f>
        <v>127</v>
      </c>
    </row>
    <row r="397" ht="15.75" customHeight="1">
      <c r="A397" s="14">
        <v>2.001806229E9</v>
      </c>
      <c r="B397" s="15">
        <v>8.904223818942E12</v>
      </c>
      <c r="C397" s="14">
        <v>1.0</v>
      </c>
      <c r="D397" s="14">
        <f t="array" ref="D397">XLOOKUP('Company X Order Report'!B:B,'Company X SKU Master'!A:A,'Company X SKU Master'!B:B)*C397</f>
        <v>133</v>
      </c>
    </row>
    <row r="398" ht="15.75" customHeight="1">
      <c r="A398" s="14">
        <v>2.001806229E9</v>
      </c>
      <c r="B398" s="15">
        <v>8.90422381885E12</v>
      </c>
      <c r="C398" s="14">
        <v>1.0</v>
      </c>
      <c r="D398" s="14">
        <f t="array" ref="D398">XLOOKUP('Company X Order Report'!B:B,'Company X SKU Master'!A:A,'Company X SKU Master'!B:B)*C398</f>
        <v>240</v>
      </c>
    </row>
    <row r="399" ht="15.75" customHeight="1">
      <c r="A399" s="14">
        <v>2.001806226E9</v>
      </c>
      <c r="B399" s="15">
        <v>8.90422381885E12</v>
      </c>
      <c r="C399" s="14">
        <v>2.0</v>
      </c>
      <c r="D399" s="14">
        <f t="array" ref="D399">XLOOKUP('Company X Order Report'!B:B,'Company X SKU Master'!A:A,'Company X SKU Master'!B:B)*C399</f>
        <v>480</v>
      </c>
    </row>
    <row r="400" ht="15.75" customHeight="1">
      <c r="A400" s="14">
        <v>2.00180621E9</v>
      </c>
      <c r="B400" s="15">
        <v>8.904223816214E12</v>
      </c>
      <c r="C400" s="14">
        <v>1.0</v>
      </c>
      <c r="D400" s="14">
        <f t="array" ref="D400">XLOOKUP('Company X Order Report'!B:B,'Company X SKU Master'!A:A,'Company X SKU Master'!B:B)*C400</f>
        <v>120</v>
      </c>
    </row>
    <row r="401" ht="15.75" customHeight="1">
      <c r="A401" s="14">
        <v>2.00180621E9</v>
      </c>
      <c r="B401" s="15">
        <v>8.904223818874E12</v>
      </c>
      <c r="C401" s="14">
        <v>1.0</v>
      </c>
      <c r="D401" s="14">
        <f t="array" ref="D401">XLOOKUP('Company X Order Report'!B:B,'Company X SKU Master'!A:A,'Company X SKU Master'!B:B)*C401</f>
        <v>100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7.43"/>
    <col customWidth="1" min="3" max="3" width="5.43"/>
    <col customWidth="1" min="4" max="26" width="26.14"/>
  </cols>
  <sheetData>
    <row r="1">
      <c r="A1" s="14" t="s">
        <v>39</v>
      </c>
      <c r="B1" s="14" t="s">
        <v>8</v>
      </c>
      <c r="C1" s="14" t="s">
        <v>40</v>
      </c>
    </row>
    <row r="2">
      <c r="A2" s="14">
        <v>121003.0</v>
      </c>
      <c r="B2" s="14">
        <v>507101.0</v>
      </c>
      <c r="C2" s="14" t="s">
        <v>41</v>
      </c>
    </row>
    <row r="3">
      <c r="A3" s="14">
        <v>121003.0</v>
      </c>
      <c r="B3" s="14">
        <v>486886.0</v>
      </c>
      <c r="C3" s="14" t="s">
        <v>41</v>
      </c>
    </row>
    <row r="4">
      <c r="A4" s="14">
        <v>121003.0</v>
      </c>
      <c r="B4" s="14">
        <v>532484.0</v>
      </c>
      <c r="C4" s="14" t="s">
        <v>41</v>
      </c>
    </row>
    <row r="5">
      <c r="A5" s="14">
        <v>121003.0</v>
      </c>
      <c r="B5" s="14">
        <v>143001.0</v>
      </c>
      <c r="C5" s="14" t="s">
        <v>42</v>
      </c>
    </row>
    <row r="6">
      <c r="A6" s="14">
        <v>121003.0</v>
      </c>
      <c r="B6" s="14">
        <v>515591.0</v>
      </c>
      <c r="C6" s="14" t="s">
        <v>41</v>
      </c>
    </row>
    <row r="7">
      <c r="A7" s="14">
        <v>121003.0</v>
      </c>
      <c r="B7" s="14">
        <v>326502.0</v>
      </c>
      <c r="C7" s="14" t="s">
        <v>41</v>
      </c>
    </row>
    <row r="8">
      <c r="A8" s="14">
        <v>121003.0</v>
      </c>
      <c r="B8" s="14">
        <v>208019.0</v>
      </c>
      <c r="C8" s="14" t="s">
        <v>42</v>
      </c>
    </row>
    <row r="9">
      <c r="A9" s="14">
        <v>121003.0</v>
      </c>
      <c r="B9" s="14">
        <v>140301.0</v>
      </c>
      <c r="C9" s="14" t="s">
        <v>42</v>
      </c>
    </row>
    <row r="10">
      <c r="A10" s="14">
        <v>121003.0</v>
      </c>
      <c r="B10" s="14">
        <v>396001.0</v>
      </c>
      <c r="C10" s="14" t="s">
        <v>41</v>
      </c>
    </row>
    <row r="11">
      <c r="A11" s="14">
        <v>121003.0</v>
      </c>
      <c r="B11" s="14">
        <v>711106.0</v>
      </c>
      <c r="C11" s="14" t="s">
        <v>41</v>
      </c>
    </row>
    <row r="12">
      <c r="A12" s="14">
        <v>121003.0</v>
      </c>
      <c r="B12" s="14">
        <v>284001.0</v>
      </c>
      <c r="C12" s="14" t="s">
        <v>42</v>
      </c>
    </row>
    <row r="13">
      <c r="A13" s="14">
        <v>121003.0</v>
      </c>
      <c r="B13" s="14">
        <v>441601.0</v>
      </c>
      <c r="C13" s="14" t="s">
        <v>41</v>
      </c>
    </row>
    <row r="14">
      <c r="A14" s="14">
        <v>121003.0</v>
      </c>
      <c r="B14" s="14">
        <v>248006.0</v>
      </c>
      <c r="C14" s="14" t="s">
        <v>42</v>
      </c>
    </row>
    <row r="15">
      <c r="A15" s="14">
        <v>121003.0</v>
      </c>
      <c r="B15" s="14">
        <v>485001.0</v>
      </c>
      <c r="C15" s="14" t="s">
        <v>41</v>
      </c>
    </row>
    <row r="16">
      <c r="A16" s="14">
        <v>121003.0</v>
      </c>
      <c r="B16" s="14">
        <v>845438.0</v>
      </c>
      <c r="C16" s="14" t="s">
        <v>41</v>
      </c>
    </row>
    <row r="17">
      <c r="A17" s="14">
        <v>121003.0</v>
      </c>
      <c r="B17" s="14">
        <v>463106.0</v>
      </c>
      <c r="C17" s="14" t="s">
        <v>41</v>
      </c>
    </row>
    <row r="18">
      <c r="A18" s="14">
        <v>121003.0</v>
      </c>
      <c r="B18" s="14">
        <v>140301.0</v>
      </c>
      <c r="C18" s="14" t="s">
        <v>42</v>
      </c>
    </row>
    <row r="19">
      <c r="A19" s="14">
        <v>121003.0</v>
      </c>
      <c r="B19" s="14">
        <v>495671.0</v>
      </c>
      <c r="C19" s="14" t="s">
        <v>41</v>
      </c>
    </row>
    <row r="20">
      <c r="A20" s="14">
        <v>121003.0</v>
      </c>
      <c r="B20" s="14">
        <v>673002.0</v>
      </c>
      <c r="C20" s="14" t="s">
        <v>43</v>
      </c>
    </row>
    <row r="21" ht="15.75" customHeight="1">
      <c r="A21" s="14">
        <v>121003.0</v>
      </c>
      <c r="B21" s="14">
        <v>208002.0</v>
      </c>
      <c r="C21" s="14" t="s">
        <v>42</v>
      </c>
    </row>
    <row r="22" ht="15.75" customHeight="1">
      <c r="A22" s="14">
        <v>121003.0</v>
      </c>
      <c r="B22" s="14">
        <v>416010.0</v>
      </c>
      <c r="C22" s="14" t="s">
        <v>41</v>
      </c>
    </row>
    <row r="23" ht="15.75" customHeight="1">
      <c r="A23" s="14">
        <v>121003.0</v>
      </c>
      <c r="B23" s="14">
        <v>226010.0</v>
      </c>
      <c r="C23" s="14" t="s">
        <v>42</v>
      </c>
    </row>
    <row r="24" ht="15.75" customHeight="1">
      <c r="A24" s="14">
        <v>121003.0</v>
      </c>
      <c r="B24" s="14">
        <v>400705.0</v>
      </c>
      <c r="C24" s="14" t="s">
        <v>41</v>
      </c>
    </row>
    <row r="25" ht="15.75" customHeight="1">
      <c r="A25" s="14">
        <v>121003.0</v>
      </c>
      <c r="B25" s="14">
        <v>262405.0</v>
      </c>
      <c r="C25" s="14" t="s">
        <v>42</v>
      </c>
    </row>
    <row r="26" ht="15.75" customHeight="1">
      <c r="A26" s="14">
        <v>121003.0</v>
      </c>
      <c r="B26" s="14">
        <v>394210.0</v>
      </c>
      <c r="C26" s="14" t="s">
        <v>41</v>
      </c>
    </row>
    <row r="27" ht="15.75" customHeight="1">
      <c r="A27" s="14">
        <v>121003.0</v>
      </c>
      <c r="B27" s="14">
        <v>411014.0</v>
      </c>
      <c r="C27" s="14" t="s">
        <v>41</v>
      </c>
    </row>
    <row r="28" ht="15.75" customHeight="1">
      <c r="A28" s="14">
        <v>121003.0</v>
      </c>
      <c r="B28" s="14">
        <v>783301.0</v>
      </c>
      <c r="C28" s="14" t="s">
        <v>43</v>
      </c>
    </row>
    <row r="29" ht="15.75" customHeight="1">
      <c r="A29" s="14">
        <v>121003.0</v>
      </c>
      <c r="B29" s="14">
        <v>486661.0</v>
      </c>
      <c r="C29" s="14" t="s">
        <v>41</v>
      </c>
    </row>
    <row r="30" ht="15.75" customHeight="1">
      <c r="A30" s="14">
        <v>121003.0</v>
      </c>
      <c r="B30" s="14">
        <v>244001.0</v>
      </c>
      <c r="C30" s="14" t="s">
        <v>42</v>
      </c>
    </row>
    <row r="31" ht="15.75" customHeight="1">
      <c r="A31" s="14">
        <v>121003.0</v>
      </c>
      <c r="B31" s="14">
        <v>492001.0</v>
      </c>
      <c r="C31" s="14" t="s">
        <v>41</v>
      </c>
    </row>
    <row r="32" ht="15.75" customHeight="1">
      <c r="A32" s="14">
        <v>121003.0</v>
      </c>
      <c r="B32" s="14">
        <v>517128.0</v>
      </c>
      <c r="C32" s="14" t="s">
        <v>41</v>
      </c>
    </row>
    <row r="33" ht="15.75" customHeight="1">
      <c r="A33" s="14">
        <v>121003.0</v>
      </c>
      <c r="B33" s="14">
        <v>562110.0</v>
      </c>
      <c r="C33" s="14" t="s">
        <v>41</v>
      </c>
    </row>
    <row r="34" ht="15.75" customHeight="1">
      <c r="A34" s="14">
        <v>121003.0</v>
      </c>
      <c r="B34" s="14">
        <v>831006.0</v>
      </c>
      <c r="C34" s="14" t="s">
        <v>41</v>
      </c>
    </row>
    <row r="35" ht="15.75" customHeight="1">
      <c r="A35" s="14">
        <v>121003.0</v>
      </c>
      <c r="B35" s="14">
        <v>140604.0</v>
      </c>
      <c r="C35" s="14" t="s">
        <v>42</v>
      </c>
    </row>
    <row r="36" ht="15.75" customHeight="1">
      <c r="A36" s="14">
        <v>121003.0</v>
      </c>
      <c r="B36" s="14">
        <v>723146.0</v>
      </c>
      <c r="C36" s="14" t="s">
        <v>41</v>
      </c>
    </row>
    <row r="37" ht="15.75" customHeight="1">
      <c r="A37" s="14">
        <v>121003.0</v>
      </c>
      <c r="B37" s="14">
        <v>421204.0</v>
      </c>
      <c r="C37" s="14" t="s">
        <v>41</v>
      </c>
    </row>
    <row r="38" ht="15.75" customHeight="1">
      <c r="A38" s="14">
        <v>121003.0</v>
      </c>
      <c r="B38" s="14">
        <v>263139.0</v>
      </c>
      <c r="C38" s="14" t="s">
        <v>42</v>
      </c>
    </row>
    <row r="39" ht="15.75" customHeight="1">
      <c r="A39" s="14">
        <v>121003.0</v>
      </c>
      <c r="B39" s="14">
        <v>743263.0</v>
      </c>
      <c r="C39" s="14" t="s">
        <v>41</v>
      </c>
    </row>
    <row r="40" ht="15.75" customHeight="1">
      <c r="A40" s="14">
        <v>121003.0</v>
      </c>
      <c r="B40" s="14">
        <v>392150.0</v>
      </c>
      <c r="C40" s="14" t="s">
        <v>41</v>
      </c>
    </row>
    <row r="41" ht="15.75" customHeight="1">
      <c r="A41" s="14">
        <v>121003.0</v>
      </c>
      <c r="B41" s="14">
        <v>382830.0</v>
      </c>
      <c r="C41" s="14" t="s">
        <v>41</v>
      </c>
    </row>
    <row r="42" ht="15.75" customHeight="1">
      <c r="A42" s="14">
        <v>121003.0</v>
      </c>
      <c r="B42" s="14">
        <v>711303.0</v>
      </c>
      <c r="C42" s="14" t="s">
        <v>41</v>
      </c>
    </row>
    <row r="43" ht="15.75" customHeight="1">
      <c r="A43" s="14">
        <v>121003.0</v>
      </c>
      <c r="B43" s="14">
        <v>283102.0</v>
      </c>
      <c r="C43" s="14" t="s">
        <v>42</v>
      </c>
    </row>
    <row r="44" ht="15.75" customHeight="1">
      <c r="A44" s="14">
        <v>121003.0</v>
      </c>
      <c r="B44" s="14">
        <v>370201.0</v>
      </c>
      <c r="C44" s="14" t="s">
        <v>41</v>
      </c>
    </row>
    <row r="45" ht="15.75" customHeight="1">
      <c r="A45" s="14">
        <v>121003.0</v>
      </c>
      <c r="B45" s="14">
        <v>248001.0</v>
      </c>
      <c r="C45" s="14" t="s">
        <v>42</v>
      </c>
    </row>
    <row r="46" ht="15.75" customHeight="1">
      <c r="A46" s="14">
        <v>121003.0</v>
      </c>
      <c r="B46" s="14">
        <v>144001.0</v>
      </c>
      <c r="C46" s="14" t="s">
        <v>42</v>
      </c>
    </row>
    <row r="47" ht="15.75" customHeight="1">
      <c r="A47" s="14">
        <v>121003.0</v>
      </c>
      <c r="B47" s="14">
        <v>403401.0</v>
      </c>
      <c r="C47" s="14" t="s">
        <v>41</v>
      </c>
    </row>
    <row r="48" ht="15.75" customHeight="1">
      <c r="A48" s="14">
        <v>121003.0</v>
      </c>
      <c r="B48" s="14">
        <v>452001.0</v>
      </c>
      <c r="C48" s="14" t="s">
        <v>41</v>
      </c>
    </row>
    <row r="49" ht="15.75" customHeight="1">
      <c r="A49" s="14">
        <v>121003.0</v>
      </c>
      <c r="B49" s="14">
        <v>721636.0</v>
      </c>
      <c r="C49" s="14" t="s">
        <v>41</v>
      </c>
    </row>
    <row r="50" ht="15.75" customHeight="1">
      <c r="A50" s="14">
        <v>121003.0</v>
      </c>
      <c r="B50" s="14">
        <v>831002.0</v>
      </c>
      <c r="C50" s="14" t="s">
        <v>41</v>
      </c>
    </row>
    <row r="51" ht="15.75" customHeight="1">
      <c r="A51" s="14">
        <v>121003.0</v>
      </c>
      <c r="B51" s="14">
        <v>226004.0</v>
      </c>
      <c r="C51" s="14" t="s">
        <v>42</v>
      </c>
    </row>
    <row r="52" ht="15.75" customHeight="1">
      <c r="A52" s="14">
        <v>121003.0</v>
      </c>
      <c r="B52" s="14">
        <v>248001.0</v>
      </c>
      <c r="C52" s="14" t="s">
        <v>42</v>
      </c>
    </row>
    <row r="53" ht="15.75" customHeight="1">
      <c r="A53" s="14">
        <v>121003.0</v>
      </c>
      <c r="B53" s="14">
        <v>410206.0</v>
      </c>
      <c r="C53" s="14" t="s">
        <v>41</v>
      </c>
    </row>
    <row r="54" ht="15.75" customHeight="1">
      <c r="A54" s="14">
        <v>121003.0</v>
      </c>
      <c r="B54" s="14">
        <v>516503.0</v>
      </c>
      <c r="C54" s="14" t="s">
        <v>41</v>
      </c>
    </row>
    <row r="55" ht="15.75" customHeight="1">
      <c r="A55" s="14">
        <v>121003.0</v>
      </c>
      <c r="B55" s="14">
        <v>742103.0</v>
      </c>
      <c r="C55" s="14" t="s">
        <v>41</v>
      </c>
    </row>
    <row r="56" ht="15.75" customHeight="1">
      <c r="A56" s="14">
        <v>121003.0</v>
      </c>
      <c r="B56" s="14">
        <v>452018.0</v>
      </c>
      <c r="C56" s="14" t="s">
        <v>41</v>
      </c>
    </row>
    <row r="57" ht="15.75" customHeight="1">
      <c r="A57" s="14">
        <v>121003.0</v>
      </c>
      <c r="B57" s="14">
        <v>208001.0</v>
      </c>
      <c r="C57" s="14" t="s">
        <v>42</v>
      </c>
    </row>
    <row r="58" ht="15.75" customHeight="1">
      <c r="A58" s="14">
        <v>121003.0</v>
      </c>
      <c r="B58" s="14">
        <v>244713.0</v>
      </c>
      <c r="C58" s="14" t="s">
        <v>42</v>
      </c>
    </row>
    <row r="59" ht="15.75" customHeight="1">
      <c r="A59" s="14">
        <v>121003.0</v>
      </c>
      <c r="B59" s="14">
        <v>580007.0</v>
      </c>
      <c r="C59" s="14" t="s">
        <v>41</v>
      </c>
    </row>
    <row r="60" ht="15.75" customHeight="1">
      <c r="A60" s="14">
        <v>121003.0</v>
      </c>
      <c r="B60" s="14">
        <v>360005.0</v>
      </c>
      <c r="C60" s="14" t="s">
        <v>41</v>
      </c>
    </row>
    <row r="61" ht="15.75" customHeight="1">
      <c r="A61" s="14">
        <v>121003.0</v>
      </c>
      <c r="B61" s="14">
        <v>313027.0</v>
      </c>
      <c r="C61" s="14" t="s">
        <v>42</v>
      </c>
    </row>
    <row r="62" ht="15.75" customHeight="1">
      <c r="A62" s="14">
        <v>121003.0</v>
      </c>
      <c r="B62" s="14">
        <v>341001.0</v>
      </c>
      <c r="C62" s="14" t="s">
        <v>42</v>
      </c>
    </row>
    <row r="63" ht="15.75" customHeight="1">
      <c r="A63" s="14">
        <v>121003.0</v>
      </c>
      <c r="B63" s="14">
        <v>332715.0</v>
      </c>
      <c r="C63" s="14" t="s">
        <v>42</v>
      </c>
    </row>
    <row r="64" ht="15.75" customHeight="1">
      <c r="A64" s="14">
        <v>121003.0</v>
      </c>
      <c r="B64" s="14">
        <v>302031.0</v>
      </c>
      <c r="C64" s="14" t="s">
        <v>42</v>
      </c>
    </row>
    <row r="65" ht="15.75" customHeight="1">
      <c r="A65" s="14">
        <v>121003.0</v>
      </c>
      <c r="B65" s="14">
        <v>335001.0</v>
      </c>
      <c r="C65" s="14" t="s">
        <v>42</v>
      </c>
    </row>
    <row r="66" ht="15.75" customHeight="1">
      <c r="A66" s="14">
        <v>121003.0</v>
      </c>
      <c r="B66" s="14">
        <v>334004.0</v>
      </c>
      <c r="C66" s="14" t="s">
        <v>42</v>
      </c>
    </row>
    <row r="67" ht="15.75" customHeight="1">
      <c r="A67" s="14">
        <v>121003.0</v>
      </c>
      <c r="B67" s="14">
        <v>321001.0</v>
      </c>
      <c r="C67" s="14" t="s">
        <v>42</v>
      </c>
    </row>
    <row r="68" ht="15.75" customHeight="1">
      <c r="A68" s="14">
        <v>121003.0</v>
      </c>
      <c r="B68" s="14">
        <v>324001.0</v>
      </c>
      <c r="C68" s="14" t="s">
        <v>42</v>
      </c>
    </row>
    <row r="69" ht="15.75" customHeight="1">
      <c r="A69" s="14">
        <v>121003.0</v>
      </c>
      <c r="B69" s="14">
        <v>321608.0</v>
      </c>
      <c r="C69" s="14" t="s">
        <v>42</v>
      </c>
    </row>
    <row r="70" ht="15.75" customHeight="1">
      <c r="A70" s="14">
        <v>121003.0</v>
      </c>
      <c r="B70" s="14">
        <v>302002.0</v>
      </c>
      <c r="C70" s="14" t="s">
        <v>42</v>
      </c>
    </row>
    <row r="71" ht="15.75" customHeight="1">
      <c r="A71" s="14">
        <v>121003.0</v>
      </c>
      <c r="B71" s="14">
        <v>311011.0</v>
      </c>
      <c r="C71" s="14" t="s">
        <v>42</v>
      </c>
    </row>
    <row r="72" ht="15.75" customHeight="1">
      <c r="A72" s="14">
        <v>121003.0</v>
      </c>
      <c r="B72" s="14">
        <v>306302.0</v>
      </c>
      <c r="C72" s="14" t="s">
        <v>42</v>
      </c>
    </row>
    <row r="73" ht="15.75" customHeight="1">
      <c r="A73" s="14">
        <v>121003.0</v>
      </c>
      <c r="B73" s="14">
        <v>313001.0</v>
      </c>
      <c r="C73" s="14" t="s">
        <v>42</v>
      </c>
    </row>
    <row r="74" ht="15.75" customHeight="1">
      <c r="A74" s="14">
        <v>121003.0</v>
      </c>
      <c r="B74" s="14">
        <v>302002.0</v>
      </c>
      <c r="C74" s="14" t="s">
        <v>42</v>
      </c>
    </row>
    <row r="75" ht="15.75" customHeight="1">
      <c r="A75" s="14">
        <v>121003.0</v>
      </c>
      <c r="B75" s="14">
        <v>322255.0</v>
      </c>
      <c r="C75" s="14" t="s">
        <v>42</v>
      </c>
    </row>
    <row r="76" ht="15.75" customHeight="1">
      <c r="A76" s="14">
        <v>121003.0</v>
      </c>
      <c r="B76" s="14">
        <v>302017.0</v>
      </c>
      <c r="C76" s="14" t="s">
        <v>42</v>
      </c>
    </row>
    <row r="77" ht="15.75" customHeight="1">
      <c r="A77" s="14">
        <v>121003.0</v>
      </c>
      <c r="B77" s="14">
        <v>302017.0</v>
      </c>
      <c r="C77" s="14" t="s">
        <v>42</v>
      </c>
    </row>
    <row r="78" ht="15.75" customHeight="1">
      <c r="A78" s="14">
        <v>121003.0</v>
      </c>
      <c r="B78" s="14">
        <v>335512.0</v>
      </c>
      <c r="C78" s="14" t="s">
        <v>42</v>
      </c>
    </row>
    <row r="79" ht="15.75" customHeight="1">
      <c r="A79" s="14">
        <v>121003.0</v>
      </c>
      <c r="B79" s="14">
        <v>313001.0</v>
      </c>
      <c r="C79" s="14" t="s">
        <v>42</v>
      </c>
    </row>
    <row r="80" ht="15.75" customHeight="1">
      <c r="A80" s="14">
        <v>121003.0</v>
      </c>
      <c r="B80" s="14">
        <v>313001.0</v>
      </c>
      <c r="C80" s="14" t="s">
        <v>42</v>
      </c>
    </row>
    <row r="81" ht="15.75" customHeight="1">
      <c r="A81" s="14">
        <v>121003.0</v>
      </c>
      <c r="B81" s="14">
        <v>307026.0</v>
      </c>
      <c r="C81" s="14" t="s">
        <v>42</v>
      </c>
    </row>
    <row r="82" ht="15.75" customHeight="1">
      <c r="A82" s="14">
        <v>121003.0</v>
      </c>
      <c r="B82" s="14">
        <v>327025.0</v>
      </c>
      <c r="C82" s="14" t="s">
        <v>42</v>
      </c>
    </row>
    <row r="83" ht="15.75" customHeight="1">
      <c r="A83" s="14">
        <v>121003.0</v>
      </c>
      <c r="B83" s="14">
        <v>313333.0</v>
      </c>
      <c r="C83" s="14" t="s">
        <v>42</v>
      </c>
    </row>
    <row r="84" ht="15.75" customHeight="1">
      <c r="A84" s="14">
        <v>121003.0</v>
      </c>
      <c r="B84" s="14">
        <v>313001.0</v>
      </c>
      <c r="C84" s="14" t="s">
        <v>42</v>
      </c>
    </row>
    <row r="85" ht="15.75" customHeight="1">
      <c r="A85" s="14">
        <v>121003.0</v>
      </c>
      <c r="B85" s="14">
        <v>342008.0</v>
      </c>
      <c r="C85" s="14" t="s">
        <v>42</v>
      </c>
    </row>
    <row r="86" ht="15.75" customHeight="1">
      <c r="A86" s="14">
        <v>121003.0</v>
      </c>
      <c r="B86" s="14">
        <v>314401.0</v>
      </c>
      <c r="C86" s="14" t="s">
        <v>42</v>
      </c>
    </row>
    <row r="87" ht="15.75" customHeight="1">
      <c r="A87" s="14">
        <v>121003.0</v>
      </c>
      <c r="B87" s="14">
        <v>342301.0</v>
      </c>
      <c r="C87" s="14" t="s">
        <v>42</v>
      </c>
    </row>
    <row r="88" ht="15.75" customHeight="1">
      <c r="A88" s="14">
        <v>121003.0</v>
      </c>
      <c r="B88" s="14">
        <v>313003.0</v>
      </c>
      <c r="C88" s="14" t="s">
        <v>42</v>
      </c>
    </row>
    <row r="89" ht="15.75" customHeight="1">
      <c r="A89" s="14">
        <v>121003.0</v>
      </c>
      <c r="B89" s="14">
        <v>173212.0</v>
      </c>
      <c r="C89" s="14" t="s">
        <v>43</v>
      </c>
    </row>
    <row r="90" ht="15.75" customHeight="1">
      <c r="A90" s="14">
        <v>121003.0</v>
      </c>
      <c r="B90" s="14">
        <v>174101.0</v>
      </c>
      <c r="C90" s="14" t="s">
        <v>43</v>
      </c>
    </row>
    <row r="91" ht="15.75" customHeight="1">
      <c r="A91" s="14">
        <v>121003.0</v>
      </c>
      <c r="B91" s="14">
        <v>173213.0</v>
      </c>
      <c r="C91" s="14" t="s">
        <v>43</v>
      </c>
    </row>
    <row r="92" ht="15.75" customHeight="1">
      <c r="A92" s="14">
        <v>121003.0</v>
      </c>
      <c r="B92" s="14">
        <v>302017.0</v>
      </c>
      <c r="C92" s="14" t="s">
        <v>42</v>
      </c>
    </row>
    <row r="93" ht="15.75" customHeight="1">
      <c r="A93" s="14">
        <v>121003.0</v>
      </c>
      <c r="B93" s="14">
        <v>322201.0</v>
      </c>
      <c r="C93" s="14" t="s">
        <v>42</v>
      </c>
    </row>
    <row r="94" ht="15.75" customHeight="1">
      <c r="A94" s="14">
        <v>121003.0</v>
      </c>
      <c r="B94" s="14">
        <v>314001.0</v>
      </c>
      <c r="C94" s="14" t="s">
        <v>42</v>
      </c>
    </row>
    <row r="95" ht="15.75" customHeight="1">
      <c r="A95" s="14">
        <v>121003.0</v>
      </c>
      <c r="B95" s="14">
        <v>331022.0</v>
      </c>
      <c r="C95" s="14" t="s">
        <v>42</v>
      </c>
    </row>
    <row r="96" ht="15.75" customHeight="1">
      <c r="A96" s="14">
        <v>121003.0</v>
      </c>
      <c r="B96" s="14">
        <v>305801.0</v>
      </c>
      <c r="C96" s="14" t="s">
        <v>42</v>
      </c>
    </row>
    <row r="97" ht="15.75" customHeight="1">
      <c r="A97" s="14">
        <v>121003.0</v>
      </c>
      <c r="B97" s="14">
        <v>335502.0</v>
      </c>
      <c r="C97" s="14" t="s">
        <v>42</v>
      </c>
    </row>
    <row r="98" ht="15.75" customHeight="1">
      <c r="A98" s="14">
        <v>121003.0</v>
      </c>
      <c r="B98" s="14">
        <v>306116.0</v>
      </c>
      <c r="C98" s="14" t="s">
        <v>42</v>
      </c>
    </row>
    <row r="99" ht="15.75" customHeight="1">
      <c r="A99" s="14">
        <v>121003.0</v>
      </c>
      <c r="B99" s="14">
        <v>311001.0</v>
      </c>
      <c r="C99" s="14" t="s">
        <v>42</v>
      </c>
    </row>
    <row r="100" ht="15.75" customHeight="1">
      <c r="A100" s="14">
        <v>121003.0</v>
      </c>
      <c r="B100" s="14">
        <v>302019.0</v>
      </c>
      <c r="C100" s="14" t="s">
        <v>42</v>
      </c>
    </row>
    <row r="101" ht="15.75" customHeight="1">
      <c r="A101" s="14">
        <v>121003.0</v>
      </c>
      <c r="B101" s="14">
        <v>302039.0</v>
      </c>
      <c r="C101" s="14" t="s">
        <v>42</v>
      </c>
    </row>
    <row r="102" ht="15.75" customHeight="1">
      <c r="A102" s="14">
        <v>121003.0</v>
      </c>
      <c r="B102" s="14">
        <v>335803.0</v>
      </c>
      <c r="C102" s="14" t="s">
        <v>42</v>
      </c>
    </row>
    <row r="103" ht="15.75" customHeight="1">
      <c r="A103" s="14">
        <v>121003.0</v>
      </c>
      <c r="B103" s="14">
        <v>335001.0</v>
      </c>
      <c r="C103" s="14" t="s">
        <v>42</v>
      </c>
    </row>
    <row r="104" ht="15.75" customHeight="1">
      <c r="A104" s="14">
        <v>121003.0</v>
      </c>
      <c r="B104" s="14">
        <v>175101.0</v>
      </c>
      <c r="C104" s="14" t="s">
        <v>43</v>
      </c>
    </row>
    <row r="105" ht="15.75" customHeight="1">
      <c r="A105" s="14">
        <v>121003.0</v>
      </c>
      <c r="B105" s="14">
        <v>303903.0</v>
      </c>
      <c r="C105" s="14" t="s">
        <v>42</v>
      </c>
    </row>
    <row r="106" ht="15.75" customHeight="1">
      <c r="A106" s="14">
        <v>121003.0</v>
      </c>
      <c r="B106" s="14">
        <v>342012.0</v>
      </c>
      <c r="C106" s="14" t="s">
        <v>42</v>
      </c>
    </row>
    <row r="107" ht="15.75" customHeight="1">
      <c r="A107" s="14">
        <v>121003.0</v>
      </c>
      <c r="B107" s="14">
        <v>334001.0</v>
      </c>
      <c r="C107" s="14" t="s">
        <v>42</v>
      </c>
    </row>
    <row r="108" ht="15.75" customHeight="1">
      <c r="A108" s="14">
        <v>121003.0</v>
      </c>
      <c r="B108" s="14">
        <v>302031.0</v>
      </c>
      <c r="C108" s="14" t="s">
        <v>42</v>
      </c>
    </row>
    <row r="109" ht="15.75" customHeight="1">
      <c r="A109" s="14">
        <v>121003.0</v>
      </c>
      <c r="B109" s="14">
        <v>302012.0</v>
      </c>
      <c r="C109" s="14" t="s">
        <v>42</v>
      </c>
    </row>
    <row r="110" ht="15.75" customHeight="1">
      <c r="A110" s="14">
        <v>121003.0</v>
      </c>
      <c r="B110" s="14">
        <v>342014.0</v>
      </c>
      <c r="C110" s="14" t="s">
        <v>42</v>
      </c>
    </row>
    <row r="111" ht="15.75" customHeight="1">
      <c r="A111" s="14">
        <v>121003.0</v>
      </c>
      <c r="B111" s="14">
        <v>324005.0</v>
      </c>
      <c r="C111" s="14" t="s">
        <v>42</v>
      </c>
    </row>
    <row r="112" ht="15.75" customHeight="1">
      <c r="A112" s="14">
        <v>121003.0</v>
      </c>
      <c r="B112" s="14">
        <v>302001.0</v>
      </c>
      <c r="C112" s="14" t="s">
        <v>42</v>
      </c>
    </row>
    <row r="113" ht="15.75" customHeight="1">
      <c r="A113" s="14">
        <v>121003.0</v>
      </c>
      <c r="B113" s="14">
        <v>302004.0</v>
      </c>
      <c r="C113" s="14" t="s">
        <v>42</v>
      </c>
    </row>
    <row r="114" ht="15.75" customHeight="1">
      <c r="A114" s="14">
        <v>121003.0</v>
      </c>
      <c r="B114" s="14">
        <v>302018.0</v>
      </c>
      <c r="C114" s="14" t="s">
        <v>42</v>
      </c>
    </row>
    <row r="115" ht="15.75" customHeight="1">
      <c r="A115" s="14">
        <v>121003.0</v>
      </c>
      <c r="B115" s="14">
        <v>302017.0</v>
      </c>
      <c r="C115" s="14" t="s">
        <v>42</v>
      </c>
    </row>
    <row r="116" ht="15.75" customHeight="1">
      <c r="A116" s="14">
        <v>121003.0</v>
      </c>
      <c r="B116" s="14">
        <v>324008.0</v>
      </c>
      <c r="C116" s="14" t="s">
        <v>42</v>
      </c>
    </row>
    <row r="117" ht="15.75" customHeight="1">
      <c r="A117" s="14">
        <v>121003.0</v>
      </c>
      <c r="B117" s="14">
        <v>302020.0</v>
      </c>
      <c r="C117" s="14" t="s">
        <v>42</v>
      </c>
    </row>
    <row r="118" ht="15.75" customHeight="1">
      <c r="A118" s="14">
        <v>121003.0</v>
      </c>
      <c r="B118" s="14">
        <v>302018.0</v>
      </c>
      <c r="C118" s="14" t="s">
        <v>42</v>
      </c>
    </row>
    <row r="119" ht="15.75" customHeight="1">
      <c r="A119" s="14">
        <v>121003.0</v>
      </c>
      <c r="B119" s="14">
        <v>302017.0</v>
      </c>
      <c r="C119" s="14" t="s">
        <v>42</v>
      </c>
    </row>
    <row r="120" ht="15.75" customHeight="1">
      <c r="A120" s="14">
        <v>121003.0</v>
      </c>
      <c r="B120" s="14">
        <v>302012.0</v>
      </c>
      <c r="C120" s="14" t="s">
        <v>42</v>
      </c>
    </row>
    <row r="121" ht="15.75" customHeight="1">
      <c r="A121" s="14">
        <v>121003.0</v>
      </c>
      <c r="B121" s="14">
        <v>325207.0</v>
      </c>
      <c r="C121" s="14" t="s">
        <v>42</v>
      </c>
    </row>
    <row r="122" ht="15.75" customHeight="1">
      <c r="A122" s="14">
        <v>121003.0</v>
      </c>
      <c r="B122" s="14">
        <v>303702.0</v>
      </c>
      <c r="C122" s="14" t="s">
        <v>42</v>
      </c>
    </row>
    <row r="123" ht="15.75" customHeight="1">
      <c r="A123" s="14">
        <v>121003.0</v>
      </c>
      <c r="B123" s="14">
        <v>313301.0</v>
      </c>
      <c r="C123" s="14" t="s">
        <v>42</v>
      </c>
    </row>
    <row r="124" ht="15.75" customHeight="1">
      <c r="A124" s="14">
        <v>121003.0</v>
      </c>
      <c r="B124" s="14">
        <v>173212.0</v>
      </c>
      <c r="C124" s="14" t="s">
        <v>43</v>
      </c>
    </row>
    <row r="125" ht="15.75" customHeight="1">
      <c r="A125" s="14">
        <v>121003.0</v>
      </c>
      <c r="B125" s="14">
        <v>302020.0</v>
      </c>
      <c r="C125" s="14" t="s">
        <v>42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0.29"/>
    <col customWidth="1" min="3" max="26" width="23.14"/>
  </cols>
  <sheetData>
    <row r="1">
      <c r="A1" s="14" t="s">
        <v>31</v>
      </c>
      <c r="B1" s="14" t="s">
        <v>44</v>
      </c>
    </row>
    <row r="2">
      <c r="A2" s="15">
        <v>8.904223815682E12</v>
      </c>
      <c r="B2" s="14">
        <v>210.0</v>
      </c>
    </row>
    <row r="3">
      <c r="A3" s="15">
        <v>8.904223815859E12</v>
      </c>
      <c r="B3" s="14">
        <v>165.0</v>
      </c>
    </row>
    <row r="4">
      <c r="A4" s="15">
        <v>8.904223815866E12</v>
      </c>
      <c r="B4" s="14">
        <v>113.0</v>
      </c>
    </row>
    <row r="5">
      <c r="A5" s="15">
        <v>8.904223815873E12</v>
      </c>
      <c r="B5" s="14">
        <v>65.0</v>
      </c>
    </row>
    <row r="6">
      <c r="A6" s="15">
        <v>8.904223816214E12</v>
      </c>
      <c r="B6" s="14">
        <v>120.0</v>
      </c>
    </row>
    <row r="7">
      <c r="A7" s="15">
        <v>8.904223816665E12</v>
      </c>
      <c r="B7" s="14">
        <v>102.0</v>
      </c>
    </row>
    <row r="8">
      <c r="A8" s="15">
        <v>8.904223817273E12</v>
      </c>
      <c r="B8" s="14">
        <v>65.0</v>
      </c>
    </row>
    <row r="9">
      <c r="A9" s="15">
        <v>8.904223817334E12</v>
      </c>
      <c r="B9" s="14">
        <v>170.0</v>
      </c>
    </row>
    <row r="10">
      <c r="A10" s="15">
        <v>8.904223817501E12</v>
      </c>
      <c r="B10" s="14">
        <v>350.0</v>
      </c>
    </row>
    <row r="11">
      <c r="A11" s="15">
        <v>8.90422381843E12</v>
      </c>
      <c r="B11" s="14">
        <v>165.0</v>
      </c>
    </row>
    <row r="12">
      <c r="A12" s="15">
        <v>8.904223818478E12</v>
      </c>
      <c r="B12" s="14">
        <v>350.0</v>
      </c>
    </row>
    <row r="13">
      <c r="A13" s="15">
        <v>8.904223818553E12</v>
      </c>
      <c r="B13" s="14">
        <v>115.0</v>
      </c>
    </row>
    <row r="14">
      <c r="A14" s="15">
        <v>8.904223818577E12</v>
      </c>
      <c r="B14" s="14">
        <v>150.0</v>
      </c>
    </row>
    <row r="15">
      <c r="A15" s="15">
        <v>8.904223818591E12</v>
      </c>
      <c r="B15" s="14">
        <v>120.0</v>
      </c>
    </row>
    <row r="16">
      <c r="A16" s="15">
        <v>8.904223818614E12</v>
      </c>
      <c r="B16" s="14">
        <v>65.0</v>
      </c>
    </row>
    <row r="17">
      <c r="A17" s="15">
        <v>8.904223818638E12</v>
      </c>
      <c r="B17" s="14">
        <v>137.0</v>
      </c>
    </row>
    <row r="18">
      <c r="A18" s="15">
        <v>8.904223818645E12</v>
      </c>
      <c r="B18" s="14">
        <v>137.0</v>
      </c>
    </row>
    <row r="19">
      <c r="A19" s="15">
        <v>8.904223818669E12</v>
      </c>
      <c r="B19" s="14">
        <v>240.0</v>
      </c>
    </row>
    <row r="20">
      <c r="A20" s="15">
        <v>8.904223818683E12</v>
      </c>
      <c r="B20" s="14">
        <v>121.0</v>
      </c>
    </row>
    <row r="21" ht="15.75" customHeight="1">
      <c r="A21" s="15">
        <v>8.904223818706E12</v>
      </c>
      <c r="B21" s="14">
        <v>127.0</v>
      </c>
    </row>
    <row r="22" ht="15.75" customHeight="1">
      <c r="A22" s="15">
        <v>8.904223818713E12</v>
      </c>
      <c r="B22" s="14">
        <v>120.0</v>
      </c>
    </row>
    <row r="23" ht="15.75" customHeight="1">
      <c r="A23" s="15">
        <v>8.904223815804E12</v>
      </c>
      <c r="B23" s="14">
        <v>160.0</v>
      </c>
    </row>
    <row r="24" ht="15.75" customHeight="1">
      <c r="A24" s="15">
        <v>8.904223818454E12</v>
      </c>
      <c r="B24" s="14">
        <v>232.0</v>
      </c>
    </row>
    <row r="25" ht="15.75" customHeight="1">
      <c r="A25" s="15">
        <v>8.904223818751E12</v>
      </c>
      <c r="B25" s="14">
        <v>113.0</v>
      </c>
    </row>
    <row r="26" ht="15.75" customHeight="1">
      <c r="A26" s="15">
        <v>8.90422381885E12</v>
      </c>
      <c r="B26" s="14">
        <v>240.0</v>
      </c>
    </row>
    <row r="27" ht="15.75" customHeight="1">
      <c r="A27" s="15">
        <v>8.904223818935E12</v>
      </c>
      <c r="B27" s="14">
        <v>120.0</v>
      </c>
    </row>
    <row r="28" ht="15.75" customHeight="1">
      <c r="A28" s="15">
        <v>8.904223818874E12</v>
      </c>
      <c r="B28" s="14">
        <v>100.0</v>
      </c>
    </row>
    <row r="29" ht="15.75" customHeight="1">
      <c r="A29" s="15">
        <v>8.904223818997E12</v>
      </c>
      <c r="B29" s="14">
        <v>490.0</v>
      </c>
    </row>
    <row r="30" ht="15.75" customHeight="1">
      <c r="A30" s="15">
        <v>8.904223818942E12</v>
      </c>
      <c r="B30" s="14">
        <v>133.0</v>
      </c>
    </row>
    <row r="31" ht="15.75" customHeight="1">
      <c r="A31" s="15">
        <v>8.904223819024E12</v>
      </c>
      <c r="B31" s="14">
        <v>112.0</v>
      </c>
    </row>
    <row r="32" ht="15.75" customHeight="1">
      <c r="A32" s="15">
        <v>8.904223819031E12</v>
      </c>
      <c r="B32" s="14">
        <v>112.0</v>
      </c>
    </row>
    <row r="33" ht="15.75" customHeight="1">
      <c r="A33" s="15">
        <v>8.90422381898E12</v>
      </c>
      <c r="B33" s="14">
        <v>110.0</v>
      </c>
    </row>
    <row r="34" ht="15.75" customHeight="1">
      <c r="A34" s="15">
        <v>8.904223819017E12</v>
      </c>
      <c r="B34" s="14">
        <v>115.0</v>
      </c>
    </row>
    <row r="35" ht="15.75" customHeight="1">
      <c r="A35" s="15">
        <v>8.904223819093E12</v>
      </c>
      <c r="B35" s="14">
        <v>150.0</v>
      </c>
    </row>
    <row r="36" ht="15.75" customHeight="1">
      <c r="A36" s="15">
        <v>8.904223819109E12</v>
      </c>
      <c r="B36" s="14">
        <v>100.0</v>
      </c>
    </row>
    <row r="37" ht="15.75" customHeight="1">
      <c r="A37" s="15">
        <v>8.904223819116E12</v>
      </c>
      <c r="B37" s="14">
        <v>30.0</v>
      </c>
    </row>
    <row r="38" ht="15.75" customHeight="1">
      <c r="A38" s="15">
        <v>8.904223819161E12</v>
      </c>
      <c r="B38" s="14">
        <v>115.0</v>
      </c>
    </row>
    <row r="39" ht="15.75" customHeight="1">
      <c r="A39" s="15">
        <v>8.904223819147E12</v>
      </c>
      <c r="B39" s="14">
        <v>240.0</v>
      </c>
    </row>
    <row r="40" ht="15.75" customHeight="1">
      <c r="A40" s="15">
        <v>8.90422381913E12</v>
      </c>
      <c r="B40" s="14">
        <v>350.0</v>
      </c>
    </row>
    <row r="41" ht="15.75" customHeight="1">
      <c r="A41" s="15">
        <v>8.904223818881E12</v>
      </c>
      <c r="B41" s="14">
        <v>140.0</v>
      </c>
    </row>
    <row r="42" ht="15.75" customHeight="1">
      <c r="A42" s="15">
        <v>8.904223818898E12</v>
      </c>
      <c r="B42" s="14">
        <v>140.0</v>
      </c>
    </row>
    <row r="43" ht="15.75" customHeight="1">
      <c r="A43" s="15">
        <v>8.904223819277E12</v>
      </c>
      <c r="B43" s="14">
        <v>350.0</v>
      </c>
    </row>
    <row r="44" ht="15.75" customHeight="1">
      <c r="A44" s="15">
        <v>8.904223819284E12</v>
      </c>
      <c r="B44" s="14">
        <v>350.0</v>
      </c>
    </row>
    <row r="45" ht="15.75" customHeight="1">
      <c r="A45" s="15">
        <v>8.904223819345E12</v>
      </c>
      <c r="B45" s="14">
        <v>165.0</v>
      </c>
    </row>
    <row r="46" ht="15.75" customHeight="1">
      <c r="A46" s="15">
        <v>8.904223819352E12</v>
      </c>
      <c r="B46" s="14">
        <v>165.0</v>
      </c>
    </row>
    <row r="47" ht="15.75" customHeight="1">
      <c r="A47" s="15">
        <v>8.904223819239E12</v>
      </c>
      <c r="B47" s="14">
        <v>290.0</v>
      </c>
    </row>
    <row r="48" ht="15.75" customHeight="1">
      <c r="A48" s="15">
        <v>8.904223819246E12</v>
      </c>
      <c r="B48" s="14">
        <v>290.0</v>
      </c>
    </row>
    <row r="49" ht="15.75" customHeight="1">
      <c r="A49" s="15">
        <v>8.904223819253E12</v>
      </c>
      <c r="B49" s="14">
        <v>290.0</v>
      </c>
    </row>
    <row r="50" ht="15.75" customHeight="1">
      <c r="A50" s="15">
        <v>8.904223819291E12</v>
      </c>
      <c r="B50" s="14">
        <v>112.0</v>
      </c>
    </row>
    <row r="51" ht="15.75" customHeight="1">
      <c r="A51" s="15">
        <v>8.904223819437E12</v>
      </c>
      <c r="B51" s="14">
        <v>552.0</v>
      </c>
    </row>
    <row r="52" ht="15.75" customHeight="1">
      <c r="A52" s="15" t="s">
        <v>38</v>
      </c>
      <c r="B52" s="14">
        <v>500.0</v>
      </c>
    </row>
    <row r="53" ht="15.75" customHeight="1">
      <c r="A53" s="15" t="s">
        <v>37</v>
      </c>
      <c r="B53" s="14">
        <v>500.0</v>
      </c>
    </row>
    <row r="54" ht="15.75" customHeight="1">
      <c r="A54" s="15" t="s">
        <v>34</v>
      </c>
      <c r="B54" s="14">
        <v>500.0</v>
      </c>
    </row>
    <row r="55" ht="15.75" customHeight="1">
      <c r="A55" s="15">
        <v>8.904223819369E12</v>
      </c>
      <c r="B55" s="14">
        <v>170.0</v>
      </c>
    </row>
    <row r="56" ht="15.75" customHeight="1">
      <c r="A56" s="15" t="s">
        <v>36</v>
      </c>
      <c r="B56" s="14">
        <v>500.0</v>
      </c>
    </row>
    <row r="57" ht="15.75" customHeight="1">
      <c r="A57" s="15">
        <v>8.904223819123E12</v>
      </c>
      <c r="B57" s="14">
        <v>250.0</v>
      </c>
    </row>
    <row r="58" ht="15.75" customHeight="1">
      <c r="A58" s="15" t="s">
        <v>34</v>
      </c>
      <c r="B58" s="14">
        <v>500.0</v>
      </c>
    </row>
    <row r="59" ht="15.75" customHeight="1">
      <c r="A59" s="15">
        <v>8.904223819468E12</v>
      </c>
      <c r="B59" s="14">
        <v>240.0</v>
      </c>
    </row>
    <row r="60" ht="15.75" customHeight="1">
      <c r="A60" s="15">
        <v>8.90422381926E12</v>
      </c>
      <c r="B60" s="14">
        <v>130.0</v>
      </c>
    </row>
    <row r="61" ht="15.75" customHeight="1">
      <c r="A61" s="15">
        <v>8.904223819321E12</v>
      </c>
      <c r="B61" s="14">
        <v>600.0</v>
      </c>
    </row>
    <row r="62" ht="15.75" customHeight="1">
      <c r="A62" s="15">
        <v>8.904223819338E12</v>
      </c>
      <c r="B62" s="14">
        <v>600.0</v>
      </c>
    </row>
    <row r="63" ht="15.75" customHeight="1">
      <c r="A63" s="15">
        <v>8.904223819505E12</v>
      </c>
      <c r="B63" s="14">
        <v>210.0</v>
      </c>
    </row>
    <row r="64" ht="15.75" customHeight="1">
      <c r="A64" s="15">
        <v>8.904223819499E12</v>
      </c>
      <c r="B64" s="14">
        <v>210.0</v>
      </c>
    </row>
    <row r="65" ht="15.75" customHeight="1">
      <c r="A65" s="15">
        <v>8.904223819512E12</v>
      </c>
      <c r="B65" s="14">
        <v>210.0</v>
      </c>
    </row>
    <row r="66" ht="15.75" customHeight="1">
      <c r="A66" s="15">
        <v>8.904223819543E12</v>
      </c>
      <c r="B66" s="14">
        <v>300.0</v>
      </c>
    </row>
    <row r="67" ht="15.75" customHeight="1">
      <c r="A67" s="15" t="s">
        <v>35</v>
      </c>
      <c r="B67" s="14">
        <v>10.0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0"/>
    <col customWidth="1" min="3" max="3" width="15.29"/>
    <col customWidth="1" min="4" max="4" width="19.0"/>
    <col customWidth="1" min="5" max="5" width="17.43"/>
    <col customWidth="1" min="6" max="6" width="5.43"/>
    <col customWidth="1" min="7" max="7" width="23.57"/>
    <col customWidth="1" min="8" max="8" width="18.86"/>
    <col customWidth="1" min="9" max="26" width="36.57"/>
  </cols>
  <sheetData>
    <row r="1">
      <c r="A1" s="14" t="s">
        <v>7</v>
      </c>
      <c r="B1" s="14" t="s">
        <v>6</v>
      </c>
      <c r="C1" s="14" t="s">
        <v>45</v>
      </c>
      <c r="D1" s="14" t="s">
        <v>39</v>
      </c>
      <c r="E1" s="14" t="s">
        <v>8</v>
      </c>
      <c r="F1" s="14" t="s">
        <v>40</v>
      </c>
      <c r="G1" s="14" t="s">
        <v>9</v>
      </c>
      <c r="H1" s="14" t="s">
        <v>46</v>
      </c>
    </row>
    <row r="2">
      <c r="A2" s="15">
        <v>1.091117222124E12</v>
      </c>
      <c r="B2" s="14">
        <v>2.001806232E9</v>
      </c>
      <c r="C2" s="14">
        <v>1.3</v>
      </c>
      <c r="D2" s="14">
        <v>121003.0</v>
      </c>
      <c r="E2" s="14">
        <v>507101.0</v>
      </c>
      <c r="F2" s="14" t="s">
        <v>41</v>
      </c>
      <c r="G2" s="14" t="s">
        <v>47</v>
      </c>
      <c r="H2" s="14">
        <v>135.0</v>
      </c>
    </row>
    <row r="3">
      <c r="A3" s="15">
        <v>1.091117222194E12</v>
      </c>
      <c r="B3" s="14">
        <v>2.001806273E9</v>
      </c>
      <c r="C3" s="14">
        <v>1.0</v>
      </c>
      <c r="D3" s="14">
        <v>121003.0</v>
      </c>
      <c r="E3" s="14">
        <v>486886.0</v>
      </c>
      <c r="F3" s="14" t="s">
        <v>41</v>
      </c>
      <c r="G3" s="14" t="s">
        <v>47</v>
      </c>
      <c r="H3" s="14">
        <v>90.2</v>
      </c>
    </row>
    <row r="4">
      <c r="A4" s="15">
        <v>1.091117222931E12</v>
      </c>
      <c r="B4" s="14">
        <v>2.001806408E9</v>
      </c>
      <c r="C4" s="14">
        <v>2.5</v>
      </c>
      <c r="D4" s="14">
        <v>121003.0</v>
      </c>
      <c r="E4" s="14">
        <v>532484.0</v>
      </c>
      <c r="F4" s="14" t="s">
        <v>41</v>
      </c>
      <c r="G4" s="14" t="s">
        <v>47</v>
      </c>
      <c r="H4" s="14">
        <v>224.6</v>
      </c>
    </row>
    <row r="5">
      <c r="A5" s="15">
        <v>1.091117223244E12</v>
      </c>
      <c r="B5" s="14">
        <v>2.001806458E9</v>
      </c>
      <c r="C5" s="14">
        <v>1.0</v>
      </c>
      <c r="D5" s="14">
        <v>121003.0</v>
      </c>
      <c r="E5" s="14">
        <v>143001.0</v>
      </c>
      <c r="F5" s="14" t="s">
        <v>42</v>
      </c>
      <c r="G5" s="14" t="s">
        <v>47</v>
      </c>
      <c r="H5" s="14">
        <v>61.3</v>
      </c>
    </row>
    <row r="6">
      <c r="A6" s="15">
        <v>1.091117229345E12</v>
      </c>
      <c r="B6" s="14">
        <v>2.001807012E9</v>
      </c>
      <c r="C6" s="14">
        <v>0.15</v>
      </c>
      <c r="D6" s="14">
        <v>121003.0</v>
      </c>
      <c r="E6" s="14">
        <v>515591.0</v>
      </c>
      <c r="F6" s="14" t="s">
        <v>41</v>
      </c>
      <c r="G6" s="14" t="s">
        <v>47</v>
      </c>
      <c r="H6" s="14">
        <v>45.4</v>
      </c>
    </row>
    <row r="7">
      <c r="A7" s="15">
        <v>1.091117229555E12</v>
      </c>
      <c r="B7" s="14">
        <v>2.001806686E9</v>
      </c>
      <c r="C7" s="14">
        <v>0.15</v>
      </c>
      <c r="D7" s="14">
        <v>121003.0</v>
      </c>
      <c r="E7" s="14">
        <v>326502.0</v>
      </c>
      <c r="F7" s="14" t="s">
        <v>41</v>
      </c>
      <c r="G7" s="14" t="s">
        <v>47</v>
      </c>
      <c r="H7" s="14">
        <v>45.4</v>
      </c>
    </row>
    <row r="8">
      <c r="A8" s="15">
        <v>1.091117229776E12</v>
      </c>
      <c r="B8" s="14">
        <v>2.001806885E9</v>
      </c>
      <c r="C8" s="14">
        <v>1.0</v>
      </c>
      <c r="D8" s="14">
        <v>121003.0</v>
      </c>
      <c r="E8" s="14">
        <v>208019.0</v>
      </c>
      <c r="F8" s="14" t="s">
        <v>42</v>
      </c>
      <c r="G8" s="14" t="s">
        <v>47</v>
      </c>
      <c r="H8" s="14">
        <v>61.3</v>
      </c>
    </row>
    <row r="9">
      <c r="A9" s="15">
        <v>1.091117323112E12</v>
      </c>
      <c r="B9" s="14">
        <v>2.001807058E9</v>
      </c>
      <c r="C9" s="14">
        <v>1.15</v>
      </c>
      <c r="D9" s="14">
        <v>121003.0</v>
      </c>
      <c r="E9" s="14">
        <v>140301.0</v>
      </c>
      <c r="F9" s="14" t="s">
        <v>42</v>
      </c>
      <c r="G9" s="14" t="s">
        <v>47</v>
      </c>
      <c r="H9" s="14">
        <v>89.6</v>
      </c>
    </row>
    <row r="10">
      <c r="A10" s="15">
        <v>1.091117323812E12</v>
      </c>
      <c r="B10" s="14">
        <v>2.001807186E9</v>
      </c>
      <c r="C10" s="14">
        <v>0.5</v>
      </c>
      <c r="D10" s="14">
        <v>121003.0</v>
      </c>
      <c r="E10" s="14">
        <v>396001.0</v>
      </c>
      <c r="F10" s="14" t="s">
        <v>41</v>
      </c>
      <c r="G10" s="14" t="s">
        <v>47</v>
      </c>
      <c r="H10" s="14">
        <v>45.4</v>
      </c>
    </row>
    <row r="11">
      <c r="A11" s="15">
        <v>1.091117324206E12</v>
      </c>
      <c r="B11" s="14">
        <v>2.00180729E9</v>
      </c>
      <c r="C11" s="14">
        <v>0.5</v>
      </c>
      <c r="D11" s="14">
        <v>121003.0</v>
      </c>
      <c r="E11" s="14">
        <v>711106.0</v>
      </c>
      <c r="F11" s="14" t="s">
        <v>41</v>
      </c>
      <c r="G11" s="14" t="s">
        <v>47</v>
      </c>
      <c r="H11" s="14">
        <v>45.4</v>
      </c>
    </row>
    <row r="12">
      <c r="A12" s="15">
        <v>1.091117326612E12</v>
      </c>
      <c r="B12" s="14">
        <v>2.001807814E9</v>
      </c>
      <c r="C12" s="14">
        <v>0.79</v>
      </c>
      <c r="D12" s="14">
        <v>121003.0</v>
      </c>
      <c r="E12" s="14">
        <v>284001.0</v>
      </c>
      <c r="F12" s="14" t="s">
        <v>42</v>
      </c>
      <c r="G12" s="14" t="s">
        <v>47</v>
      </c>
      <c r="H12" s="14">
        <v>61.3</v>
      </c>
    </row>
    <row r="13">
      <c r="A13" s="15">
        <v>1.091117327172E12</v>
      </c>
      <c r="B13" s="14">
        <v>2.001807931E9</v>
      </c>
      <c r="C13" s="14">
        <v>0.72</v>
      </c>
      <c r="D13" s="14">
        <v>121003.0</v>
      </c>
      <c r="E13" s="14">
        <v>441601.0</v>
      </c>
      <c r="F13" s="14" t="s">
        <v>41</v>
      </c>
      <c r="G13" s="14" t="s">
        <v>47</v>
      </c>
      <c r="H13" s="14">
        <v>90.2</v>
      </c>
    </row>
    <row r="14">
      <c r="A14" s="15">
        <v>1.091117327275E12</v>
      </c>
      <c r="B14" s="14">
        <v>2.001807956E9</v>
      </c>
      <c r="C14" s="14">
        <v>1.08</v>
      </c>
      <c r="D14" s="14">
        <v>121003.0</v>
      </c>
      <c r="E14" s="14">
        <v>248006.0</v>
      </c>
      <c r="F14" s="14" t="s">
        <v>42</v>
      </c>
      <c r="G14" s="14" t="s">
        <v>47</v>
      </c>
      <c r="H14" s="14">
        <v>89.6</v>
      </c>
    </row>
    <row r="15">
      <c r="A15" s="15">
        <v>1.091117327312E12</v>
      </c>
      <c r="B15" s="14">
        <v>2.00180796E9</v>
      </c>
      <c r="C15" s="14">
        <v>1.0</v>
      </c>
      <c r="D15" s="14">
        <v>121003.0</v>
      </c>
      <c r="E15" s="14">
        <v>485001.0</v>
      </c>
      <c r="F15" s="14" t="s">
        <v>41</v>
      </c>
      <c r="G15" s="14" t="s">
        <v>47</v>
      </c>
      <c r="H15" s="14">
        <v>90.2</v>
      </c>
    </row>
    <row r="16">
      <c r="A16" s="15">
        <v>1.091117327695E12</v>
      </c>
      <c r="B16" s="14">
        <v>2.00180793E9</v>
      </c>
      <c r="C16" s="14">
        <v>0.15</v>
      </c>
      <c r="D16" s="14">
        <v>121003.0</v>
      </c>
      <c r="E16" s="14">
        <v>845438.0</v>
      </c>
      <c r="F16" s="14" t="s">
        <v>41</v>
      </c>
      <c r="G16" s="14" t="s">
        <v>47</v>
      </c>
      <c r="H16" s="14">
        <v>45.4</v>
      </c>
    </row>
    <row r="17">
      <c r="A17" s="15">
        <v>1.091117435005E12</v>
      </c>
      <c r="B17" s="14">
        <v>2.001808102E9</v>
      </c>
      <c r="C17" s="14">
        <v>1.28</v>
      </c>
      <c r="D17" s="14">
        <v>121003.0</v>
      </c>
      <c r="E17" s="14">
        <v>463106.0</v>
      </c>
      <c r="F17" s="14" t="s">
        <v>41</v>
      </c>
      <c r="G17" s="14" t="s">
        <v>47</v>
      </c>
      <c r="H17" s="14">
        <v>135.0</v>
      </c>
    </row>
    <row r="18">
      <c r="A18" s="15">
        <v>1.091117435134E12</v>
      </c>
      <c r="B18" s="14">
        <v>2.001808118E9</v>
      </c>
      <c r="C18" s="14">
        <v>0.5</v>
      </c>
      <c r="D18" s="14">
        <v>121003.0</v>
      </c>
      <c r="E18" s="14">
        <v>140301.0</v>
      </c>
      <c r="F18" s="14" t="s">
        <v>42</v>
      </c>
      <c r="G18" s="14" t="s">
        <v>47</v>
      </c>
      <c r="H18" s="14">
        <v>33.0</v>
      </c>
    </row>
    <row r="19">
      <c r="A19" s="15">
        <v>1.09111743537E12</v>
      </c>
      <c r="B19" s="14">
        <v>2.001808207E9</v>
      </c>
      <c r="C19" s="14">
        <v>0.79</v>
      </c>
      <c r="D19" s="14">
        <v>121003.0</v>
      </c>
      <c r="E19" s="14">
        <v>495671.0</v>
      </c>
      <c r="F19" s="14" t="s">
        <v>41</v>
      </c>
      <c r="G19" s="14" t="s">
        <v>47</v>
      </c>
      <c r="H19" s="14">
        <v>90.2</v>
      </c>
    </row>
    <row r="20">
      <c r="A20" s="15">
        <v>1.091117435661E12</v>
      </c>
      <c r="B20" s="14">
        <v>2.001808295E9</v>
      </c>
      <c r="C20" s="14">
        <v>0.2</v>
      </c>
      <c r="D20" s="14">
        <v>121003.0</v>
      </c>
      <c r="E20" s="14">
        <v>673002.0</v>
      </c>
      <c r="F20" s="14" t="s">
        <v>43</v>
      </c>
      <c r="G20" s="14" t="s">
        <v>48</v>
      </c>
      <c r="H20" s="14">
        <v>107.3</v>
      </c>
    </row>
    <row r="21" ht="15.75" customHeight="1">
      <c r="A21" s="15">
        <v>1.091117436383E12</v>
      </c>
      <c r="B21" s="14">
        <v>2.001808507E9</v>
      </c>
      <c r="C21" s="14">
        <v>0.79</v>
      </c>
      <c r="D21" s="14">
        <v>121003.0</v>
      </c>
      <c r="E21" s="14">
        <v>208002.0</v>
      </c>
      <c r="F21" s="14" t="s">
        <v>42</v>
      </c>
      <c r="G21" s="14" t="s">
        <v>47</v>
      </c>
      <c r="H21" s="14">
        <v>61.3</v>
      </c>
    </row>
    <row r="22" ht="15.75" customHeight="1">
      <c r="A22" s="15">
        <v>1.091117436464E12</v>
      </c>
      <c r="B22" s="14">
        <v>2.001808542E9</v>
      </c>
      <c r="C22" s="14">
        <v>0.86</v>
      </c>
      <c r="D22" s="14">
        <v>121003.0</v>
      </c>
      <c r="E22" s="14">
        <v>416010.0</v>
      </c>
      <c r="F22" s="14" t="s">
        <v>41</v>
      </c>
      <c r="G22" s="14" t="s">
        <v>47</v>
      </c>
      <c r="H22" s="14">
        <v>90.2</v>
      </c>
    </row>
    <row r="23" ht="15.75" customHeight="1">
      <c r="A23" s="15">
        <v>1.09111743705E12</v>
      </c>
      <c r="B23" s="14">
        <v>2.001808675E9</v>
      </c>
      <c r="C23" s="14">
        <v>1.2</v>
      </c>
      <c r="D23" s="14">
        <v>121003.0</v>
      </c>
      <c r="E23" s="14">
        <v>226010.0</v>
      </c>
      <c r="F23" s="14" t="s">
        <v>42</v>
      </c>
      <c r="G23" s="14" t="s">
        <v>47</v>
      </c>
      <c r="H23" s="14">
        <v>89.6</v>
      </c>
    </row>
    <row r="24" ht="15.75" customHeight="1">
      <c r="A24" s="15">
        <v>1.091117327496E12</v>
      </c>
      <c r="B24" s="14">
        <v>2.001807976E9</v>
      </c>
      <c r="C24" s="14">
        <v>0.7</v>
      </c>
      <c r="D24" s="14">
        <v>121003.0</v>
      </c>
      <c r="E24" s="14">
        <v>400705.0</v>
      </c>
      <c r="F24" s="14" t="s">
        <v>41</v>
      </c>
      <c r="G24" s="14" t="s">
        <v>48</v>
      </c>
      <c r="H24" s="14">
        <v>172.8</v>
      </c>
    </row>
    <row r="25" ht="15.75" customHeight="1">
      <c r="A25" s="15">
        <v>1.091118547832E12</v>
      </c>
      <c r="B25" s="14">
        <v>2.001812838E9</v>
      </c>
      <c r="C25" s="14">
        <v>0.6</v>
      </c>
      <c r="D25" s="14">
        <v>121003.0</v>
      </c>
      <c r="E25" s="14">
        <v>262405.0</v>
      </c>
      <c r="F25" s="14" t="s">
        <v>42</v>
      </c>
      <c r="G25" s="14" t="s">
        <v>48</v>
      </c>
      <c r="H25" s="14">
        <v>102.3</v>
      </c>
    </row>
    <row r="26" ht="15.75" customHeight="1">
      <c r="A26" s="15">
        <v>1.091119398844E12</v>
      </c>
      <c r="B26" s="14">
        <v>2.001816684E9</v>
      </c>
      <c r="C26" s="14">
        <v>0.99</v>
      </c>
      <c r="D26" s="14">
        <v>121003.0</v>
      </c>
      <c r="E26" s="14">
        <v>394210.0</v>
      </c>
      <c r="F26" s="14" t="s">
        <v>41</v>
      </c>
      <c r="G26" s="14" t="s">
        <v>48</v>
      </c>
      <c r="H26" s="14">
        <v>172.8</v>
      </c>
    </row>
    <row r="27" ht="15.75" customHeight="1">
      <c r="A27" s="15">
        <v>1.091119630264E12</v>
      </c>
      <c r="B27" s="14">
        <v>2.00181716E9</v>
      </c>
      <c r="C27" s="14">
        <v>0.7</v>
      </c>
      <c r="D27" s="14">
        <v>121003.0</v>
      </c>
      <c r="E27" s="14">
        <v>411014.0</v>
      </c>
      <c r="F27" s="14" t="s">
        <v>41</v>
      </c>
      <c r="G27" s="14" t="s">
        <v>48</v>
      </c>
      <c r="H27" s="14">
        <v>172.8</v>
      </c>
    </row>
    <row r="28" ht="15.75" customHeight="1">
      <c r="A28" s="15">
        <v>1.091120014461E12</v>
      </c>
      <c r="B28" s="14">
        <v>2.00181839E9</v>
      </c>
      <c r="C28" s="14">
        <v>0.8</v>
      </c>
      <c r="D28" s="14">
        <v>121003.0</v>
      </c>
      <c r="E28" s="14">
        <v>783301.0</v>
      </c>
      <c r="F28" s="14" t="s">
        <v>43</v>
      </c>
      <c r="G28" s="14" t="s">
        <v>48</v>
      </c>
      <c r="H28" s="14">
        <v>213.5</v>
      </c>
    </row>
    <row r="29" ht="15.75" customHeight="1">
      <c r="A29" s="15">
        <v>1.091120959015E12</v>
      </c>
      <c r="B29" s="14">
        <v>2.00182119E9</v>
      </c>
      <c r="C29" s="14">
        <v>1.2</v>
      </c>
      <c r="D29" s="14">
        <v>121003.0</v>
      </c>
      <c r="E29" s="14">
        <v>486661.0</v>
      </c>
      <c r="F29" s="14" t="s">
        <v>41</v>
      </c>
      <c r="G29" s="14" t="s">
        <v>48</v>
      </c>
      <c r="H29" s="14">
        <v>258.9</v>
      </c>
    </row>
    <row r="30" ht="15.75" customHeight="1">
      <c r="A30" s="15">
        <v>1.091121485824E12</v>
      </c>
      <c r="B30" s="14">
        <v>2.001817093E9</v>
      </c>
      <c r="C30" s="14">
        <v>1.3</v>
      </c>
      <c r="D30" s="14">
        <v>121003.0</v>
      </c>
      <c r="E30" s="14">
        <v>244001.0</v>
      </c>
      <c r="F30" s="14" t="s">
        <v>42</v>
      </c>
      <c r="G30" s="14" t="s">
        <v>48</v>
      </c>
      <c r="H30" s="14">
        <v>151.1</v>
      </c>
    </row>
    <row r="31" ht="15.75" customHeight="1">
      <c r="A31" s="15">
        <v>1.091121666133E12</v>
      </c>
      <c r="B31" s="14">
        <v>2.001823564E9</v>
      </c>
      <c r="C31" s="14">
        <v>0.7</v>
      </c>
      <c r="D31" s="14">
        <v>121003.0</v>
      </c>
      <c r="E31" s="14">
        <v>492001.0</v>
      </c>
      <c r="F31" s="14" t="s">
        <v>41</v>
      </c>
      <c r="G31" s="14" t="s">
        <v>48</v>
      </c>
      <c r="H31" s="14">
        <v>172.8</v>
      </c>
    </row>
    <row r="32" ht="15.75" customHeight="1">
      <c r="A32" s="15">
        <v>1.091121981575E12</v>
      </c>
      <c r="B32" s="14">
        <v>2.001825261E9</v>
      </c>
      <c r="C32" s="14">
        <v>1.6</v>
      </c>
      <c r="D32" s="14">
        <v>121003.0</v>
      </c>
      <c r="E32" s="14">
        <v>517128.0</v>
      </c>
      <c r="F32" s="14" t="s">
        <v>41</v>
      </c>
      <c r="G32" s="14" t="s">
        <v>48</v>
      </c>
      <c r="H32" s="14">
        <v>345.0</v>
      </c>
    </row>
    <row r="33" ht="15.75" customHeight="1">
      <c r="A33" s="15">
        <v>1.09111795778E12</v>
      </c>
      <c r="B33" s="14">
        <v>2.001811192E9</v>
      </c>
      <c r="C33" s="14">
        <v>1.13</v>
      </c>
      <c r="D33" s="14">
        <v>121003.0</v>
      </c>
      <c r="E33" s="14">
        <v>562110.0</v>
      </c>
      <c r="F33" s="14" t="s">
        <v>41</v>
      </c>
      <c r="G33" s="14" t="s">
        <v>48</v>
      </c>
      <c r="H33" s="14">
        <v>258.9</v>
      </c>
    </row>
    <row r="34" ht="15.75" customHeight="1">
      <c r="A34" s="15">
        <v>1.091121482593E12</v>
      </c>
      <c r="B34" s="14">
        <v>2.001809917E9</v>
      </c>
      <c r="C34" s="14">
        <v>0.6</v>
      </c>
      <c r="D34" s="14">
        <v>121003.0</v>
      </c>
      <c r="E34" s="14">
        <v>831006.0</v>
      </c>
      <c r="F34" s="14" t="s">
        <v>41</v>
      </c>
      <c r="G34" s="14" t="s">
        <v>48</v>
      </c>
      <c r="H34" s="14">
        <v>172.8</v>
      </c>
    </row>
    <row r="35" ht="15.75" customHeight="1">
      <c r="A35" s="15">
        <v>1.09111722194E12</v>
      </c>
      <c r="B35" s="14">
        <v>2.00180621E9</v>
      </c>
      <c r="C35" s="14">
        <v>2.92</v>
      </c>
      <c r="D35" s="14">
        <v>121003.0</v>
      </c>
      <c r="E35" s="14">
        <v>140604.0</v>
      </c>
      <c r="F35" s="14" t="s">
        <v>42</v>
      </c>
      <c r="G35" s="14" t="s">
        <v>47</v>
      </c>
      <c r="H35" s="14">
        <v>174.5</v>
      </c>
    </row>
    <row r="36" ht="15.75" customHeight="1">
      <c r="A36" s="15">
        <v>1.091117222065E12</v>
      </c>
      <c r="B36" s="14">
        <v>2.001806226E9</v>
      </c>
      <c r="C36" s="14">
        <v>0.68</v>
      </c>
      <c r="D36" s="14">
        <v>121003.0</v>
      </c>
      <c r="E36" s="14">
        <v>723146.0</v>
      </c>
      <c r="F36" s="14" t="s">
        <v>41</v>
      </c>
      <c r="G36" s="14" t="s">
        <v>47</v>
      </c>
      <c r="H36" s="14">
        <v>90.2</v>
      </c>
    </row>
    <row r="37" ht="15.75" customHeight="1">
      <c r="A37" s="15">
        <v>1.09111722208E12</v>
      </c>
      <c r="B37" s="14">
        <v>2.001806229E9</v>
      </c>
      <c r="C37" s="14">
        <v>0.71</v>
      </c>
      <c r="D37" s="14">
        <v>121003.0</v>
      </c>
      <c r="E37" s="14">
        <v>421204.0</v>
      </c>
      <c r="F37" s="14" t="s">
        <v>41</v>
      </c>
      <c r="G37" s="14" t="s">
        <v>47</v>
      </c>
      <c r="H37" s="14">
        <v>90.2</v>
      </c>
    </row>
    <row r="38" ht="15.75" customHeight="1">
      <c r="A38" s="15">
        <v>1.091117222135E12</v>
      </c>
      <c r="B38" s="14">
        <v>2.001806233E9</v>
      </c>
      <c r="C38" s="14">
        <v>0.78</v>
      </c>
      <c r="D38" s="14">
        <v>121003.0</v>
      </c>
      <c r="E38" s="14">
        <v>263139.0</v>
      </c>
      <c r="F38" s="14" t="s">
        <v>42</v>
      </c>
      <c r="G38" s="14" t="s">
        <v>47</v>
      </c>
      <c r="H38" s="14">
        <v>61.3</v>
      </c>
    </row>
    <row r="39" ht="15.75" customHeight="1">
      <c r="A39" s="15">
        <v>1.091117222146E12</v>
      </c>
      <c r="B39" s="14">
        <v>2.001806251E9</v>
      </c>
      <c r="C39" s="14">
        <v>1.27</v>
      </c>
      <c r="D39" s="14">
        <v>121003.0</v>
      </c>
      <c r="E39" s="14">
        <v>743263.0</v>
      </c>
      <c r="F39" s="14" t="s">
        <v>41</v>
      </c>
      <c r="G39" s="14" t="s">
        <v>47</v>
      </c>
      <c r="H39" s="14">
        <v>135.0</v>
      </c>
    </row>
    <row r="40" ht="15.75" customHeight="1">
      <c r="A40" s="15">
        <v>1.09111722257E12</v>
      </c>
      <c r="B40" s="14">
        <v>2.001806338E9</v>
      </c>
      <c r="C40" s="14">
        <v>0.7</v>
      </c>
      <c r="D40" s="14">
        <v>121003.0</v>
      </c>
      <c r="E40" s="14">
        <v>392150.0</v>
      </c>
      <c r="F40" s="14" t="s">
        <v>41</v>
      </c>
      <c r="G40" s="14" t="s">
        <v>47</v>
      </c>
      <c r="H40" s="14">
        <v>90.2</v>
      </c>
    </row>
    <row r="41" ht="15.75" customHeight="1">
      <c r="A41" s="15">
        <v>1.091117223211E12</v>
      </c>
      <c r="B41" s="14">
        <v>2.001806446E9</v>
      </c>
      <c r="C41" s="14">
        <v>0.69</v>
      </c>
      <c r="D41" s="14">
        <v>121003.0</v>
      </c>
      <c r="E41" s="14">
        <v>382830.0</v>
      </c>
      <c r="F41" s="14" t="s">
        <v>41</v>
      </c>
      <c r="G41" s="14" t="s">
        <v>47</v>
      </c>
      <c r="H41" s="14">
        <v>90.2</v>
      </c>
    </row>
    <row r="42" ht="15.75" customHeight="1">
      <c r="A42" s="15">
        <v>1.091117224353E12</v>
      </c>
      <c r="B42" s="14">
        <v>2.001806533E9</v>
      </c>
      <c r="C42" s="14">
        <v>0.68</v>
      </c>
      <c r="D42" s="14">
        <v>121003.0</v>
      </c>
      <c r="E42" s="14">
        <v>711303.0</v>
      </c>
      <c r="F42" s="14" t="s">
        <v>41</v>
      </c>
      <c r="G42" s="14" t="s">
        <v>47</v>
      </c>
      <c r="H42" s="14">
        <v>90.2</v>
      </c>
    </row>
    <row r="43" ht="15.75" customHeight="1">
      <c r="A43" s="15">
        <v>1.091117224611E12</v>
      </c>
      <c r="B43" s="14">
        <v>2.001806547E9</v>
      </c>
      <c r="C43" s="14">
        <v>1.0</v>
      </c>
      <c r="D43" s="14">
        <v>121003.0</v>
      </c>
      <c r="E43" s="14">
        <v>283102.0</v>
      </c>
      <c r="F43" s="14" t="s">
        <v>42</v>
      </c>
      <c r="G43" s="14" t="s">
        <v>47</v>
      </c>
      <c r="H43" s="14">
        <v>61.3</v>
      </c>
    </row>
    <row r="44" ht="15.75" customHeight="1">
      <c r="A44" s="15">
        <v>1.091117224902E12</v>
      </c>
      <c r="B44" s="14">
        <v>2.001806567E9</v>
      </c>
      <c r="C44" s="14">
        <v>1.16</v>
      </c>
      <c r="D44" s="14">
        <v>121003.0</v>
      </c>
      <c r="E44" s="14">
        <v>370201.0</v>
      </c>
      <c r="F44" s="14" t="s">
        <v>41</v>
      </c>
      <c r="G44" s="14" t="s">
        <v>47</v>
      </c>
      <c r="H44" s="14">
        <v>135.0</v>
      </c>
    </row>
    <row r="45" ht="15.75" customHeight="1">
      <c r="A45" s="15">
        <v>1.091117225016E12</v>
      </c>
      <c r="B45" s="14">
        <v>2.001806575E9</v>
      </c>
      <c r="C45" s="14">
        <v>0.68</v>
      </c>
      <c r="D45" s="14">
        <v>121003.0</v>
      </c>
      <c r="E45" s="14">
        <v>248001.0</v>
      </c>
      <c r="F45" s="14" t="s">
        <v>42</v>
      </c>
      <c r="G45" s="14" t="s">
        <v>47</v>
      </c>
      <c r="H45" s="14">
        <v>61.3</v>
      </c>
    </row>
    <row r="46" ht="15.75" customHeight="1">
      <c r="A46" s="15">
        <v>1.091117225484E12</v>
      </c>
      <c r="B46" s="14">
        <v>2.001806616E9</v>
      </c>
      <c r="C46" s="14">
        <v>1.08</v>
      </c>
      <c r="D46" s="14">
        <v>121003.0</v>
      </c>
      <c r="E46" s="14">
        <v>144001.0</v>
      </c>
      <c r="F46" s="14" t="s">
        <v>42</v>
      </c>
      <c r="G46" s="14" t="s">
        <v>47</v>
      </c>
      <c r="H46" s="14">
        <v>89.6</v>
      </c>
    </row>
    <row r="47" ht="15.75" customHeight="1">
      <c r="A47" s="15">
        <v>1.091117226221E12</v>
      </c>
      <c r="B47" s="14">
        <v>2.001806652E9</v>
      </c>
      <c r="C47" s="14">
        <v>0.69</v>
      </c>
      <c r="D47" s="14">
        <v>121003.0</v>
      </c>
      <c r="E47" s="14">
        <v>403401.0</v>
      </c>
      <c r="F47" s="14" t="s">
        <v>41</v>
      </c>
      <c r="G47" s="14" t="s">
        <v>47</v>
      </c>
      <c r="H47" s="14">
        <v>90.2</v>
      </c>
    </row>
    <row r="48" ht="15.75" customHeight="1">
      <c r="A48" s="15">
        <v>1.091117226674E12</v>
      </c>
      <c r="B48" s="14">
        <v>2.001806733E9</v>
      </c>
      <c r="C48" s="14">
        <v>1.13</v>
      </c>
      <c r="D48" s="14">
        <v>121003.0</v>
      </c>
      <c r="E48" s="14">
        <v>452001.0</v>
      </c>
      <c r="F48" s="14" t="s">
        <v>41</v>
      </c>
      <c r="G48" s="14" t="s">
        <v>47</v>
      </c>
      <c r="H48" s="14">
        <v>135.0</v>
      </c>
    </row>
    <row r="49" ht="15.75" customHeight="1">
      <c r="A49" s="15">
        <v>1.091117226711E12</v>
      </c>
      <c r="B49" s="14">
        <v>2.001806735E9</v>
      </c>
      <c r="C49" s="14">
        <v>0.69</v>
      </c>
      <c r="D49" s="14">
        <v>121003.0</v>
      </c>
      <c r="E49" s="14">
        <v>721636.0</v>
      </c>
      <c r="F49" s="14" t="s">
        <v>41</v>
      </c>
      <c r="G49" s="14" t="s">
        <v>47</v>
      </c>
      <c r="H49" s="14">
        <v>90.2</v>
      </c>
    </row>
    <row r="50" ht="15.75" customHeight="1">
      <c r="A50" s="15">
        <v>1.09111722691E12</v>
      </c>
      <c r="B50" s="14">
        <v>2.001806726E9</v>
      </c>
      <c r="C50" s="14">
        <v>0.68</v>
      </c>
      <c r="D50" s="14">
        <v>121003.0</v>
      </c>
      <c r="E50" s="14">
        <v>831002.0</v>
      </c>
      <c r="F50" s="14" t="s">
        <v>41</v>
      </c>
      <c r="G50" s="14" t="s">
        <v>47</v>
      </c>
      <c r="H50" s="14">
        <v>90.2</v>
      </c>
    </row>
    <row r="51" ht="15.75" customHeight="1">
      <c r="A51" s="15">
        <v>1.091117227573E12</v>
      </c>
      <c r="B51" s="14">
        <v>2.001806776E9</v>
      </c>
      <c r="C51" s="14">
        <v>2.86</v>
      </c>
      <c r="D51" s="14">
        <v>121003.0</v>
      </c>
      <c r="E51" s="14">
        <v>226004.0</v>
      </c>
      <c r="F51" s="14" t="s">
        <v>42</v>
      </c>
      <c r="G51" s="14" t="s">
        <v>47</v>
      </c>
      <c r="H51" s="14">
        <v>174.5</v>
      </c>
    </row>
    <row r="52" ht="15.75" customHeight="1">
      <c r="A52" s="15">
        <v>1.091117227816E12</v>
      </c>
      <c r="B52" s="14">
        <v>2.001806801E9</v>
      </c>
      <c r="C52" s="14">
        <v>1.35</v>
      </c>
      <c r="D52" s="14">
        <v>121003.0</v>
      </c>
      <c r="E52" s="14">
        <v>248001.0</v>
      </c>
      <c r="F52" s="14" t="s">
        <v>42</v>
      </c>
      <c r="G52" s="14" t="s">
        <v>47</v>
      </c>
      <c r="H52" s="14">
        <v>89.6</v>
      </c>
    </row>
    <row r="53" ht="15.75" customHeight="1">
      <c r="A53" s="15">
        <v>1.09111722929E12</v>
      </c>
      <c r="B53" s="14">
        <v>2.001807004E9</v>
      </c>
      <c r="C53" s="14">
        <v>0.68</v>
      </c>
      <c r="D53" s="14">
        <v>121003.0</v>
      </c>
      <c r="E53" s="14">
        <v>410206.0</v>
      </c>
      <c r="F53" s="14" t="s">
        <v>41</v>
      </c>
      <c r="G53" s="14" t="s">
        <v>47</v>
      </c>
      <c r="H53" s="14">
        <v>90.2</v>
      </c>
    </row>
    <row r="54" ht="15.75" customHeight="1">
      <c r="A54" s="15">
        <v>1.091117323005E12</v>
      </c>
      <c r="B54" s="14">
        <v>2.001807036E9</v>
      </c>
      <c r="C54" s="14">
        <v>1.64</v>
      </c>
      <c r="D54" s="14">
        <v>121003.0</v>
      </c>
      <c r="E54" s="14">
        <v>516503.0</v>
      </c>
      <c r="F54" s="14" t="s">
        <v>41</v>
      </c>
      <c r="G54" s="14" t="s">
        <v>47</v>
      </c>
      <c r="H54" s="14">
        <v>179.8</v>
      </c>
    </row>
    <row r="55" ht="15.75" customHeight="1">
      <c r="A55" s="15">
        <v>1.091117323215E12</v>
      </c>
      <c r="B55" s="14">
        <v>2.001807084E9</v>
      </c>
      <c r="C55" s="14">
        <v>0.67</v>
      </c>
      <c r="D55" s="14">
        <v>121003.0</v>
      </c>
      <c r="E55" s="14">
        <v>742103.0</v>
      </c>
      <c r="F55" s="14" t="s">
        <v>41</v>
      </c>
      <c r="G55" s="14" t="s">
        <v>47</v>
      </c>
      <c r="H55" s="14">
        <v>90.2</v>
      </c>
    </row>
    <row r="56" ht="15.75" customHeight="1">
      <c r="A56" s="15">
        <v>1.091117324394E12</v>
      </c>
      <c r="B56" s="14">
        <v>2.001807362E9</v>
      </c>
      <c r="C56" s="14">
        <v>2.0</v>
      </c>
      <c r="D56" s="14">
        <v>121003.0</v>
      </c>
      <c r="E56" s="14">
        <v>452018.0</v>
      </c>
      <c r="F56" s="14" t="s">
        <v>41</v>
      </c>
      <c r="G56" s="14" t="s">
        <v>47</v>
      </c>
      <c r="H56" s="14">
        <v>179.8</v>
      </c>
    </row>
    <row r="57" ht="15.75" customHeight="1">
      <c r="A57" s="15">
        <v>1.091117325094E12</v>
      </c>
      <c r="B57" s="14">
        <v>2.001807415E9</v>
      </c>
      <c r="C57" s="14">
        <v>1.0</v>
      </c>
      <c r="D57" s="14">
        <v>121003.0</v>
      </c>
      <c r="E57" s="14">
        <v>208001.0</v>
      </c>
      <c r="F57" s="14" t="s">
        <v>42</v>
      </c>
      <c r="G57" s="14" t="s">
        <v>47</v>
      </c>
      <c r="H57" s="14">
        <v>61.3</v>
      </c>
    </row>
    <row r="58" ht="15.75" customHeight="1">
      <c r="A58" s="15">
        <v>1.091117616121E12</v>
      </c>
      <c r="B58" s="14">
        <v>2.001809592E9</v>
      </c>
      <c r="C58" s="14">
        <v>1.5</v>
      </c>
      <c r="D58" s="14">
        <v>121003.0</v>
      </c>
      <c r="E58" s="14">
        <v>244713.0</v>
      </c>
      <c r="F58" s="14" t="s">
        <v>42</v>
      </c>
      <c r="G58" s="14" t="s">
        <v>47</v>
      </c>
      <c r="H58" s="14">
        <v>89.6</v>
      </c>
    </row>
    <row r="59" ht="15.75" customHeight="1">
      <c r="A59" s="15">
        <v>1.091117795531E12</v>
      </c>
      <c r="B59" s="14">
        <v>2.001809794E9</v>
      </c>
      <c r="C59" s="14">
        <v>1.5</v>
      </c>
      <c r="D59" s="14">
        <v>121003.0</v>
      </c>
      <c r="E59" s="14">
        <v>580007.0</v>
      </c>
      <c r="F59" s="14" t="s">
        <v>41</v>
      </c>
      <c r="G59" s="14" t="s">
        <v>47</v>
      </c>
      <c r="H59" s="14">
        <v>135.0</v>
      </c>
    </row>
    <row r="60" ht="15.75" customHeight="1">
      <c r="A60" s="15">
        <v>1.091117795623E12</v>
      </c>
      <c r="B60" s="14">
        <v>2.00180982E9</v>
      </c>
      <c r="C60" s="14">
        <v>3.0</v>
      </c>
      <c r="D60" s="14">
        <v>121003.0</v>
      </c>
      <c r="E60" s="14">
        <v>360005.0</v>
      </c>
      <c r="F60" s="14" t="s">
        <v>41</v>
      </c>
      <c r="G60" s="14" t="s">
        <v>47</v>
      </c>
      <c r="H60" s="14">
        <v>269.4</v>
      </c>
    </row>
    <row r="61" ht="15.75" customHeight="1">
      <c r="A61" s="15">
        <v>1.091117223351E12</v>
      </c>
      <c r="B61" s="14">
        <v>2.001806471E9</v>
      </c>
      <c r="C61" s="14">
        <v>1.7</v>
      </c>
      <c r="D61" s="14">
        <v>121003.0</v>
      </c>
      <c r="E61" s="14">
        <v>313027.0</v>
      </c>
      <c r="F61" s="14" t="s">
        <v>41</v>
      </c>
      <c r="G61" s="14" t="s">
        <v>47</v>
      </c>
      <c r="H61" s="14">
        <v>179.8</v>
      </c>
    </row>
    <row r="62" ht="15.75" customHeight="1">
      <c r="A62" s="15">
        <v>1.091117324011E12</v>
      </c>
      <c r="B62" s="14">
        <v>2.001807241E9</v>
      </c>
      <c r="C62" s="14">
        <v>0.79</v>
      </c>
      <c r="D62" s="14">
        <v>121003.0</v>
      </c>
      <c r="E62" s="14">
        <v>341001.0</v>
      </c>
      <c r="F62" s="14" t="s">
        <v>41</v>
      </c>
      <c r="G62" s="14" t="s">
        <v>47</v>
      </c>
      <c r="H62" s="14">
        <v>90.2</v>
      </c>
    </row>
    <row r="63" ht="15.75" customHeight="1">
      <c r="A63" s="15">
        <v>1.09111732757E12</v>
      </c>
      <c r="B63" s="14">
        <v>2.001807981E9</v>
      </c>
      <c r="C63" s="14">
        <v>0.5</v>
      </c>
      <c r="D63" s="14">
        <v>121003.0</v>
      </c>
      <c r="E63" s="14">
        <v>332715.0</v>
      </c>
      <c r="F63" s="14" t="s">
        <v>41</v>
      </c>
      <c r="G63" s="14" t="s">
        <v>47</v>
      </c>
      <c r="H63" s="14">
        <v>45.4</v>
      </c>
    </row>
    <row r="64" ht="15.75" customHeight="1">
      <c r="A64" s="15">
        <v>1.091117435602E12</v>
      </c>
      <c r="B64" s="14">
        <v>2.001808286E9</v>
      </c>
      <c r="C64" s="14">
        <v>0.77</v>
      </c>
      <c r="D64" s="14">
        <v>121003.0</v>
      </c>
      <c r="E64" s="14">
        <v>302031.0</v>
      </c>
      <c r="F64" s="14" t="s">
        <v>41</v>
      </c>
      <c r="G64" s="14" t="s">
        <v>47</v>
      </c>
      <c r="H64" s="14">
        <v>90.2</v>
      </c>
    </row>
    <row r="65" ht="15.75" customHeight="1">
      <c r="A65" s="15">
        <v>1.09111743768E12</v>
      </c>
      <c r="B65" s="14">
        <v>2.001808801E9</v>
      </c>
      <c r="C65" s="14">
        <v>0.8</v>
      </c>
      <c r="D65" s="14">
        <v>121003.0</v>
      </c>
      <c r="E65" s="14">
        <v>335001.0</v>
      </c>
      <c r="F65" s="14" t="s">
        <v>41</v>
      </c>
      <c r="G65" s="14" t="s">
        <v>47</v>
      </c>
      <c r="H65" s="14">
        <v>90.2</v>
      </c>
    </row>
    <row r="66" ht="15.75" customHeight="1">
      <c r="A66" s="15">
        <v>1.0911178042E12</v>
      </c>
      <c r="B66" s="14">
        <v>2.001810104E9</v>
      </c>
      <c r="C66" s="14">
        <v>0.76</v>
      </c>
      <c r="D66" s="14">
        <v>121003.0</v>
      </c>
      <c r="E66" s="14">
        <v>334004.0</v>
      </c>
      <c r="F66" s="14" t="s">
        <v>41</v>
      </c>
      <c r="G66" s="14" t="s">
        <v>47</v>
      </c>
      <c r="H66" s="14">
        <v>90.2</v>
      </c>
    </row>
    <row r="67" ht="15.75" customHeight="1">
      <c r="A67" s="15">
        <v>1.091117957533E12</v>
      </c>
      <c r="B67" s="14">
        <v>2.001811153E9</v>
      </c>
      <c r="C67" s="14">
        <v>0.76</v>
      </c>
      <c r="D67" s="14">
        <v>121003.0</v>
      </c>
      <c r="E67" s="14">
        <v>321001.0</v>
      </c>
      <c r="F67" s="14" t="s">
        <v>41</v>
      </c>
      <c r="G67" s="14" t="s">
        <v>47</v>
      </c>
      <c r="H67" s="14">
        <v>90.2</v>
      </c>
    </row>
    <row r="68" ht="15.75" customHeight="1">
      <c r="A68" s="15">
        <v>1.091117957942E12</v>
      </c>
      <c r="B68" s="14">
        <v>2.001811229E9</v>
      </c>
      <c r="C68" s="14">
        <v>0.6</v>
      </c>
      <c r="D68" s="14">
        <v>121003.0</v>
      </c>
      <c r="E68" s="14">
        <v>324001.0</v>
      </c>
      <c r="F68" s="14" t="s">
        <v>41</v>
      </c>
      <c r="G68" s="14" t="s">
        <v>47</v>
      </c>
      <c r="H68" s="14">
        <v>90.2</v>
      </c>
    </row>
    <row r="69" ht="15.75" customHeight="1">
      <c r="A69" s="15">
        <v>1.091117958395E12</v>
      </c>
      <c r="B69" s="14">
        <v>2.001811363E9</v>
      </c>
      <c r="C69" s="14">
        <v>0.59</v>
      </c>
      <c r="D69" s="14">
        <v>121003.0</v>
      </c>
      <c r="E69" s="14">
        <v>321608.0</v>
      </c>
      <c r="F69" s="14" t="s">
        <v>41</v>
      </c>
      <c r="G69" s="14" t="s">
        <v>47</v>
      </c>
      <c r="H69" s="14">
        <v>90.2</v>
      </c>
    </row>
    <row r="70" ht="15.75" customHeight="1">
      <c r="A70" s="15">
        <v>1.091118001865E12</v>
      </c>
      <c r="B70" s="14">
        <v>2.001811466E9</v>
      </c>
      <c r="C70" s="14">
        <v>0.8</v>
      </c>
      <c r="D70" s="14">
        <v>121003.0</v>
      </c>
      <c r="E70" s="14">
        <v>302002.0</v>
      </c>
      <c r="F70" s="14" t="s">
        <v>41</v>
      </c>
      <c r="G70" s="14" t="s">
        <v>47</v>
      </c>
      <c r="H70" s="14">
        <v>90.2</v>
      </c>
    </row>
    <row r="71" ht="15.75" customHeight="1">
      <c r="A71" s="15">
        <v>1.091118009786E12</v>
      </c>
      <c r="B71" s="14">
        <v>2.001811809E9</v>
      </c>
      <c r="C71" s="14">
        <v>0.5</v>
      </c>
      <c r="D71" s="14">
        <v>121003.0</v>
      </c>
      <c r="E71" s="14">
        <v>311011.0</v>
      </c>
      <c r="F71" s="14" t="s">
        <v>41</v>
      </c>
      <c r="G71" s="14" t="s">
        <v>48</v>
      </c>
      <c r="H71" s="14">
        <v>86.7</v>
      </c>
    </row>
    <row r="72" ht="15.75" customHeight="1">
      <c r="A72" s="15">
        <v>1.091118548333E12</v>
      </c>
      <c r="B72" s="14">
        <v>2.001812854E9</v>
      </c>
      <c r="C72" s="14">
        <v>2.94</v>
      </c>
      <c r="D72" s="14">
        <v>121003.0</v>
      </c>
      <c r="E72" s="14">
        <v>306302.0</v>
      </c>
      <c r="F72" s="14" t="s">
        <v>41</v>
      </c>
      <c r="G72" s="14" t="s">
        <v>47</v>
      </c>
      <c r="H72" s="14">
        <v>269.4</v>
      </c>
    </row>
    <row r="73" ht="15.75" customHeight="1">
      <c r="A73" s="15">
        <v>1.091118553701E12</v>
      </c>
      <c r="B73" s="14">
        <v>2.001813009E9</v>
      </c>
      <c r="C73" s="14">
        <v>1.0</v>
      </c>
      <c r="D73" s="14">
        <v>121003.0</v>
      </c>
      <c r="E73" s="14">
        <v>313001.0</v>
      </c>
      <c r="F73" s="14" t="s">
        <v>41</v>
      </c>
      <c r="G73" s="14" t="s">
        <v>47</v>
      </c>
      <c r="H73" s="14">
        <v>90.2</v>
      </c>
    </row>
    <row r="74" ht="15.75" customHeight="1">
      <c r="A74" s="15">
        <v>1.091118591534E12</v>
      </c>
      <c r="B74" s="14">
        <v>2.00181265E9</v>
      </c>
      <c r="C74" s="14">
        <v>0.61</v>
      </c>
      <c r="D74" s="14">
        <v>121003.0</v>
      </c>
      <c r="E74" s="14">
        <v>302002.0</v>
      </c>
      <c r="F74" s="14" t="s">
        <v>41</v>
      </c>
      <c r="G74" s="14" t="s">
        <v>47</v>
      </c>
      <c r="H74" s="14">
        <v>90.2</v>
      </c>
    </row>
    <row r="75" ht="15.75" customHeight="1">
      <c r="A75" s="15">
        <v>1.09111892511E12</v>
      </c>
      <c r="B75" s="14">
        <v>2.00181458E9</v>
      </c>
      <c r="C75" s="14">
        <v>0.15</v>
      </c>
      <c r="D75" s="14">
        <v>121003.0</v>
      </c>
      <c r="E75" s="14">
        <v>322255.0</v>
      </c>
      <c r="F75" s="14" t="s">
        <v>41</v>
      </c>
      <c r="G75" s="14" t="s">
        <v>48</v>
      </c>
      <c r="H75" s="14">
        <v>86.7</v>
      </c>
    </row>
    <row r="76" ht="15.75" customHeight="1">
      <c r="A76" s="15">
        <v>1.091119169701E12</v>
      </c>
      <c r="B76" s="14">
        <v>2.001815688E9</v>
      </c>
      <c r="C76" s="14">
        <v>0.2</v>
      </c>
      <c r="D76" s="14">
        <v>121003.0</v>
      </c>
      <c r="E76" s="14">
        <v>302017.0</v>
      </c>
      <c r="F76" s="14" t="s">
        <v>41</v>
      </c>
      <c r="G76" s="14" t="s">
        <v>47</v>
      </c>
      <c r="H76" s="14">
        <v>45.4</v>
      </c>
    </row>
    <row r="77" ht="15.75" customHeight="1">
      <c r="A77" s="15">
        <v>1.091119367193E12</v>
      </c>
      <c r="B77" s="14">
        <v>2.001816131E9</v>
      </c>
      <c r="C77" s="14">
        <v>0.7</v>
      </c>
      <c r="D77" s="14">
        <v>121003.0</v>
      </c>
      <c r="E77" s="14">
        <v>302017.0</v>
      </c>
      <c r="F77" s="14" t="s">
        <v>41</v>
      </c>
      <c r="G77" s="14" t="s">
        <v>47</v>
      </c>
      <c r="H77" s="14">
        <v>90.2</v>
      </c>
    </row>
    <row r="78" ht="15.75" customHeight="1">
      <c r="A78" s="15">
        <v>1.091119429202E12</v>
      </c>
      <c r="B78" s="14">
        <v>2.001816996E9</v>
      </c>
      <c r="C78" s="14">
        <v>0.5</v>
      </c>
      <c r="D78" s="14">
        <v>121003.0</v>
      </c>
      <c r="E78" s="14">
        <v>335512.0</v>
      </c>
      <c r="F78" s="14" t="s">
        <v>41</v>
      </c>
      <c r="G78" s="14" t="s">
        <v>47</v>
      </c>
      <c r="H78" s="14">
        <v>45.4</v>
      </c>
    </row>
    <row r="79" ht="15.75" customHeight="1">
      <c r="A79" s="15">
        <v>1.091120959225E12</v>
      </c>
      <c r="B79" s="14">
        <v>2.001821185E9</v>
      </c>
      <c r="C79" s="14">
        <v>2.1</v>
      </c>
      <c r="D79" s="14">
        <v>121003.0</v>
      </c>
      <c r="E79" s="14">
        <v>313001.0</v>
      </c>
      <c r="F79" s="14" t="s">
        <v>41</v>
      </c>
      <c r="G79" s="14" t="s">
        <v>47</v>
      </c>
      <c r="H79" s="14">
        <v>224.6</v>
      </c>
    </row>
    <row r="80" ht="15.75" customHeight="1">
      <c r="A80" s="15">
        <v>1.091120962515E12</v>
      </c>
      <c r="B80" s="14">
        <v>2.001821284E9</v>
      </c>
      <c r="C80" s="14">
        <v>0.2</v>
      </c>
      <c r="D80" s="14">
        <v>121003.0</v>
      </c>
      <c r="E80" s="14">
        <v>313001.0</v>
      </c>
      <c r="F80" s="14" t="s">
        <v>41</v>
      </c>
      <c r="G80" s="14" t="s">
        <v>47</v>
      </c>
      <c r="H80" s="14">
        <v>45.4</v>
      </c>
    </row>
    <row r="81" ht="15.75" customHeight="1">
      <c r="A81" s="15">
        <v>1.091121031745E12</v>
      </c>
      <c r="B81" s="14">
        <v>2.001821679E9</v>
      </c>
      <c r="C81" s="14">
        <v>0.2</v>
      </c>
      <c r="D81" s="14">
        <v>121003.0</v>
      </c>
      <c r="E81" s="14">
        <v>307026.0</v>
      </c>
      <c r="F81" s="14" t="s">
        <v>41</v>
      </c>
      <c r="G81" s="14" t="s">
        <v>47</v>
      </c>
      <c r="H81" s="14">
        <v>45.4</v>
      </c>
    </row>
    <row r="82" ht="15.75" customHeight="1">
      <c r="A82" s="15">
        <v>1.091121034114E12</v>
      </c>
      <c r="B82" s="14">
        <v>2.001821742E9</v>
      </c>
      <c r="C82" s="14">
        <v>0.15</v>
      </c>
      <c r="D82" s="14">
        <v>121003.0</v>
      </c>
      <c r="E82" s="14">
        <v>327025.0</v>
      </c>
      <c r="F82" s="14" t="s">
        <v>41</v>
      </c>
      <c r="G82" s="14" t="s">
        <v>47</v>
      </c>
      <c r="H82" s="14">
        <v>45.4</v>
      </c>
    </row>
    <row r="83" ht="15.75" customHeight="1">
      <c r="A83" s="15">
        <v>1.09112103435E12</v>
      </c>
      <c r="B83" s="14">
        <v>2.00182175E9</v>
      </c>
      <c r="C83" s="14">
        <v>0.8</v>
      </c>
      <c r="D83" s="14">
        <v>121003.0</v>
      </c>
      <c r="E83" s="14">
        <v>313333.0</v>
      </c>
      <c r="F83" s="14" t="s">
        <v>41</v>
      </c>
      <c r="G83" s="14" t="s">
        <v>47</v>
      </c>
      <c r="H83" s="14">
        <v>90.2</v>
      </c>
    </row>
    <row r="84" ht="15.75" customHeight="1">
      <c r="A84" s="15">
        <v>1.091121034641E12</v>
      </c>
      <c r="B84" s="14">
        <v>2.001821766E9</v>
      </c>
      <c r="C84" s="14">
        <v>0.2</v>
      </c>
      <c r="D84" s="14">
        <v>121003.0</v>
      </c>
      <c r="E84" s="14">
        <v>313001.0</v>
      </c>
      <c r="F84" s="14" t="s">
        <v>41</v>
      </c>
      <c r="G84" s="14" t="s">
        <v>47</v>
      </c>
      <c r="H84" s="14">
        <v>45.4</v>
      </c>
    </row>
    <row r="85" ht="15.75" customHeight="1">
      <c r="A85" s="15">
        <v>1.09112118373E12</v>
      </c>
      <c r="B85" s="14">
        <v>2.001821995E9</v>
      </c>
      <c r="C85" s="14">
        <v>0.5</v>
      </c>
      <c r="D85" s="14">
        <v>121003.0</v>
      </c>
      <c r="E85" s="14">
        <v>342008.0</v>
      </c>
      <c r="F85" s="14" t="s">
        <v>41</v>
      </c>
      <c r="G85" s="14" t="s">
        <v>47</v>
      </c>
      <c r="H85" s="14">
        <v>45.4</v>
      </c>
    </row>
    <row r="86" ht="15.75" customHeight="1">
      <c r="A86" s="15">
        <v>1.091121185863E12</v>
      </c>
      <c r="B86" s="14">
        <v>2.001821502E9</v>
      </c>
      <c r="C86" s="14">
        <v>0.6</v>
      </c>
      <c r="D86" s="14">
        <v>121003.0</v>
      </c>
      <c r="E86" s="14">
        <v>314401.0</v>
      </c>
      <c r="F86" s="14" t="s">
        <v>41</v>
      </c>
      <c r="G86" s="14" t="s">
        <v>47</v>
      </c>
      <c r="H86" s="14">
        <v>90.2</v>
      </c>
    </row>
    <row r="87" ht="15.75" customHeight="1">
      <c r="A87" s="15">
        <v>1.091121305541E12</v>
      </c>
      <c r="B87" s="14">
        <v>2.001822466E9</v>
      </c>
      <c r="C87" s="14">
        <v>1.1</v>
      </c>
      <c r="D87" s="14">
        <v>121003.0</v>
      </c>
      <c r="E87" s="14">
        <v>342301.0</v>
      </c>
      <c r="F87" s="14" t="s">
        <v>41</v>
      </c>
      <c r="G87" s="14" t="s">
        <v>47</v>
      </c>
      <c r="H87" s="14">
        <v>135.0</v>
      </c>
    </row>
    <row r="88" ht="15.75" customHeight="1">
      <c r="A88" s="15">
        <v>1.091121306101E12</v>
      </c>
      <c r="B88" s="14">
        <v>2.00182069E9</v>
      </c>
      <c r="C88" s="14">
        <v>0.15</v>
      </c>
      <c r="D88" s="14">
        <v>121003.0</v>
      </c>
      <c r="E88" s="14">
        <v>313003.0</v>
      </c>
      <c r="F88" s="14" t="s">
        <v>41</v>
      </c>
      <c r="G88" s="14" t="s">
        <v>47</v>
      </c>
      <c r="H88" s="14">
        <v>45.4</v>
      </c>
    </row>
    <row r="89" ht="15.75" customHeight="1">
      <c r="A89" s="15">
        <v>1.091118004245E12</v>
      </c>
      <c r="B89" s="14">
        <v>2.001811604E9</v>
      </c>
      <c r="C89" s="14">
        <v>0.8</v>
      </c>
      <c r="D89" s="14">
        <v>121003.0</v>
      </c>
      <c r="E89" s="14">
        <v>173212.0</v>
      </c>
      <c r="F89" s="14" t="s">
        <v>42</v>
      </c>
      <c r="G89" s="14" t="s">
        <v>47</v>
      </c>
      <c r="H89" s="14">
        <v>61.3</v>
      </c>
    </row>
    <row r="90" ht="15.75" customHeight="1">
      <c r="A90" s="15">
        <v>1.091120352712E12</v>
      </c>
      <c r="B90" s="14">
        <v>2.001819252E9</v>
      </c>
      <c r="C90" s="14">
        <v>0.3</v>
      </c>
      <c r="D90" s="14">
        <v>121003.0</v>
      </c>
      <c r="E90" s="14">
        <v>174101.0</v>
      </c>
      <c r="F90" s="14" t="s">
        <v>42</v>
      </c>
      <c r="G90" s="14" t="s">
        <v>47</v>
      </c>
      <c r="H90" s="14">
        <v>33.0</v>
      </c>
    </row>
    <row r="91" ht="15.75" customHeight="1">
      <c r="A91" s="15">
        <v>1.09112241832E12</v>
      </c>
      <c r="B91" s="14">
        <v>2.001827036E9</v>
      </c>
      <c r="C91" s="14">
        <v>1.6</v>
      </c>
      <c r="D91" s="14">
        <v>121003.0</v>
      </c>
      <c r="E91" s="14">
        <v>173213.0</v>
      </c>
      <c r="F91" s="14" t="s">
        <v>42</v>
      </c>
      <c r="G91" s="14" t="s">
        <v>47</v>
      </c>
      <c r="H91" s="14">
        <v>117.9</v>
      </c>
    </row>
    <row r="92" ht="15.75" customHeight="1">
      <c r="A92" s="15">
        <v>1.09111722236E12</v>
      </c>
      <c r="B92" s="14">
        <v>2.001806304E9</v>
      </c>
      <c r="C92" s="14">
        <v>0.71</v>
      </c>
      <c r="D92" s="14">
        <v>121003.0</v>
      </c>
      <c r="E92" s="14">
        <v>302017.0</v>
      </c>
      <c r="F92" s="14" t="s">
        <v>41</v>
      </c>
      <c r="G92" s="14" t="s">
        <v>47</v>
      </c>
      <c r="H92" s="14">
        <v>90.2</v>
      </c>
    </row>
    <row r="93" ht="15.75" customHeight="1">
      <c r="A93" s="15">
        <v>1.091117227116E12</v>
      </c>
      <c r="B93" s="14">
        <v>2.001806768E9</v>
      </c>
      <c r="C93" s="14">
        <v>1.02</v>
      </c>
      <c r="D93" s="14">
        <v>121003.0</v>
      </c>
      <c r="E93" s="14">
        <v>322201.0</v>
      </c>
      <c r="F93" s="14" t="s">
        <v>41</v>
      </c>
      <c r="G93" s="14" t="s">
        <v>47</v>
      </c>
      <c r="H93" s="14">
        <v>135.0</v>
      </c>
    </row>
    <row r="94" ht="15.75" customHeight="1">
      <c r="A94" s="15">
        <v>1.091117228133E12</v>
      </c>
      <c r="B94" s="14">
        <v>2.001806823E9</v>
      </c>
      <c r="C94" s="14">
        <v>0.59</v>
      </c>
      <c r="D94" s="14">
        <v>121003.0</v>
      </c>
      <c r="E94" s="14">
        <v>314001.0</v>
      </c>
      <c r="F94" s="14" t="s">
        <v>41</v>
      </c>
      <c r="G94" s="14" t="s">
        <v>47</v>
      </c>
      <c r="H94" s="14">
        <v>90.2</v>
      </c>
    </row>
    <row r="95" ht="15.75" customHeight="1">
      <c r="A95" s="15">
        <v>1.091117228192E12</v>
      </c>
      <c r="B95" s="14">
        <v>2.001806828E9</v>
      </c>
      <c r="C95" s="14">
        <v>0.69</v>
      </c>
      <c r="D95" s="14">
        <v>121003.0</v>
      </c>
      <c r="E95" s="14">
        <v>331022.0</v>
      </c>
      <c r="F95" s="14" t="s">
        <v>41</v>
      </c>
      <c r="G95" s="14" t="s">
        <v>47</v>
      </c>
      <c r="H95" s="14">
        <v>90.2</v>
      </c>
    </row>
    <row r="96" ht="15.75" customHeight="1">
      <c r="A96" s="15">
        <v>1.091117229183E12</v>
      </c>
      <c r="B96" s="14">
        <v>2.001806968E9</v>
      </c>
      <c r="C96" s="14">
        <v>0.68</v>
      </c>
      <c r="D96" s="14">
        <v>121003.0</v>
      </c>
      <c r="E96" s="14">
        <v>305801.0</v>
      </c>
      <c r="F96" s="14" t="s">
        <v>41</v>
      </c>
      <c r="G96" s="14" t="s">
        <v>47</v>
      </c>
      <c r="H96" s="14">
        <v>90.2</v>
      </c>
    </row>
    <row r="97" ht="15.75" customHeight="1">
      <c r="A97" s="15">
        <v>1.091117324346E12</v>
      </c>
      <c r="B97" s="14">
        <v>2.001807328E9</v>
      </c>
      <c r="C97" s="14">
        <v>2.28</v>
      </c>
      <c r="D97" s="14">
        <v>121003.0</v>
      </c>
      <c r="E97" s="14">
        <v>335502.0</v>
      </c>
      <c r="F97" s="14" t="s">
        <v>41</v>
      </c>
      <c r="G97" s="14" t="s">
        <v>47</v>
      </c>
      <c r="H97" s="14">
        <v>224.6</v>
      </c>
    </row>
    <row r="98" ht="15.75" customHeight="1">
      <c r="A98" s="15">
        <v>1.091117326424E12</v>
      </c>
      <c r="B98" s="14">
        <v>2.001807785E9</v>
      </c>
      <c r="C98" s="14">
        <v>0.68</v>
      </c>
      <c r="D98" s="14">
        <v>121003.0</v>
      </c>
      <c r="E98" s="14">
        <v>306116.0</v>
      </c>
      <c r="F98" s="14" t="s">
        <v>41</v>
      </c>
      <c r="G98" s="14" t="s">
        <v>47</v>
      </c>
      <c r="H98" s="14">
        <v>90.2</v>
      </c>
    </row>
    <row r="99" ht="15.75" customHeight="1">
      <c r="A99" s="15">
        <v>1.091117326925E12</v>
      </c>
      <c r="B99" s="14">
        <v>2.001807852E9</v>
      </c>
      <c r="C99" s="14">
        <v>0.74</v>
      </c>
      <c r="D99" s="14">
        <v>121003.0</v>
      </c>
      <c r="E99" s="14">
        <v>311001.0</v>
      </c>
      <c r="F99" s="14" t="s">
        <v>41</v>
      </c>
      <c r="G99" s="14" t="s">
        <v>47</v>
      </c>
      <c r="H99" s="14">
        <v>90.2</v>
      </c>
    </row>
    <row r="100" ht="15.75" customHeight="1">
      <c r="A100" s="15">
        <v>1.091117327474E12</v>
      </c>
      <c r="B100" s="14">
        <v>2.00180797E9</v>
      </c>
      <c r="C100" s="14">
        <v>4.13</v>
      </c>
      <c r="D100" s="14">
        <v>121003.0</v>
      </c>
      <c r="E100" s="14">
        <v>302019.0</v>
      </c>
      <c r="F100" s="14" t="s">
        <v>41</v>
      </c>
      <c r="G100" s="14" t="s">
        <v>47</v>
      </c>
      <c r="H100" s="14">
        <v>403.8</v>
      </c>
    </row>
    <row r="101" ht="15.75" customHeight="1">
      <c r="A101" s="15">
        <v>1.0911173331E12</v>
      </c>
      <c r="B101" s="14">
        <v>2.001807329E9</v>
      </c>
      <c r="C101" s="14">
        <v>0.73</v>
      </c>
      <c r="D101" s="14">
        <v>121003.0</v>
      </c>
      <c r="E101" s="14">
        <v>302039.0</v>
      </c>
      <c r="F101" s="14" t="s">
        <v>41</v>
      </c>
      <c r="G101" s="14" t="s">
        <v>47</v>
      </c>
      <c r="H101" s="14">
        <v>90.2</v>
      </c>
    </row>
    <row r="102" ht="15.75" customHeight="1">
      <c r="A102" s="15">
        <v>1.091117333251E12</v>
      </c>
      <c r="B102" s="14">
        <v>2.001807613E9</v>
      </c>
      <c r="C102" s="14">
        <v>1.04</v>
      </c>
      <c r="D102" s="14">
        <v>121003.0</v>
      </c>
      <c r="E102" s="14">
        <v>335803.0</v>
      </c>
      <c r="F102" s="14" t="s">
        <v>41</v>
      </c>
      <c r="G102" s="14" t="s">
        <v>47</v>
      </c>
      <c r="H102" s="14">
        <v>135.0</v>
      </c>
    </row>
    <row r="103" ht="15.75" customHeight="1">
      <c r="A103" s="15">
        <v>1.091117436346E12</v>
      </c>
      <c r="B103" s="14">
        <v>2.001808475E9</v>
      </c>
      <c r="C103" s="14">
        <v>0.7</v>
      </c>
      <c r="D103" s="14">
        <v>121003.0</v>
      </c>
      <c r="E103" s="14">
        <v>335001.0</v>
      </c>
      <c r="F103" s="14" t="s">
        <v>41</v>
      </c>
      <c r="G103" s="14" t="s">
        <v>47</v>
      </c>
      <c r="H103" s="14">
        <v>90.2</v>
      </c>
    </row>
    <row r="104" ht="15.75" customHeight="1">
      <c r="A104" s="15">
        <v>1.091117436652E12</v>
      </c>
      <c r="B104" s="14">
        <v>2.001808585E9</v>
      </c>
      <c r="C104" s="14">
        <v>0.72</v>
      </c>
      <c r="D104" s="14">
        <v>121003.0</v>
      </c>
      <c r="E104" s="14">
        <v>175101.0</v>
      </c>
      <c r="F104" s="14" t="s">
        <v>42</v>
      </c>
      <c r="G104" s="14" t="s">
        <v>47</v>
      </c>
      <c r="H104" s="14">
        <v>61.3</v>
      </c>
    </row>
    <row r="105" ht="15.75" customHeight="1">
      <c r="A105" s="15">
        <v>1.091117437035E12</v>
      </c>
      <c r="B105" s="14">
        <v>2.001808679E9</v>
      </c>
      <c r="C105" s="14">
        <v>0.72</v>
      </c>
      <c r="D105" s="14">
        <v>121003.0</v>
      </c>
      <c r="E105" s="14">
        <v>303903.0</v>
      </c>
      <c r="F105" s="14" t="s">
        <v>41</v>
      </c>
      <c r="G105" s="14" t="s">
        <v>47</v>
      </c>
      <c r="H105" s="14">
        <v>90.2</v>
      </c>
    </row>
    <row r="106" ht="15.75" customHeight="1">
      <c r="A106" s="15">
        <v>1.091117437293E12</v>
      </c>
      <c r="B106" s="14">
        <v>2.001808739E9</v>
      </c>
      <c r="C106" s="14">
        <v>1.63</v>
      </c>
      <c r="D106" s="14">
        <v>121003.0</v>
      </c>
      <c r="E106" s="14">
        <v>342012.0</v>
      </c>
      <c r="F106" s="14" t="s">
        <v>41</v>
      </c>
      <c r="G106" s="14" t="s">
        <v>47</v>
      </c>
      <c r="H106" s="14">
        <v>179.8</v>
      </c>
    </row>
    <row r="107" ht="15.75" customHeight="1">
      <c r="A107" s="15">
        <v>1.091117437864E12</v>
      </c>
      <c r="B107" s="14">
        <v>2.001808832E9</v>
      </c>
      <c r="C107" s="14">
        <v>2.47</v>
      </c>
      <c r="D107" s="14">
        <v>121003.0</v>
      </c>
      <c r="E107" s="14">
        <v>334001.0</v>
      </c>
      <c r="F107" s="14" t="s">
        <v>41</v>
      </c>
      <c r="G107" s="14" t="s">
        <v>47</v>
      </c>
      <c r="H107" s="14">
        <v>224.6</v>
      </c>
    </row>
    <row r="108" ht="15.75" customHeight="1">
      <c r="A108" s="15">
        <v>1.09111743789E12</v>
      </c>
      <c r="B108" s="14">
        <v>2.001808837E9</v>
      </c>
      <c r="C108" s="14">
        <v>0.67</v>
      </c>
      <c r="D108" s="14">
        <v>121003.0</v>
      </c>
      <c r="E108" s="14">
        <v>302031.0</v>
      </c>
      <c r="F108" s="14" t="s">
        <v>41</v>
      </c>
      <c r="G108" s="14" t="s">
        <v>47</v>
      </c>
      <c r="H108" s="14">
        <v>90.2</v>
      </c>
    </row>
    <row r="109" ht="15.75" customHeight="1">
      <c r="A109" s="15">
        <v>1.091117438074E12</v>
      </c>
      <c r="B109" s="14">
        <v>2.001808883E9</v>
      </c>
      <c r="C109" s="14">
        <v>0.72</v>
      </c>
      <c r="D109" s="14">
        <v>121003.0</v>
      </c>
      <c r="E109" s="14">
        <v>302012.0</v>
      </c>
      <c r="F109" s="14" t="s">
        <v>41</v>
      </c>
      <c r="G109" s="14" t="s">
        <v>47</v>
      </c>
      <c r="H109" s="14">
        <v>90.2</v>
      </c>
    </row>
    <row r="110" ht="15.75" customHeight="1">
      <c r="A110" s="15">
        <v>1.091117611501E12</v>
      </c>
      <c r="B110" s="14">
        <v>2.001808992E9</v>
      </c>
      <c r="C110" s="14">
        <v>0.72</v>
      </c>
      <c r="D110" s="14">
        <v>121003.0</v>
      </c>
      <c r="E110" s="14">
        <v>342014.0</v>
      </c>
      <c r="F110" s="14" t="s">
        <v>41</v>
      </c>
      <c r="G110" s="14" t="s">
        <v>47</v>
      </c>
      <c r="H110" s="14">
        <v>90.2</v>
      </c>
    </row>
    <row r="111" ht="15.75" customHeight="1">
      <c r="A111" s="15">
        <v>1.091117613962E12</v>
      </c>
      <c r="B111" s="14">
        <v>2.00180927E9</v>
      </c>
      <c r="C111" s="14">
        <v>0.68</v>
      </c>
      <c r="D111" s="14">
        <v>121003.0</v>
      </c>
      <c r="E111" s="14">
        <v>324005.0</v>
      </c>
      <c r="F111" s="14" t="s">
        <v>41</v>
      </c>
      <c r="G111" s="14" t="s">
        <v>47</v>
      </c>
      <c r="H111" s="14">
        <v>90.2</v>
      </c>
    </row>
    <row r="112" ht="15.75" customHeight="1">
      <c r="A112" s="15">
        <v>1.091117803511E12</v>
      </c>
      <c r="B112" s="14">
        <v>2.001809934E9</v>
      </c>
      <c r="C112" s="14">
        <v>0.82</v>
      </c>
      <c r="D112" s="14">
        <v>121003.0</v>
      </c>
      <c r="E112" s="14">
        <v>302001.0</v>
      </c>
      <c r="F112" s="14" t="s">
        <v>41</v>
      </c>
      <c r="G112" s="14" t="s">
        <v>47</v>
      </c>
      <c r="H112" s="14">
        <v>90.2</v>
      </c>
    </row>
    <row r="113" ht="15.75" customHeight="1">
      <c r="A113" s="15">
        <v>1.091117804314E12</v>
      </c>
      <c r="B113" s="14">
        <v>2.001810125E9</v>
      </c>
      <c r="C113" s="14">
        <v>0.66</v>
      </c>
      <c r="D113" s="14">
        <v>121003.0</v>
      </c>
      <c r="E113" s="14">
        <v>302004.0</v>
      </c>
      <c r="F113" s="14" t="s">
        <v>41</v>
      </c>
      <c r="G113" s="14" t="s">
        <v>47</v>
      </c>
      <c r="H113" s="14">
        <v>90.2</v>
      </c>
    </row>
    <row r="114" ht="15.75" customHeight="1">
      <c r="A114" s="15">
        <v>1.09111780539E12</v>
      </c>
      <c r="B114" s="14">
        <v>2.001810281E9</v>
      </c>
      <c r="C114" s="14">
        <v>0.68</v>
      </c>
      <c r="D114" s="14">
        <v>121003.0</v>
      </c>
      <c r="E114" s="14">
        <v>302018.0</v>
      </c>
      <c r="F114" s="14" t="s">
        <v>41</v>
      </c>
      <c r="G114" s="14" t="s">
        <v>47</v>
      </c>
      <c r="H114" s="14">
        <v>90.2</v>
      </c>
    </row>
    <row r="115" ht="15.75" customHeight="1">
      <c r="A115" s="15">
        <v>1.091117806263E12</v>
      </c>
      <c r="B115" s="14">
        <v>2.001810549E9</v>
      </c>
      <c r="C115" s="14">
        <v>1.86</v>
      </c>
      <c r="D115" s="14">
        <v>121003.0</v>
      </c>
      <c r="E115" s="14">
        <v>302017.0</v>
      </c>
      <c r="F115" s="14" t="s">
        <v>41</v>
      </c>
      <c r="G115" s="14" t="s">
        <v>47</v>
      </c>
      <c r="H115" s="14">
        <v>179.8</v>
      </c>
    </row>
    <row r="116" ht="15.75" customHeight="1">
      <c r="A116" s="15">
        <v>1.09111780714E12</v>
      </c>
      <c r="B116" s="14">
        <v>2.001810697E9</v>
      </c>
      <c r="C116" s="14">
        <v>2.27</v>
      </c>
      <c r="D116" s="14">
        <v>121003.0</v>
      </c>
      <c r="E116" s="14">
        <v>324008.0</v>
      </c>
      <c r="F116" s="14" t="s">
        <v>41</v>
      </c>
      <c r="G116" s="14" t="s">
        <v>47</v>
      </c>
      <c r="H116" s="14">
        <v>224.6</v>
      </c>
    </row>
    <row r="117" ht="15.75" customHeight="1">
      <c r="A117" s="15">
        <v>1.09111790486E12</v>
      </c>
      <c r="B117" s="14">
        <v>2.001811039E9</v>
      </c>
      <c r="C117" s="14">
        <v>0.68</v>
      </c>
      <c r="D117" s="14">
        <v>121003.0</v>
      </c>
      <c r="E117" s="14">
        <v>302020.0</v>
      </c>
      <c r="F117" s="14" t="s">
        <v>41</v>
      </c>
      <c r="G117" s="14" t="s">
        <v>47</v>
      </c>
      <c r="H117" s="14">
        <v>90.2</v>
      </c>
    </row>
    <row r="118" ht="15.75" customHeight="1">
      <c r="A118" s="15">
        <v>1.091117905022E12</v>
      </c>
      <c r="B118" s="14">
        <v>2.001811058E9</v>
      </c>
      <c r="C118" s="14">
        <v>0.72</v>
      </c>
      <c r="D118" s="14">
        <v>121003.0</v>
      </c>
      <c r="E118" s="14">
        <v>302018.0</v>
      </c>
      <c r="F118" s="14" t="s">
        <v>41</v>
      </c>
      <c r="G118" s="14" t="s">
        <v>47</v>
      </c>
      <c r="H118" s="14">
        <v>90.2</v>
      </c>
    </row>
    <row r="119" ht="15.75" customHeight="1">
      <c r="A119" s="15">
        <v>1.091117958163E12</v>
      </c>
      <c r="B119" s="14">
        <v>2.001811306E9</v>
      </c>
      <c r="C119" s="14">
        <v>1.1</v>
      </c>
      <c r="D119" s="14">
        <v>121003.0</v>
      </c>
      <c r="E119" s="14">
        <v>302017.0</v>
      </c>
      <c r="F119" s="14" t="s">
        <v>41</v>
      </c>
      <c r="G119" s="14" t="s">
        <v>47</v>
      </c>
      <c r="H119" s="14">
        <v>135.0</v>
      </c>
    </row>
    <row r="120" ht="15.75" customHeight="1">
      <c r="A120" s="15">
        <v>1.09111844239E12</v>
      </c>
      <c r="B120" s="14">
        <v>2.001812195E9</v>
      </c>
      <c r="C120" s="14">
        <v>0.67</v>
      </c>
      <c r="D120" s="14">
        <v>121003.0</v>
      </c>
      <c r="E120" s="14">
        <v>302012.0</v>
      </c>
      <c r="F120" s="14" t="s">
        <v>41</v>
      </c>
      <c r="G120" s="14" t="s">
        <v>47</v>
      </c>
      <c r="H120" s="14">
        <v>90.2</v>
      </c>
    </row>
    <row r="121" ht="15.75" customHeight="1">
      <c r="A121" s="15">
        <v>1.091118551656E12</v>
      </c>
      <c r="B121" s="14">
        <v>2.001812941E9</v>
      </c>
      <c r="C121" s="14">
        <v>0.73</v>
      </c>
      <c r="D121" s="14">
        <v>121003.0</v>
      </c>
      <c r="E121" s="14">
        <v>325207.0</v>
      </c>
      <c r="F121" s="14" t="s">
        <v>41</v>
      </c>
      <c r="G121" s="14" t="s">
        <v>47</v>
      </c>
      <c r="H121" s="14">
        <v>90.2</v>
      </c>
    </row>
    <row r="122" ht="15.75" customHeight="1">
      <c r="A122" s="15">
        <v>1.091117614452E12</v>
      </c>
      <c r="B122" s="14">
        <v>2.001809383E9</v>
      </c>
      <c r="C122" s="14">
        <v>0.5</v>
      </c>
      <c r="D122" s="14">
        <v>121003.0</v>
      </c>
      <c r="E122" s="14">
        <v>303702.0</v>
      </c>
      <c r="F122" s="14" t="s">
        <v>41</v>
      </c>
      <c r="G122" s="14" t="s">
        <v>48</v>
      </c>
      <c r="H122" s="14">
        <v>86.7</v>
      </c>
    </row>
    <row r="123" ht="15.75" customHeight="1">
      <c r="A123" s="15">
        <v>1.091120922803E12</v>
      </c>
      <c r="B123" s="14">
        <v>2.001820978E9</v>
      </c>
      <c r="C123" s="14">
        <v>0.5</v>
      </c>
      <c r="D123" s="14">
        <v>121003.0</v>
      </c>
      <c r="E123" s="14">
        <v>313301.0</v>
      </c>
      <c r="F123" s="14" t="s">
        <v>41</v>
      </c>
      <c r="G123" s="14" t="s">
        <v>47</v>
      </c>
      <c r="H123" s="14">
        <v>45.4</v>
      </c>
    </row>
    <row r="124" ht="15.75" customHeight="1">
      <c r="A124" s="15">
        <v>1.091121844806E12</v>
      </c>
      <c r="B124" s="14">
        <v>2.001811475E9</v>
      </c>
      <c r="C124" s="14">
        <v>0.5</v>
      </c>
      <c r="D124" s="14">
        <v>121003.0</v>
      </c>
      <c r="E124" s="14">
        <v>173212.0</v>
      </c>
      <c r="F124" s="14" t="s">
        <v>42</v>
      </c>
      <c r="G124" s="14" t="s">
        <v>47</v>
      </c>
      <c r="H124" s="14">
        <v>33.0</v>
      </c>
    </row>
    <row r="125" ht="15.75" customHeight="1">
      <c r="A125" s="15">
        <v>1.091121846136E12</v>
      </c>
      <c r="B125" s="14">
        <v>2.001811305E9</v>
      </c>
      <c r="C125" s="14">
        <v>0.5</v>
      </c>
      <c r="D125" s="14">
        <v>121003.0</v>
      </c>
      <c r="E125" s="14">
        <v>302020.0</v>
      </c>
      <c r="F125" s="14" t="s">
        <v>41</v>
      </c>
      <c r="G125" s="14" t="s">
        <v>47</v>
      </c>
      <c r="H125" s="14">
        <v>45.4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57"/>
    <col customWidth="1" min="3" max="3" width="12.14"/>
    <col customWidth="1" min="4" max="4" width="16.71"/>
    <col customWidth="1" min="5" max="5" width="11.86"/>
    <col customWidth="1" min="6" max="6" width="16.43"/>
    <col customWidth="1" min="7" max="7" width="12.14"/>
    <col customWidth="1" min="8" max="8" width="16.71"/>
    <col customWidth="1" min="9" max="9" width="12.14"/>
    <col customWidth="1" min="10" max="10" width="16.71"/>
    <col customWidth="1" min="11" max="11" width="11.14"/>
    <col customWidth="1" min="12" max="12" width="15.71"/>
    <col customWidth="1" min="13" max="13" width="11.29"/>
    <col customWidth="1" min="14" max="14" width="15.86"/>
    <col customWidth="1" min="15" max="15" width="11.0"/>
    <col customWidth="1" min="16" max="16" width="15.57"/>
    <col customWidth="1" min="17" max="17" width="11.29"/>
    <col customWidth="1" min="18" max="18" width="15.86"/>
    <col customWidth="1" min="19" max="19" width="11.29"/>
    <col customWidth="1" min="20" max="20" width="15.86"/>
    <col customWidth="1" min="21" max="26" width="8.71"/>
  </cols>
  <sheetData>
    <row r="1">
      <c r="A1" s="14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57</v>
      </c>
      <c r="J1" s="14" t="s">
        <v>58</v>
      </c>
      <c r="K1" s="14" t="s">
        <v>59</v>
      </c>
      <c r="L1" s="14" t="s">
        <v>60</v>
      </c>
      <c r="M1" s="14" t="s">
        <v>61</v>
      </c>
      <c r="N1" s="14" t="s">
        <v>62</v>
      </c>
      <c r="O1" s="14" t="s">
        <v>63</v>
      </c>
      <c r="P1" s="14" t="s">
        <v>64</v>
      </c>
      <c r="Q1" s="14" t="s">
        <v>65</v>
      </c>
      <c r="R1" s="14" t="s">
        <v>66</v>
      </c>
      <c r="S1" s="14" t="s">
        <v>67</v>
      </c>
      <c r="T1" s="14" t="s">
        <v>68</v>
      </c>
    </row>
    <row r="2">
      <c r="A2" s="14">
        <v>29.5</v>
      </c>
      <c r="B2" s="14">
        <v>23.6</v>
      </c>
      <c r="C2" s="14">
        <v>33.0</v>
      </c>
      <c r="D2" s="14">
        <v>28.3</v>
      </c>
      <c r="E2" s="14">
        <v>40.1</v>
      </c>
      <c r="F2" s="14">
        <v>38.9</v>
      </c>
      <c r="G2" s="14">
        <v>45.4</v>
      </c>
      <c r="H2" s="14">
        <v>44.8</v>
      </c>
      <c r="I2" s="14">
        <v>56.6</v>
      </c>
      <c r="J2" s="14">
        <v>55.5</v>
      </c>
      <c r="K2" s="14">
        <v>13.6</v>
      </c>
      <c r="L2" s="14">
        <v>23.6</v>
      </c>
      <c r="M2" s="14">
        <v>20.5</v>
      </c>
      <c r="N2" s="14">
        <v>28.3</v>
      </c>
      <c r="O2" s="14">
        <v>31.9</v>
      </c>
      <c r="P2" s="14">
        <v>38.9</v>
      </c>
      <c r="Q2" s="14">
        <v>41.3</v>
      </c>
      <c r="R2" s="14">
        <v>44.8</v>
      </c>
      <c r="S2" s="14">
        <v>50.7</v>
      </c>
      <c r="T2" s="14">
        <v>55.5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