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X:\Marketing Team Files\Marketing Materials\AutoCharts&amp;Tables\Backup Files\Catalyst\ACX\"/>
    </mc:Choice>
  </mc:AlternateContent>
  <xr:revisionPtr revIDLastSave="0" documentId="13_ncr:1_{7D5BD325-19F1-4BD1-ADD8-EC61A3AED207}" xr6:coauthVersionLast="46" xr6:coauthVersionMax="46" xr10:uidLastSave="{00000000-0000-0000-0000-000000000000}"/>
  <bookViews>
    <workbookView xWindow="-120" yWindow="-120" windowWidth="29040" windowHeight="15840" tabRatio="797" activeTab="6" xr2:uid="{00000000-000D-0000-FFFF-FFFF00000000}"/>
  </bookViews>
  <sheets>
    <sheet name="ACX Fact Sheet Backup" sheetId="1" r:id="rId1"/>
    <sheet name="SP500 Down Months" sheetId="2" r:id="rId2"/>
    <sheet name="ACX_EXPORT_AnnualReturn" sheetId="5" r:id="rId3"/>
    <sheet name="ACX_EXPORT_SPDownMonths" sheetId="6" r:id="rId4"/>
    <sheet name="ACX_EXPORT_10kChart" sheetId="4" r:id="rId5"/>
    <sheet name="ACX_EXPORT_PerformanceTable" sheetId="7" r:id="rId6"/>
    <sheet name="ACX_EXPORT_Performance&amp;Risks" sheetId="8" r:id="rId7"/>
  </sheets>
  <definedNames>
    <definedName name="__FDS_HYPERLINK_TOGGLE_STATE__" hidden="1">"ON"</definedName>
    <definedName name="__FDS_UNIQUE_RANGE_ID_GENERATOR_COUNTER" hidden="1">7</definedName>
    <definedName name="_1__FDSAUDITLINK__" hidden="1">{"fdsup://directions/FAT Viewer?action=UPDATE&amp;creator=factset&amp;DYN_ARGS=TRUE&amp;DOC_NAME=FAT:FQL_AUDITING_CLIENT_TEMPLATE.FAT&amp;display_string=Audit&amp;VAR:KEY=LSBADEBMNW&amp;VAR:QUERY=RkZfUEVfRElMKEFOTiw2LzMwLzIwMTEsNi8yOS8yMDEyLEFZKQ==&amp;WINDOW=FIRST_POPUP&amp;HEIGHT=450&amp;WI","DTH=450&amp;START_MAXIMIZED=FALSE&amp;VAR:CALENDAR=US&amp;VAR:SYMBOL=FNSXX&amp;VAR:INDEX=0"}</definedName>
    <definedName name="_2__FDSAUDITLINK__" hidden="1">{"fdsup://directions/FAT Viewer?action=UPDATE&amp;creator=factset&amp;DYN_ARGS=TRUE&amp;DOC_NAME=FAT:FQL_AUDITING_CLIENT_TEMPLATE.FAT&amp;display_string=Audit&amp;VAR:KEY=LCVWFIZGLE&amp;VAR:QUERY=RkZfUEVfRElMKEFOTiw2LzMwLzIwMTEsNi8yOS8yMDEyLEFZKQ==&amp;WINDOW=FIRST_POPUP&amp;HEIGHT=450&amp;WI","DTH=450&amp;START_MAXIMIZED=FALSE&amp;VAR:CALENDAR=US&amp;VAR:SYMBOL=AAPL&amp;VAR:INDEX=0"}</definedName>
    <definedName name="_3__FDSAUDITLINK__" hidden="1">{"fdsup://directions/FAT Viewer?action=UPDATE&amp;creator=factset&amp;DYN_ARGS=TRUE&amp;DOC_NAME=FAT:FQL_AUDITING_CLIENT_TEMPLATE.FAT&amp;display_string=Audit&amp;VAR:KEY=YLGNOZSPQD&amp;VAR:QUERY=RkZfUEVfRElMKENBTCwwNi8zMC8yMDExKQ==&amp;WINDOW=FIRST_POPUP&amp;HEIGHT=450&amp;WIDTH=450&amp;START_MA","XIMIZED=FALSE&amp;VAR:CALENDAR=US&amp;VAR:SYMBOL=HCA&amp;VAR:INDEX=0"}</definedName>
    <definedName name="_4__FDSAUDITLINK__" hidden="1">{"fdsup://directions/FAT Viewer?action=UPDATE&amp;creator=factset&amp;DYN_ARGS=TRUE&amp;DOC_NAME=FAT:FQL_AUDITING_CLIENT_TEMPLATE.FAT&amp;display_string=Audit&amp;VAR:KEY=ZYZGNKPSTA&amp;VAR:QUERY=RkZfUEVfRElMKEFOTiwxMi8zMC8yMDExLDA2LzI5LzIwMTIsQVkp&amp;WINDOW=FIRST_POPUP&amp;HEIGHT=450&amp;WI","DTH=450&amp;START_MAXIMIZED=FALSE&amp;VAR:CALENDAR=US&amp;VAR:SYMBOL=CHMT&amp;VAR:INDEX=0"}</definedName>
    <definedName name="_5__FDSAUDITLINK__" hidden="1">{"fdsup://directions/FAT Viewer?action=UPDATE&amp;creator=factset&amp;DYN_ARGS=TRUE&amp;DOC_NAME=FAT:FQL_AUDITING_CLIENT_TEMPLATE.FAT&amp;display_string=Audit&amp;VAR:KEY=YTILMLATQX&amp;VAR:QUERY=RkZfUEVfRElMKEFOTiwxMi8zMC8yMDExLDA2LzI5LzIwMTIsQVkp&amp;WINDOW=FIRST_POPUP&amp;HEIGHT=450&amp;WI","DTH=450&amp;START_MAXIMIZED=FALSE&amp;VAR:CALENDAR=US&amp;VAR:SYMBOL=FNSXX&amp;VAR:INDEX=0"}</definedName>
    <definedName name="_6__FDSAUDITLINK__" hidden="1">{"fdsup://directions/FAT Viewer?action=UPDATE&amp;creator=factset&amp;DYN_ARGS=TRUE&amp;DOC_NAME=FAT:FQL_AUDITING_CLIENT_TEMPLATE.FAT&amp;display_string=Audit&amp;VAR:KEY=EHQBUJUHER&amp;VAR:QUERY=RkZfUEVfRElMKEFOTiwwNi8zMC8yMDExLDA2LzI5LzIwMTIsQVkp&amp;WINDOW=FIRST_POPUP&amp;HEIGHT=450&amp;WI","DTH=450&amp;START_MAXIMIZED=FALSE&amp;VAR:CALENDAR=US&amp;VAR:SYMBOL=HSY&amp;VAR:INDEX=0"}</definedName>
    <definedName name="_xlnm._FilterDatabase" localSheetId="0" hidden="1">'ACX Fact Sheet Backup'!$W$55:$Y$201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58" i="4" l="1"/>
  <c r="B158" i="4"/>
  <c r="C158" i="4"/>
  <c r="A159" i="4"/>
  <c r="B159" i="4"/>
  <c r="C159" i="4"/>
  <c r="A160" i="4"/>
  <c r="B160" i="4"/>
  <c r="C160" i="4"/>
  <c r="J160" i="1"/>
  <c r="D160" i="1"/>
  <c r="C160" i="1"/>
  <c r="J159" i="1"/>
  <c r="D159" i="1"/>
  <c r="C159" i="1"/>
  <c r="J158" i="1"/>
  <c r="D158" i="1"/>
  <c r="C158" i="1"/>
  <c r="J157" i="1"/>
  <c r="D157" i="1"/>
  <c r="C157" i="1"/>
  <c r="J156" i="1"/>
  <c r="D156" i="1"/>
  <c r="C156" i="1"/>
  <c r="J155" i="1"/>
  <c r="D155" i="1"/>
  <c r="C155" i="1"/>
  <c r="J154" i="1"/>
  <c r="D154" i="1"/>
  <c r="C154" i="1"/>
  <c r="J153" i="1"/>
  <c r="D153" i="1"/>
  <c r="C153" i="1"/>
  <c r="J152" i="1"/>
  <c r="D152" i="1"/>
  <c r="C152" i="1"/>
  <c r="J151" i="1"/>
  <c r="D151" i="1"/>
  <c r="C151" i="1"/>
  <c r="J150" i="1"/>
  <c r="D150" i="1"/>
  <c r="C150" i="1"/>
  <c r="J149" i="1"/>
  <c r="D149" i="1"/>
  <c r="C149" i="1"/>
  <c r="J148" i="1"/>
  <c r="D148" i="1"/>
  <c r="C148" i="1"/>
  <c r="J147" i="1"/>
  <c r="D147" i="1"/>
  <c r="C147" i="1"/>
  <c r="J146" i="1"/>
  <c r="D146" i="1"/>
  <c r="C146" i="1"/>
  <c r="J145" i="1"/>
  <c r="D145" i="1"/>
  <c r="C145" i="1"/>
  <c r="J144" i="1"/>
  <c r="D144" i="1"/>
  <c r="C144" i="1"/>
  <c r="J143" i="1"/>
  <c r="D143" i="1"/>
  <c r="C143" i="1"/>
  <c r="J142" i="1"/>
  <c r="D142" i="1"/>
  <c r="C142" i="1"/>
  <c r="J141" i="1"/>
  <c r="D141" i="1"/>
  <c r="C141" i="1"/>
  <c r="J140" i="1"/>
  <c r="D140" i="1"/>
  <c r="C140" i="1"/>
  <c r="J139" i="1"/>
  <c r="D139" i="1"/>
  <c r="C139" i="1"/>
  <c r="J138" i="1"/>
  <c r="D138" i="1"/>
  <c r="C138" i="1"/>
  <c r="J137" i="1"/>
  <c r="D137" i="1"/>
  <c r="C137" i="1"/>
  <c r="J136" i="1"/>
  <c r="D136" i="1"/>
  <c r="C136" i="1"/>
  <c r="J135" i="1"/>
  <c r="D135" i="1"/>
  <c r="C135" i="1"/>
  <c r="J134" i="1"/>
  <c r="D134" i="1"/>
  <c r="C134" i="1"/>
  <c r="J133" i="1"/>
  <c r="D133" i="1"/>
  <c r="C133" i="1"/>
  <c r="J132" i="1"/>
  <c r="D132" i="1"/>
  <c r="C132" i="1"/>
  <c r="J131" i="1"/>
  <c r="D131" i="1"/>
  <c r="C131" i="1"/>
  <c r="J130" i="1"/>
  <c r="D130" i="1"/>
  <c r="C130" i="1"/>
  <c r="J129" i="1"/>
  <c r="D129" i="1"/>
  <c r="C129" i="1"/>
  <c r="J128" i="1"/>
  <c r="D128" i="1"/>
  <c r="C128" i="1"/>
  <c r="J127" i="1"/>
  <c r="D127" i="1"/>
  <c r="C127" i="1"/>
  <c r="J126" i="1"/>
  <c r="D126" i="1"/>
  <c r="C126" i="1"/>
  <c r="J125" i="1"/>
  <c r="D125" i="1"/>
  <c r="C125" i="1"/>
  <c r="J124" i="1"/>
  <c r="D124" i="1"/>
  <c r="C124" i="1"/>
  <c r="J123" i="1"/>
  <c r="D123" i="1"/>
  <c r="C123" i="1"/>
  <c r="J122" i="1"/>
  <c r="D122" i="1"/>
  <c r="C122" i="1"/>
  <c r="A122" i="1"/>
  <c r="A123" i="1" s="1"/>
  <c r="J121" i="1"/>
  <c r="D121" i="1"/>
  <c r="C121" i="1"/>
  <c r="J120" i="1"/>
  <c r="D120" i="1"/>
  <c r="C120" i="1"/>
  <c r="J119" i="1"/>
  <c r="D119" i="1"/>
  <c r="C119" i="1"/>
  <c r="J118" i="1"/>
  <c r="D118" i="1"/>
  <c r="C118" i="1"/>
  <c r="J117" i="1"/>
  <c r="D117" i="1"/>
  <c r="C117" i="1"/>
  <c r="J116" i="1"/>
  <c r="D116" i="1"/>
  <c r="C116" i="1"/>
  <c r="J115" i="1"/>
  <c r="D115" i="1"/>
  <c r="C115" i="1"/>
  <c r="J114" i="1"/>
  <c r="D114" i="1"/>
  <c r="C114" i="1"/>
  <c r="J113" i="1"/>
  <c r="D113" i="1"/>
  <c r="C113" i="1"/>
  <c r="J112" i="1"/>
  <c r="D112" i="1"/>
  <c r="C112" i="1"/>
  <c r="J111" i="1"/>
  <c r="D111" i="1"/>
  <c r="C111" i="1"/>
  <c r="J110" i="1"/>
  <c r="D110" i="1"/>
  <c r="C110" i="1"/>
  <c r="J109" i="1"/>
  <c r="D109" i="1"/>
  <c r="C109" i="1"/>
  <c r="J108" i="1"/>
  <c r="D108" i="1"/>
  <c r="C108" i="1"/>
  <c r="J107" i="1"/>
  <c r="D107" i="1"/>
  <c r="C107" i="1"/>
  <c r="J106" i="1"/>
  <c r="D106" i="1"/>
  <c r="C106" i="1"/>
  <c r="J105" i="1"/>
  <c r="D105" i="1"/>
  <c r="C105" i="1"/>
  <c r="J104" i="1"/>
  <c r="D104" i="1"/>
  <c r="C104" i="1"/>
  <c r="J103" i="1"/>
  <c r="D103" i="1"/>
  <c r="C103" i="1"/>
  <c r="J102" i="1"/>
  <c r="D102" i="1"/>
  <c r="C102" i="1"/>
  <c r="J101" i="1"/>
  <c r="D101" i="1"/>
  <c r="C101" i="1"/>
  <c r="J100" i="1"/>
  <c r="D100" i="1"/>
  <c r="C100" i="1"/>
  <c r="J99" i="1"/>
  <c r="D99" i="1"/>
  <c r="C99" i="1"/>
  <c r="J98" i="1"/>
  <c r="D98" i="1"/>
  <c r="C98" i="1"/>
  <c r="J97" i="1"/>
  <c r="D97" i="1"/>
  <c r="C97" i="1"/>
  <c r="J96" i="1"/>
  <c r="D96" i="1"/>
  <c r="C96" i="1"/>
  <c r="J95" i="1"/>
  <c r="D95" i="1"/>
  <c r="C95" i="1"/>
  <c r="J94" i="1"/>
  <c r="D94" i="1"/>
  <c r="C94" i="1"/>
  <c r="J93" i="1"/>
  <c r="D93" i="1"/>
  <c r="C93" i="1"/>
  <c r="J92" i="1"/>
  <c r="D92" i="1"/>
  <c r="C92" i="1"/>
  <c r="J91" i="1"/>
  <c r="D91" i="1"/>
  <c r="C91" i="1"/>
  <c r="J90" i="1"/>
  <c r="D90" i="1"/>
  <c r="C90" i="1"/>
  <c r="J89" i="1"/>
  <c r="D89" i="1"/>
  <c r="C89" i="1"/>
  <c r="J88" i="1"/>
  <c r="D88" i="1"/>
  <c r="C88" i="1"/>
  <c r="J87" i="1"/>
  <c r="D87" i="1"/>
  <c r="C87" i="1"/>
  <c r="J86" i="1"/>
  <c r="D86" i="1"/>
  <c r="C86" i="1"/>
  <c r="J85" i="1"/>
  <c r="D85" i="1"/>
  <c r="C85" i="1"/>
  <c r="J84" i="1"/>
  <c r="D84" i="1"/>
  <c r="C84" i="1"/>
  <c r="J83" i="1"/>
  <c r="D83" i="1"/>
  <c r="C83" i="1"/>
  <c r="J82" i="1"/>
  <c r="D82" i="1"/>
  <c r="C82" i="1"/>
  <c r="J81" i="1"/>
  <c r="D81" i="1"/>
  <c r="C81" i="1"/>
  <c r="J80" i="1"/>
  <c r="D80" i="1"/>
  <c r="C80" i="1"/>
  <c r="J79" i="1"/>
  <c r="D79" i="1"/>
  <c r="C79" i="1"/>
  <c r="J78" i="1"/>
  <c r="D78" i="1"/>
  <c r="C78" i="1"/>
  <c r="J77" i="1"/>
  <c r="D77" i="1"/>
  <c r="C77" i="1"/>
  <c r="J76" i="1"/>
  <c r="D76" i="1"/>
  <c r="C76" i="1"/>
  <c r="J75" i="1"/>
  <c r="D75" i="1"/>
  <c r="C75" i="1"/>
  <c r="J74" i="1"/>
  <c r="D74" i="1"/>
  <c r="C74" i="1"/>
  <c r="J73" i="1"/>
  <c r="D73" i="1"/>
  <c r="C73" i="1"/>
  <c r="J72" i="1"/>
  <c r="D72" i="1"/>
  <c r="C72" i="1"/>
  <c r="J71" i="1"/>
  <c r="D71" i="1"/>
  <c r="C71" i="1"/>
  <c r="J70" i="1"/>
  <c r="D70" i="1"/>
  <c r="C70" i="1"/>
  <c r="J69" i="1"/>
  <c r="D69" i="1"/>
  <c r="C69" i="1"/>
  <c r="J68" i="1"/>
  <c r="D68" i="1"/>
  <c r="C68" i="1"/>
  <c r="T67" i="1"/>
  <c r="S67" i="1"/>
  <c r="R67" i="1"/>
  <c r="J67" i="1"/>
  <c r="D67" i="1"/>
  <c r="C67" i="1"/>
  <c r="T66" i="1"/>
  <c r="S66" i="1"/>
  <c r="R66" i="1"/>
  <c r="J66" i="1"/>
  <c r="D66" i="1"/>
  <c r="C66" i="1"/>
  <c r="T65" i="1"/>
  <c r="S65" i="1"/>
  <c r="R65" i="1"/>
  <c r="J65" i="1"/>
  <c r="D65" i="1"/>
  <c r="C65" i="1"/>
  <c r="T64" i="1"/>
  <c r="S64" i="1"/>
  <c r="R64" i="1"/>
  <c r="O64" i="1"/>
  <c r="T68" i="1" s="1"/>
  <c r="N64" i="1"/>
  <c r="S68" i="1" s="1"/>
  <c r="J64" i="1"/>
  <c r="D64" i="1"/>
  <c r="C64" i="1"/>
  <c r="T63" i="1"/>
  <c r="S63" i="1"/>
  <c r="R63" i="1"/>
  <c r="J63" i="1"/>
  <c r="D63" i="1"/>
  <c r="C63" i="1"/>
  <c r="T62" i="1"/>
  <c r="S62" i="1"/>
  <c r="R62" i="1"/>
  <c r="J62" i="1"/>
  <c r="D62" i="1"/>
  <c r="C62" i="1"/>
  <c r="T61" i="1"/>
  <c r="S61" i="1"/>
  <c r="R61" i="1"/>
  <c r="J61" i="1"/>
  <c r="D61" i="1"/>
  <c r="C61" i="1"/>
  <c r="T60" i="1"/>
  <c r="S60" i="1"/>
  <c r="R60" i="1"/>
  <c r="J60" i="1"/>
  <c r="D60" i="1"/>
  <c r="C60" i="1"/>
  <c r="T59" i="1"/>
  <c r="S59" i="1"/>
  <c r="R59" i="1"/>
  <c r="J59" i="1"/>
  <c r="D59" i="1"/>
  <c r="C59" i="1"/>
  <c r="T58" i="1"/>
  <c r="S58" i="1"/>
  <c r="R58" i="1"/>
  <c r="J58" i="1"/>
  <c r="D58" i="1"/>
  <c r="C58" i="1"/>
  <c r="T57" i="1"/>
  <c r="S57" i="1"/>
  <c r="R57" i="1"/>
  <c r="J57" i="1"/>
  <c r="D57" i="1"/>
  <c r="C57" i="1"/>
  <c r="T56" i="1"/>
  <c r="S56" i="1"/>
  <c r="R56" i="1"/>
  <c r="J56" i="1"/>
  <c r="D56" i="1"/>
  <c r="C56" i="1"/>
  <c r="T55" i="1"/>
  <c r="S55" i="1"/>
  <c r="R55" i="1"/>
  <c r="J55" i="1"/>
  <c r="D55" i="1"/>
  <c r="C55" i="1"/>
  <c r="T54" i="1"/>
  <c r="S54" i="1"/>
  <c r="R54" i="1"/>
  <c r="J54" i="1"/>
  <c r="D54" i="1"/>
  <c r="C54" i="1"/>
  <c r="T53" i="1"/>
  <c r="S53" i="1"/>
  <c r="R53" i="1"/>
  <c r="J53" i="1"/>
  <c r="D53" i="1"/>
  <c r="C53" i="1"/>
  <c r="T52" i="1"/>
  <c r="S52" i="1"/>
  <c r="R52" i="1"/>
  <c r="J52" i="1"/>
  <c r="D52" i="1"/>
  <c r="C52" i="1"/>
  <c r="T51" i="1"/>
  <c r="S51" i="1"/>
  <c r="R51" i="1"/>
  <c r="J51" i="1"/>
  <c r="D51" i="1"/>
  <c r="C51" i="1"/>
  <c r="T50" i="1"/>
  <c r="S50" i="1"/>
  <c r="R50" i="1"/>
  <c r="J50" i="1"/>
  <c r="D50" i="1"/>
  <c r="C50" i="1"/>
  <c r="T49" i="1"/>
  <c r="S49" i="1"/>
  <c r="R49" i="1"/>
  <c r="J49" i="1"/>
  <c r="D49" i="1"/>
  <c r="C49" i="1"/>
  <c r="T48" i="1"/>
  <c r="S48" i="1"/>
  <c r="R48" i="1"/>
  <c r="J48" i="1"/>
  <c r="D48" i="1"/>
  <c r="C48" i="1"/>
  <c r="T47" i="1"/>
  <c r="S47" i="1"/>
  <c r="R47" i="1"/>
  <c r="J47" i="1"/>
  <c r="D47" i="1"/>
  <c r="C47" i="1"/>
  <c r="T46" i="1"/>
  <c r="S46" i="1"/>
  <c r="R46" i="1"/>
  <c r="J46" i="1"/>
  <c r="D46" i="1"/>
  <c r="C46" i="1"/>
  <c r="T45" i="1"/>
  <c r="S45" i="1"/>
  <c r="R45" i="1"/>
  <c r="J45" i="1"/>
  <c r="D45" i="1"/>
  <c r="C45" i="1"/>
  <c r="T44" i="1"/>
  <c r="S44" i="1"/>
  <c r="R44" i="1"/>
  <c r="J44" i="1"/>
  <c r="D44" i="1"/>
  <c r="C44" i="1"/>
  <c r="T43" i="1"/>
  <c r="S43" i="1"/>
  <c r="R43" i="1"/>
  <c r="J43" i="1"/>
  <c r="D43" i="1"/>
  <c r="C43" i="1"/>
  <c r="T42" i="1"/>
  <c r="S42" i="1"/>
  <c r="R42" i="1"/>
  <c r="J42" i="1"/>
  <c r="D42" i="1"/>
  <c r="C42" i="1"/>
  <c r="T41" i="1"/>
  <c r="S41" i="1"/>
  <c r="R41" i="1"/>
  <c r="J41" i="1"/>
  <c r="D41" i="1"/>
  <c r="C41" i="1"/>
  <c r="J40" i="1"/>
  <c r="D40" i="1"/>
  <c r="C40" i="1"/>
  <c r="J39" i="1"/>
  <c r="D39" i="1"/>
  <c r="C39" i="1"/>
  <c r="J38" i="1"/>
  <c r="D38" i="1"/>
  <c r="C38" i="1"/>
  <c r="J37" i="1"/>
  <c r="D37" i="1"/>
  <c r="C37" i="1"/>
  <c r="J36" i="1"/>
  <c r="D36" i="1"/>
  <c r="C36" i="1"/>
  <c r="J35" i="1"/>
  <c r="D35" i="1"/>
  <c r="C35" i="1"/>
  <c r="J34" i="1"/>
  <c r="D34" i="1"/>
  <c r="C34" i="1"/>
  <c r="J33" i="1"/>
  <c r="D33" i="1"/>
  <c r="C33" i="1"/>
  <c r="N32" i="1"/>
  <c r="J32" i="1"/>
  <c r="D32" i="1"/>
  <c r="C32" i="1"/>
  <c r="T31" i="1"/>
  <c r="N31" i="1"/>
  <c r="J31" i="1"/>
  <c r="D31" i="1"/>
  <c r="C31" i="1"/>
  <c r="N30" i="1"/>
  <c r="J30" i="1"/>
  <c r="D30" i="1"/>
  <c r="C30" i="1"/>
  <c r="N29" i="1"/>
  <c r="J29" i="1"/>
  <c r="D29" i="1"/>
  <c r="C29" i="1"/>
  <c r="N28" i="1"/>
  <c r="J28" i="1"/>
  <c r="D28" i="1"/>
  <c r="C28" i="1"/>
  <c r="U27" i="1"/>
  <c r="S27" i="1"/>
  <c r="N27" i="1"/>
  <c r="J27" i="1"/>
  <c r="D27" i="1"/>
  <c r="C27" i="1"/>
  <c r="N26" i="1"/>
  <c r="J26" i="1"/>
  <c r="D26" i="1"/>
  <c r="C26" i="1"/>
  <c r="N25" i="1"/>
  <c r="J25" i="1"/>
  <c r="D25" i="1"/>
  <c r="C25" i="1"/>
  <c r="N24" i="1"/>
  <c r="J24" i="1"/>
  <c r="D24" i="1"/>
  <c r="C24" i="1"/>
  <c r="W23" i="1"/>
  <c r="V23" i="1"/>
  <c r="U23" i="1"/>
  <c r="T23" i="1"/>
  <c r="T27" i="1" s="1"/>
  <c r="S23" i="1"/>
  <c r="N23" i="1"/>
  <c r="J23" i="1"/>
  <c r="D23" i="1"/>
  <c r="C23" i="1"/>
  <c r="N22" i="1"/>
  <c r="J22" i="1"/>
  <c r="D22" i="1"/>
  <c r="C22" i="1"/>
  <c r="N21" i="1"/>
  <c r="J21" i="1"/>
  <c r="D21" i="1"/>
  <c r="C21" i="1"/>
  <c r="N20" i="1"/>
  <c r="J20" i="1"/>
  <c r="D20" i="1"/>
  <c r="C20" i="1"/>
  <c r="J19" i="1"/>
  <c r="D19" i="1"/>
  <c r="C19" i="1"/>
  <c r="J18" i="1"/>
  <c r="D18" i="1"/>
  <c r="C18" i="1"/>
  <c r="J17" i="1"/>
  <c r="D17" i="1"/>
  <c r="C17" i="1"/>
  <c r="J16" i="1"/>
  <c r="D16" i="1"/>
  <c r="C16" i="1"/>
  <c r="J15" i="1"/>
  <c r="D15" i="1"/>
  <c r="C15" i="1"/>
  <c r="J14" i="1"/>
  <c r="D14" i="1"/>
  <c r="C14" i="1"/>
  <c r="P13" i="1"/>
  <c r="P14" i="1" s="1"/>
  <c r="J13" i="1"/>
  <c r="D13" i="1"/>
  <c r="C13" i="1"/>
  <c r="J12" i="1"/>
  <c r="D12" i="1"/>
  <c r="C12" i="1"/>
  <c r="S11" i="1"/>
  <c r="J11" i="1"/>
  <c r="D11" i="1"/>
  <c r="C11" i="1"/>
  <c r="S10" i="1"/>
  <c r="J10" i="1"/>
  <c r="D10" i="1"/>
  <c r="C10" i="1"/>
  <c r="J9" i="1"/>
  <c r="D9" i="1"/>
  <c r="C9" i="1"/>
  <c r="S8" i="1"/>
  <c r="J8" i="1"/>
  <c r="D8" i="1"/>
  <c r="C8" i="1"/>
  <c r="S7" i="1"/>
  <c r="O7" i="1"/>
  <c r="S34" i="1" s="1"/>
  <c r="J7" i="1"/>
  <c r="D7" i="1"/>
  <c r="C7" i="1"/>
  <c r="S6" i="1"/>
  <c r="P6" i="1"/>
  <c r="J6" i="1"/>
  <c r="D6" i="1"/>
  <c r="C6" i="1"/>
  <c r="P5" i="1"/>
  <c r="O5" i="1"/>
  <c r="J5" i="1"/>
  <c r="E5" i="1"/>
  <c r="E6" i="1" s="1"/>
  <c r="D5" i="1"/>
  <c r="C5" i="1"/>
  <c r="O3" i="1" s="1"/>
  <c r="V4" i="1"/>
  <c r="J4" i="1"/>
  <c r="E4" i="1"/>
  <c r="G4" i="1" s="1"/>
  <c r="D4" i="1"/>
  <c r="C4" i="1"/>
  <c r="O6" i="1" s="1"/>
  <c r="S3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J3" i="1"/>
  <c r="E3" i="1"/>
  <c r="G3" i="1" s="1"/>
  <c r="D3" i="1"/>
  <c r="O15" i="1" s="1"/>
  <c r="S36" i="1" s="1"/>
  <c r="C3" i="1"/>
  <c r="K41" i="1" l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G6" i="1"/>
  <c r="E7" i="1"/>
  <c r="O11" i="1"/>
  <c r="S35" i="1" s="1"/>
  <c r="O13" i="1"/>
  <c r="O14" i="1" s="1"/>
  <c r="G5" i="1"/>
  <c r="A124" i="1"/>
  <c r="A28" i="6"/>
  <c r="B28" i="6"/>
  <c r="C28" i="6"/>
  <c r="B157" i="4"/>
  <c r="B155" i="4"/>
  <c r="B156" i="4"/>
  <c r="A125" i="1" l="1"/>
  <c r="G7" i="1"/>
  <c r="E8" i="1"/>
  <c r="K101" i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B152" i="4"/>
  <c r="B153" i="4"/>
  <c r="B154" i="4"/>
  <c r="K156" i="1" l="1"/>
  <c r="C155" i="4"/>
  <c r="G8" i="1"/>
  <c r="E9" i="1"/>
  <c r="A126" i="1"/>
  <c r="A14" i="5"/>
  <c r="B149" i="4"/>
  <c r="B150" i="4"/>
  <c r="C150" i="4"/>
  <c r="B151" i="4"/>
  <c r="C151" i="4"/>
  <c r="A27" i="6"/>
  <c r="B27" i="6"/>
  <c r="C27" i="6"/>
  <c r="A26" i="6"/>
  <c r="B26" i="6"/>
  <c r="C26" i="6"/>
  <c r="E10" i="1" l="1"/>
  <c r="G9" i="1"/>
  <c r="K157" i="1"/>
  <c r="C156" i="4"/>
  <c r="A127" i="1"/>
  <c r="C149" i="4"/>
  <c r="C152" i="4"/>
  <c r="C148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2" i="4"/>
  <c r="E11" i="1" l="1"/>
  <c r="G10" i="1"/>
  <c r="A128" i="1"/>
  <c r="K158" i="1"/>
  <c r="K159" i="1" s="1"/>
  <c r="K160" i="1" s="1"/>
  <c r="C157" i="4"/>
  <c r="C153" i="4"/>
  <c r="C105" i="4"/>
  <c r="C92" i="4"/>
  <c r="C91" i="4"/>
  <c r="C141" i="4"/>
  <c r="C128" i="4"/>
  <c r="C101" i="4"/>
  <c r="C89" i="4"/>
  <c r="C137" i="4"/>
  <c r="C123" i="4"/>
  <c r="C109" i="4"/>
  <c r="C97" i="4"/>
  <c r="C133" i="4"/>
  <c r="C121" i="4"/>
  <c r="C108" i="4"/>
  <c r="C96" i="4"/>
  <c r="C132" i="4"/>
  <c r="C120" i="4"/>
  <c r="C107" i="4"/>
  <c r="C93" i="4"/>
  <c r="C147" i="4"/>
  <c r="C131" i="4"/>
  <c r="C117" i="4"/>
  <c r="C145" i="4"/>
  <c r="C129" i="4"/>
  <c r="C116" i="4"/>
  <c r="C104" i="4"/>
  <c r="C115" i="4"/>
  <c r="C140" i="4"/>
  <c r="C125" i="4"/>
  <c r="C113" i="4"/>
  <c r="C100" i="4"/>
  <c r="C139" i="4"/>
  <c r="C124" i="4"/>
  <c r="C112" i="4"/>
  <c r="C99" i="4"/>
  <c r="C143" i="4"/>
  <c r="C135" i="4"/>
  <c r="C127" i="4"/>
  <c r="C119" i="4"/>
  <c r="C111" i="4"/>
  <c r="C103" i="4"/>
  <c r="C95" i="4"/>
  <c r="C144" i="4"/>
  <c r="C136" i="4"/>
  <c r="C142" i="4"/>
  <c r="C134" i="4"/>
  <c r="C126" i="4"/>
  <c r="C118" i="4"/>
  <c r="C110" i="4"/>
  <c r="C102" i="4"/>
  <c r="C94" i="4"/>
  <c r="C146" i="4"/>
  <c r="C138" i="4"/>
  <c r="C130" i="4"/>
  <c r="C122" i="4"/>
  <c r="C114" i="4"/>
  <c r="C106" i="4"/>
  <c r="C98" i="4"/>
  <c r="C90" i="4"/>
  <c r="A3" i="8"/>
  <c r="A4" i="8"/>
  <c r="C4" i="8"/>
  <c r="A5" i="8"/>
  <c r="C5" i="8"/>
  <c r="A6" i="8"/>
  <c r="C6" i="8"/>
  <c r="A7" i="8"/>
  <c r="A2" i="8"/>
  <c r="A129" i="1" l="1"/>
  <c r="E12" i="1"/>
  <c r="G11" i="1"/>
  <c r="C154" i="4"/>
  <c r="B5" i="7"/>
  <c r="C5" i="7"/>
  <c r="D5" i="7"/>
  <c r="E5" i="7"/>
  <c r="F5" i="7"/>
  <c r="B6" i="7"/>
  <c r="C6" i="7"/>
  <c r="D6" i="7"/>
  <c r="E6" i="7"/>
  <c r="F6" i="7"/>
  <c r="E7" i="7"/>
  <c r="D8" i="7"/>
  <c r="E8" i="7"/>
  <c r="F8" i="7"/>
  <c r="B9" i="7"/>
  <c r="C9" i="7"/>
  <c r="D9" i="7"/>
  <c r="E9" i="7"/>
  <c r="F9" i="7"/>
  <c r="B1" i="7"/>
  <c r="C1" i="7"/>
  <c r="D1" i="7"/>
  <c r="E1" i="7"/>
  <c r="F1" i="7"/>
  <c r="A1" i="7"/>
  <c r="A130" i="1" l="1"/>
  <c r="E13" i="1"/>
  <c r="G12" i="1"/>
  <c r="C25" i="6"/>
  <c r="B25" i="6"/>
  <c r="A25" i="6"/>
  <c r="C24" i="6"/>
  <c r="B24" i="6"/>
  <c r="A24" i="6"/>
  <c r="C23" i="6"/>
  <c r="B23" i="6"/>
  <c r="A23" i="6"/>
  <c r="C22" i="6"/>
  <c r="B22" i="6"/>
  <c r="A22" i="6"/>
  <c r="C21" i="6"/>
  <c r="B21" i="6"/>
  <c r="A21" i="6"/>
  <c r="C20" i="6"/>
  <c r="B20" i="6"/>
  <c r="A20" i="6"/>
  <c r="C19" i="6"/>
  <c r="B19" i="6"/>
  <c r="A19" i="6"/>
  <c r="C18" i="6"/>
  <c r="B18" i="6"/>
  <c r="A18" i="6"/>
  <c r="C17" i="6"/>
  <c r="B17" i="6"/>
  <c r="A17" i="6"/>
  <c r="C16" i="6"/>
  <c r="B16" i="6"/>
  <c r="A16" i="6"/>
  <c r="C15" i="6"/>
  <c r="B15" i="6"/>
  <c r="A15" i="6"/>
  <c r="C14" i="6"/>
  <c r="B14" i="6"/>
  <c r="A14" i="6"/>
  <c r="C13" i="6"/>
  <c r="B13" i="6"/>
  <c r="A13" i="6"/>
  <c r="C12" i="6"/>
  <c r="B12" i="6"/>
  <c r="A12" i="6"/>
  <c r="C11" i="6"/>
  <c r="B11" i="6"/>
  <c r="A11" i="6"/>
  <c r="C10" i="6"/>
  <c r="B10" i="6"/>
  <c r="A10" i="6"/>
  <c r="C9" i="6"/>
  <c r="B9" i="6"/>
  <c r="A9" i="6"/>
  <c r="C8" i="6"/>
  <c r="B8" i="6"/>
  <c r="A8" i="6"/>
  <c r="C7" i="6"/>
  <c r="B7" i="6"/>
  <c r="A7" i="6"/>
  <c r="C6" i="6"/>
  <c r="B6" i="6"/>
  <c r="A6" i="6"/>
  <c r="C5" i="6"/>
  <c r="B5" i="6"/>
  <c r="A5" i="6"/>
  <c r="C4" i="6"/>
  <c r="B4" i="6"/>
  <c r="A4" i="6"/>
  <c r="C3" i="6"/>
  <c r="B3" i="6"/>
  <c r="A3" i="6"/>
  <c r="C2" i="6"/>
  <c r="B2" i="6"/>
  <c r="A2" i="6"/>
  <c r="A1" i="6"/>
  <c r="A13" i="5"/>
  <c r="A12" i="5"/>
  <c r="A11" i="5"/>
  <c r="A10" i="5"/>
  <c r="A9" i="5"/>
  <c r="A8" i="5"/>
  <c r="A7" i="5"/>
  <c r="A6" i="5"/>
  <c r="A5" i="5"/>
  <c r="A4" i="5"/>
  <c r="A3" i="5"/>
  <c r="A2" i="5"/>
  <c r="C1" i="5"/>
  <c r="E14" i="1" l="1"/>
  <c r="G13" i="1"/>
  <c r="A131" i="1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1" i="4"/>
  <c r="A132" i="1" l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E15" i="1"/>
  <c r="G14" i="1"/>
  <c r="B12" i="5"/>
  <c r="B11" i="5"/>
  <c r="E16" i="1" l="1"/>
  <c r="G15" i="1"/>
  <c r="A156" i="1"/>
  <c r="A155" i="4"/>
  <c r="E4" i="7"/>
  <c r="A157" i="1" l="1"/>
  <c r="A156" i="4"/>
  <c r="E17" i="1"/>
  <c r="O21" i="1"/>
  <c r="G16" i="1"/>
  <c r="B10" i="5"/>
  <c r="E18" i="1" l="1"/>
  <c r="G17" i="1"/>
  <c r="A158" i="1"/>
  <c r="A159" i="1" s="1"/>
  <c r="A160" i="1" s="1"/>
  <c r="A157" i="4"/>
  <c r="A149" i="4"/>
  <c r="A122" i="4"/>
  <c r="T11" i="1" l="1"/>
  <c r="W11" i="1"/>
  <c r="W26" i="1" s="1"/>
  <c r="T6" i="1"/>
  <c r="V6" i="1"/>
  <c r="V11" i="1"/>
  <c r="U10" i="1"/>
  <c r="T10" i="1"/>
  <c r="V8" i="1"/>
  <c r="V10" i="1"/>
  <c r="V9" i="1"/>
  <c r="V5" i="1"/>
  <c r="T9" i="1"/>
  <c r="V7" i="1"/>
  <c r="T5" i="1"/>
  <c r="T8" i="1"/>
  <c r="T7" i="1"/>
  <c r="U9" i="1"/>
  <c r="G18" i="1"/>
  <c r="E19" i="1"/>
  <c r="A150" i="4"/>
  <c r="A123" i="4"/>
  <c r="G19" i="1" l="1"/>
  <c r="E20" i="1"/>
  <c r="U14" i="1"/>
  <c r="S22" i="1" s="1"/>
  <c r="S26" i="1" s="1"/>
  <c r="U18" i="1"/>
  <c r="W22" i="1" s="1"/>
  <c r="U16" i="1"/>
  <c r="U22" i="1" s="1"/>
  <c r="U26" i="1" s="1"/>
  <c r="U15" i="1"/>
  <c r="T22" i="1" s="1"/>
  <c r="T26" i="1" s="1"/>
  <c r="U17" i="1"/>
  <c r="V22" i="1" s="1"/>
  <c r="S14" i="1"/>
  <c r="S18" i="1"/>
  <c r="W21" i="1" s="1"/>
  <c r="S16" i="1"/>
  <c r="U21" i="1" s="1"/>
  <c r="S15" i="1"/>
  <c r="T21" i="1" s="1"/>
  <c r="S17" i="1"/>
  <c r="V21" i="1" s="1"/>
  <c r="O8" i="1"/>
  <c r="O9" i="1" s="1"/>
  <c r="A151" i="4"/>
  <c r="A124" i="4"/>
  <c r="N33" i="1" l="1"/>
  <c r="S21" i="1"/>
  <c r="G20" i="1"/>
  <c r="E21" i="1"/>
  <c r="O12" i="1"/>
  <c r="S32" i="1" s="1"/>
  <c r="A152" i="4"/>
  <c r="A125" i="4"/>
  <c r="B9" i="5"/>
  <c r="B8" i="5"/>
  <c r="B7" i="5"/>
  <c r="B6" i="5"/>
  <c r="B5" i="5"/>
  <c r="B4" i="5"/>
  <c r="B3" i="5"/>
  <c r="B2" i="5"/>
  <c r="F4" i="7"/>
  <c r="D4" i="7"/>
  <c r="B1" i="5"/>
  <c r="C2" i="8"/>
  <c r="G21" i="1" l="1"/>
  <c r="E22" i="1"/>
  <c r="A153" i="4"/>
  <c r="C8" i="7"/>
  <c r="C4" i="7"/>
  <c r="B8" i="7"/>
  <c r="B4" i="7"/>
  <c r="A126" i="4"/>
  <c r="B7" i="8"/>
  <c r="B2" i="8"/>
  <c r="B5" i="8"/>
  <c r="B6" i="8"/>
  <c r="E23" i="1" l="1"/>
  <c r="G22" i="1"/>
  <c r="A154" i="4"/>
  <c r="A127" i="4"/>
  <c r="E24" i="1" l="1"/>
  <c r="G23" i="1"/>
  <c r="A128" i="4"/>
  <c r="G24" i="1" l="1"/>
  <c r="E25" i="1"/>
  <c r="E2" i="7"/>
  <c r="D7" i="7"/>
  <c r="A129" i="4"/>
  <c r="G25" i="1" l="1"/>
  <c r="E26" i="1"/>
  <c r="B14" i="5"/>
  <c r="A130" i="4"/>
  <c r="G26" i="1" l="1"/>
  <c r="E27" i="1"/>
  <c r="A131" i="4"/>
  <c r="E28" i="1" l="1"/>
  <c r="G27" i="1"/>
  <c r="A132" i="4"/>
  <c r="O22" i="1" l="1"/>
  <c r="E29" i="1"/>
  <c r="G28" i="1"/>
  <c r="A133" i="4"/>
  <c r="E30" i="1" l="1"/>
  <c r="G29" i="1"/>
  <c r="A134" i="4"/>
  <c r="E31" i="1" l="1"/>
  <c r="G30" i="1"/>
  <c r="A135" i="4"/>
  <c r="E32" i="1" l="1"/>
  <c r="G31" i="1"/>
  <c r="A136" i="4"/>
  <c r="E33" i="1" l="1"/>
  <c r="G32" i="1"/>
  <c r="A137" i="4"/>
  <c r="G33" i="1" l="1"/>
  <c r="E34" i="1"/>
  <c r="A138" i="4"/>
  <c r="C2" i="5"/>
  <c r="E35" i="1" l="1"/>
  <c r="G34" i="1"/>
  <c r="A139" i="4"/>
  <c r="E36" i="1" l="1"/>
  <c r="G35" i="1"/>
  <c r="A140" i="4"/>
  <c r="G36" i="1" l="1"/>
  <c r="E37" i="1"/>
  <c r="A141" i="4"/>
  <c r="G37" i="1" l="1"/>
  <c r="E38" i="1"/>
  <c r="A142" i="4"/>
  <c r="G38" i="1" l="1"/>
  <c r="E39" i="1"/>
  <c r="A143" i="4"/>
  <c r="G39" i="1" l="1"/>
  <c r="E40" i="1"/>
  <c r="A144" i="4"/>
  <c r="E41" i="1" l="1"/>
  <c r="G40" i="1"/>
  <c r="O23" i="1"/>
  <c r="U8" i="1"/>
  <c r="A145" i="4"/>
  <c r="E42" i="1" l="1"/>
  <c r="G41" i="1"/>
  <c r="A146" i="4"/>
  <c r="G42" i="1" l="1"/>
  <c r="E43" i="1"/>
  <c r="A147" i="4"/>
  <c r="G43" i="1" l="1"/>
  <c r="E44" i="1"/>
  <c r="A148" i="4"/>
  <c r="F7" i="7"/>
  <c r="E45" i="1" l="1"/>
  <c r="G44" i="1"/>
  <c r="D3" i="7"/>
  <c r="E3" i="7"/>
  <c r="F3" i="7"/>
  <c r="F2" i="7"/>
  <c r="B3" i="8"/>
  <c r="D2" i="7"/>
  <c r="C2" i="7"/>
  <c r="E46" i="1" l="1"/>
  <c r="G45" i="1"/>
  <c r="B7" i="7"/>
  <c r="B3" i="7"/>
  <c r="B13" i="5"/>
  <c r="B2" i="7"/>
  <c r="C7" i="7"/>
  <c r="C3" i="7"/>
  <c r="C3" i="5"/>
  <c r="E47" i="1" l="1"/>
  <c r="G46" i="1"/>
  <c r="C4" i="5"/>
  <c r="E48" i="1" l="1"/>
  <c r="G47" i="1"/>
  <c r="E49" i="1" l="1"/>
  <c r="G48" i="1"/>
  <c r="E50" i="1" l="1"/>
  <c r="G49" i="1"/>
  <c r="E51" i="1" l="1"/>
  <c r="G50" i="1"/>
  <c r="G51" i="1" l="1"/>
  <c r="E52" i="1"/>
  <c r="E53" i="1" l="1"/>
  <c r="G52" i="1"/>
  <c r="O24" i="1"/>
  <c r="C5" i="5" s="1"/>
  <c r="E54" i="1" l="1"/>
  <c r="G53" i="1"/>
  <c r="G54" i="1" l="1"/>
  <c r="E55" i="1"/>
  <c r="E56" i="1" l="1"/>
  <c r="G55" i="1"/>
  <c r="E57" i="1" l="1"/>
  <c r="G56" i="1"/>
  <c r="E58" i="1" l="1"/>
  <c r="G57" i="1"/>
  <c r="E59" i="1" l="1"/>
  <c r="G58" i="1"/>
  <c r="G59" i="1" l="1"/>
  <c r="E60" i="1"/>
  <c r="E61" i="1" l="1"/>
  <c r="G60" i="1"/>
  <c r="E62" i="1" l="1"/>
  <c r="G61" i="1"/>
  <c r="E63" i="1" l="1"/>
  <c r="G62" i="1"/>
  <c r="E64" i="1" l="1"/>
  <c r="G63" i="1"/>
  <c r="G64" i="1" l="1"/>
  <c r="E65" i="1"/>
  <c r="O25" i="1"/>
  <c r="C6" i="5" s="1"/>
  <c r="E66" i="1" l="1"/>
  <c r="G65" i="1"/>
  <c r="G66" i="1" l="1"/>
  <c r="E67" i="1"/>
  <c r="E68" i="1" l="1"/>
  <c r="G67" i="1"/>
  <c r="E69" i="1" l="1"/>
  <c r="G68" i="1"/>
  <c r="G69" i="1" l="1"/>
  <c r="E70" i="1"/>
  <c r="E71" i="1" l="1"/>
  <c r="G70" i="1"/>
  <c r="E72" i="1" l="1"/>
  <c r="G71" i="1"/>
  <c r="G72" i="1" l="1"/>
  <c r="E73" i="1"/>
  <c r="G73" i="1" l="1"/>
  <c r="E74" i="1"/>
  <c r="E75" i="1" l="1"/>
  <c r="G74" i="1"/>
  <c r="E76" i="1" l="1"/>
  <c r="G75" i="1"/>
  <c r="G76" i="1" l="1"/>
  <c r="E77" i="1"/>
  <c r="O26" i="1"/>
  <c r="C7" i="5" s="1"/>
  <c r="E78" i="1" l="1"/>
  <c r="G77" i="1"/>
  <c r="E79" i="1" l="1"/>
  <c r="G78" i="1"/>
  <c r="E80" i="1" l="1"/>
  <c r="G79" i="1"/>
  <c r="G80" i="1" l="1"/>
  <c r="E81" i="1"/>
  <c r="G81" i="1" l="1"/>
  <c r="E82" i="1"/>
  <c r="E83" i="1" l="1"/>
  <c r="G82" i="1"/>
  <c r="E84" i="1" l="1"/>
  <c r="G83" i="1"/>
  <c r="G84" i="1" l="1"/>
  <c r="E85" i="1"/>
  <c r="E86" i="1" l="1"/>
  <c r="G85" i="1"/>
  <c r="E87" i="1" l="1"/>
  <c r="G86" i="1"/>
  <c r="E88" i="1" l="1"/>
  <c r="G87" i="1"/>
  <c r="G88" i="1" l="1"/>
  <c r="O27" i="1"/>
  <c r="C8" i="5" s="1"/>
  <c r="E89" i="1"/>
  <c r="E90" i="1" l="1"/>
  <c r="G89" i="1"/>
  <c r="E91" i="1" l="1"/>
  <c r="G90" i="1"/>
  <c r="E92" i="1" l="1"/>
  <c r="G91" i="1"/>
  <c r="G92" i="1" l="1"/>
  <c r="E93" i="1"/>
  <c r="G93" i="1" l="1"/>
  <c r="E94" i="1"/>
  <c r="E95" i="1" l="1"/>
  <c r="G94" i="1"/>
  <c r="E96" i="1" l="1"/>
  <c r="G95" i="1"/>
  <c r="G96" i="1" l="1"/>
  <c r="E97" i="1"/>
  <c r="E98" i="1" l="1"/>
  <c r="G97" i="1"/>
  <c r="E99" i="1" l="1"/>
  <c r="G98" i="1"/>
  <c r="E100" i="1" l="1"/>
  <c r="G99" i="1"/>
  <c r="G100" i="1" l="1"/>
  <c r="E101" i="1"/>
  <c r="O28" i="1"/>
  <c r="C9" i="5" s="1"/>
  <c r="U7" i="1"/>
  <c r="G101" i="1" l="1"/>
  <c r="E102" i="1"/>
  <c r="E103" i="1" l="1"/>
  <c r="G102" i="1"/>
  <c r="E104" i="1" l="1"/>
  <c r="G103" i="1"/>
  <c r="G104" i="1" l="1"/>
  <c r="E105" i="1"/>
  <c r="G105" i="1" l="1"/>
  <c r="E106" i="1"/>
  <c r="E107" i="1" l="1"/>
  <c r="G106" i="1"/>
  <c r="E108" i="1" l="1"/>
  <c r="G107" i="1"/>
  <c r="G108" i="1" l="1"/>
  <c r="E109" i="1"/>
  <c r="E110" i="1" l="1"/>
  <c r="G109" i="1"/>
  <c r="E111" i="1" l="1"/>
  <c r="G110" i="1"/>
  <c r="E112" i="1" l="1"/>
  <c r="G111" i="1"/>
  <c r="G112" i="1" l="1"/>
  <c r="E113" i="1"/>
  <c r="O29" i="1"/>
  <c r="C10" i="5" s="1"/>
  <c r="G113" i="1" l="1"/>
  <c r="E114" i="1"/>
  <c r="E115" i="1" l="1"/>
  <c r="G114" i="1"/>
  <c r="E116" i="1" l="1"/>
  <c r="G115" i="1"/>
  <c r="G116" i="1" l="1"/>
  <c r="E117" i="1"/>
  <c r="E118" i="1" l="1"/>
  <c r="G117" i="1"/>
  <c r="E119" i="1" l="1"/>
  <c r="G118" i="1"/>
  <c r="E120" i="1" l="1"/>
  <c r="G119" i="1"/>
  <c r="G120" i="1" l="1"/>
  <c r="E121" i="1"/>
  <c r="G121" i="1" l="1"/>
  <c r="E122" i="1"/>
  <c r="G122" i="1" l="1"/>
  <c r="E123" i="1"/>
  <c r="G123" i="1" l="1"/>
  <c r="E124" i="1"/>
  <c r="E125" i="1" l="1"/>
  <c r="G124" i="1"/>
  <c r="O30" i="1"/>
  <c r="C11" i="5" s="1"/>
  <c r="E126" i="1" l="1"/>
  <c r="G125" i="1"/>
  <c r="G126" i="1" l="1"/>
  <c r="E127" i="1"/>
  <c r="G127" i="1" l="1"/>
  <c r="E128" i="1"/>
  <c r="G128" i="1" l="1"/>
  <c r="E129" i="1"/>
  <c r="G129" i="1" l="1"/>
  <c r="E130" i="1"/>
  <c r="G130" i="1" l="1"/>
  <c r="E131" i="1"/>
  <c r="G131" i="1" l="1"/>
  <c r="E132" i="1"/>
  <c r="E133" i="1" l="1"/>
  <c r="G132" i="1"/>
  <c r="E134" i="1" l="1"/>
  <c r="G133" i="1"/>
  <c r="G134" i="1" l="1"/>
  <c r="E135" i="1"/>
  <c r="G135" i="1" l="1"/>
  <c r="E136" i="1"/>
  <c r="G136" i="1" l="1"/>
  <c r="E137" i="1"/>
  <c r="O31" i="1"/>
  <c r="C12" i="5" s="1"/>
  <c r="G137" i="1" l="1"/>
  <c r="E138" i="1"/>
  <c r="G138" i="1" l="1"/>
  <c r="E139" i="1"/>
  <c r="G139" i="1" l="1"/>
  <c r="E140" i="1"/>
  <c r="E141" i="1" l="1"/>
  <c r="G140" i="1"/>
  <c r="E142" i="1" l="1"/>
  <c r="G141" i="1"/>
  <c r="G142" i="1" l="1"/>
  <c r="E143" i="1"/>
  <c r="G143" i="1" l="1"/>
  <c r="E144" i="1"/>
  <c r="G144" i="1" l="1"/>
  <c r="E145" i="1"/>
  <c r="E146" i="1" l="1"/>
  <c r="G145" i="1"/>
  <c r="G146" i="1" l="1"/>
  <c r="E147" i="1"/>
  <c r="G147" i="1" l="1"/>
  <c r="E148" i="1"/>
  <c r="E149" i="1" l="1"/>
  <c r="O32" i="1"/>
  <c r="C13" i="5" s="1"/>
  <c r="G148" i="1"/>
  <c r="U5" i="1"/>
  <c r="U6" i="1"/>
  <c r="E150" i="1" l="1"/>
  <c r="G149" i="1"/>
  <c r="G150" i="1" l="1"/>
  <c r="E151" i="1"/>
  <c r="G151" i="1" l="1"/>
  <c r="E152" i="1"/>
  <c r="G152" i="1" l="1"/>
  <c r="E153" i="1"/>
  <c r="E154" i="1" l="1"/>
  <c r="G153" i="1"/>
  <c r="G154" i="1" l="1"/>
  <c r="E155" i="1"/>
  <c r="G155" i="1" l="1"/>
  <c r="E156" i="1"/>
  <c r="E157" i="1" l="1"/>
  <c r="G156" i="1"/>
  <c r="E158" i="1" l="1"/>
  <c r="G157" i="1"/>
  <c r="G158" i="1" l="1"/>
  <c r="E159" i="1"/>
  <c r="G159" i="1" l="1"/>
  <c r="E160" i="1"/>
  <c r="G160" i="1" l="1"/>
  <c r="P15" i="1" s="1"/>
  <c r="T36" i="1" s="1"/>
  <c r="C7" i="8" s="1"/>
  <c r="U11" i="1"/>
  <c r="T17" i="1" l="1"/>
  <c r="T14" i="1"/>
  <c r="O33" i="1" s="1"/>
  <c r="C14" i="5" s="1"/>
  <c r="T16" i="1"/>
  <c r="T15" i="1"/>
  <c r="P8" i="1"/>
  <c r="P9" i="1" s="1"/>
  <c r="T18" i="1"/>
  <c r="P12" i="1" l="1"/>
  <c r="T32" i="1" s="1"/>
  <c r="C3" i="8" s="1"/>
  <c r="O10" i="1"/>
  <c r="S33" i="1" s="1"/>
  <c r="B4" i="8" s="1"/>
</calcChain>
</file>

<file path=xl/sharedStrings.xml><?xml version="1.0" encoding="utf-8"?>
<sst xmlns="http://schemas.openxmlformats.org/spreadsheetml/2006/main" count="102" uniqueCount="59">
  <si>
    <t>Date</t>
  </si>
  <si>
    <t>ACXIX</t>
  </si>
  <si>
    <t>% Return</t>
  </si>
  <si>
    <t>DD</t>
  </si>
  <si>
    <t>% Market Return</t>
  </si>
  <si>
    <t>CURRENT</t>
  </si>
  <si>
    <t>Risk Free Rate:</t>
  </si>
  <si>
    <t>Months:</t>
  </si>
  <si>
    <t>SP500TR</t>
  </si>
  <si>
    <t>YTD</t>
  </si>
  <si>
    <t>1Yr</t>
  </si>
  <si>
    <t>5yrs</t>
  </si>
  <si>
    <t>Cumulative Return</t>
  </si>
  <si>
    <t>Inception</t>
  </si>
  <si>
    <t>Ann. Inception</t>
  </si>
  <si>
    <t>ANNUAL RETURN</t>
  </si>
  <si>
    <t>Current</t>
  </si>
  <si>
    <t>Share Class/Benchmark</t>
  </si>
  <si>
    <t>1 Year</t>
  </si>
  <si>
    <t>5 Years</t>
  </si>
  <si>
    <t>Since Inception*</t>
  </si>
  <si>
    <t>Class I</t>
  </si>
  <si>
    <t>ML 3 Month T-Bill Index</t>
  </si>
  <si>
    <t>Class A</t>
  </si>
  <si>
    <t>n/a</t>
  </si>
  <si>
    <t>Class C</t>
  </si>
  <si>
    <t>BAML 3M TR</t>
  </si>
  <si>
    <t>A&amp;C Inception</t>
  </si>
  <si>
    <t>S&amp;P 500 TR</t>
  </si>
  <si>
    <t>Standard Deviation</t>
  </si>
  <si>
    <t>Sharpe Ratio</t>
  </si>
  <si>
    <t>-</t>
  </si>
  <si>
    <t>Maximum Drawdown</t>
  </si>
  <si>
    <t>S&amp;P 500TR</t>
  </si>
  <si>
    <t>Average</t>
  </si>
  <si>
    <t>Average &lt;-3%</t>
  </si>
  <si>
    <t>CUT &amp; PASTE BROCHURE</t>
  </si>
  <si>
    <t>Performance During Months When S&amp;P 500 TR Down More Than 3%</t>
  </si>
  <si>
    <t>10yrs</t>
  </si>
  <si>
    <t>10 Years</t>
  </si>
  <si>
    <t>ID</t>
  </si>
  <si>
    <t>Label</t>
  </si>
  <si>
    <t>CS MF Liquid Index (CSLABMF Index)</t>
  </si>
  <si>
    <t>C.S. Managed Futures Liquid Index</t>
  </si>
  <si>
    <t>CSLABMF</t>
  </si>
  <si>
    <t>Standard Deviation:</t>
  </si>
  <si>
    <t>Beta:</t>
  </si>
  <si>
    <t>Alpha:</t>
  </si>
  <si>
    <t>R-squared:</t>
  </si>
  <si>
    <t>Sharpe Ratio:</t>
  </si>
  <si>
    <t># positive months</t>
  </si>
  <si>
    <t>% positive months</t>
  </si>
  <si>
    <t>max DD</t>
  </si>
  <si>
    <t>Class A w/ sales charge</t>
  </si>
  <si>
    <r>
      <t xml:space="preserve">Alpha </t>
    </r>
    <r>
      <rPr>
        <b/>
        <i/>
        <sz val="8"/>
        <color rgb="FF000000"/>
        <rFont val="Univers LT Std 47 Cn Lt"/>
        <family val="2"/>
      </rPr>
      <t>(vs. S&amp;P 500 TR)</t>
    </r>
  </si>
  <si>
    <r>
      <t xml:space="preserve">Beta </t>
    </r>
    <r>
      <rPr>
        <b/>
        <i/>
        <sz val="8"/>
        <color rgb="FF000000"/>
        <rFont val="Univers LT Std 47 Cn Lt"/>
        <family val="2"/>
      </rPr>
      <t>vs. (vs. S&amp;P 500 TR)</t>
    </r>
  </si>
  <si>
    <r>
      <t xml:space="preserve">R-squared </t>
    </r>
    <r>
      <rPr>
        <b/>
        <i/>
        <sz val="8"/>
        <color rgb="FF000000"/>
        <rFont val="Univers LT Std 47 Cn Lt"/>
        <family val="2"/>
      </rPr>
      <t>(vs. S&amp;P 500 TR)</t>
    </r>
  </si>
  <si>
    <t>Class A w/ Sales Charge</t>
  </si>
  <si>
    <t>S&amp;P 500 TR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</si>
</sst>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000%"/>
    <numFmt numFmtId="167" formatCode="mmm\ yyyy"/>
    <numFmt numFmtId="168" formatCode="[$-10409]#,##0.00;\(#,##0.00\)"/>
    <numFmt numFmtId="169" formatCode="mm/yyyy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9"/>
      <color theme="0"/>
      <name val="Arial"/>
      <family val="2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7"/>
      <color rgb="FF000000"/>
      <name val="Univers LT Std 47 Cn Lt"/>
      <family val="2"/>
    </font>
    <font>
      <sz val="8.5"/>
      <color rgb="FF000000"/>
      <name val="Roboto Condensed"/>
    </font>
    <font>
      <sz val="9"/>
      <color rgb="FF000000"/>
      <name val="Univers LT Std 57 Cn"/>
      <family val="2"/>
    </font>
    <font>
      <sz val="8.5"/>
      <color rgb="FF000000"/>
      <name val="Roboto Condensed Light"/>
    </font>
    <font>
      <sz val="9"/>
      <color rgb="FF000000"/>
      <name val="Univers LT Std 47 Cn Lt"/>
      <family val="2"/>
    </font>
    <font>
      <sz val="7"/>
      <color rgb="FF000000"/>
      <name val="Univers LT Std 47 Cn Lt"/>
      <family val="2"/>
    </font>
    <font>
      <b/>
      <sz val="10"/>
      <color theme="0"/>
      <name val="Calibri"/>
      <family val="2"/>
      <scheme val="minor"/>
    </font>
    <font>
      <sz val="11"/>
      <color rgb="FF002060"/>
      <name val="Calibri"/>
      <family val="2"/>
      <scheme val="minor"/>
    </font>
    <font>
      <i/>
      <sz val="11"/>
      <color rgb="FF002060"/>
      <name val="Calibri"/>
      <family val="2"/>
      <scheme val="minor"/>
    </font>
    <font>
      <b/>
      <sz val="9"/>
      <color rgb="FF000000"/>
      <name val="Univers LT Std 47 Cn Lt"/>
      <family val="2"/>
    </font>
    <font>
      <sz val="8"/>
      <name val="Arial"/>
      <family val="2"/>
    </font>
    <font>
      <b/>
      <sz val="8"/>
      <color rgb="FF000000"/>
      <name val="Univers LT Std 47 Cn Lt"/>
      <family val="2"/>
    </font>
    <font>
      <b/>
      <i/>
      <sz val="8"/>
      <color rgb="FF000000"/>
      <name val="Univers LT Std 47 Cn Lt"/>
      <family val="2"/>
    </font>
    <font>
      <sz val="7"/>
      <color rgb="FF000000"/>
      <name val="Roboto Condensed Light"/>
    </font>
    <font>
      <sz val="8"/>
      <color rgb="FF000000"/>
      <name val="Roboto Condensed"/>
    </font>
    <font>
      <sz val="8"/>
      <color rgb="FF000000"/>
      <name val="Roboto Condensed Light"/>
    </font>
    <font>
      <b/>
      <sz val="7.5"/>
      <color rgb="FF000000"/>
      <name val="Roboto Condensed"/>
    </font>
    <font>
      <b/>
      <sz val="8"/>
      <color rgb="FF000000"/>
      <name val="Roboto Condensed"/>
    </font>
    <font>
      <sz val="11"/>
      <color rgb="FF5F6C72"/>
      <name val="Consolas"/>
      <family val="3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9F9F9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F2F2F2"/>
      </bottom>
      <diagonal/>
    </border>
    <border>
      <left/>
      <right/>
      <top style="thin">
        <color rgb="FFF2F2F2"/>
      </top>
      <bottom style="thin">
        <color rgb="FFF2F2F2"/>
      </bottom>
      <diagonal/>
    </border>
    <border>
      <left/>
      <right/>
      <top style="thin">
        <color rgb="FFF2F2F2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F2F2F2"/>
      </bottom>
      <diagonal/>
    </border>
    <border>
      <left/>
      <right/>
      <top style="thin">
        <color rgb="FFF2F2F2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000000"/>
      </bottom>
      <diagonal/>
    </border>
    <border>
      <left/>
      <right/>
      <top/>
      <bottom style="thin">
        <color rgb="FFF2F2F2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4">
    <xf numFmtId="0" fontId="0" fillId="0" borderId="0" xfId="0"/>
    <xf numFmtId="0" fontId="4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/>
    <xf numFmtId="0" fontId="3" fillId="3" borderId="1" xfId="0" applyFont="1" applyFill="1" applyBorder="1"/>
    <xf numFmtId="16" fontId="0" fillId="4" borderId="2" xfId="0" applyNumberFormat="1" applyFill="1" applyBorder="1"/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1" applyNumberFormat="1" applyFont="1"/>
    <xf numFmtId="164" fontId="0" fillId="0" borderId="0" xfId="1" applyNumberFormat="1" applyFont="1" applyAlignment="1">
      <alignment horizontal="center"/>
    </xf>
    <xf numFmtId="10" fontId="8" fillId="0" borderId="0" xfId="2" applyNumberFormat="1" applyFont="1" applyAlignment="1">
      <alignment horizontal="center"/>
    </xf>
    <xf numFmtId="0" fontId="0" fillId="0" borderId="3" xfId="0" applyBorder="1"/>
    <xf numFmtId="0" fontId="0" fillId="0" borderId="4" xfId="0" applyBorder="1"/>
    <xf numFmtId="10" fontId="0" fillId="0" borderId="0" xfId="2" applyNumberFormat="1" applyFont="1" applyAlignment="1">
      <alignment horizontal="center"/>
    </xf>
    <xf numFmtId="9" fontId="0" fillId="0" borderId="0" xfId="2" applyFont="1"/>
    <xf numFmtId="164" fontId="8" fillId="0" borderId="0" xfId="1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/>
    <xf numFmtId="0" fontId="0" fillId="0" borderId="5" xfId="0" applyBorder="1"/>
    <xf numFmtId="164" fontId="3" fillId="0" borderId="5" xfId="0" applyNumberFormat="1" applyFont="1" applyBorder="1" applyAlignment="1">
      <alignment horizontal="center" vertical="center"/>
    </xf>
    <xf numFmtId="10" fontId="3" fillId="0" borderId="6" xfId="0" applyNumberFormat="1" applyFont="1" applyBorder="1" applyAlignment="1">
      <alignment horizontal="center"/>
    </xf>
    <xf numFmtId="0" fontId="0" fillId="0" borderId="7" xfId="0" applyBorder="1"/>
    <xf numFmtId="164" fontId="0" fillId="0" borderId="8" xfId="1" applyNumberFormat="1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43" fontId="3" fillId="0" borderId="5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10" fontId="0" fillId="0" borderId="8" xfId="2" applyNumberFormat="1" applyFon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0" xfId="2" applyNumberFormat="1" applyFont="1" applyAlignment="1">
      <alignment horizontal="center"/>
    </xf>
    <xf numFmtId="0" fontId="0" fillId="0" borderId="8" xfId="0" applyBorder="1" applyAlignment="1">
      <alignment horizontal="center"/>
    </xf>
    <xf numFmtId="2" fontId="0" fillId="0" borderId="0" xfId="1" applyNumberFormat="1" applyFont="1" applyAlignment="1">
      <alignment horizontal="center"/>
    </xf>
    <xf numFmtId="165" fontId="0" fillId="0" borderId="0" xfId="2" applyNumberFormat="1" applyFont="1" applyAlignment="1">
      <alignment horizontal="center"/>
    </xf>
    <xf numFmtId="165" fontId="0" fillId="0" borderId="8" xfId="2" applyNumberFormat="1" applyFont="1" applyBorder="1" applyAlignment="1">
      <alignment horizontal="center"/>
    </xf>
    <xf numFmtId="10" fontId="0" fillId="0" borderId="10" xfId="0" applyNumberFormat="1" applyBorder="1" applyAlignment="1">
      <alignment horizontal="center"/>
    </xf>
    <xf numFmtId="10" fontId="0" fillId="0" borderId="11" xfId="0" applyNumberFormat="1" applyBorder="1" applyAlignment="1">
      <alignment horizontal="center"/>
    </xf>
    <xf numFmtId="43" fontId="3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14" fontId="0" fillId="0" borderId="10" xfId="0" applyNumberFormat="1" applyBorder="1"/>
    <xf numFmtId="43" fontId="5" fillId="2" borderId="1" xfId="0" applyNumberFormat="1" applyFont="1" applyFill="1" applyBorder="1" applyAlignment="1">
      <alignment horizontal="center" wrapText="1"/>
    </xf>
    <xf numFmtId="164" fontId="0" fillId="0" borderId="7" xfId="1" applyNumberFormat="1" applyFont="1" applyBorder="1" applyAlignment="1">
      <alignment horizontal="center"/>
    </xf>
    <xf numFmtId="164" fontId="0" fillId="0" borderId="9" xfId="1" applyNumberFormat="1" applyFont="1" applyBorder="1" applyAlignment="1">
      <alignment horizontal="center"/>
    </xf>
    <xf numFmtId="164" fontId="0" fillId="0" borderId="10" xfId="1" applyNumberFormat="1" applyFont="1" applyBorder="1" applyAlignment="1">
      <alignment horizontal="center"/>
    </xf>
    <xf numFmtId="164" fontId="0" fillId="0" borderId="11" xfId="1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8" fillId="0" borderId="1" xfId="0" applyFont="1" applyBorder="1"/>
    <xf numFmtId="0" fontId="8" fillId="0" borderId="7" xfId="0" applyFont="1" applyBorder="1"/>
    <xf numFmtId="0" fontId="8" fillId="0" borderId="9" xfId="0" applyFont="1" applyBorder="1"/>
    <xf numFmtId="10" fontId="8" fillId="0" borderId="10" xfId="2" applyNumberFormat="1" applyFont="1" applyBorder="1" applyAlignment="1">
      <alignment horizontal="center"/>
    </xf>
    <xf numFmtId="43" fontId="15" fillId="2" borderId="5" xfId="0" applyNumberFormat="1" applyFont="1" applyFill="1" applyBorder="1" applyAlignment="1">
      <alignment horizontal="center" wrapText="1"/>
    </xf>
    <xf numFmtId="164" fontId="6" fillId="0" borderId="5" xfId="0" applyNumberFormat="1" applyFont="1" applyBorder="1" applyAlignment="1">
      <alignment horizontal="center" vertical="center"/>
    </xf>
    <xf numFmtId="10" fontId="6" fillId="0" borderId="6" xfId="0" applyNumberFormat="1" applyFont="1" applyBorder="1" applyAlignment="1">
      <alignment horizontal="center"/>
    </xf>
    <xf numFmtId="2" fontId="11" fillId="5" borderId="16" xfId="0" applyNumberFormat="1" applyFont="1" applyFill="1" applyBorder="1" applyAlignment="1">
      <alignment horizontal="center" vertical="center" wrapText="1" readingOrder="1"/>
    </xf>
    <xf numFmtId="2" fontId="14" fillId="5" borderId="16" xfId="0" applyNumberFormat="1" applyFont="1" applyFill="1" applyBorder="1" applyAlignment="1">
      <alignment horizontal="center" vertical="center" wrapText="1" readingOrder="1"/>
    </xf>
    <xf numFmtId="2" fontId="11" fillId="5" borderId="14" xfId="0" applyNumberFormat="1" applyFont="1" applyFill="1" applyBorder="1" applyAlignment="1">
      <alignment horizontal="center" vertical="center" wrapText="1" readingOrder="1"/>
    </xf>
    <xf numFmtId="2" fontId="14" fillId="5" borderId="14" xfId="0" applyNumberFormat="1" applyFont="1" applyFill="1" applyBorder="1" applyAlignment="1">
      <alignment horizontal="center" vertical="center" wrapText="1" readingOrder="1"/>
    </xf>
    <xf numFmtId="2" fontId="13" fillId="5" borderId="14" xfId="0" applyNumberFormat="1" applyFont="1" applyFill="1" applyBorder="1" applyAlignment="1">
      <alignment horizontal="center" vertical="center" wrapText="1" readingOrder="1"/>
    </xf>
    <xf numFmtId="2" fontId="11" fillId="5" borderId="17" xfId="0" applyNumberFormat="1" applyFont="1" applyFill="1" applyBorder="1" applyAlignment="1">
      <alignment horizontal="center" vertical="center" wrapText="1" readingOrder="1"/>
    </xf>
    <xf numFmtId="2" fontId="14" fillId="5" borderId="17" xfId="0" applyNumberFormat="1" applyFont="1" applyFill="1" applyBorder="1" applyAlignment="1">
      <alignment horizontal="center" vertical="center" wrapText="1" readingOrder="1"/>
    </xf>
    <xf numFmtId="2" fontId="13" fillId="8" borderId="14" xfId="0" applyNumberFormat="1" applyFont="1" applyFill="1" applyBorder="1" applyAlignment="1">
      <alignment horizontal="center" vertical="center" wrapText="1" readingOrder="1"/>
    </xf>
    <xf numFmtId="0" fontId="9" fillId="0" borderId="12" xfId="0" applyFont="1" applyBorder="1" applyAlignment="1">
      <alignment horizontal="center" wrapText="1" readingOrder="1"/>
    </xf>
    <xf numFmtId="2" fontId="11" fillId="8" borderId="13" xfId="0" applyNumberFormat="1" applyFont="1" applyFill="1" applyBorder="1" applyAlignment="1">
      <alignment horizontal="center" vertical="center" wrapText="1" readingOrder="1"/>
    </xf>
    <xf numFmtId="2" fontId="13" fillId="8" borderId="15" xfId="0" applyNumberFormat="1" applyFont="1" applyFill="1" applyBorder="1" applyAlignment="1">
      <alignment horizontal="center" vertical="center" wrapText="1" readingOrder="1"/>
    </xf>
    <xf numFmtId="0" fontId="10" fillId="6" borderId="13" xfId="0" applyFont="1" applyFill="1" applyBorder="1" applyAlignment="1">
      <alignment horizontal="left" vertical="center" readingOrder="1"/>
    </xf>
    <xf numFmtId="0" fontId="12" fillId="6" borderId="14" xfId="0" applyFont="1" applyFill="1" applyBorder="1" applyAlignment="1">
      <alignment horizontal="left" vertical="center" readingOrder="1"/>
    </xf>
    <xf numFmtId="0" fontId="12" fillId="6" borderId="15" xfId="0" applyFont="1" applyFill="1" applyBorder="1" applyAlignment="1">
      <alignment horizontal="left" vertical="center" readingOrder="1"/>
    </xf>
    <xf numFmtId="0" fontId="10" fillId="6" borderId="16" xfId="0" applyFont="1" applyFill="1" applyBorder="1" applyAlignment="1">
      <alignment horizontal="left" vertical="center" readingOrder="1"/>
    </xf>
    <xf numFmtId="0" fontId="10" fillId="6" borderId="14" xfId="0" applyFont="1" applyFill="1" applyBorder="1" applyAlignment="1">
      <alignment horizontal="left" vertical="center" readingOrder="1"/>
    </xf>
    <xf numFmtId="0" fontId="10" fillId="6" borderId="17" xfId="0" applyFont="1" applyFill="1" applyBorder="1" applyAlignment="1">
      <alignment horizontal="left" vertical="center" readingOrder="1"/>
    </xf>
    <xf numFmtId="0" fontId="9" fillId="0" borderId="12" xfId="0" applyFont="1" applyBorder="1" applyAlignment="1">
      <alignment horizontal="left" vertical="center" readingOrder="1"/>
    </xf>
    <xf numFmtId="0" fontId="16" fillId="0" borderId="7" xfId="0" applyFont="1" applyBorder="1" applyAlignment="1">
      <alignment horizontal="center"/>
    </xf>
    <xf numFmtId="14" fontId="17" fillId="0" borderId="0" xfId="0" applyNumberFormat="1" applyFont="1" applyAlignment="1">
      <alignment horizontal="center"/>
    </xf>
    <xf numFmtId="164" fontId="17" fillId="0" borderId="8" xfId="1" applyNumberFormat="1" applyFont="1" applyBorder="1" applyAlignment="1">
      <alignment horizontal="center"/>
    </xf>
    <xf numFmtId="43" fontId="17" fillId="7" borderId="8" xfId="1" applyFont="1" applyFill="1" applyBorder="1" applyAlignment="1">
      <alignment horizontal="center"/>
    </xf>
    <xf numFmtId="43" fontId="17" fillId="7" borderId="11" xfId="1" applyFont="1" applyFill="1" applyBorder="1" applyAlignment="1">
      <alignment horizontal="center"/>
    </xf>
    <xf numFmtId="0" fontId="18" fillId="0" borderId="12" xfId="0" applyFont="1" applyBorder="1" applyAlignment="1">
      <alignment horizontal="center" readingOrder="1"/>
    </xf>
    <xf numFmtId="0" fontId="19" fillId="0" borderId="12" xfId="0" applyFont="1" applyBorder="1"/>
    <xf numFmtId="0" fontId="20" fillId="6" borderId="18" xfId="0" applyFont="1" applyFill="1" applyBorder="1" applyAlignment="1">
      <alignment horizontal="left" readingOrder="1"/>
    </xf>
    <xf numFmtId="0" fontId="20" fillId="6" borderId="19" xfId="0" applyFont="1" applyFill="1" applyBorder="1" applyAlignment="1">
      <alignment horizontal="left" readingOrder="1"/>
    </xf>
    <xf numFmtId="0" fontId="20" fillId="6" borderId="20" xfId="0" applyFont="1" applyFill="1" applyBorder="1" applyAlignment="1">
      <alignment horizontal="left" vertical="top" readingOrder="1"/>
    </xf>
    <xf numFmtId="10" fontId="11" fillId="8" borderId="18" xfId="0" applyNumberFormat="1" applyFont="1" applyFill="1" applyBorder="1" applyAlignment="1">
      <alignment horizontal="center" vertical="center" readingOrder="1"/>
    </xf>
    <xf numFmtId="10" fontId="13" fillId="8" borderId="18" xfId="0" applyNumberFormat="1" applyFont="1" applyFill="1" applyBorder="1" applyAlignment="1">
      <alignment horizontal="center" vertical="center" readingOrder="1"/>
    </xf>
    <xf numFmtId="0" fontId="13" fillId="8" borderId="19" xfId="0" applyFont="1" applyFill="1" applyBorder="1" applyAlignment="1">
      <alignment horizontal="center" vertical="center" readingOrder="1"/>
    </xf>
    <xf numFmtId="10" fontId="11" fillId="8" borderId="20" xfId="0" applyNumberFormat="1" applyFont="1" applyFill="1" applyBorder="1" applyAlignment="1">
      <alignment horizontal="center" vertical="center" readingOrder="1"/>
    </xf>
    <xf numFmtId="2" fontId="11" fillId="8" borderId="19" xfId="0" applyNumberFormat="1" applyFont="1" applyFill="1" applyBorder="1" applyAlignment="1">
      <alignment horizontal="center" vertical="center" readingOrder="1"/>
    </xf>
    <xf numFmtId="2" fontId="13" fillId="8" borderId="19" xfId="0" applyNumberFormat="1" applyFont="1" applyFill="1" applyBorder="1" applyAlignment="1">
      <alignment horizontal="center" vertical="center" readingOrder="1"/>
    </xf>
    <xf numFmtId="166" fontId="0" fillId="4" borderId="4" xfId="0" applyNumberFormat="1" applyFill="1" applyBorder="1" applyAlignment="1">
      <alignment horizontal="center"/>
    </xf>
    <xf numFmtId="10" fontId="1" fillId="0" borderId="0" xfId="2" applyNumberFormat="1" applyAlignment="1">
      <alignment horizontal="center"/>
    </xf>
    <xf numFmtId="4" fontId="0" fillId="0" borderId="0" xfId="0" applyNumberFormat="1" applyAlignment="1">
      <alignment horizontal="center"/>
    </xf>
    <xf numFmtId="164" fontId="5" fillId="2" borderId="0" xfId="1" applyNumberFormat="1" applyFont="1" applyFill="1" applyAlignment="1">
      <alignment wrapText="1"/>
    </xf>
    <xf numFmtId="164" fontId="5" fillId="2" borderId="0" xfId="1" applyNumberFormat="1" applyFont="1" applyFill="1" applyAlignment="1">
      <alignment horizontal="center" wrapText="1"/>
    </xf>
    <xf numFmtId="14" fontId="0" fillId="0" borderId="7" xfId="0" applyNumberFormat="1" applyBorder="1"/>
    <xf numFmtId="0" fontId="3" fillId="0" borderId="0" xfId="0" applyFont="1" applyAlignment="1">
      <alignment horizontal="center"/>
    </xf>
    <xf numFmtId="10" fontId="0" fillId="0" borderId="0" xfId="2" applyNumberFormat="1" applyFont="1"/>
    <xf numFmtId="0" fontId="0" fillId="0" borderId="4" xfId="0" applyBorder="1" applyAlignment="1">
      <alignment horizontal="center"/>
    </xf>
    <xf numFmtId="10" fontId="3" fillId="0" borderId="22" xfId="0" applyNumberFormat="1" applyFont="1" applyBorder="1"/>
    <xf numFmtId="0" fontId="25" fillId="9" borderId="0" xfId="0" applyFont="1" applyFill="1" applyAlignment="1">
      <alignment horizontal="center" wrapText="1" readingOrder="1"/>
    </xf>
    <xf numFmtId="10" fontId="26" fillId="9" borderId="0" xfId="0" applyNumberFormat="1" applyFont="1" applyFill="1" applyAlignment="1">
      <alignment horizontal="right" wrapText="1" indent="1" readingOrder="1"/>
    </xf>
    <xf numFmtId="10" fontId="0" fillId="5" borderId="0" xfId="2" applyNumberFormat="1" applyFont="1" applyFill="1"/>
    <xf numFmtId="10" fontId="0" fillId="5" borderId="0" xfId="2" applyNumberFormat="1" applyFont="1" applyFill="1" applyAlignment="1">
      <alignment horizontal="center"/>
    </xf>
    <xf numFmtId="167" fontId="22" fillId="5" borderId="21" xfId="0" applyNumberFormat="1" applyFont="1" applyFill="1" applyBorder="1" applyAlignment="1">
      <alignment horizontal="center" wrapText="1" readingOrder="1"/>
    </xf>
    <xf numFmtId="10" fontId="23" fillId="5" borderId="21" xfId="0" applyNumberFormat="1" applyFont="1" applyFill="1" applyBorder="1" applyAlignment="1">
      <alignment horizontal="right" wrapText="1" indent="1" readingOrder="1"/>
    </xf>
    <xf numFmtId="10" fontId="24" fillId="5" borderId="21" xfId="0" applyNumberFormat="1" applyFont="1" applyFill="1" applyBorder="1" applyAlignment="1">
      <alignment horizontal="right" wrapText="1" indent="1" readingOrder="1"/>
    </xf>
    <xf numFmtId="168" fontId="0" fillId="0" borderId="0" xfId="1" applyNumberFormat="1" applyFont="1"/>
    <xf numFmtId="168" fontId="1" fillId="0" borderId="0" xfId="1" applyNumberFormat="1"/>
    <xf numFmtId="10" fontId="0" fillId="0" borderId="8" xfId="0" applyNumberFormat="1" applyBorder="1" applyAlignment="1">
      <alignment horizontal="center"/>
    </xf>
    <xf numFmtId="10" fontId="0" fillId="4" borderId="10" xfId="2" applyNumberFormat="1" applyFont="1" applyFill="1" applyBorder="1" applyAlignment="1">
      <alignment horizontal="center"/>
    </xf>
    <xf numFmtId="14" fontId="0" fillId="4" borderId="0" xfId="0" applyNumberFormat="1" applyFill="1"/>
    <xf numFmtId="168" fontId="3" fillId="5" borderId="0" xfId="1" applyNumberFormat="1" applyFont="1" applyFill="1"/>
    <xf numFmtId="10" fontId="3" fillId="5" borderId="0" xfId="2" applyNumberFormat="1" applyFont="1" applyFill="1" applyAlignment="1">
      <alignment horizontal="center"/>
    </xf>
    <xf numFmtId="14" fontId="0" fillId="5" borderId="7" xfId="0" applyNumberFormat="1" applyFill="1" applyBorder="1"/>
    <xf numFmtId="10" fontId="8" fillId="5" borderId="8" xfId="2" applyNumberFormat="1" applyFont="1" applyFill="1" applyBorder="1" applyAlignment="1">
      <alignment horizontal="center"/>
    </xf>
    <xf numFmtId="10" fontId="8" fillId="5" borderId="11" xfId="2" applyNumberFormat="1" applyFont="1" applyFill="1" applyBorder="1" applyAlignment="1">
      <alignment horizontal="center"/>
    </xf>
    <xf numFmtId="2" fontId="0" fillId="0" borderId="0" xfId="0" applyNumberFormat="1"/>
    <xf numFmtId="43" fontId="0" fillId="0" borderId="0" xfId="0" applyNumberFormat="1"/>
    <xf numFmtId="169" fontId="27" fillId="0" borderId="0" xfId="0" applyNumberFormat="1" applyFont="1"/>
    <xf numFmtId="169" fontId="0" fillId="0" borderId="0" xfId="0" applyNumberFormat="1"/>
    <xf numFmtId="2" fontId="0" fillId="0" borderId="0" xfId="2" applyNumberFormat="1" applyFont="1"/>
    <xf numFmtId="0" fontId="6" fillId="0" borderId="6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2" fontId="3" fillId="5" borderId="0" xfId="0" applyNumberFormat="1" applyFont="1" applyFill="1"/>
    <xf numFmtId="14" fontId="27" fillId="0" borderId="0" xfId="0" applyNumberFormat="1" applyFont="1"/>
    <xf numFmtId="0" fontId="3" fillId="5" borderId="0" xfId="0" applyFont="1" applyFill="1"/>
    <xf numFmtId="3" fontId="3" fillId="5" borderId="0" xfId="1" applyNumberFormat="1" applyFont="1" applyFill="1"/>
    <xf numFmtId="10" fontId="0" fillId="0" borderId="0" xfId="2" applyNumberFormat="1" applyFont="1" applyFill="1"/>
    <xf numFmtId="0" fontId="3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10" fontId="6" fillId="0" borderId="0" xfId="2" applyNumberFormat="1" applyFont="1" applyAlignment="1">
      <alignment horizontal="left"/>
    </xf>
    <xf numFmtId="0" fontId="3" fillId="0" borderId="1" xfId="0" applyFont="1" applyBorder="1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1"/>
  <sheetViews>
    <sheetView zoomScale="115" zoomScaleNormal="115" workbookViewId="0">
      <pane ySplit="1" topLeftCell="A2" activePane="bottomLeft" state="frozen"/>
      <selection pane="bottomLeft"/>
    </sheetView>
  </sheetViews>
  <sheetFormatPr defaultRowHeight="15" outlineLevelRow="1" x14ac:dyDescent="0.25"/>
  <cols>
    <col min="1" max="1" width="12" bestFit="1" customWidth="1"/>
    <col min="2" max="2" width="10.5703125" style="9" bestFit="1" customWidth="1"/>
    <col min="3" max="3" width="10.42578125" style="7" bestFit="1" customWidth="1"/>
    <col min="4" max="4" width="8.28515625" style="7" bestFit="1" customWidth="1"/>
    <col min="5" max="5" width="12.5703125" style="9" bestFit="1" customWidth="1"/>
    <col min="6" max="6" width="17.85546875" style="7" bestFit="1" customWidth="1"/>
    <col min="7" max="7" width="8.28515625" style="7" bestFit="1" customWidth="1"/>
    <col min="8" max="8" width="1.42578125" customWidth="1"/>
    <col min="9" max="9" width="10.85546875" customWidth="1"/>
    <col min="10" max="10" width="8" style="11" bestFit="1" customWidth="1"/>
    <col min="11" max="11" width="8.42578125" style="16" bestFit="1" customWidth="1"/>
    <col min="13" max="13" width="17.85546875" bestFit="1" customWidth="1"/>
    <col min="14" max="14" width="9.5703125" bestFit="1" customWidth="1"/>
    <col min="15" max="15" width="13.28515625" style="7" bestFit="1" customWidth="1"/>
    <col min="16" max="16" width="25.7109375" style="7" bestFit="1" customWidth="1"/>
    <col min="17" max="17" width="8.85546875" style="7"/>
    <col min="18" max="18" width="24.5703125" bestFit="1" customWidth="1"/>
    <col min="19" max="19" width="12.5703125" bestFit="1" customWidth="1"/>
    <col min="20" max="20" width="12.85546875" bestFit="1" customWidth="1"/>
    <col min="21" max="21" width="14.5703125" bestFit="1" customWidth="1"/>
    <col min="22" max="22" width="16.42578125" bestFit="1" customWidth="1"/>
    <col min="23" max="23" width="16.42578125" customWidth="1"/>
  </cols>
  <sheetData>
    <row r="1" spans="1:24" ht="15.75" thickBot="1" x14ac:dyDescent="0.3">
      <c r="A1" s="1" t="s">
        <v>0</v>
      </c>
      <c r="B1" s="93" t="s">
        <v>1</v>
      </c>
      <c r="C1" s="2" t="s">
        <v>2</v>
      </c>
      <c r="D1" s="2" t="s">
        <v>3</v>
      </c>
      <c r="E1" s="92" t="s">
        <v>33</v>
      </c>
      <c r="F1" s="47" t="s">
        <v>4</v>
      </c>
      <c r="G1" s="3" t="s">
        <v>3</v>
      </c>
      <c r="H1" s="4"/>
      <c r="I1" s="132" t="s">
        <v>42</v>
      </c>
      <c r="J1" s="132"/>
      <c r="K1" s="132"/>
      <c r="M1" s="5" t="s">
        <v>5</v>
      </c>
      <c r="O1" s="6">
        <v>44196</v>
      </c>
    </row>
    <row r="2" spans="1:24" ht="15.75" thickBot="1" x14ac:dyDescent="0.3">
      <c r="A2" s="8">
        <v>39386</v>
      </c>
      <c r="B2" s="106">
        <v>10000</v>
      </c>
      <c r="E2" s="9">
        <v>10000</v>
      </c>
      <c r="I2" s="116">
        <v>781.13</v>
      </c>
      <c r="K2" s="10">
        <v>10000</v>
      </c>
      <c r="M2" s="12" t="s">
        <v>6</v>
      </c>
      <c r="N2" s="13"/>
      <c r="O2" s="89">
        <v>7.2300000000000001E-4</v>
      </c>
      <c r="P2" s="131"/>
    </row>
    <row r="3" spans="1:24" ht="15.75" thickBot="1" x14ac:dyDescent="0.3">
      <c r="A3" s="8">
        <v>39416</v>
      </c>
      <c r="B3" s="106">
        <v>9845</v>
      </c>
      <c r="C3" s="14">
        <f>B3/B2-1</f>
        <v>-1.5499999999999958E-2</v>
      </c>
      <c r="D3" s="14">
        <f>(B3-(MAX($B$2:B3)))/(MAX($B$2:B3))</f>
        <v>-1.55E-2</v>
      </c>
      <c r="E3" s="9">
        <f>E2*(1+F3)</f>
        <v>9581.9150296863845</v>
      </c>
      <c r="F3" s="14">
        <v>-4.1808497031361469E-2</v>
      </c>
      <c r="G3" s="14">
        <f>(E3-(MAX($E$2:E3)))/(MAX($E$2:E3))</f>
        <v>-4.1808497031361545E-2</v>
      </c>
      <c r="H3" s="15"/>
      <c r="I3" s="120">
        <v>765.54</v>
      </c>
      <c r="J3" s="11">
        <f>I3/I2-1</f>
        <v>-1.995826558959457E-2</v>
      </c>
      <c r="K3" s="16">
        <f>K2*(1+J3)</f>
        <v>9800.4173441040548</v>
      </c>
      <c r="M3" t="s">
        <v>7</v>
      </c>
      <c r="O3" s="17">
        <f>COUNTA(C2:C1311)</f>
        <v>158</v>
      </c>
      <c r="P3" s="131"/>
    </row>
    <row r="4" spans="1:24" ht="15.75" thickBot="1" x14ac:dyDescent="0.3">
      <c r="A4" s="8">
        <v>39447</v>
      </c>
      <c r="B4" s="106">
        <v>10257.5</v>
      </c>
      <c r="C4" s="14">
        <f t="shared" ref="C4:C67" si="0">B4/B3-1</f>
        <v>4.1899441340782051E-2</v>
      </c>
      <c r="D4" s="14">
        <f>(B4-(MAX($B$2:B4)))/(MAX($B$2:B4))</f>
        <v>0</v>
      </c>
      <c r="E4" s="9">
        <f t="shared" ref="E4:E67" si="1">E3*(1+F4)</f>
        <v>9515.4455845886605</v>
      </c>
      <c r="F4" s="14">
        <v>-6.9369687470396402E-3</v>
      </c>
      <c r="G4" s="14">
        <f>(E4-(MAX($E$2:E4)))/(MAX($E$2:E4))</f>
        <v>-4.8455441541133952E-2</v>
      </c>
      <c r="H4" s="15"/>
      <c r="I4" s="120">
        <v>765.97</v>
      </c>
      <c r="J4" s="11">
        <f t="shared" ref="J4:J67" si="2">I4/I3-1</f>
        <v>5.6169501267078203E-4</v>
      </c>
      <c r="K4" s="16">
        <f t="shared" ref="K4:K67" si="3">K3*(1+J4)</f>
        <v>9805.9221896483305</v>
      </c>
      <c r="R4" s="18"/>
      <c r="S4" s="19"/>
      <c r="T4" s="42" t="s">
        <v>1</v>
      </c>
      <c r="U4" s="20" t="s">
        <v>8</v>
      </c>
      <c r="V4" s="21" t="str">
        <f>I1</f>
        <v>CS MF Liquid Index (CSLABMF Index)</v>
      </c>
      <c r="W4" s="121" t="s">
        <v>43</v>
      </c>
    </row>
    <row r="5" spans="1:24" x14ac:dyDescent="0.25">
      <c r="A5" s="8">
        <v>39478</v>
      </c>
      <c r="B5" s="106">
        <v>10333.4</v>
      </c>
      <c r="C5" s="14">
        <f t="shared" si="0"/>
        <v>7.399463806970541E-3</v>
      </c>
      <c r="D5" s="14">
        <f>(B5-(MAX($B$2:B5)))/(MAX($B$2:B5))</f>
        <v>0</v>
      </c>
      <c r="E5" s="9">
        <f t="shared" si="1"/>
        <v>8944.6995671853001</v>
      </c>
      <c r="F5" s="14">
        <v>-5.998100796538075E-2</v>
      </c>
      <c r="G5" s="14">
        <f>(E5-(MAX($E$2:E5)))/(MAX($E$2:E5))</f>
        <v>-0.10553004328146999</v>
      </c>
      <c r="H5" s="15"/>
      <c r="I5" s="120">
        <v>810.53</v>
      </c>
      <c r="J5" s="11">
        <f t="shared" si="2"/>
        <v>5.8174602138464815E-2</v>
      </c>
      <c r="K5" s="16">
        <f t="shared" si="3"/>
        <v>10376.377811631866</v>
      </c>
      <c r="M5" s="18"/>
      <c r="N5" s="19"/>
      <c r="O5" s="26" t="str">
        <f>B1</f>
        <v>ACXIX</v>
      </c>
      <c r="P5" s="27" t="str">
        <f>E1</f>
        <v>S&amp;P 500TR</v>
      </c>
      <c r="R5" s="22" t="s">
        <v>9</v>
      </c>
      <c r="S5" s="110">
        <v>43830</v>
      </c>
      <c r="T5" s="43">
        <f t="shared" ref="T5:T11" si="4">SUMIF($A$2:$A$160,$S5,$B$2:$B$160)</f>
        <v>15035</v>
      </c>
      <c r="U5" s="10">
        <f t="shared" ref="U5:U11" si="5">SUMIF($A$2:$A$160,$S5,$E$2:$E$160)</f>
        <v>27039.861037187391</v>
      </c>
      <c r="V5" s="23">
        <f t="shared" ref="V5:V11" si="6">SUMIF($A$2:$A$160,$S5,$K$2:$K$160)</f>
        <v>13403.786821655836</v>
      </c>
      <c r="W5" s="23"/>
    </row>
    <row r="6" spans="1:24" x14ac:dyDescent="0.25">
      <c r="A6" s="8">
        <v>39507</v>
      </c>
      <c r="B6" s="106">
        <v>11786.3</v>
      </c>
      <c r="C6" s="14">
        <f t="shared" si="0"/>
        <v>0.14060231869471806</v>
      </c>
      <c r="D6" s="14">
        <f>(B6-(MAX($B$2:B6)))/(MAX($B$2:B6))</f>
        <v>0</v>
      </c>
      <c r="E6" s="9">
        <f t="shared" si="1"/>
        <v>8654.1072010628486</v>
      </c>
      <c r="F6" s="14">
        <v>-3.2487660869966462E-2</v>
      </c>
      <c r="G6" s="14">
        <f>(E6-(MAX($E$2:E6)))/(MAX($E$2:E6))</f>
        <v>-0.13458927989371514</v>
      </c>
      <c r="H6" s="15"/>
      <c r="I6" s="120">
        <v>866.12</v>
      </c>
      <c r="J6" s="11">
        <f t="shared" si="2"/>
        <v>6.8584753186186953E-2</v>
      </c>
      <c r="K6" s="16">
        <f t="shared" si="3"/>
        <v>11088.039122809265</v>
      </c>
      <c r="M6" s="22" t="s">
        <v>45</v>
      </c>
      <c r="O6" s="14">
        <f>STDEV(C3:C160)*SQRT(12)</f>
        <v>8.9265372409718172E-2</v>
      </c>
      <c r="P6" s="28">
        <f>STDEV(F3:F160)*SQRT(12)</f>
        <v>0.15926915632697394</v>
      </c>
      <c r="R6" s="22" t="s">
        <v>10</v>
      </c>
      <c r="S6" s="8">
        <f>EOMONTH(O1,-12)</f>
        <v>43830</v>
      </c>
      <c r="T6" s="43">
        <f t="shared" si="4"/>
        <v>15035</v>
      </c>
      <c r="U6" s="10">
        <f t="shared" si="5"/>
        <v>27039.861037187391</v>
      </c>
      <c r="V6" s="23">
        <f t="shared" si="6"/>
        <v>13403.786821655836</v>
      </c>
      <c r="W6" s="23"/>
    </row>
    <row r="7" spans="1:24" x14ac:dyDescent="0.25">
      <c r="A7" s="8">
        <v>39538</v>
      </c>
      <c r="B7" s="106">
        <v>11180.5</v>
      </c>
      <c r="C7" s="14">
        <f t="shared" si="0"/>
        <v>-5.1398657763674693E-2</v>
      </c>
      <c r="D7" s="14">
        <f>(B7-(MAX($B$2:B7)))/(MAX($B$2:B7))</f>
        <v>-5.1398657763674714E-2</v>
      </c>
      <c r="E7" s="9">
        <f t="shared" si="1"/>
        <v>8616.7671341395471</v>
      </c>
      <c r="F7" s="14">
        <v>-4.3147220222456983E-3</v>
      </c>
      <c r="G7" s="14">
        <f>(E7-(MAX($E$2:E7)))/(MAX($E$2:E7))</f>
        <v>-0.13832328658604529</v>
      </c>
      <c r="H7" s="15"/>
      <c r="I7" s="120">
        <v>856.28</v>
      </c>
      <c r="J7" s="11">
        <f t="shared" si="2"/>
        <v>-1.1361012330854847E-2</v>
      </c>
      <c r="K7" s="16">
        <f t="shared" si="3"/>
        <v>10962.067773610028</v>
      </c>
      <c r="M7" s="22" t="s">
        <v>46</v>
      </c>
      <c r="O7" s="17">
        <f>COVAR(C3:C160,F3:F160)/VAR(F3:F160)</f>
        <v>8.6652398829498031E-2</v>
      </c>
      <c r="P7" s="29"/>
      <c r="R7" s="22" t="s">
        <v>11</v>
      </c>
      <c r="S7" s="8">
        <f>EOMONTH(O1,-60)</f>
        <v>42369</v>
      </c>
      <c r="T7" s="43">
        <f t="shared" si="4"/>
        <v>14900</v>
      </c>
      <c r="U7" s="10">
        <f t="shared" si="5"/>
        <v>15767.823177247712</v>
      </c>
      <c r="V7" s="23">
        <f t="shared" si="6"/>
        <v>14426.023837261431</v>
      </c>
      <c r="W7" s="23"/>
    </row>
    <row r="8" spans="1:24" x14ac:dyDescent="0.25">
      <c r="A8" s="8">
        <v>39568</v>
      </c>
      <c r="B8" s="106">
        <v>11094.4</v>
      </c>
      <c r="C8" s="14">
        <f t="shared" si="0"/>
        <v>-7.7009078305979584E-3</v>
      </c>
      <c r="D8" s="14">
        <f>(B8-(MAX($B$2:B8)))/(MAX($B$2:B8))</f>
        <v>-5.8703749268218156E-2</v>
      </c>
      <c r="E8" s="9">
        <f t="shared" si="1"/>
        <v>9036.4199746665163</v>
      </c>
      <c r="F8" s="14">
        <v>4.8701889466678194E-2</v>
      </c>
      <c r="G8" s="14">
        <f>(E8-(MAX($E$2:E8)))/(MAX($E$2:E8))</f>
        <v>-9.6358002533348378E-2</v>
      </c>
      <c r="H8" s="15"/>
      <c r="I8" s="120">
        <v>813.65</v>
      </c>
      <c r="J8" s="11">
        <f t="shared" si="2"/>
        <v>-4.9785117017797864E-2</v>
      </c>
      <c r="K8" s="16">
        <f t="shared" si="3"/>
        <v>10416.319946743823</v>
      </c>
      <c r="M8" s="22" t="s">
        <v>12</v>
      </c>
      <c r="O8" s="14">
        <f>T11/T10-1</f>
        <v>0.57640000000000002</v>
      </c>
      <c r="P8" s="28">
        <f>U11/U10-1</f>
        <v>2.2014878263129867</v>
      </c>
      <c r="R8" s="22" t="s">
        <v>38</v>
      </c>
      <c r="S8" s="8">
        <f>EOMONTH(O1,-120)</f>
        <v>40543</v>
      </c>
      <c r="T8" s="43">
        <f t="shared" si="4"/>
        <v>14061.5</v>
      </c>
      <c r="U8" s="10">
        <f t="shared" si="5"/>
        <v>8723.5060878749937</v>
      </c>
      <c r="V8" s="23">
        <f t="shared" si="6"/>
        <v>12780.843137505932</v>
      </c>
      <c r="W8" s="23"/>
    </row>
    <row r="9" spans="1:24" x14ac:dyDescent="0.25">
      <c r="A9" s="8">
        <v>39599</v>
      </c>
      <c r="B9" s="106">
        <v>11310.7</v>
      </c>
      <c r="C9" s="14">
        <f t="shared" si="0"/>
        <v>1.9496322468993466E-2</v>
      </c>
      <c r="D9" s="14">
        <f>(B9-(MAX($B$2:B9)))/(MAX($B$2:B9))</f>
        <v>-4.0351934025096813E-2</v>
      </c>
      <c r="E9" s="9">
        <f t="shared" si="1"/>
        <v>9153.4738640161377</v>
      </c>
      <c r="F9" s="14">
        <v>1.2953568966225681E-2</v>
      </c>
      <c r="G9" s="14">
        <f>(E9-(MAX($E$2:E9)))/(MAX($E$2:E9))</f>
        <v>-8.4652613598386231E-2</v>
      </c>
      <c r="H9" s="15"/>
      <c r="I9" s="120">
        <v>815.27</v>
      </c>
      <c r="J9" s="11">
        <f t="shared" si="2"/>
        <v>1.9910280833281835E-3</v>
      </c>
      <c r="K9" s="16">
        <f t="shared" si="3"/>
        <v>10437.05913228272</v>
      </c>
      <c r="M9" s="22" t="s">
        <v>14</v>
      </c>
      <c r="O9" s="14">
        <f>(1+O8)^(12/$O$3)-1</f>
        <v>3.5172294509063118E-2</v>
      </c>
      <c r="P9" s="28">
        <f>(1+P8)^(12/$O$3)-1</f>
        <v>9.239864689159516E-2</v>
      </c>
      <c r="R9" s="73" t="s">
        <v>27</v>
      </c>
      <c r="S9" s="74">
        <v>42229</v>
      </c>
      <c r="T9" s="43">
        <f t="shared" si="4"/>
        <v>0</v>
      </c>
      <c r="U9" s="10">
        <f t="shared" si="5"/>
        <v>0</v>
      </c>
      <c r="V9" s="23">
        <f t="shared" si="6"/>
        <v>0</v>
      </c>
      <c r="W9" s="76">
        <v>1146.3599999999999</v>
      </c>
    </row>
    <row r="10" spans="1:24" x14ac:dyDescent="0.25">
      <c r="A10" s="8">
        <v>39629</v>
      </c>
      <c r="B10" s="106">
        <v>12034.6</v>
      </c>
      <c r="C10" s="14">
        <f t="shared" si="0"/>
        <v>6.400134386023848E-2</v>
      </c>
      <c r="D10" s="14">
        <f>(B10-(MAX($B$2:B10)))/(MAX($B$2:B10))</f>
        <v>0</v>
      </c>
      <c r="E10" s="9">
        <f t="shared" si="1"/>
        <v>8381.7929008487099</v>
      </c>
      <c r="F10" s="14">
        <v>-8.4304710389903059E-2</v>
      </c>
      <c r="G10" s="14">
        <f>(E10-(MAX($E$2:E10)))/(MAX($E$2:E10))</f>
        <v>-0.16182070991512901</v>
      </c>
      <c r="H10" s="15"/>
      <c r="I10" s="120">
        <v>836.72</v>
      </c>
      <c r="J10" s="11">
        <f t="shared" si="2"/>
        <v>2.6310302108504047E-2</v>
      </c>
      <c r="K10" s="16">
        <f t="shared" si="3"/>
        <v>10711.6613111774</v>
      </c>
      <c r="M10" s="22" t="s">
        <v>47</v>
      </c>
      <c r="O10" s="30">
        <f>((O9-O2)-O7*(P9-O2))*100</f>
        <v>2.6505379791660384</v>
      </c>
      <c r="P10" s="31"/>
      <c r="R10" s="22" t="s">
        <v>13</v>
      </c>
      <c r="S10" s="8">
        <f>A2</f>
        <v>39386</v>
      </c>
      <c r="T10" s="43">
        <f t="shared" si="4"/>
        <v>10000</v>
      </c>
      <c r="U10" s="10">
        <f t="shared" si="5"/>
        <v>10000</v>
      </c>
      <c r="V10" s="23">
        <f t="shared" si="6"/>
        <v>10000</v>
      </c>
      <c r="W10" s="75"/>
    </row>
    <row r="11" spans="1:24" ht="15.75" thickBot="1" x14ac:dyDescent="0.3">
      <c r="A11" s="8">
        <v>39660</v>
      </c>
      <c r="B11" s="106">
        <v>11339</v>
      </c>
      <c r="C11" s="14">
        <f t="shared" si="0"/>
        <v>-5.7800009971249566E-2</v>
      </c>
      <c r="D11" s="14">
        <f>(B11-(MAX($B$2:B11)))/(MAX($B$2:B11))</f>
        <v>-5.7800009971249594E-2</v>
      </c>
      <c r="E11" s="9">
        <f t="shared" si="1"/>
        <v>8311.3212607326877</v>
      </c>
      <c r="F11" s="14">
        <v>-8.4077047655145565E-3</v>
      </c>
      <c r="G11" s="14">
        <f>(E11-(MAX($E$2:E11)))/(MAX($E$2:E11))</f>
        <v>-0.16886787392673122</v>
      </c>
      <c r="H11" s="15"/>
      <c r="I11" s="120">
        <v>801.8</v>
      </c>
      <c r="J11" s="11">
        <f t="shared" si="2"/>
        <v>-4.1734391433215445E-2</v>
      </c>
      <c r="K11" s="16">
        <f t="shared" si="3"/>
        <v>10264.616645116694</v>
      </c>
      <c r="M11" s="22" t="s">
        <v>48</v>
      </c>
      <c r="O11" s="32">
        <f>RSQ(C3:C160,F3:F160)</f>
        <v>2.4208805751558111E-2</v>
      </c>
      <c r="P11" s="31"/>
      <c r="R11" s="24" t="s">
        <v>16</v>
      </c>
      <c r="S11" s="41">
        <f>O1</f>
        <v>44196</v>
      </c>
      <c r="T11" s="44">
        <f t="shared" si="4"/>
        <v>15764</v>
      </c>
      <c r="U11" s="45">
        <f t="shared" si="5"/>
        <v>32014.878263129867</v>
      </c>
      <c r="V11" s="46">
        <f t="shared" si="6"/>
        <v>13646.000025603962</v>
      </c>
      <c r="W11" s="77">
        <f>SUMIF(A:A,S11,I:I)</f>
        <v>1065.93</v>
      </c>
    </row>
    <row r="12" spans="1:24" ht="15.75" thickBot="1" x14ac:dyDescent="0.3">
      <c r="A12" s="8">
        <v>39691</v>
      </c>
      <c r="B12" s="106">
        <v>10859.4</v>
      </c>
      <c r="C12" s="14">
        <f t="shared" si="0"/>
        <v>-4.2296498809418881E-2</v>
      </c>
      <c r="D12" s="14">
        <f>(B12-(MAX($B$2:B12)))/(MAX($B$2:B12))</f>
        <v>-9.7651770727735093E-2</v>
      </c>
      <c r="E12" s="9">
        <f t="shared" si="1"/>
        <v>8431.5521502514748</v>
      </c>
      <c r="F12" s="14">
        <v>1.4465917721990129E-2</v>
      </c>
      <c r="G12" s="14">
        <f>(E12-(MAX($E$2:E12)))/(MAX($E$2:E12))</f>
        <v>-0.15684478497485252</v>
      </c>
      <c r="H12" s="15"/>
      <c r="I12" s="120">
        <v>807.17</v>
      </c>
      <c r="J12" s="11">
        <f t="shared" si="2"/>
        <v>6.697430780743252E-3</v>
      </c>
      <c r="K12" s="16">
        <f t="shared" si="3"/>
        <v>10333.363204588228</v>
      </c>
      <c r="M12" s="22" t="s">
        <v>49</v>
      </c>
      <c r="O12" s="17">
        <f>(O9-O2)/O6</f>
        <v>0.38592002227856814</v>
      </c>
      <c r="P12" s="29">
        <f>(P9-O2)/P6</f>
        <v>0.57560201237826802</v>
      </c>
    </row>
    <row r="13" spans="1:24" x14ac:dyDescent="0.25">
      <c r="A13" s="8">
        <v>39721</v>
      </c>
      <c r="B13" s="106">
        <v>10521.6</v>
      </c>
      <c r="C13" s="14">
        <f t="shared" si="0"/>
        <v>-3.1106690977402041E-2</v>
      </c>
      <c r="D13" s="14">
        <f>(B13-(MAX($B$2:B13)))/(MAX($B$2:B13))</f>
        <v>-0.12572083824971333</v>
      </c>
      <c r="E13" s="9">
        <f t="shared" si="1"/>
        <v>7680.2534998576511</v>
      </c>
      <c r="F13" s="14">
        <v>-8.9105616262056264E-2</v>
      </c>
      <c r="G13" s="14">
        <f>(E13-(MAX($E$2:E13)))/(MAX($E$2:E13))</f>
        <v>-0.2319746500142349</v>
      </c>
      <c r="H13" s="15"/>
      <c r="I13" s="120">
        <v>833.45</v>
      </c>
      <c r="J13" s="11">
        <f t="shared" si="2"/>
        <v>3.2558197157971813E-2</v>
      </c>
      <c r="K13" s="16">
        <f t="shared" si="3"/>
        <v>10669.798881108143</v>
      </c>
      <c r="M13" s="22" t="s">
        <v>50</v>
      </c>
      <c r="O13" s="7">
        <f>COUNTIF(C3:C1160,"&gt;0")</f>
        <v>90</v>
      </c>
      <c r="P13" s="31">
        <f>COUNTIF(F3:F1144,"&gt;0")</f>
        <v>106</v>
      </c>
      <c r="R13" s="48"/>
      <c r="S13" s="52" t="s">
        <v>1</v>
      </c>
      <c r="T13" s="53" t="s">
        <v>8</v>
      </c>
      <c r="U13" s="122" t="s">
        <v>43</v>
      </c>
      <c r="V13" s="54" t="s">
        <v>26</v>
      </c>
    </row>
    <row r="14" spans="1:24" x14ac:dyDescent="0.25">
      <c r="A14" s="8">
        <v>39752</v>
      </c>
      <c r="B14" s="106">
        <v>10563.7</v>
      </c>
      <c r="C14" s="14">
        <f t="shared" si="0"/>
        <v>4.0012925790755549E-3</v>
      </c>
      <c r="D14" s="14">
        <f>(B14-(MAX($B$2:B14)))/(MAX($B$2:B14))</f>
        <v>-0.12222259152776159</v>
      </c>
      <c r="E14" s="9">
        <f t="shared" si="1"/>
        <v>6390.3501714342274</v>
      </c>
      <c r="F14" s="14">
        <v>-0.16795061887570917</v>
      </c>
      <c r="G14" s="14">
        <f>(E14-(MAX($E$2:E14)))/(MAX($E$2:E14))</f>
        <v>-0.36096498285657724</v>
      </c>
      <c r="H14" s="15"/>
      <c r="I14" s="120">
        <v>899.77</v>
      </c>
      <c r="J14" s="11">
        <f t="shared" si="2"/>
        <v>7.9572859799627915E-2</v>
      </c>
      <c r="K14" s="16">
        <f t="shared" si="3"/>
        <v>11518.825291564788</v>
      </c>
      <c r="M14" s="22" t="s">
        <v>51</v>
      </c>
      <c r="O14" s="33">
        <f>O13/$O$3</f>
        <v>0.569620253164557</v>
      </c>
      <c r="P14" s="34">
        <f>P13/$O$3</f>
        <v>0.67088607594936711</v>
      </c>
      <c r="R14" s="49" t="s">
        <v>9</v>
      </c>
      <c r="S14" s="11">
        <f>T11/T5-1</f>
        <v>4.8486863984037232E-2</v>
      </c>
      <c r="T14" s="11">
        <f>U11/U5-1</f>
        <v>0.18398826898926846</v>
      </c>
      <c r="U14" s="11">
        <f>V11/V5-1</f>
        <v>1.807050553480849E-2</v>
      </c>
      <c r="V14" s="114">
        <v>6.7000000000000002E-3</v>
      </c>
    </row>
    <row r="15" spans="1:24" ht="15.75" thickBot="1" x14ac:dyDescent="0.3">
      <c r="A15" s="8">
        <v>39782</v>
      </c>
      <c r="B15" s="106">
        <v>11332.8</v>
      </c>
      <c r="C15" s="14">
        <f t="shared" si="0"/>
        <v>7.2805929740526354E-2</v>
      </c>
      <c r="D15" s="14">
        <f>(B15-(MAX($B$2:B15)))/(MAX($B$2:B15))</f>
        <v>-5.8315191198710474E-2</v>
      </c>
      <c r="E15" s="9">
        <f t="shared" si="1"/>
        <v>5931.8306535130587</v>
      </c>
      <c r="F15" s="14">
        <v>-7.1751861106268633E-2</v>
      </c>
      <c r="G15" s="14">
        <f>(E15-(MAX($E$2:E15)))/(MAX($E$2:E15))</f>
        <v>-0.40681693464869412</v>
      </c>
      <c r="H15" s="15"/>
      <c r="I15" s="120">
        <v>931.59</v>
      </c>
      <c r="J15" s="11">
        <f t="shared" si="2"/>
        <v>3.5364593173811132E-2</v>
      </c>
      <c r="K15" s="16">
        <f t="shared" si="3"/>
        <v>11926.183861841184</v>
      </c>
      <c r="M15" s="24" t="s">
        <v>52</v>
      </c>
      <c r="N15" s="25"/>
      <c r="O15" s="35">
        <f>MIN(D3:D1144)</f>
        <v>-0.13352561589122294</v>
      </c>
      <c r="P15" s="36">
        <f>MIN(G3:G1144)</f>
        <v>-0.50948767777791559</v>
      </c>
      <c r="R15" s="49" t="s">
        <v>10</v>
      </c>
      <c r="S15" s="11">
        <f>T11/T6-1</f>
        <v>4.8486863984037232E-2</v>
      </c>
      <c r="T15" s="11">
        <f>U11/U6-1</f>
        <v>0.18398826898926846</v>
      </c>
      <c r="U15" s="11">
        <f>V11/V6-1</f>
        <v>1.807050553480849E-2</v>
      </c>
      <c r="V15" s="114">
        <v>6.7000000000000002E-3</v>
      </c>
    </row>
    <row r="16" spans="1:24" x14ac:dyDescent="0.25">
      <c r="A16" s="8">
        <v>39813</v>
      </c>
      <c r="B16" s="106">
        <v>11565.1</v>
      </c>
      <c r="C16" s="14">
        <f t="shared" si="0"/>
        <v>2.0498023436397173E-2</v>
      </c>
      <c r="D16" s="14">
        <f>(B16-(MAX($B$2:B16)))/(MAX($B$2:B16))</f>
        <v>-3.9012513918202513E-2</v>
      </c>
      <c r="E16" s="9">
        <f t="shared" si="1"/>
        <v>5994.95805947179</v>
      </c>
      <c r="F16" s="14">
        <v>1.0642145679149673E-2</v>
      </c>
      <c r="G16" s="14">
        <f>(E16-(MAX($E$2:E16)))/(MAX($E$2:E16))</f>
        <v>-0.40050419405282101</v>
      </c>
      <c r="H16" s="15"/>
      <c r="I16" s="120">
        <v>942.4</v>
      </c>
      <c r="J16" s="11">
        <f t="shared" si="2"/>
        <v>1.1603817129853145E-2</v>
      </c>
      <c r="K16" s="16">
        <f t="shared" si="3"/>
        <v>12064.573118430995</v>
      </c>
      <c r="R16" s="49" t="s">
        <v>11</v>
      </c>
      <c r="S16" s="11">
        <f>POWER(T11/T7,12/60)-1</f>
        <v>1.1337314978747015E-2</v>
      </c>
      <c r="T16" s="11">
        <f>POWER(U11/U7,12/60)-1</f>
        <v>0.15216856682869984</v>
      </c>
      <c r="U16" s="11">
        <f>POWER(V11/V7,12/60)-1</f>
        <v>-1.1055898558643751E-2</v>
      </c>
      <c r="V16" s="114">
        <v>1.2E-2</v>
      </c>
      <c r="X16" s="96"/>
    </row>
    <row r="17" spans="1:23" x14ac:dyDescent="0.25">
      <c r="A17" s="8">
        <v>39844</v>
      </c>
      <c r="B17" s="106">
        <v>11613.7</v>
      </c>
      <c r="C17" s="14">
        <f t="shared" si="0"/>
        <v>4.2022982940053133E-3</v>
      </c>
      <c r="D17" s="14">
        <f>(B17-(MAX($B$2:B17)))/(MAX($B$2:B17))</f>
        <v>-3.497415784488056E-2</v>
      </c>
      <c r="E17" s="9">
        <f t="shared" si="1"/>
        <v>5489.6499936047367</v>
      </c>
      <c r="F17" s="14">
        <v>-8.4288840864981007E-2</v>
      </c>
      <c r="G17" s="14">
        <f>(E17-(MAX($E$2:E17)))/(MAX($E$2:E17))</f>
        <v>-0.45103500063952634</v>
      </c>
      <c r="H17" s="15"/>
      <c r="I17" s="120">
        <v>941.73</v>
      </c>
      <c r="J17" s="11">
        <f t="shared" si="2"/>
        <v>-7.1095076400673474E-4</v>
      </c>
      <c r="K17" s="16">
        <f t="shared" si="3"/>
        <v>12055.995800955032</v>
      </c>
      <c r="R17" s="49" t="s">
        <v>38</v>
      </c>
      <c r="S17" s="11">
        <f>POWER(T11/T8,12/120)-1</f>
        <v>1.1494387884944057E-2</v>
      </c>
      <c r="T17" s="11">
        <f>POWER(U11/U8,12/120)-1</f>
        <v>0.13884882650942365</v>
      </c>
      <c r="U17" s="11">
        <f>POWER(V11/V8,12/120)-1</f>
        <v>6.5713995477645337E-3</v>
      </c>
      <c r="V17" s="114">
        <v>6.4000000000000003E-3</v>
      </c>
    </row>
    <row r="18" spans="1:23" ht="15.75" thickBot="1" x14ac:dyDescent="0.3">
      <c r="A18" s="8">
        <v>39872</v>
      </c>
      <c r="B18" s="106">
        <v>11707.7</v>
      </c>
      <c r="C18" s="14">
        <f t="shared" si="0"/>
        <v>8.0938891137192215E-3</v>
      </c>
      <c r="D18" s="14">
        <f>(B18-(MAX($B$2:B18)))/(MAX($B$2:B18))</f>
        <v>-2.7163345686603595E-2</v>
      </c>
      <c r="E18" s="9">
        <f t="shared" si="1"/>
        <v>4905.1232222208437</v>
      </c>
      <c r="F18" s="14">
        <v>-0.10647796709532442</v>
      </c>
      <c r="G18" s="14">
        <f>(E18-(MAX($E$2:E18)))/(MAX($E$2:E18))</f>
        <v>-0.50948767777791559</v>
      </c>
      <c r="H18" s="15"/>
      <c r="I18" s="120">
        <v>947.2</v>
      </c>
      <c r="J18" s="11">
        <f t="shared" si="2"/>
        <v>5.8084589001095033E-3</v>
      </c>
      <c r="K18" s="16">
        <f t="shared" si="3"/>
        <v>12126.022557064773</v>
      </c>
      <c r="R18" s="50" t="s">
        <v>13</v>
      </c>
      <c r="S18" s="51">
        <f>POWER(T11/T10,12/$O$3)-1</f>
        <v>3.5172294509063118E-2</v>
      </c>
      <c r="T18" s="51">
        <f>POWER(U11/U10,12/$O$3)-1</f>
        <v>9.239864689159516E-2</v>
      </c>
      <c r="U18" s="51">
        <f>POWER(V11/V10,12/$O$3)-1</f>
        <v>2.3890638503851314E-2</v>
      </c>
      <c r="V18" s="115">
        <v>7.1999999999999998E-3</v>
      </c>
    </row>
    <row r="19" spans="1:23" x14ac:dyDescent="0.25">
      <c r="A19" s="8">
        <v>39903</v>
      </c>
      <c r="B19" s="106">
        <v>11725.3</v>
      </c>
      <c r="C19" s="14">
        <f t="shared" si="0"/>
        <v>1.5032841634137206E-3</v>
      </c>
      <c r="D19" s="14">
        <f>(B19-(MAX($B$2:B19)))/(MAX($B$2:B19))</f>
        <v>-2.57008957505859E-2</v>
      </c>
      <c r="E19" s="9">
        <f t="shared" si="1"/>
        <v>5334.8021801647883</v>
      </c>
      <c r="F19" s="14">
        <v>8.7597994683893621E-2</v>
      </c>
      <c r="G19" s="14">
        <f>(E19-(MAX($E$2:E19)))/(MAX($E$2:E19))</f>
        <v>-0.46651978198352118</v>
      </c>
      <c r="H19" s="15"/>
      <c r="I19" s="120">
        <v>936.38</v>
      </c>
      <c r="J19" s="11">
        <f t="shared" si="2"/>
        <v>-1.1423141891891975E-2</v>
      </c>
      <c r="K19" s="16">
        <f t="shared" si="3"/>
        <v>11987.50528081114</v>
      </c>
      <c r="M19" s="128" t="s">
        <v>15</v>
      </c>
      <c r="N19" s="129"/>
      <c r="O19" s="129"/>
      <c r="P19" s="130"/>
    </row>
    <row r="20" spans="1:23" x14ac:dyDescent="0.25">
      <c r="A20" s="8">
        <v>39933</v>
      </c>
      <c r="B20" s="106">
        <v>11397</v>
      </c>
      <c r="C20" s="14">
        <f t="shared" si="0"/>
        <v>-2.7999283600419589E-2</v>
      </c>
      <c r="D20" s="14">
        <f>(B20-(MAX($B$2:B20)))/(MAX($B$2:B20))</f>
        <v>-5.298057268209997E-2</v>
      </c>
      <c r="E20" s="9">
        <f t="shared" si="1"/>
        <v>5845.3914930662968</v>
      </c>
      <c r="F20" s="14">
        <v>9.570913703228201E-2</v>
      </c>
      <c r="G20" s="14">
        <f>(E20-(MAX($E$2:E20)))/(MAX($E$2:E20))</f>
        <v>-0.4154608506933703</v>
      </c>
      <c r="H20" s="15"/>
      <c r="I20" s="120">
        <v>920.23</v>
      </c>
      <c r="J20" s="11">
        <f t="shared" si="2"/>
        <v>-1.7247271406907405E-2</v>
      </c>
      <c r="K20" s="16">
        <f t="shared" si="3"/>
        <v>11780.753523741254</v>
      </c>
      <c r="M20" s="22"/>
      <c r="N20" s="37" t="str">
        <f>B1</f>
        <v>ACXIX</v>
      </c>
      <c r="O20" s="38" t="s">
        <v>8</v>
      </c>
      <c r="P20" s="31"/>
      <c r="R20" s="72" t="s">
        <v>17</v>
      </c>
      <c r="S20" s="63" t="s">
        <v>9</v>
      </c>
      <c r="T20" s="63" t="s">
        <v>18</v>
      </c>
      <c r="U20" s="63" t="s">
        <v>19</v>
      </c>
      <c r="V20" s="63" t="s">
        <v>39</v>
      </c>
      <c r="W20" s="63" t="s">
        <v>20</v>
      </c>
    </row>
    <row r="21" spans="1:23" x14ac:dyDescent="0.25">
      <c r="A21" s="8">
        <v>39964</v>
      </c>
      <c r="B21" s="106">
        <v>11047.1</v>
      </c>
      <c r="C21" s="14">
        <f t="shared" si="0"/>
        <v>-3.0701061682898989E-2</v>
      </c>
      <c r="D21" s="14">
        <f>(B21-(MAX($B$2:B21)))/(MAX($B$2:B21))</f>
        <v>-8.2055074535090491E-2</v>
      </c>
      <c r="E21" s="9">
        <f t="shared" si="1"/>
        <v>6172.3336922930894</v>
      </c>
      <c r="F21" s="14">
        <v>5.5931617174761694E-2</v>
      </c>
      <c r="G21" s="14">
        <f>(E21-(MAX($E$2:E21)))/(MAX($E$2:E21))</f>
        <v>-0.38276663077069106</v>
      </c>
      <c r="H21" s="15"/>
      <c r="I21" s="120">
        <v>934.62</v>
      </c>
      <c r="J21" s="11">
        <f t="shared" si="2"/>
        <v>1.5637394999076237E-2</v>
      </c>
      <c r="K21" s="16">
        <f t="shared" si="3"/>
        <v>11964.973819978755</v>
      </c>
      <c r="M21" s="39">
        <v>2008</v>
      </c>
      <c r="N21" s="14">
        <f>B16/B4-1</f>
        <v>0.12747745552035106</v>
      </c>
      <c r="O21" s="14">
        <f>E16/E4-1</f>
        <v>-0.36997610819389248</v>
      </c>
      <c r="P21" s="108"/>
      <c r="R21" s="66" t="s">
        <v>21</v>
      </c>
      <c r="S21" s="64">
        <f>S14*100</f>
        <v>4.8486863984037232</v>
      </c>
      <c r="T21" s="64">
        <f>S15*100</f>
        <v>4.8486863984037232</v>
      </c>
      <c r="U21" s="64">
        <f>S16*100</f>
        <v>1.1337314978747015</v>
      </c>
      <c r="V21" s="64">
        <f>S17*100</f>
        <v>1.1494387884944057</v>
      </c>
      <c r="W21" s="64">
        <f>S18*100</f>
        <v>3.5172294509063118</v>
      </c>
    </row>
    <row r="22" spans="1:23" x14ac:dyDescent="0.25">
      <c r="A22" s="8">
        <v>39994</v>
      </c>
      <c r="B22" s="106">
        <v>11236</v>
      </c>
      <c r="C22" s="14">
        <f t="shared" si="0"/>
        <v>1.7099510278715702E-2</v>
      </c>
      <c r="D22" s="14">
        <f>(B22-(MAX($B$2:B22)))/(MAX($B$2:B22))</f>
        <v>-6.6358665846808398E-2</v>
      </c>
      <c r="E22" s="9">
        <f t="shared" si="1"/>
        <v>6184.5878358027267</v>
      </c>
      <c r="F22" s="14">
        <v>1.9853339304933826E-3</v>
      </c>
      <c r="G22" s="14">
        <f>(E22-(MAX($E$2:E22)))/(MAX($E$2:E22))</f>
        <v>-0.38154121641972732</v>
      </c>
      <c r="H22" s="15"/>
      <c r="I22" s="120">
        <v>910.27</v>
      </c>
      <c r="J22" s="11">
        <f t="shared" si="2"/>
        <v>-2.6053369283773109E-2</v>
      </c>
      <c r="K22" s="16">
        <f t="shared" si="3"/>
        <v>11653.245938576172</v>
      </c>
      <c r="M22" s="39">
        <v>2009</v>
      </c>
      <c r="N22" s="14">
        <f>B28/B16-1</f>
        <v>4.650197577193449E-2</v>
      </c>
      <c r="O22" s="14">
        <f>E28/E16-1</f>
        <v>0.26464232129829712</v>
      </c>
      <c r="P22" s="108"/>
      <c r="R22" s="67" t="s">
        <v>43</v>
      </c>
      <c r="S22" s="62">
        <f>U14*100</f>
        <v>1.807050553480849</v>
      </c>
      <c r="T22" s="62">
        <f>U15*100</f>
        <v>1.807050553480849</v>
      </c>
      <c r="U22" s="62">
        <f>U16*100</f>
        <v>-1.1055898558643751</v>
      </c>
      <c r="V22" s="62">
        <f>U17*100</f>
        <v>0.65713995477645337</v>
      </c>
      <c r="W22" s="62">
        <f>U18*100</f>
        <v>2.3890638503851314</v>
      </c>
    </row>
    <row r="23" spans="1:23" x14ac:dyDescent="0.25">
      <c r="A23" s="8">
        <v>40025</v>
      </c>
      <c r="B23" s="106">
        <v>11194.4</v>
      </c>
      <c r="C23" s="14">
        <f t="shared" si="0"/>
        <v>-3.7023851904592897E-3</v>
      </c>
      <c r="D23" s="14">
        <f>(B23-(MAX($B$2:B23)))/(MAX($B$2:B23))</f>
        <v>-6.9815365695577808E-2</v>
      </c>
      <c r="E23" s="9">
        <f t="shared" si="1"/>
        <v>6652.3495360341931</v>
      </c>
      <c r="F23" s="14">
        <v>7.563344763632962E-2</v>
      </c>
      <c r="G23" s="14">
        <f>(E23-(MAX($E$2:E23)))/(MAX($E$2:E23))</f>
        <v>-0.33476504639658067</v>
      </c>
      <c r="H23" s="15"/>
      <c r="I23" s="120">
        <v>920.75</v>
      </c>
      <c r="J23" s="11">
        <f t="shared" si="2"/>
        <v>1.1513067551385925E-2</v>
      </c>
      <c r="K23" s="16">
        <f t="shared" si="3"/>
        <v>11787.410546259913</v>
      </c>
      <c r="M23" s="39">
        <v>2010</v>
      </c>
      <c r="N23" s="14">
        <f>B40/B28-1</f>
        <v>0.16182898313627314</v>
      </c>
      <c r="O23" s="14">
        <f>E40/E28-1</f>
        <v>0.15063401360544226</v>
      </c>
      <c r="P23" s="108"/>
      <c r="R23" s="68" t="s">
        <v>22</v>
      </c>
      <c r="S23" s="65">
        <f>V14*100</f>
        <v>0.67</v>
      </c>
      <c r="T23" s="65">
        <f>V15*100</f>
        <v>0.67</v>
      </c>
      <c r="U23" s="65">
        <f>V16*100</f>
        <v>1.2</v>
      </c>
      <c r="V23" s="65">
        <f>V17*100</f>
        <v>0.64</v>
      </c>
      <c r="W23" s="65">
        <f>V18*100</f>
        <v>0.72</v>
      </c>
    </row>
    <row r="24" spans="1:23" x14ac:dyDescent="0.25">
      <c r="A24" s="8">
        <v>40056</v>
      </c>
      <c r="B24" s="106">
        <v>11434</v>
      </c>
      <c r="C24" s="14">
        <f t="shared" si="0"/>
        <v>2.1403558922318267E-2</v>
      </c>
      <c r="D24" s="14">
        <f>(B24-(MAX($B$2:B24)))/(MAX($B$2:B24))</f>
        <v>-4.9906104066607976E-2</v>
      </c>
      <c r="E24" s="9">
        <f t="shared" si="1"/>
        <v>6892.5224968745706</v>
      </c>
      <c r="F24" s="14">
        <v>3.6103478859524474E-2</v>
      </c>
      <c r="G24" s="14">
        <f>(E24-(MAX($E$2:E24)))/(MAX($E$2:E24))</f>
        <v>-0.31074775031254293</v>
      </c>
      <c r="H24" s="15"/>
      <c r="I24" s="120">
        <v>922.53</v>
      </c>
      <c r="J24" s="11">
        <f t="shared" si="2"/>
        <v>1.9332066250339341E-3</v>
      </c>
      <c r="K24" s="16">
        <f t="shared" si="3"/>
        <v>11810.198046419937</v>
      </c>
      <c r="M24" s="39">
        <v>2011</v>
      </c>
      <c r="N24" s="14">
        <f>B52/B40-1</f>
        <v>5.7461863954768599E-3</v>
      </c>
      <c r="O24" s="14">
        <f>E52/E40-1</f>
        <v>2.1118200436079704E-2</v>
      </c>
      <c r="P24" s="108"/>
      <c r="R24" s="69" t="s">
        <v>23</v>
      </c>
      <c r="S24" s="55">
        <v>4.6100000000000003</v>
      </c>
      <c r="T24" s="55">
        <v>4.6100000000000003</v>
      </c>
      <c r="U24" s="55">
        <v>0.88</v>
      </c>
      <c r="V24" s="56" t="s">
        <v>24</v>
      </c>
      <c r="W24" s="55">
        <v>-0.01</v>
      </c>
    </row>
    <row r="25" spans="1:23" x14ac:dyDescent="0.25">
      <c r="A25" s="8">
        <v>40086</v>
      </c>
      <c r="B25" s="106">
        <v>11665</v>
      </c>
      <c r="C25" s="14">
        <f t="shared" si="0"/>
        <v>2.0202903620780033E-2</v>
      </c>
      <c r="D25" s="14">
        <f>(B25-(MAX($B$2:B25)))/(MAX($B$2:B25))</f>
        <v>-3.0711448656374152E-2</v>
      </c>
      <c r="E25" s="9">
        <f t="shared" si="1"/>
        <v>7149.7357313495604</v>
      </c>
      <c r="F25" s="14">
        <v>3.7317721428058226E-2</v>
      </c>
      <c r="G25" s="14">
        <f>(E25-(MAX($E$2:E25)))/(MAX($E$2:E25))</f>
        <v>-0.28502642686504398</v>
      </c>
      <c r="H25" s="15"/>
      <c r="I25" s="120">
        <v>942.1</v>
      </c>
      <c r="J25" s="11">
        <f t="shared" si="2"/>
        <v>2.1213402274180782E-2</v>
      </c>
      <c r="K25" s="16">
        <f t="shared" si="3"/>
        <v>12060.732528516386</v>
      </c>
      <c r="M25" s="39">
        <v>2012</v>
      </c>
      <c r="N25" s="14">
        <f>B64/B52-1</f>
        <v>-3.4845817158453696E-2</v>
      </c>
      <c r="O25" s="14">
        <f>E64/E52-1</f>
        <v>0.16003223804274347</v>
      </c>
      <c r="P25" s="108"/>
      <c r="R25" s="70" t="s">
        <v>25</v>
      </c>
      <c r="S25" s="57">
        <v>3.79</v>
      </c>
      <c r="T25" s="57">
        <v>3.79</v>
      </c>
      <c r="U25" s="57">
        <v>0.13</v>
      </c>
      <c r="V25" s="58" t="s">
        <v>24</v>
      </c>
      <c r="W25" s="57">
        <v>-0.79</v>
      </c>
    </row>
    <row r="26" spans="1:23" x14ac:dyDescent="0.25">
      <c r="A26" s="8">
        <v>40117</v>
      </c>
      <c r="B26" s="106">
        <v>11634.6</v>
      </c>
      <c r="C26" s="14">
        <f t="shared" si="0"/>
        <v>-2.6060865837976843E-3</v>
      </c>
      <c r="D26" s="14">
        <f>(B26-(MAX($B$2:B26)))/(MAX($B$2:B26))</f>
        <v>-3.3237498545859438E-2</v>
      </c>
      <c r="E26" s="9">
        <f t="shared" si="1"/>
        <v>7016.9206203814838</v>
      </c>
      <c r="F26" s="14">
        <v>-1.8576226584951949E-2</v>
      </c>
      <c r="G26" s="14">
        <f>(E26-(MAX($E$2:E26)))/(MAX($E$2:E26))</f>
        <v>-0.29830793796185162</v>
      </c>
      <c r="H26" s="15"/>
      <c r="I26" s="120">
        <v>930.16</v>
      </c>
      <c r="J26" s="11">
        <f t="shared" si="2"/>
        <v>-1.2673813820188951E-2</v>
      </c>
      <c r="K26" s="16">
        <f t="shared" si="3"/>
        <v>11907.877049914872</v>
      </c>
      <c r="M26" s="39">
        <v>2013</v>
      </c>
      <c r="N26" s="14">
        <f>B76/B64-1</f>
        <v>-3.2455401296750397E-3</v>
      </c>
      <c r="O26" s="14">
        <f>E76/E64-1</f>
        <v>0.32388478062960191</v>
      </c>
      <c r="P26" s="108"/>
      <c r="R26" s="67" t="s">
        <v>43</v>
      </c>
      <c r="S26" s="62">
        <f t="shared" ref="S26:U27" si="7">S22</f>
        <v>1.807050553480849</v>
      </c>
      <c r="T26" s="62">
        <f t="shared" si="7"/>
        <v>1.807050553480849</v>
      </c>
      <c r="U26" s="62">
        <f t="shared" si="7"/>
        <v>-1.1055898558643751</v>
      </c>
      <c r="V26" s="58" t="s">
        <v>24</v>
      </c>
      <c r="W26" s="62">
        <f>(POWER(W11/W9,365/(S11-S9))-1)*100</f>
        <v>-1.3407817765194174</v>
      </c>
    </row>
    <row r="27" spans="1:23" x14ac:dyDescent="0.25">
      <c r="A27" s="8">
        <v>40147</v>
      </c>
      <c r="B27" s="106">
        <v>12191.9</v>
      </c>
      <c r="C27" s="14">
        <f t="shared" si="0"/>
        <v>4.7900228628401376E-2</v>
      </c>
      <c r="D27" s="14">
        <f>(B27-(MAX($B$2:B27)))/(MAX($B$2:B27))</f>
        <v>0</v>
      </c>
      <c r="E27" s="9">
        <f t="shared" si="1"/>
        <v>7437.8112531821535</v>
      </c>
      <c r="F27" s="14">
        <v>5.9982242292743404E-2</v>
      </c>
      <c r="G27" s="14">
        <f>(E27-(MAX($E$2:E27)))/(MAX($E$2:E27))</f>
        <v>-0.25621887468178467</v>
      </c>
      <c r="H27" s="15"/>
      <c r="I27" s="120">
        <v>971.09</v>
      </c>
      <c r="J27" s="11">
        <f t="shared" si="2"/>
        <v>4.4003182248215422E-2</v>
      </c>
      <c r="K27" s="16">
        <f t="shared" si="3"/>
        <v>12431.861533931618</v>
      </c>
      <c r="M27" s="39">
        <v>2014</v>
      </c>
      <c r="N27" s="14">
        <f>B88/B76-1</f>
        <v>0.1065621968071031</v>
      </c>
      <c r="O27" s="14">
        <f>E88/E76-1</f>
        <v>0.13688363157085148</v>
      </c>
      <c r="P27" s="108"/>
      <c r="R27" s="67" t="s">
        <v>22</v>
      </c>
      <c r="S27" s="62">
        <f t="shared" si="7"/>
        <v>0.67</v>
      </c>
      <c r="T27" s="62">
        <f t="shared" si="7"/>
        <v>0.67</v>
      </c>
      <c r="U27" s="62">
        <f t="shared" si="7"/>
        <v>1.2</v>
      </c>
      <c r="V27" s="58" t="s">
        <v>24</v>
      </c>
      <c r="W27" s="59">
        <v>1.1200000000000001</v>
      </c>
    </row>
    <row r="28" spans="1:23" x14ac:dyDescent="0.25">
      <c r="A28" s="8">
        <v>40178</v>
      </c>
      <c r="B28" s="106">
        <v>12102.9</v>
      </c>
      <c r="C28" s="14">
        <f t="shared" si="0"/>
        <v>-7.2999286411470354E-3</v>
      </c>
      <c r="D28" s="14">
        <f>(B28-(MAX($B$2:B28)))/(MAX($B$2:B28))</f>
        <v>-7.2999286411469912E-3</v>
      </c>
      <c r="E28" s="9">
        <f t="shared" si="1"/>
        <v>7581.4776764163389</v>
      </c>
      <c r="F28" s="14">
        <v>1.9315685534870175E-2</v>
      </c>
      <c r="G28" s="14">
        <f>(E28-(MAX($E$2:E28)))/(MAX($E$2:E28))</f>
        <v>-0.24185223235836611</v>
      </c>
      <c r="I28" s="116">
        <v>951.12</v>
      </c>
      <c r="J28" s="11">
        <f t="shared" si="2"/>
        <v>-2.0564520281333376E-2</v>
      </c>
      <c r="K28" s="16">
        <f t="shared" si="3"/>
        <v>12176.206265282353</v>
      </c>
      <c r="M28" s="39">
        <v>2015</v>
      </c>
      <c r="N28" s="14">
        <f>B100/B88-1</f>
        <v>-1.0295582862836272E-2</v>
      </c>
      <c r="O28" s="14">
        <f>E100/E88-1</f>
        <v>1.3837599218982088E-2</v>
      </c>
      <c r="P28" s="108"/>
      <c r="R28" s="71" t="s">
        <v>53</v>
      </c>
      <c r="S28" s="60">
        <v>-1.38</v>
      </c>
      <c r="T28" s="60">
        <v>-1.38</v>
      </c>
      <c r="U28" s="60">
        <v>-0.31</v>
      </c>
      <c r="V28" s="61" t="s">
        <v>24</v>
      </c>
      <c r="W28" s="60">
        <v>-1.1000000000000001</v>
      </c>
    </row>
    <row r="29" spans="1:23" x14ac:dyDescent="0.25">
      <c r="A29" s="8">
        <v>40209</v>
      </c>
      <c r="B29" s="106">
        <v>11676.9</v>
      </c>
      <c r="C29" s="14">
        <f t="shared" si="0"/>
        <v>-3.5198175643853968E-2</v>
      </c>
      <c r="D29" s="14">
        <f>(B29-(MAX($B$2:B29)))/(MAX($B$2:B29))</f>
        <v>-4.2241160114502255E-2</v>
      </c>
      <c r="E29" s="9">
        <f t="shared" si="1"/>
        <v>7308.7507787776349</v>
      </c>
      <c r="F29" s="14">
        <v>-3.5972789115646164E-2</v>
      </c>
      <c r="G29" s="14">
        <f>(E29-(MAX($E$2:E29)))/(MAX($E$2:E29))</f>
        <v>-0.26912492212223649</v>
      </c>
      <c r="I29" s="116">
        <v>913.7</v>
      </c>
      <c r="J29" s="11">
        <f t="shared" si="2"/>
        <v>-3.9343090251492963E-2</v>
      </c>
      <c r="K29" s="16">
        <f t="shared" si="3"/>
        <v>11697.156683266556</v>
      </c>
      <c r="M29" s="39">
        <v>2016</v>
      </c>
      <c r="N29" s="14">
        <f>B112/B100-1</f>
        <v>-1.4544966442953E-2</v>
      </c>
      <c r="O29" s="14">
        <f>E112/E100-1</f>
        <v>0.11959912078710522</v>
      </c>
      <c r="P29" s="108"/>
    </row>
    <row r="30" spans="1:23" x14ac:dyDescent="0.25">
      <c r="A30" s="8">
        <v>40237</v>
      </c>
      <c r="B30" s="106">
        <v>11924.5</v>
      </c>
      <c r="C30" s="14">
        <f t="shared" si="0"/>
        <v>2.1204257979429597E-2</v>
      </c>
      <c r="D30" s="14">
        <f>(B30-(MAX($B$2:B30)))/(MAX($B$2:B30))</f>
        <v>-2.1932594591491043E-2</v>
      </c>
      <c r="E30" s="9">
        <f t="shared" si="1"/>
        <v>7535.1429856374798</v>
      </c>
      <c r="F30" s="14">
        <v>3.0975499604832368E-2</v>
      </c>
      <c r="G30" s="14">
        <f>(E30-(MAX($E$2:E30)))/(MAX($E$2:E30))</f>
        <v>-0.24648570143625201</v>
      </c>
      <c r="I30" s="116">
        <v>920.06</v>
      </c>
      <c r="J30" s="11">
        <f t="shared" si="2"/>
        <v>6.9607092043340035E-3</v>
      </c>
      <c r="K30" s="16">
        <f t="shared" si="3"/>
        <v>11778.577189456306</v>
      </c>
      <c r="M30" s="39">
        <v>2017</v>
      </c>
      <c r="N30" s="14">
        <f>B124/B112-1</f>
        <v>1.6460899744471291E-2</v>
      </c>
      <c r="O30" s="14">
        <f>E124/E112-1</f>
        <v>0.21831601482707219</v>
      </c>
      <c r="P30" s="108"/>
      <c r="R30" s="79"/>
      <c r="S30" s="78" t="s">
        <v>1</v>
      </c>
      <c r="T30" s="78" t="s">
        <v>28</v>
      </c>
    </row>
    <row r="31" spans="1:23" x14ac:dyDescent="0.25">
      <c r="A31" s="8">
        <v>40268</v>
      </c>
      <c r="B31" s="106">
        <v>12241.6</v>
      </c>
      <c r="C31" s="14">
        <f t="shared" si="0"/>
        <v>2.6592309950102866E-2</v>
      </c>
      <c r="D31" s="14">
        <f>(B31-(MAX($B$2:B31)))/(MAX($B$2:B31))</f>
        <v>0</v>
      </c>
      <c r="E31" s="9">
        <f t="shared" si="1"/>
        <v>7989.866607252633</v>
      </c>
      <c r="F31" s="14">
        <v>6.034704616513431E-2</v>
      </c>
      <c r="G31" s="14">
        <f>(E31-(MAX($E$2:E31)))/(MAX($E$2:E31))</f>
        <v>-0.20101333927473669</v>
      </c>
      <c r="I31" s="116">
        <v>940.33</v>
      </c>
      <c r="J31" s="11">
        <f t="shared" si="2"/>
        <v>2.2031171880094957E-2</v>
      </c>
      <c r="K31" s="16">
        <f t="shared" si="3"/>
        <v>12038.073048020184</v>
      </c>
      <c r="M31" s="39">
        <v>2018</v>
      </c>
      <c r="N31" s="14">
        <f>B136/B124-1</f>
        <v>-1.6869034330364241E-2</v>
      </c>
      <c r="O31" s="14">
        <f>E136/E124-1</f>
        <v>-4.3842417452558347E-2</v>
      </c>
      <c r="P31" s="108"/>
      <c r="R31" s="80" t="s">
        <v>29</v>
      </c>
      <c r="S31" s="83">
        <f>O6</f>
        <v>8.9265372409718172E-2</v>
      </c>
      <c r="T31" s="84">
        <f>P6</f>
        <v>0.15926915632697394</v>
      </c>
    </row>
    <row r="32" spans="1:23" x14ac:dyDescent="0.25">
      <c r="A32" s="8">
        <v>40298</v>
      </c>
      <c r="B32" s="106">
        <v>12464.4</v>
      </c>
      <c r="C32" s="14">
        <f t="shared" si="0"/>
        <v>1.8200235263364117E-2</v>
      </c>
      <c r="D32" s="14">
        <f>(B32-(MAX($B$2:B32)))/(MAX($B$2:B32))</f>
        <v>0</v>
      </c>
      <c r="E32" s="9">
        <f t="shared" si="1"/>
        <v>8115.9976399427269</v>
      </c>
      <c r="F32" s="14">
        <v>1.5786375278856513E-2</v>
      </c>
      <c r="G32" s="14">
        <f>(E32-(MAX($E$2:E32)))/(MAX($E$2:E32))</f>
        <v>-0.18840023600572731</v>
      </c>
      <c r="I32" s="116">
        <v>942.76</v>
      </c>
      <c r="J32" s="11">
        <f t="shared" si="2"/>
        <v>2.5841991641231132E-3</v>
      </c>
      <c r="K32" s="16">
        <f t="shared" si="3"/>
        <v>12069.181826328531</v>
      </c>
      <c r="M32" s="39">
        <v>2019</v>
      </c>
      <c r="N32" s="14">
        <f>B148/B136-1</f>
        <v>2.4656499838821899E-2</v>
      </c>
      <c r="O32" s="14">
        <f>E148/E136-1</f>
        <v>0.314863709868344</v>
      </c>
      <c r="P32" s="108"/>
      <c r="R32" s="81" t="s">
        <v>30</v>
      </c>
      <c r="S32" s="87">
        <f>O12</f>
        <v>0.38592002227856814</v>
      </c>
      <c r="T32" s="88">
        <f>P12</f>
        <v>0.57560201237826802</v>
      </c>
    </row>
    <row r="33" spans="1:20" ht="15.75" thickBot="1" x14ac:dyDescent="0.3">
      <c r="A33" s="8">
        <v>40329</v>
      </c>
      <c r="B33" s="106">
        <v>11969.6</v>
      </c>
      <c r="C33" s="14">
        <f t="shared" si="0"/>
        <v>-3.9697057218959553E-2</v>
      </c>
      <c r="D33" s="14">
        <f>(B33-(MAX($B$2:B33)))/(MAX($B$2:B33))</f>
        <v>-3.9697057218959539E-2</v>
      </c>
      <c r="E33" s="9">
        <f t="shared" si="1"/>
        <v>7467.9308651755355</v>
      </c>
      <c r="F33" s="14">
        <v>-7.985053760707661E-2</v>
      </c>
      <c r="G33" s="14">
        <f>(E33-(MAX($E$2:E33)))/(MAX($E$2:E33))</f>
        <v>-0.25320691348244645</v>
      </c>
      <c r="I33" s="116">
        <v>953.73</v>
      </c>
      <c r="J33" s="11">
        <f t="shared" si="2"/>
        <v>1.163604735033319E-2</v>
      </c>
      <c r="K33" s="16">
        <f t="shared" si="3"/>
        <v>12209.619397539471</v>
      </c>
      <c r="M33" s="40">
        <v>2020</v>
      </c>
      <c r="N33" s="109">
        <f>S14</f>
        <v>4.8486863984037232E-2</v>
      </c>
      <c r="O33" s="109">
        <f>T14</f>
        <v>0.18398826898926846</v>
      </c>
      <c r="P33" s="36"/>
      <c r="R33" s="81" t="s">
        <v>54</v>
      </c>
      <c r="S33" s="87">
        <f>O10</f>
        <v>2.6505379791660384</v>
      </c>
      <c r="T33" s="85" t="s">
        <v>31</v>
      </c>
    </row>
    <row r="34" spans="1:20" ht="15.75" thickBot="1" x14ac:dyDescent="0.3">
      <c r="A34" s="8">
        <v>40359</v>
      </c>
      <c r="B34" s="106">
        <v>12082.1</v>
      </c>
      <c r="C34" s="14">
        <f t="shared" si="0"/>
        <v>9.3988103194759809E-3</v>
      </c>
      <c r="D34" s="14">
        <f>(B34-(MAX($B$2:B34)))/(MAX($B$2:B34))</f>
        <v>-3.0671352010525919E-2</v>
      </c>
      <c r="E34" s="9">
        <f t="shared" si="1"/>
        <v>7076.9948053984208</v>
      </c>
      <c r="F34" s="14">
        <v>-5.234864473640588E-2</v>
      </c>
      <c r="G34" s="14">
        <f>(E34-(MAX($E$2:E34)))/(MAX($E$2:E34))</f>
        <v>-0.29230051946015795</v>
      </c>
      <c r="I34" s="116">
        <v>958.78</v>
      </c>
      <c r="J34" s="11">
        <f t="shared" si="2"/>
        <v>5.2949996330198257E-3</v>
      </c>
      <c r="K34" s="16">
        <f t="shared" si="3"/>
        <v>12274.269327768754</v>
      </c>
      <c r="R34" s="81" t="s">
        <v>55</v>
      </c>
      <c r="S34" s="87">
        <f>O7</f>
        <v>8.6652398829498031E-2</v>
      </c>
      <c r="T34" s="85" t="s">
        <v>31</v>
      </c>
    </row>
    <row r="35" spans="1:20" x14ac:dyDescent="0.25">
      <c r="A35" s="8">
        <v>40390</v>
      </c>
      <c r="B35" s="106">
        <v>12402.3</v>
      </c>
      <c r="C35" s="14">
        <f t="shared" si="0"/>
        <v>2.6502015378121246E-2</v>
      </c>
      <c r="D35" s="14">
        <f>(B35-(MAX($B$2:B35)))/(MAX($B$2:B35))</f>
        <v>-4.982189275055387E-3</v>
      </c>
      <c r="E35" s="9">
        <f t="shared" si="1"/>
        <v>7572.8131305004354</v>
      </c>
      <c r="F35" s="14">
        <v>7.0060574966622546E-2</v>
      </c>
      <c r="G35" s="14">
        <f>(E35-(MAX($E$2:E35)))/(MAX($E$2:E35))</f>
        <v>-0.24271868694995646</v>
      </c>
      <c r="I35" s="116">
        <v>936</v>
      </c>
      <c r="J35" s="11">
        <f t="shared" si="2"/>
        <v>-2.3759360854419098E-2</v>
      </c>
      <c r="K35" s="16">
        <f t="shared" si="3"/>
        <v>11982.640533585967</v>
      </c>
      <c r="M35" s="133" t="s">
        <v>37</v>
      </c>
      <c r="N35" s="129"/>
      <c r="O35" s="129"/>
      <c r="P35" s="130"/>
      <c r="R35" s="81" t="s">
        <v>56</v>
      </c>
      <c r="S35" s="87">
        <f>O11</f>
        <v>2.4208805751558111E-2</v>
      </c>
      <c r="T35" s="85" t="s">
        <v>31</v>
      </c>
    </row>
    <row r="36" spans="1:20" x14ac:dyDescent="0.25">
      <c r="A36" s="8">
        <v>40421</v>
      </c>
      <c r="B36" s="106">
        <v>12588.3</v>
      </c>
      <c r="C36" s="14">
        <f t="shared" si="0"/>
        <v>1.4997218257903677E-2</v>
      </c>
      <c r="D36" s="14">
        <f>(B36-(MAX($B$2:B36)))/(MAX($B$2:B36))</f>
        <v>0</v>
      </c>
      <c r="E36" s="9">
        <f t="shared" si="1"/>
        <v>7230.9761642467784</v>
      </c>
      <c r="F36" s="14">
        <v>-4.5140023972976007E-2</v>
      </c>
      <c r="G36" s="14">
        <f>(E36-(MAX($E$2:E36)))/(MAX($E$2:E36))</f>
        <v>-0.27690238357532215</v>
      </c>
      <c r="I36" s="116">
        <v>962.69</v>
      </c>
      <c r="J36" s="11">
        <f t="shared" si="2"/>
        <v>2.851495726495723E-2</v>
      </c>
      <c r="K36" s="16">
        <f t="shared" si="3"/>
        <v>12324.325016322515</v>
      </c>
      <c r="M36" s="94"/>
      <c r="N36" s="95" t="s">
        <v>1</v>
      </c>
      <c r="O36" s="38" t="s">
        <v>8</v>
      </c>
      <c r="P36" s="31"/>
      <c r="R36" s="82" t="s">
        <v>32</v>
      </c>
      <c r="S36" s="86">
        <f>O15</f>
        <v>-0.13352561589122294</v>
      </c>
      <c r="T36" s="86">
        <f>P15</f>
        <v>-0.50948767777791559</v>
      </c>
    </row>
    <row r="37" spans="1:20" x14ac:dyDescent="0.25">
      <c r="A37" s="8">
        <v>40451</v>
      </c>
      <c r="B37" s="106">
        <v>13173.7</v>
      </c>
      <c r="C37" s="14">
        <f t="shared" si="0"/>
        <v>4.6503499281078664E-2</v>
      </c>
      <c r="D37" s="14">
        <f>(B37-(MAX($B$2:B37)))/(MAX($B$2:B37))</f>
        <v>0</v>
      </c>
      <c r="E37" s="9">
        <f t="shared" si="1"/>
        <v>7876.2785362693721</v>
      </c>
      <c r="F37" s="14">
        <v>8.924139111580276E-2</v>
      </c>
      <c r="G37" s="14">
        <f>(E37-(MAX($E$2:E37)))/(MAX($E$2:E37))</f>
        <v>-0.21237214637306279</v>
      </c>
      <c r="I37" s="116">
        <v>971.05</v>
      </c>
      <c r="J37" s="11">
        <f t="shared" si="2"/>
        <v>8.6840000415502328E-3</v>
      </c>
      <c r="K37" s="16">
        <f t="shared" si="3"/>
        <v>12431.349455276339</v>
      </c>
      <c r="M37" s="113">
        <v>39752</v>
      </c>
      <c r="N37" s="101">
        <v>4.0012925790755549E-3</v>
      </c>
      <c r="O37" s="102">
        <v>-0.16795061887570917</v>
      </c>
      <c r="P37" s="31"/>
    </row>
    <row r="38" spans="1:20" x14ac:dyDescent="0.25">
      <c r="A38" s="8">
        <v>40482</v>
      </c>
      <c r="B38" s="106">
        <v>13779.7</v>
      </c>
      <c r="C38" s="14">
        <f t="shared" si="0"/>
        <v>4.6000743906419617E-2</v>
      </c>
      <c r="D38" s="14">
        <f>(B38-(MAX($B$2:B38)))/(MAX($B$2:B38))</f>
        <v>0</v>
      </c>
      <c r="E38" s="9">
        <f t="shared" si="1"/>
        <v>8175.9893054747499</v>
      </c>
      <c r="F38" s="14">
        <v>3.8052332434060476E-2</v>
      </c>
      <c r="G38" s="14">
        <f>(E38-(MAX($E$2:E38)))/(MAX($E$2:E38))</f>
        <v>-0.18240106945252502</v>
      </c>
      <c r="I38" s="116">
        <v>1005.4</v>
      </c>
      <c r="J38" s="11">
        <f t="shared" si="2"/>
        <v>3.5374079604551856E-2</v>
      </c>
      <c r="K38" s="16">
        <f t="shared" si="3"/>
        <v>12871.097000499287</v>
      </c>
      <c r="M38" s="113">
        <v>43921</v>
      </c>
      <c r="N38" s="101">
        <v>-5.3913278766150263E-2</v>
      </c>
      <c r="O38" s="102">
        <v>-0.12351353104680352</v>
      </c>
      <c r="P38" s="31"/>
    </row>
    <row r="39" spans="1:20" x14ac:dyDescent="0.25">
      <c r="A39" s="8">
        <v>40512</v>
      </c>
      <c r="B39" s="106">
        <v>13628.1</v>
      </c>
      <c r="C39" s="14">
        <f t="shared" si="0"/>
        <v>-1.1001690893125415E-2</v>
      </c>
      <c r="D39" s="14">
        <f>(B39-(MAX($B$2:B39)))/(MAX($B$2:B39))</f>
        <v>-1.1001690893125421E-2</v>
      </c>
      <c r="E39" s="9">
        <f t="shared" si="1"/>
        <v>8177.0207990361678</v>
      </c>
      <c r="F39" s="14">
        <v>1.2616131490372773E-4</v>
      </c>
      <c r="G39" s="14">
        <f>(E39-(MAX($E$2:E39)))/(MAX($E$2:E39))</f>
        <v>-0.18229792009638321</v>
      </c>
      <c r="I39" s="116">
        <v>959.4</v>
      </c>
      <c r="J39" s="11">
        <f t="shared" si="2"/>
        <v>-4.5752934155560032E-2</v>
      </c>
      <c r="K39" s="16">
        <f t="shared" si="3"/>
        <v>12282.206546925618</v>
      </c>
      <c r="M39" s="113">
        <v>39872</v>
      </c>
      <c r="N39" s="101">
        <v>8.0938891137192215E-3</v>
      </c>
      <c r="O39" s="102">
        <v>-0.10647796709532442</v>
      </c>
      <c r="P39" s="31"/>
    </row>
    <row r="40" spans="1:20" x14ac:dyDescent="0.25">
      <c r="A40" s="8">
        <v>40543</v>
      </c>
      <c r="B40" s="106">
        <v>14061.5</v>
      </c>
      <c r="C40" s="14">
        <f t="shared" si="0"/>
        <v>3.1801938641483396E-2</v>
      </c>
      <c r="D40" s="14">
        <f>(B40-(MAX($B$2:B40)))/(MAX($B$2:B40))</f>
        <v>0</v>
      </c>
      <c r="E40" s="9">
        <f t="shared" si="1"/>
        <v>8723.5060878749937</v>
      </c>
      <c r="F40" s="14">
        <v>6.6831833044039834E-2</v>
      </c>
      <c r="G40" s="14">
        <f>(E40-(MAX($E$2:E40)))/(MAX($E$2:E40))</f>
        <v>-0.12764939121250063</v>
      </c>
      <c r="I40" s="116">
        <v>998.35</v>
      </c>
      <c r="J40" s="11">
        <f t="shared" si="2"/>
        <v>4.0598290598290676E-2</v>
      </c>
      <c r="K40" s="16">
        <f t="shared" si="3"/>
        <v>12780.843137505932</v>
      </c>
      <c r="M40" s="113">
        <v>43465</v>
      </c>
      <c r="N40" s="101">
        <v>2.0631018233967513E-3</v>
      </c>
      <c r="O40" s="102">
        <v>-9.028985692409619E-2</v>
      </c>
      <c r="P40" s="31"/>
      <c r="R40" s="4" t="s">
        <v>36</v>
      </c>
    </row>
    <row r="41" spans="1:20" x14ac:dyDescent="0.25">
      <c r="A41" s="8">
        <v>40574</v>
      </c>
      <c r="B41" s="106">
        <v>14172.6</v>
      </c>
      <c r="C41" s="14">
        <f t="shared" si="0"/>
        <v>7.9010062937809877E-3</v>
      </c>
      <c r="D41" s="14">
        <f>(B41-(MAX($B$2:B41)))/(MAX($B$2:B41))</f>
        <v>0</v>
      </c>
      <c r="E41" s="9">
        <f t="shared" si="1"/>
        <v>8930.2586573254557</v>
      </c>
      <c r="F41" s="14">
        <v>2.3700627633862936E-2</v>
      </c>
      <c r="G41" s="14">
        <f>(E41-(MAX($E$2:E41)))/(MAX($E$2:E41))</f>
        <v>-0.10697413426745443</v>
      </c>
      <c r="I41" s="116">
        <v>1000</v>
      </c>
      <c r="J41" s="11">
        <f t="shared" si="2"/>
        <v>1.6527269995492144E-3</v>
      </c>
      <c r="K41" s="16">
        <f t="shared" si="3"/>
        <v>12801.966382036291</v>
      </c>
      <c r="M41" s="113">
        <v>39721</v>
      </c>
      <c r="N41" s="101">
        <v>-3.1106690977402041E-2</v>
      </c>
      <c r="O41" s="102">
        <v>-8.9105616262056264E-2</v>
      </c>
      <c r="P41" s="31"/>
      <c r="R41" s="103">
        <f>M37</f>
        <v>39752</v>
      </c>
      <c r="S41" s="104">
        <f>N37</f>
        <v>4.0012925790755549E-3</v>
      </c>
      <c r="T41" s="105">
        <f>O37</f>
        <v>-0.16795061887570917</v>
      </c>
    </row>
    <row r="42" spans="1:20" x14ac:dyDescent="0.25">
      <c r="A42" s="8">
        <v>40602</v>
      </c>
      <c r="B42" s="106">
        <v>14528.3</v>
      </c>
      <c r="C42" s="14">
        <f t="shared" si="0"/>
        <v>2.5097723776865033E-2</v>
      </c>
      <c r="D42" s="14">
        <f>(B42-(MAX($B$2:B42)))/(MAX($B$2:B42))</f>
        <v>0</v>
      </c>
      <c r="E42" s="9">
        <f t="shared" si="1"/>
        <v>9236.1996476417935</v>
      </c>
      <c r="F42" s="14">
        <v>3.425891702088335E-2</v>
      </c>
      <c r="G42" s="14">
        <f>(E42-(MAX($E$2:E42)))/(MAX($E$2:E42))</f>
        <v>-7.6380035235820654E-2</v>
      </c>
      <c r="I42" s="116">
        <v>1010.43</v>
      </c>
      <c r="J42" s="11">
        <f t="shared" si="2"/>
        <v>1.0429999999999939E-2</v>
      </c>
      <c r="K42" s="16">
        <f t="shared" si="3"/>
        <v>12935.490891400928</v>
      </c>
      <c r="M42" s="113">
        <v>39629</v>
      </c>
      <c r="N42" s="101">
        <v>6.400134386023848E-2</v>
      </c>
      <c r="O42" s="102">
        <v>-8.4304710389903059E-2</v>
      </c>
      <c r="P42" s="31"/>
      <c r="R42" s="103">
        <f t="shared" ref="R42:T57" si="8">M38</f>
        <v>43921</v>
      </c>
      <c r="S42" s="104">
        <f t="shared" si="8"/>
        <v>-5.3913278766150263E-2</v>
      </c>
      <c r="T42" s="105">
        <f t="shared" si="8"/>
        <v>-0.12351353104680352</v>
      </c>
    </row>
    <row r="43" spans="1:20" x14ac:dyDescent="0.25">
      <c r="A43" s="8">
        <v>40633</v>
      </c>
      <c r="B43" s="106">
        <v>14499.2</v>
      </c>
      <c r="C43" s="14">
        <f t="shared" si="0"/>
        <v>-2.0029872731150977E-3</v>
      </c>
      <c r="D43" s="14">
        <f>(B43-(MAX($B$2:B43)))/(MAX($B$2:B43))</f>
        <v>-2.0029872731151302E-3</v>
      </c>
      <c r="E43" s="9">
        <f t="shared" si="1"/>
        <v>9239.8717647204376</v>
      </c>
      <c r="F43" s="14">
        <v>3.9757878984159056E-4</v>
      </c>
      <c r="G43" s="14">
        <f>(E43-(MAX($E$2:E43)))/(MAX($E$2:E43))</f>
        <v>-7.6012823527956241E-2</v>
      </c>
      <c r="I43" s="116">
        <v>973.71</v>
      </c>
      <c r="J43" s="11">
        <f t="shared" si="2"/>
        <v>-3.6340963748107136E-2</v>
      </c>
      <c r="K43" s="16">
        <f t="shared" si="3"/>
        <v>12465.402685852558</v>
      </c>
      <c r="M43" s="113">
        <v>39844</v>
      </c>
      <c r="N43" s="101">
        <v>4.2022982940053133E-3</v>
      </c>
      <c r="O43" s="102">
        <v>-8.4288840864981007E-2</v>
      </c>
      <c r="P43" s="31"/>
      <c r="R43" s="103">
        <f t="shared" si="8"/>
        <v>39872</v>
      </c>
      <c r="S43" s="104">
        <f t="shared" si="8"/>
        <v>8.0938891137192215E-3</v>
      </c>
      <c r="T43" s="105">
        <f t="shared" si="8"/>
        <v>-0.10647796709532442</v>
      </c>
    </row>
    <row r="44" spans="1:20" x14ac:dyDescent="0.25">
      <c r="A44" s="8">
        <v>40663</v>
      </c>
      <c r="B44" s="106">
        <v>15047.3</v>
      </c>
      <c r="C44" s="14">
        <f t="shared" si="0"/>
        <v>3.7802085632310689E-2</v>
      </c>
      <c r="D44" s="14">
        <f>(B44-(MAX($B$2:B44)))/(MAX($B$2:B44))</f>
        <v>0</v>
      </c>
      <c r="E44" s="9">
        <f t="shared" si="1"/>
        <v>9513.5063766931889</v>
      </c>
      <c r="F44" s="14">
        <v>2.9614546493766269E-2</v>
      </c>
      <c r="G44" s="14">
        <f>(E44-(MAX($E$2:E44)))/(MAX($E$2:E44))</f>
        <v>-4.8649362330681109E-2</v>
      </c>
      <c r="I44" s="116">
        <v>1002.61</v>
      </c>
      <c r="J44" s="11">
        <f t="shared" si="2"/>
        <v>2.9680294954349762E-2</v>
      </c>
      <c r="K44" s="16">
        <f t="shared" si="3"/>
        <v>12835.379514293405</v>
      </c>
      <c r="M44" s="113">
        <v>43890</v>
      </c>
      <c r="N44" s="101">
        <v>-3.6938110749185626E-2</v>
      </c>
      <c r="O44" s="102">
        <v>-8.2318729964890869E-2</v>
      </c>
      <c r="P44" s="31"/>
      <c r="R44" s="103">
        <f t="shared" si="8"/>
        <v>43465</v>
      </c>
      <c r="S44" s="104">
        <f t="shared" si="8"/>
        <v>2.0631018233967513E-3</v>
      </c>
      <c r="T44" s="105">
        <f t="shared" si="8"/>
        <v>-9.028985692409619E-2</v>
      </c>
    </row>
    <row r="45" spans="1:20" x14ac:dyDescent="0.25">
      <c r="A45" s="8">
        <v>40694</v>
      </c>
      <c r="B45" s="106">
        <v>14502.6</v>
      </c>
      <c r="C45" s="14">
        <f t="shared" si="0"/>
        <v>-3.6199185235889386E-2</v>
      </c>
      <c r="D45" s="14">
        <f>(B45-(MAX($B$2:B45)))/(MAX($B$2:B45))</f>
        <v>-3.6199185235889421E-2</v>
      </c>
      <c r="E45" s="9">
        <f t="shared" si="1"/>
        <v>9405.8184488812331</v>
      </c>
      <c r="F45" s="14">
        <v>-1.1319478176393227E-2</v>
      </c>
      <c r="G45" s="14">
        <f>(E45-(MAX($E$2:E45)))/(MAX($E$2:E45))</f>
        <v>-5.9418155111876696E-2</v>
      </c>
      <c r="I45" s="116">
        <v>967.33</v>
      </c>
      <c r="J45" s="11">
        <f t="shared" si="2"/>
        <v>-3.5188158905257283E-2</v>
      </c>
      <c r="K45" s="16">
        <f t="shared" si="3"/>
        <v>12383.726140335164</v>
      </c>
      <c r="M45" s="113">
        <v>40329</v>
      </c>
      <c r="N45" s="101">
        <v>-3.9697057218959553E-2</v>
      </c>
      <c r="O45" s="102">
        <v>-7.985053760707661E-2</v>
      </c>
      <c r="P45" s="31"/>
      <c r="R45" s="103">
        <f t="shared" si="8"/>
        <v>39721</v>
      </c>
      <c r="S45" s="104">
        <f t="shared" si="8"/>
        <v>-3.1106690977402041E-2</v>
      </c>
      <c r="T45" s="105">
        <f t="shared" si="8"/>
        <v>-8.9105616262056264E-2</v>
      </c>
    </row>
    <row r="46" spans="1:20" x14ac:dyDescent="0.25">
      <c r="A46" s="8">
        <v>40724</v>
      </c>
      <c r="B46" s="106">
        <v>14351.8</v>
      </c>
      <c r="C46" s="14">
        <f t="shared" si="0"/>
        <v>-1.039813550673685E-2</v>
      </c>
      <c r="D46" s="14">
        <f>(B46-(MAX($B$2:B46)))/(MAX($B$2:B46))</f>
        <v>-4.622091670930998E-2</v>
      </c>
      <c r="E46" s="9">
        <f t="shared" si="1"/>
        <v>9249.0314275458204</v>
      </c>
      <c r="F46" s="14">
        <v>-1.6669152417465805E-2</v>
      </c>
      <c r="G46" s="14">
        <f>(E46-(MAX($E$2:E46)))/(MAX($E$2:E46))</f>
        <v>-7.5096857245417953E-2</v>
      </c>
      <c r="I46" s="116">
        <v>937.35</v>
      </c>
      <c r="J46" s="11">
        <f t="shared" si="2"/>
        <v>-3.0992525818490102E-2</v>
      </c>
      <c r="K46" s="16">
        <f t="shared" si="3"/>
        <v>11999.923188201716</v>
      </c>
      <c r="M46" s="113">
        <v>39782</v>
      </c>
      <c r="N46" s="101">
        <v>7.2805929740526354E-2</v>
      </c>
      <c r="O46" s="102">
        <v>-7.1751861106268633E-2</v>
      </c>
      <c r="P46" s="31"/>
      <c r="R46" s="103">
        <f t="shared" si="8"/>
        <v>39629</v>
      </c>
      <c r="S46" s="104">
        <f t="shared" si="8"/>
        <v>6.400134386023848E-2</v>
      </c>
      <c r="T46" s="105">
        <f t="shared" si="8"/>
        <v>-8.4304710389903059E-2</v>
      </c>
    </row>
    <row r="47" spans="1:20" x14ac:dyDescent="0.25">
      <c r="A47" s="8">
        <v>40755</v>
      </c>
      <c r="B47" s="106">
        <v>14845.5</v>
      </c>
      <c r="C47" s="14">
        <f t="shared" si="0"/>
        <v>3.4399866218871589E-2</v>
      </c>
      <c r="D47" s="14">
        <f>(B47-(MAX($B$2:B47)))/(MAX($B$2:B47))</f>
        <v>-1.3411043841752294E-2</v>
      </c>
      <c r="E47" s="9">
        <f t="shared" si="1"/>
        <v>9060.9695214282383</v>
      </c>
      <c r="F47" s="14">
        <v>-2.0333145972181277E-2</v>
      </c>
      <c r="G47" s="14">
        <f>(E47-(MAX($E$2:E47)))/(MAX($E$2:E47))</f>
        <v>-9.3903047857176167E-2</v>
      </c>
      <c r="I47" s="116">
        <v>966.63</v>
      </c>
      <c r="J47" s="11">
        <f t="shared" si="2"/>
        <v>3.1236997919667164E-2</v>
      </c>
      <c r="K47" s="16">
        <f t="shared" si="3"/>
        <v>12374.764763867739</v>
      </c>
      <c r="M47" s="113">
        <v>40816</v>
      </c>
      <c r="N47" s="101">
        <v>-3.919919919919912E-2</v>
      </c>
      <c r="O47" s="102">
        <v>-7.0296324117143039E-2</v>
      </c>
      <c r="P47" s="31"/>
      <c r="R47" s="103">
        <f t="shared" si="8"/>
        <v>39844</v>
      </c>
      <c r="S47" s="104">
        <f t="shared" si="8"/>
        <v>4.2022982940053133E-3</v>
      </c>
      <c r="T47" s="105">
        <f t="shared" si="8"/>
        <v>-8.4288840864981007E-2</v>
      </c>
    </row>
    <row r="48" spans="1:20" x14ac:dyDescent="0.25">
      <c r="A48" s="8">
        <v>40786</v>
      </c>
      <c r="B48" s="106">
        <v>14985</v>
      </c>
      <c r="C48" s="14">
        <f t="shared" si="0"/>
        <v>9.3967869051228003E-3</v>
      </c>
      <c r="D48" s="14">
        <f>(B48-(MAX($B$2:B48)))/(MAX($B$2:B48))</f>
        <v>-4.1402776577857342E-3</v>
      </c>
      <c r="E48" s="9">
        <f t="shared" si="1"/>
        <v>8568.7407939199566</v>
      </c>
      <c r="F48" s="14">
        <v>-5.432406833995107E-2</v>
      </c>
      <c r="G48" s="14">
        <f>(E48-(MAX($E$2:E48)))/(MAX($E$2:E48))</f>
        <v>-0.14312592060800433</v>
      </c>
      <c r="I48" s="116">
        <v>967.14</v>
      </c>
      <c r="J48" s="11">
        <f t="shared" si="2"/>
        <v>5.2760621954628384E-4</v>
      </c>
      <c r="K48" s="16">
        <f t="shared" si="3"/>
        <v>12381.293766722578</v>
      </c>
      <c r="M48" s="113">
        <v>43404</v>
      </c>
      <c r="N48" s="101">
        <v>-1.4285878332600421E-2</v>
      </c>
      <c r="O48" s="102">
        <v>-6.8350042162466096E-2</v>
      </c>
      <c r="P48" s="31"/>
      <c r="R48" s="103">
        <f t="shared" si="8"/>
        <v>43890</v>
      </c>
      <c r="S48" s="104">
        <f t="shared" si="8"/>
        <v>-3.6938110749185626E-2</v>
      </c>
      <c r="T48" s="105">
        <f t="shared" si="8"/>
        <v>-8.2318729964890869E-2</v>
      </c>
    </row>
    <row r="49" spans="1:20" x14ac:dyDescent="0.25">
      <c r="A49" s="8">
        <v>40816</v>
      </c>
      <c r="B49" s="106">
        <v>14397.6</v>
      </c>
      <c r="C49" s="14">
        <f t="shared" si="0"/>
        <v>-3.919919919919912E-2</v>
      </c>
      <c r="D49" s="14">
        <f>(B49-(MAX($B$2:B49)))/(MAX($B$2:B49))</f>
        <v>-4.317718128833737E-2</v>
      </c>
      <c r="E49" s="9">
        <f t="shared" si="1"/>
        <v>7966.3898137947735</v>
      </c>
      <c r="F49" s="14">
        <v>-7.0296324117143039E-2</v>
      </c>
      <c r="G49" s="14">
        <f>(E49-(MAX($E$2:E49)))/(MAX($E$2:E49))</f>
        <v>-0.20336101862052264</v>
      </c>
      <c r="I49" s="116">
        <v>986.65</v>
      </c>
      <c r="J49" s="11">
        <f t="shared" si="2"/>
        <v>2.0172880865231502E-2</v>
      </c>
      <c r="K49" s="16">
        <f t="shared" si="3"/>
        <v>12631.060130836106</v>
      </c>
      <c r="M49" s="113">
        <v>43616</v>
      </c>
      <c r="N49" s="101">
        <v>-8.0000000000000071E-3</v>
      </c>
      <c r="O49" s="102">
        <v>-6.3548027506824978E-2</v>
      </c>
      <c r="P49" s="31"/>
      <c r="R49" s="103">
        <f t="shared" si="8"/>
        <v>40329</v>
      </c>
      <c r="S49" s="104">
        <f t="shared" si="8"/>
        <v>-3.9697057218959553E-2</v>
      </c>
      <c r="T49" s="105">
        <f t="shared" si="8"/>
        <v>-7.985053760707661E-2</v>
      </c>
    </row>
    <row r="50" spans="1:20" x14ac:dyDescent="0.25">
      <c r="A50" s="8">
        <v>40847</v>
      </c>
      <c r="B50" s="106">
        <v>14222</v>
      </c>
      <c r="C50" s="14">
        <f t="shared" si="0"/>
        <v>-1.2196477190642874E-2</v>
      </c>
      <c r="D50" s="14">
        <f>(B50-(MAX($B$2:B50)))/(MAX($B$2:B50))</f>
        <v>-5.4847048972240818E-2</v>
      </c>
      <c r="E50" s="9">
        <f t="shared" si="1"/>
        <v>8837.0528991157935</v>
      </c>
      <c r="F50" s="14">
        <v>0.10929205144008414</v>
      </c>
      <c r="G50" s="14">
        <f>(E50-(MAX($E$2:E50)))/(MAX($E$2:E50))</f>
        <v>-0.11629471008842066</v>
      </c>
      <c r="I50" s="116">
        <v>945.43</v>
      </c>
      <c r="J50" s="11">
        <f t="shared" si="2"/>
        <v>-4.1777732731971828E-2</v>
      </c>
      <c r="K50" s="16">
        <f t="shared" si="3"/>
        <v>12103.36307656857</v>
      </c>
      <c r="M50" s="113">
        <v>42247</v>
      </c>
      <c r="N50" s="101">
        <v>-3.1800350555045487E-2</v>
      </c>
      <c r="O50" s="102">
        <v>-6.0334206068073382E-2</v>
      </c>
      <c r="P50" s="31"/>
      <c r="R50" s="103">
        <f t="shared" si="8"/>
        <v>39782</v>
      </c>
      <c r="S50" s="104">
        <f t="shared" si="8"/>
        <v>7.2805929740526354E-2</v>
      </c>
      <c r="T50" s="105">
        <f t="shared" si="8"/>
        <v>-7.1751861106268633E-2</v>
      </c>
    </row>
    <row r="51" spans="1:20" x14ac:dyDescent="0.25">
      <c r="A51" s="8">
        <v>40877</v>
      </c>
      <c r="B51" s="106">
        <v>14133.8</v>
      </c>
      <c r="C51" s="14">
        <f t="shared" si="0"/>
        <v>-6.2016594009282056E-3</v>
      </c>
      <c r="D51" s="14">
        <f>(B51-(MAX($B$2:B51)))/(MAX($B$2:B51))</f>
        <v>-6.0708565656297148E-2</v>
      </c>
      <c r="E51" s="9">
        <f t="shared" si="1"/>
        <v>8817.5370409337811</v>
      </c>
      <c r="F51" s="14">
        <v>-2.2084125109136377E-3</v>
      </c>
      <c r="G51" s="14">
        <f>(E51-(MAX($E$2:E51)))/(MAX($E$2:E51))</f>
        <v>-0.11824629590662189</v>
      </c>
      <c r="I51" s="116">
        <v>949.36</v>
      </c>
      <c r="J51" s="11">
        <f t="shared" si="2"/>
        <v>4.1568386871582153E-3</v>
      </c>
      <c r="K51" s="16">
        <f t="shared" si="3"/>
        <v>12153.674804449973</v>
      </c>
      <c r="M51" s="113">
        <v>41060</v>
      </c>
      <c r="N51" s="101">
        <v>-1.3002983489494913E-2</v>
      </c>
      <c r="O51" s="102">
        <v>-6.0101348833743184E-2</v>
      </c>
      <c r="P51" s="31"/>
      <c r="R51" s="103">
        <f t="shared" si="8"/>
        <v>40816</v>
      </c>
      <c r="S51" s="104">
        <f t="shared" si="8"/>
        <v>-3.919919919919912E-2</v>
      </c>
      <c r="T51" s="105">
        <f t="shared" si="8"/>
        <v>-7.0296324117143039E-2</v>
      </c>
    </row>
    <row r="52" spans="1:20" x14ac:dyDescent="0.25">
      <c r="A52" s="8">
        <v>40908</v>
      </c>
      <c r="B52" s="106">
        <v>14142.3</v>
      </c>
      <c r="C52" s="14">
        <f t="shared" si="0"/>
        <v>6.0139523694968666E-4</v>
      </c>
      <c r="D52" s="14">
        <f>(B52-(MAX($B$2:B52)))/(MAX($B$2:B52))</f>
        <v>-6.0143680261575169E-2</v>
      </c>
      <c r="E52" s="9">
        <f t="shared" si="1"/>
        <v>8907.7308379441001</v>
      </c>
      <c r="F52" s="14">
        <v>1.0228910475976516E-2</v>
      </c>
      <c r="G52" s="14">
        <f>(E52-(MAX($E$2:E52)))/(MAX($E$2:E52))</f>
        <v>-0.10922691620558998</v>
      </c>
      <c r="I52" s="116">
        <v>949.94</v>
      </c>
      <c r="J52" s="11">
        <f t="shared" si="2"/>
        <v>6.1093789500299422E-4</v>
      </c>
      <c r="K52" s="16">
        <f t="shared" si="3"/>
        <v>12161.099944951555</v>
      </c>
      <c r="M52" s="113">
        <v>39478</v>
      </c>
      <c r="N52" s="101">
        <v>7.399463806970541E-3</v>
      </c>
      <c r="O52" s="102">
        <v>-5.998100796538075E-2</v>
      </c>
      <c r="P52" s="31"/>
      <c r="R52" s="103">
        <f t="shared" si="8"/>
        <v>43404</v>
      </c>
      <c r="S52" s="104">
        <f t="shared" si="8"/>
        <v>-1.4285878332600421E-2</v>
      </c>
      <c r="T52" s="105">
        <f t="shared" si="8"/>
        <v>-6.8350042162466096E-2</v>
      </c>
    </row>
    <row r="53" spans="1:20" x14ac:dyDescent="0.25">
      <c r="A53" s="8">
        <v>40939</v>
      </c>
      <c r="B53" s="106">
        <v>14302.1</v>
      </c>
      <c r="C53" s="14">
        <f t="shared" si="0"/>
        <v>1.1299435028248705E-2</v>
      </c>
      <c r="D53" s="14">
        <f>(B53-(MAX($B$2:B53)))/(MAX($B$2:B53))</f>
        <v>-4.9523834840801931E-2</v>
      </c>
      <c r="E53" s="9">
        <f t="shared" si="1"/>
        <v>9306.9188462125512</v>
      </c>
      <c r="F53" s="14">
        <v>4.4813658554661018E-2</v>
      </c>
      <c r="G53" s="14">
        <f>(E53-(MAX($E$2:E53)))/(MAX($E$2:E53))</f>
        <v>-6.9308115378744872E-2</v>
      </c>
      <c r="I53" s="116">
        <v>947.02</v>
      </c>
      <c r="J53" s="11">
        <f t="shared" si="2"/>
        <v>-3.0738783502116673E-3</v>
      </c>
      <c r="K53" s="16">
        <f t="shared" si="3"/>
        <v>12123.718203116008</v>
      </c>
      <c r="M53" s="113">
        <v>40786</v>
      </c>
      <c r="N53" s="101">
        <v>9.3967869051228003E-3</v>
      </c>
      <c r="O53" s="102">
        <v>-5.432406833995107E-2</v>
      </c>
      <c r="P53" s="31"/>
      <c r="R53" s="103">
        <f t="shared" si="8"/>
        <v>43616</v>
      </c>
      <c r="S53" s="104">
        <f t="shared" si="8"/>
        <v>-8.0000000000000071E-3</v>
      </c>
      <c r="T53" s="105">
        <f t="shared" si="8"/>
        <v>-6.3548027506824978E-2</v>
      </c>
    </row>
    <row r="54" spans="1:20" x14ac:dyDescent="0.25">
      <c r="A54" s="8">
        <v>40968</v>
      </c>
      <c r="B54" s="106">
        <v>14314.9</v>
      </c>
      <c r="C54" s="14">
        <f t="shared" si="0"/>
        <v>8.9497346543510048E-4</v>
      </c>
      <c r="D54" s="14">
        <f>(B54-(MAX($B$2:B54)))/(MAX($B$2:B54))</f>
        <v>-4.867318389345595E-2</v>
      </c>
      <c r="E54" s="9">
        <f t="shared" si="1"/>
        <v>9709.3663741350829</v>
      </c>
      <c r="F54" s="14">
        <v>4.3241757511005563E-2</v>
      </c>
      <c r="G54" s="14">
        <f>(E54-(MAX($E$2:E54)))/(MAX($E$2:E54))</f>
        <v>-2.9063362586491712E-2</v>
      </c>
      <c r="I54" s="116">
        <v>955.96</v>
      </c>
      <c r="J54" s="11">
        <f t="shared" si="2"/>
        <v>9.4401385398408255E-3</v>
      </c>
      <c r="K54" s="16">
        <f t="shared" si="3"/>
        <v>12238.167782571414</v>
      </c>
      <c r="M54" s="113">
        <v>40359</v>
      </c>
      <c r="N54" s="101">
        <v>9.3988103194759809E-3</v>
      </c>
      <c r="O54" s="102">
        <v>-5.234864473640588E-2</v>
      </c>
      <c r="P54" s="31"/>
      <c r="R54" s="103">
        <f t="shared" si="8"/>
        <v>42247</v>
      </c>
      <c r="S54" s="104">
        <f t="shared" si="8"/>
        <v>-3.1800350555045487E-2</v>
      </c>
      <c r="T54" s="105">
        <f t="shared" si="8"/>
        <v>-6.0334206068073382E-2</v>
      </c>
    </row>
    <row r="55" spans="1:20" x14ac:dyDescent="0.25">
      <c r="A55" s="8">
        <v>40999</v>
      </c>
      <c r="B55" s="106">
        <v>14300.6</v>
      </c>
      <c r="C55" s="14">
        <f t="shared" si="0"/>
        <v>-9.9895912650449503E-4</v>
      </c>
      <c r="D55" s="14">
        <f>(B55-(MAX($B$2:B55)))/(MAX($B$2:B55))</f>
        <v>-4.9623520498694049E-2</v>
      </c>
      <c r="E55" s="9">
        <f t="shared" si="1"/>
        <v>10028.881819719672</v>
      </c>
      <c r="F55" s="14">
        <v>3.2907960547842841E-2</v>
      </c>
      <c r="G55" s="14">
        <f>(E55-(MAX($E$2:E55)))/(MAX($E$2:E55))</f>
        <v>0</v>
      </c>
      <c r="I55" s="116">
        <v>942.46</v>
      </c>
      <c r="J55" s="11">
        <f t="shared" si="2"/>
        <v>-1.4121929787857201E-2</v>
      </c>
      <c r="K55" s="16">
        <f t="shared" si="3"/>
        <v>12065.341236413924</v>
      </c>
      <c r="M55" s="113">
        <v>42400</v>
      </c>
      <c r="N55" s="101">
        <v>5.8389261744966392E-2</v>
      </c>
      <c r="O55" s="102">
        <v>-4.9623194473518928E-2</v>
      </c>
      <c r="P55" s="31"/>
      <c r="R55" s="103">
        <f t="shared" si="8"/>
        <v>41060</v>
      </c>
      <c r="S55" s="104">
        <f t="shared" si="8"/>
        <v>-1.3002983489494913E-2</v>
      </c>
      <c r="T55" s="105">
        <f t="shared" si="8"/>
        <v>-6.0101348833743184E-2</v>
      </c>
    </row>
    <row r="56" spans="1:20" ht="15" customHeight="1" x14ac:dyDescent="0.25">
      <c r="A56" s="8">
        <v>41029</v>
      </c>
      <c r="B56" s="106">
        <v>14312.1</v>
      </c>
      <c r="C56" s="14">
        <f t="shared" si="0"/>
        <v>8.0416206313027594E-4</v>
      </c>
      <c r="D56" s="14">
        <f>(B56-(MAX($B$2:B56)))/(MAX($B$2:B56))</f>
        <v>-4.8859263788187841E-2</v>
      </c>
      <c r="E56" s="9">
        <f t="shared" si="1"/>
        <v>9965.9607124732247</v>
      </c>
      <c r="F56" s="14">
        <v>-6.2739902989710217E-3</v>
      </c>
      <c r="G56" s="14">
        <f>(E56-(MAX($E$2:E56)))/(MAX($E$2:E56))</f>
        <v>-6.2739902989709861E-3</v>
      </c>
      <c r="I56" s="116">
        <v>931.02</v>
      </c>
      <c r="J56" s="11">
        <f t="shared" si="2"/>
        <v>-1.213844619400295E-2</v>
      </c>
      <c r="K56" s="16">
        <f t="shared" si="3"/>
        <v>11918.886741003429</v>
      </c>
      <c r="M56" s="113">
        <v>40421</v>
      </c>
      <c r="N56" s="101">
        <v>1.4997218257903677E-2</v>
      </c>
      <c r="O56" s="102">
        <v>-4.5140023972976007E-2</v>
      </c>
      <c r="P56" s="31"/>
      <c r="R56" s="103">
        <f t="shared" si="8"/>
        <v>39478</v>
      </c>
      <c r="S56" s="104">
        <f t="shared" si="8"/>
        <v>7.399463806970541E-3</v>
      </c>
      <c r="T56" s="105">
        <f t="shared" si="8"/>
        <v>-5.998100796538075E-2</v>
      </c>
    </row>
    <row r="57" spans="1:20" ht="15" customHeight="1" x14ac:dyDescent="0.25">
      <c r="A57" s="8">
        <v>41060</v>
      </c>
      <c r="B57" s="106">
        <v>14126</v>
      </c>
      <c r="C57" s="14">
        <f t="shared" si="0"/>
        <v>-1.3002983489494913E-2</v>
      </c>
      <c r="D57" s="14">
        <f>(B57-(MAX($B$2:B57)))/(MAX($B$2:B57))</f>
        <v>-6.1226931077336087E-2</v>
      </c>
      <c r="E57" s="9">
        <f t="shared" si="1"/>
        <v>9366.993031229491</v>
      </c>
      <c r="F57" s="14">
        <v>-6.0101348833743184E-2</v>
      </c>
      <c r="G57" s="14">
        <f>(E57-(MAX($E$2:E57)))/(MAX($E$2:E57))</f>
        <v>-6.5998263853176267E-2</v>
      </c>
      <c r="I57" s="116">
        <v>954.34</v>
      </c>
      <c r="J57" s="11">
        <f t="shared" si="2"/>
        <v>2.5047797039805753E-2</v>
      </c>
      <c r="K57" s="16">
        <f t="shared" si="3"/>
        <v>12217.428597032515</v>
      </c>
      <c r="M57" s="113">
        <v>39416</v>
      </c>
      <c r="N57" s="101">
        <v>-1.5499999999999958E-2</v>
      </c>
      <c r="O57" s="102">
        <v>-4.1808497031361469E-2</v>
      </c>
      <c r="P57" s="31"/>
      <c r="R57" s="103">
        <f t="shared" si="8"/>
        <v>40786</v>
      </c>
      <c r="S57" s="104">
        <f t="shared" si="8"/>
        <v>9.3967869051228003E-3</v>
      </c>
      <c r="T57" s="105">
        <f t="shared" si="8"/>
        <v>-5.432406833995107E-2</v>
      </c>
    </row>
    <row r="58" spans="1:20" ht="15" customHeight="1" x14ac:dyDescent="0.25">
      <c r="A58" s="8">
        <v>41090</v>
      </c>
      <c r="B58" s="106">
        <v>13891.5</v>
      </c>
      <c r="C58" s="14">
        <f t="shared" si="0"/>
        <v>-1.6600594648166545E-2</v>
      </c>
      <c r="D58" s="14">
        <f>(B58-(MAX($B$2:B58)))/(MAX($B$2:B58))</f>
        <v>-7.6811122261136511E-2</v>
      </c>
      <c r="E58" s="9">
        <f t="shared" si="1"/>
        <v>9752.9366621693443</v>
      </c>
      <c r="F58" s="14">
        <v>4.1202510736702891E-2</v>
      </c>
      <c r="G58" s="14">
        <f>(E58-(MAX($E$2:E58)))/(MAX($E$2:E58))</f>
        <v>-2.7515047291487706E-2</v>
      </c>
      <c r="I58" s="116">
        <v>900.68</v>
      </c>
      <c r="J58" s="11">
        <f t="shared" si="2"/>
        <v>-5.6227340360877731E-2</v>
      </c>
      <c r="K58" s="16">
        <f t="shared" si="3"/>
        <v>11530.475080972446</v>
      </c>
      <c r="M58" s="113">
        <v>44104</v>
      </c>
      <c r="N58" s="101">
        <v>-6.3586552120679096E-3</v>
      </c>
      <c r="O58" s="102">
        <v>-3.7997194147475488E-2</v>
      </c>
      <c r="P58" s="31"/>
      <c r="R58" s="103">
        <f t="shared" ref="R58:T67" si="9">M54</f>
        <v>40359</v>
      </c>
      <c r="S58" s="104">
        <f t="shared" si="9"/>
        <v>9.3988103194759809E-3</v>
      </c>
      <c r="T58" s="105">
        <f t="shared" si="9"/>
        <v>-5.234864473640588E-2</v>
      </c>
    </row>
    <row r="59" spans="1:20" x14ac:dyDescent="0.25">
      <c r="A59" s="8">
        <v>41121</v>
      </c>
      <c r="B59" s="106">
        <v>14088.8</v>
      </c>
      <c r="C59" s="14">
        <f t="shared" si="0"/>
        <v>1.4202929849188362E-2</v>
      </c>
      <c r="D59" s="14">
        <f>(B59-(MAX($B$2:B59)))/(MAX($B$2:B59))</f>
        <v>-6.3699135393060546E-2</v>
      </c>
      <c r="E59" s="9">
        <f t="shared" si="1"/>
        <v>9888.3923966546499</v>
      </c>
      <c r="F59" s="14">
        <v>1.3888712618295163E-2</v>
      </c>
      <c r="G59" s="14">
        <f>(E59-(MAX($E$2:E59)))/(MAX($E$2:E59))</f>
        <v>-1.4008483257702747E-2</v>
      </c>
      <c r="I59" s="116">
        <v>912.95</v>
      </c>
      <c r="J59" s="11">
        <f t="shared" si="2"/>
        <v>1.3623040369498796E-2</v>
      </c>
      <c r="K59" s="16">
        <f t="shared" si="3"/>
        <v>11687.555208480035</v>
      </c>
      <c r="M59" s="113">
        <v>43159</v>
      </c>
      <c r="N59" s="101">
        <v>-3.1826754851693506E-2</v>
      </c>
      <c r="O59" s="102">
        <v>-3.6855790289246793E-2</v>
      </c>
      <c r="P59" s="31"/>
      <c r="R59" s="103">
        <f t="shared" si="9"/>
        <v>42400</v>
      </c>
      <c r="S59" s="104">
        <f t="shared" si="9"/>
        <v>5.8389261744966392E-2</v>
      </c>
      <c r="T59" s="105">
        <f t="shared" si="9"/>
        <v>-4.9623194473518928E-2</v>
      </c>
    </row>
    <row r="60" spans="1:20" x14ac:dyDescent="0.25">
      <c r="A60" s="8">
        <v>41152</v>
      </c>
      <c r="B60" s="106">
        <v>14181.8</v>
      </c>
      <c r="C60" s="14">
        <f t="shared" si="0"/>
        <v>6.6009880188517833E-3</v>
      </c>
      <c r="D60" s="14">
        <f>(B60-(MAX($B$2:B60)))/(MAX($B$2:B60))</f>
        <v>-5.7518624603749513E-2</v>
      </c>
      <c r="E60" s="9">
        <f t="shared" si="1"/>
        <v>10111.11248643585</v>
      </c>
      <c r="F60" s="14">
        <v>2.2523387103504211E-2</v>
      </c>
      <c r="G60" s="14">
        <f>(E60-(MAX($E$2:E60)))/(MAX($E$2:E60))</f>
        <v>0</v>
      </c>
      <c r="I60" s="116">
        <v>899.22</v>
      </c>
      <c r="J60" s="11">
        <f t="shared" si="2"/>
        <v>-1.5039158771017025E-2</v>
      </c>
      <c r="K60" s="16">
        <f t="shared" si="3"/>
        <v>11511.784210054677</v>
      </c>
      <c r="M60" s="113">
        <v>40209</v>
      </c>
      <c r="N60" s="101">
        <v>-3.5198175643853968E-2</v>
      </c>
      <c r="O60" s="102">
        <v>-3.5972789115646164E-2</v>
      </c>
      <c r="P60" s="31"/>
      <c r="R60" s="103">
        <f t="shared" si="9"/>
        <v>40421</v>
      </c>
      <c r="S60" s="104">
        <f t="shared" si="9"/>
        <v>1.4997218257903677E-2</v>
      </c>
      <c r="T60" s="105">
        <f t="shared" si="9"/>
        <v>-4.5140023972976007E-2</v>
      </c>
    </row>
    <row r="61" spans="1:20" x14ac:dyDescent="0.25">
      <c r="A61" s="8">
        <v>41182</v>
      </c>
      <c r="B61" s="106">
        <v>14076.8</v>
      </c>
      <c r="C61" s="14">
        <f t="shared" si="0"/>
        <v>-7.4038556459687932E-3</v>
      </c>
      <c r="D61" s="14">
        <f>(B61-(MAX($B$2:B61)))/(MAX($B$2:B61))</f>
        <v>-6.4496620656197462E-2</v>
      </c>
      <c r="E61" s="9">
        <f t="shared" si="1"/>
        <v>10372.410435414053</v>
      </c>
      <c r="F61" s="14">
        <v>2.5842650779400955E-2</v>
      </c>
      <c r="G61" s="14">
        <f>(E61-(MAX($E$2:E61)))/(MAX($E$2:E61))</f>
        <v>0</v>
      </c>
      <c r="I61" s="116">
        <v>887.35</v>
      </c>
      <c r="J61" s="11">
        <f t="shared" si="2"/>
        <v>-1.3200329174173131E-2</v>
      </c>
      <c r="K61" s="16">
        <f t="shared" si="3"/>
        <v>11359.824869099906</v>
      </c>
      <c r="M61" s="113">
        <v>41670</v>
      </c>
      <c r="N61" s="101">
        <v>-2.8959515479376474E-3</v>
      </c>
      <c r="O61" s="102">
        <v>-3.4576048305128282E-2</v>
      </c>
      <c r="P61" s="31"/>
      <c r="R61" s="103">
        <f t="shared" si="9"/>
        <v>39416</v>
      </c>
      <c r="S61" s="104">
        <f t="shared" si="9"/>
        <v>-1.5499999999999958E-2</v>
      </c>
      <c r="T61" s="105">
        <f t="shared" si="9"/>
        <v>-4.1808497031361469E-2</v>
      </c>
    </row>
    <row r="62" spans="1:20" x14ac:dyDescent="0.25">
      <c r="A62" s="8">
        <v>41213</v>
      </c>
      <c r="B62" s="106">
        <v>13807.9</v>
      </c>
      <c r="C62" s="14">
        <f t="shared" si="0"/>
        <v>-1.9102352807456202E-2</v>
      </c>
      <c r="D62" s="14">
        <f>(B62-(MAX($B$2:B62)))/(MAX($B$2:B62))</f>
        <v>-8.2366936260990328E-2</v>
      </c>
      <c r="E62" s="9">
        <f t="shared" si="1"/>
        <v>10180.882710930111</v>
      </c>
      <c r="F62" s="14">
        <v>-1.8465112393741934E-2</v>
      </c>
      <c r="G62" s="14">
        <f>(E62-(MAX($E$2:E62)))/(MAX($E$2:E62))</f>
        <v>-1.8465112393741889E-2</v>
      </c>
      <c r="I62" s="116">
        <v>865.94</v>
      </c>
      <c r="J62" s="11">
        <f t="shared" si="2"/>
        <v>-2.4128021637459862E-2</v>
      </c>
      <c r="K62" s="16">
        <f t="shared" si="3"/>
        <v>11085.73476886051</v>
      </c>
      <c r="M62" s="113">
        <v>39507</v>
      </c>
      <c r="N62" s="101">
        <v>0.14060231869471806</v>
      </c>
      <c r="O62" s="102">
        <v>-3.2487660869966462E-2</v>
      </c>
      <c r="P62" s="31"/>
      <c r="R62" s="103">
        <f t="shared" si="9"/>
        <v>44104</v>
      </c>
      <c r="S62" s="104">
        <f t="shared" si="9"/>
        <v>-6.3586552120679096E-3</v>
      </c>
      <c r="T62" s="105">
        <f t="shared" si="9"/>
        <v>-3.7997194147475488E-2</v>
      </c>
    </row>
    <row r="63" spans="1:20" ht="15.75" thickBot="1" x14ac:dyDescent="0.3">
      <c r="A63" s="8">
        <v>41243</v>
      </c>
      <c r="B63" s="106">
        <v>13766.5</v>
      </c>
      <c r="C63" s="14">
        <f t="shared" si="0"/>
        <v>-2.9982835912774064E-3</v>
      </c>
      <c r="D63" s="14">
        <f>(B63-(MAX($B$2:B63)))/(MAX($B$2:B63))</f>
        <v>-8.5118260418812638E-2</v>
      </c>
      <c r="E63" s="9">
        <f t="shared" si="1"/>
        <v>10239.92540238563</v>
      </c>
      <c r="F63" s="14">
        <v>5.7993685942507867E-3</v>
      </c>
      <c r="G63" s="14">
        <f>(E63-(MAX($E$2:E63)))/(MAX($E$2:E63))</f>
        <v>-1.2772829792396653E-2</v>
      </c>
      <c r="I63" s="116">
        <v>860.28</v>
      </c>
      <c r="J63" s="11">
        <f t="shared" si="2"/>
        <v>-6.536249624685353E-3</v>
      </c>
      <c r="K63" s="16">
        <f t="shared" si="3"/>
        <v>11013.275639138184</v>
      </c>
      <c r="M63" s="113">
        <v>42035</v>
      </c>
      <c r="N63" s="101">
        <v>5.3596811690468149E-2</v>
      </c>
      <c r="O63" s="102">
        <v>-3.0020374379218118E-2</v>
      </c>
      <c r="P63" s="31"/>
      <c r="R63" s="103">
        <f t="shared" si="9"/>
        <v>43159</v>
      </c>
      <c r="S63" s="104">
        <f t="shared" si="9"/>
        <v>-3.1826754851693506E-2</v>
      </c>
      <c r="T63" s="105">
        <f t="shared" si="9"/>
        <v>-3.6855790289246793E-2</v>
      </c>
    </row>
    <row r="64" spans="1:20" ht="15.75" thickBot="1" x14ac:dyDescent="0.3">
      <c r="A64" s="8">
        <v>41274</v>
      </c>
      <c r="B64" s="106">
        <v>13649.5</v>
      </c>
      <c r="C64" s="14">
        <f t="shared" si="0"/>
        <v>-8.4988922384048315E-3</v>
      </c>
      <c r="D64" s="14">
        <f>(B64-(MAX($B$2:B64)))/(MAX($B$2:B64))</f>
        <v>-9.2893741734397489E-2</v>
      </c>
      <c r="E64" s="9">
        <f t="shared" si="1"/>
        <v>10333.254939822657</v>
      </c>
      <c r="F64" s="14">
        <v>9.1142790371581128E-3</v>
      </c>
      <c r="G64" s="14">
        <f>(E64-(MAX($E$2:E64)))/(MAX($E$2:E64))</f>
        <v>-3.774965890060553E-3</v>
      </c>
      <c r="I64" s="116">
        <v>874.41</v>
      </c>
      <c r="J64" s="11">
        <f t="shared" si="2"/>
        <v>1.6424884921188543E-2</v>
      </c>
      <c r="K64" s="16">
        <f t="shared" si="3"/>
        <v>11194.167424116358</v>
      </c>
      <c r="M64" s="12" t="s">
        <v>35</v>
      </c>
      <c r="N64" s="98">
        <f>AVERAGE(N37:N63)</f>
        <v>3.3046459365554393E-3</v>
      </c>
      <c r="O64" s="98">
        <f>AVERAGE(O37:O63)</f>
        <v>-6.7171018979690231E-2</v>
      </c>
      <c r="P64" s="97"/>
      <c r="R64" s="103">
        <f t="shared" si="9"/>
        <v>40209</v>
      </c>
      <c r="S64" s="104">
        <f t="shared" si="9"/>
        <v>-3.5198175643853968E-2</v>
      </c>
      <c r="T64" s="105">
        <f t="shared" si="9"/>
        <v>-3.5972789115646164E-2</v>
      </c>
    </row>
    <row r="65" spans="1:20" x14ac:dyDescent="0.25">
      <c r="A65" s="8">
        <v>41305</v>
      </c>
      <c r="B65" s="106">
        <v>13694.6</v>
      </c>
      <c r="C65" s="14">
        <f t="shared" si="0"/>
        <v>3.3041503351771695E-3</v>
      </c>
      <c r="D65" s="14">
        <f>(B65-(MAX($B$2:B65)))/(MAX($B$2:B65))</f>
        <v>-8.9896526287107911E-2</v>
      </c>
      <c r="E65" s="9">
        <f t="shared" si="1"/>
        <v>10868.476318970806</v>
      </c>
      <c r="F65" s="14">
        <v>5.1796010285732441E-2</v>
      </c>
      <c r="G65" s="14">
        <f>(E65-(MAX($E$2:E65)))/(MAX($E$2:E65))</f>
        <v>0</v>
      </c>
      <c r="I65" s="116">
        <v>893.55</v>
      </c>
      <c r="J65" s="11">
        <f t="shared" si="2"/>
        <v>2.1889045184753098E-2</v>
      </c>
      <c r="K65" s="16">
        <f t="shared" si="3"/>
        <v>11439.197060668532</v>
      </c>
      <c r="P65" s="91"/>
      <c r="R65" s="103">
        <f t="shared" si="9"/>
        <v>41670</v>
      </c>
      <c r="S65" s="104">
        <f t="shared" si="9"/>
        <v>-2.8959515479376474E-3</v>
      </c>
      <c r="T65" s="105">
        <f t="shared" si="9"/>
        <v>-3.4576048305128282E-2</v>
      </c>
    </row>
    <row r="66" spans="1:20" x14ac:dyDescent="0.25">
      <c r="A66" s="8">
        <v>41333</v>
      </c>
      <c r="B66" s="106">
        <v>13556.2</v>
      </c>
      <c r="C66" s="14">
        <f t="shared" si="0"/>
        <v>-1.0106173236166027E-2</v>
      </c>
      <c r="D66" s="14">
        <f>(B66-(MAX($B$2:B66)))/(MAX($B$2:B66))</f>
        <v>-9.9094189655286907E-2</v>
      </c>
      <c r="E66" s="9">
        <f t="shared" si="1"/>
        <v>11016.021157995923</v>
      </c>
      <c r="F66" s="14">
        <v>1.3575485164151191E-2</v>
      </c>
      <c r="G66" s="14">
        <f>(E66-(MAX($E$2:E66)))/(MAX($E$2:E66))</f>
        <v>0</v>
      </c>
      <c r="I66" s="116">
        <v>894.5</v>
      </c>
      <c r="J66" s="11">
        <f t="shared" si="2"/>
        <v>1.0631749762184395E-3</v>
      </c>
      <c r="K66" s="16">
        <f t="shared" si="3"/>
        <v>11451.358928731466</v>
      </c>
      <c r="P66" s="91"/>
      <c r="R66" s="103">
        <f t="shared" si="9"/>
        <v>39507</v>
      </c>
      <c r="S66" s="104">
        <f t="shared" si="9"/>
        <v>0.14060231869471806</v>
      </c>
      <c r="T66" s="105">
        <f t="shared" si="9"/>
        <v>-3.2487660869966462E-2</v>
      </c>
    </row>
    <row r="67" spans="1:20" x14ac:dyDescent="0.25">
      <c r="A67" s="8">
        <v>41364</v>
      </c>
      <c r="B67" s="106">
        <v>13640.3</v>
      </c>
      <c r="C67" s="14">
        <f t="shared" si="0"/>
        <v>6.2038034257385632E-3</v>
      </c>
      <c r="D67" s="14">
        <f>(B67-(MAX($B$2:B67)))/(MAX($B$2:B67))</f>
        <v>-9.3505147102802499E-2</v>
      </c>
      <c r="E67" s="9">
        <f t="shared" si="1"/>
        <v>11429.154959214735</v>
      </c>
      <c r="F67" s="14">
        <v>3.7502996344459749E-2</v>
      </c>
      <c r="G67" s="14">
        <f>(E67-(MAX($E$2:E67)))/(MAX($E$2:E67))</f>
        <v>0</v>
      </c>
      <c r="I67" s="116">
        <v>907.55</v>
      </c>
      <c r="J67" s="11">
        <f t="shared" si="2"/>
        <v>1.458915595304644E-2</v>
      </c>
      <c r="K67" s="16">
        <f t="shared" si="3"/>
        <v>11618.424590017041</v>
      </c>
      <c r="P67" s="91"/>
      <c r="R67" s="103">
        <f t="shared" si="9"/>
        <v>42035</v>
      </c>
      <c r="S67" s="104">
        <f t="shared" si="9"/>
        <v>5.3596811690468149E-2</v>
      </c>
      <c r="T67" s="105">
        <f t="shared" si="9"/>
        <v>-3.0020374379218118E-2</v>
      </c>
    </row>
    <row r="68" spans="1:20" x14ac:dyDescent="0.25">
      <c r="A68" s="8">
        <v>41394</v>
      </c>
      <c r="B68" s="106">
        <v>13752.1</v>
      </c>
      <c r="C68" s="14">
        <f t="shared" ref="C68:C131" si="10">B68/B67-1</f>
        <v>8.1963006678740236E-3</v>
      </c>
      <c r="D68" s="14">
        <f>(B68-(MAX($B$2:B68)))/(MAX($B$2:B68))</f>
        <v>-8.6075242734576896E-2</v>
      </c>
      <c r="E68" s="9">
        <f t="shared" ref="E68:E131" si="11">E67*(1+F68)</f>
        <v>11649.358204706075</v>
      </c>
      <c r="F68" s="14">
        <v>1.9266800238262771E-2</v>
      </c>
      <c r="G68" s="14">
        <f>(E68-(MAX($E$2:E68)))/(MAX($E$2:E68))</f>
        <v>0</v>
      </c>
      <c r="I68" s="116">
        <v>925.83</v>
      </c>
      <c r="J68" s="11">
        <f t="shared" ref="J68:J131" si="12">I68/I67-1</f>
        <v>2.0142140928874452E-2</v>
      </c>
      <c r="K68" s="16">
        <f t="shared" ref="K68:K131" si="13">K67*(1+J68)</f>
        <v>11852.444535480665</v>
      </c>
      <c r="P68" s="91"/>
      <c r="R68" s="99" t="s">
        <v>34</v>
      </c>
      <c r="S68" s="100">
        <f>N64</f>
        <v>3.3046459365554393E-3</v>
      </c>
      <c r="T68" s="100">
        <f>O64</f>
        <v>-6.7171018979690231E-2</v>
      </c>
    </row>
    <row r="69" spans="1:20" x14ac:dyDescent="0.25">
      <c r="A69" s="8">
        <v>41425</v>
      </c>
      <c r="B69" s="106">
        <v>13434.5</v>
      </c>
      <c r="C69" s="14">
        <f t="shared" si="10"/>
        <v>-2.3094654634564948E-2</v>
      </c>
      <c r="D69" s="14">
        <f>(B69-(MAX($B$2:B69)))/(MAX($B$2:B69))</f>
        <v>-0.10718201936560043</v>
      </c>
      <c r="E69" s="9">
        <f t="shared" si="11"/>
        <v>11921.83754389004</v>
      </c>
      <c r="F69" s="14">
        <v>2.3390073031996694E-2</v>
      </c>
      <c r="G69" s="14">
        <f>(E69-(MAX($E$2:E69)))/(MAX($E$2:E69))</f>
        <v>0</v>
      </c>
      <c r="I69" s="116">
        <v>921.85</v>
      </c>
      <c r="J69" s="11">
        <f t="shared" si="12"/>
        <v>-4.2988453603793886E-3</v>
      </c>
      <c r="K69" s="16">
        <f t="shared" si="13"/>
        <v>11801.492709280159</v>
      </c>
    </row>
    <row r="70" spans="1:20" x14ac:dyDescent="0.25">
      <c r="A70" s="8">
        <v>41455</v>
      </c>
      <c r="B70" s="106">
        <v>13038.1</v>
      </c>
      <c r="C70" s="14">
        <f t="shared" si="10"/>
        <v>-2.9506122297070947E-2</v>
      </c>
      <c r="D70" s="14">
        <f>(B70-(MAX($B$2:B70)))/(MAX($B$2:B70))</f>
        <v>-0.13352561589122294</v>
      </c>
      <c r="E70" s="9">
        <f t="shared" si="11"/>
        <v>11761.749743158092</v>
      </c>
      <c r="F70" s="14">
        <v>-1.3428114595806839E-2</v>
      </c>
      <c r="G70" s="14">
        <f>(E70-(MAX($E$2:E70)))/(MAX($E$2:E70))</f>
        <v>-1.342811459580685E-2</v>
      </c>
      <c r="I70" s="116">
        <v>928.22</v>
      </c>
      <c r="J70" s="11">
        <f t="shared" si="12"/>
        <v>6.9100178987904215E-3</v>
      </c>
      <c r="K70" s="16">
        <f t="shared" si="13"/>
        <v>11883.041235133729</v>
      </c>
    </row>
    <row r="71" spans="1:20" x14ac:dyDescent="0.25">
      <c r="A71" s="8">
        <v>41486</v>
      </c>
      <c r="B71" s="106">
        <v>13043.4</v>
      </c>
      <c r="C71" s="14">
        <f t="shared" si="10"/>
        <v>4.0650094722383123E-4</v>
      </c>
      <c r="D71" s="14">
        <f>(B71-(MAX($B$2:B71)))/(MAX($B$2:B71))</f>
        <v>-0.13317339323333752</v>
      </c>
      <c r="E71" s="9">
        <f t="shared" si="11"/>
        <v>12360.263567234802</v>
      </c>
      <c r="F71" s="14">
        <v>5.0886461380873271E-2</v>
      </c>
      <c r="G71" s="14">
        <f>(E71-(MAX($E$2:E71)))/(MAX($E$2:E71))</f>
        <v>0</v>
      </c>
      <c r="I71" s="116">
        <v>917.05</v>
      </c>
      <c r="J71" s="11">
        <f t="shared" si="12"/>
        <v>-1.2033785094051064E-2</v>
      </c>
      <c r="K71" s="16">
        <f t="shared" si="13"/>
        <v>11740.043270646383</v>
      </c>
    </row>
    <row r="72" spans="1:20" x14ac:dyDescent="0.25">
      <c r="A72" s="8">
        <v>41517</v>
      </c>
      <c r="B72" s="106">
        <v>13059</v>
      </c>
      <c r="C72" s="14">
        <f t="shared" si="10"/>
        <v>1.1960071760430679E-3</v>
      </c>
      <c r="D72" s="14">
        <f>(B72-(MAX($B$2:B72)))/(MAX($B$2:B72))</f>
        <v>-0.13213666239125951</v>
      </c>
      <c r="E72" s="9">
        <f t="shared" si="11"/>
        <v>12002.294041680583</v>
      </c>
      <c r="F72" s="14">
        <v>-2.8961318147223247E-2</v>
      </c>
      <c r="G72" s="14">
        <f>(E72-(MAX($E$2:E72)))/(MAX($E$2:E72))</f>
        <v>-2.8961318147223213E-2</v>
      </c>
      <c r="I72" s="116">
        <v>909.71</v>
      </c>
      <c r="J72" s="11">
        <f t="shared" si="12"/>
        <v>-8.0039256310996398E-3</v>
      </c>
      <c r="K72" s="16">
        <f t="shared" si="13"/>
        <v>11646.076837402237</v>
      </c>
    </row>
    <row r="73" spans="1:20" x14ac:dyDescent="0.25">
      <c r="A73" s="8">
        <v>41547</v>
      </c>
      <c r="B73" s="106">
        <v>13180.5</v>
      </c>
      <c r="C73" s="14">
        <f t="shared" si="10"/>
        <v>9.3039283252929206E-3</v>
      </c>
      <c r="D73" s="14">
        <f>(B73-(MAX($B$2:B73)))/(MAX($B$2:B73))</f>
        <v>-0.12406212410199832</v>
      </c>
      <c r="E73" s="9">
        <f t="shared" si="11"/>
        <v>12378.665412370485</v>
      </c>
      <c r="F73" s="14">
        <v>3.135828612287539E-2</v>
      </c>
      <c r="G73" s="14">
        <f>(E73-(MAX($E$2:E73)))/(MAX($E$2:E73))</f>
        <v>0</v>
      </c>
      <c r="I73" s="116">
        <v>906.93</v>
      </c>
      <c r="J73" s="11">
        <f t="shared" si="12"/>
        <v>-3.0559189192160829E-3</v>
      </c>
      <c r="K73" s="16">
        <f t="shared" si="13"/>
        <v>11610.487370860175</v>
      </c>
    </row>
    <row r="74" spans="1:20" x14ac:dyDescent="0.25">
      <c r="A74" s="8">
        <v>41578</v>
      </c>
      <c r="B74" s="106">
        <v>13299.1</v>
      </c>
      <c r="C74" s="14">
        <f t="shared" si="10"/>
        <v>8.9981411934296762E-3</v>
      </c>
      <c r="D74" s="14">
        <f>(B74-(MAX($B$2:B74)))/(MAX($B$2:B74))</f>
        <v>-0.11618031141799519</v>
      </c>
      <c r="E74" s="9">
        <f t="shared" si="11"/>
        <v>12947.678520590664</v>
      </c>
      <c r="F74" s="14">
        <v>4.5967241965482186E-2</v>
      </c>
      <c r="G74" s="14">
        <f>(E74-(MAX($E$2:E74)))/(MAX($E$2:E74))</f>
        <v>0</v>
      </c>
      <c r="I74" s="116">
        <v>902.71</v>
      </c>
      <c r="J74" s="11">
        <f t="shared" si="12"/>
        <v>-4.6530603243909452E-3</v>
      </c>
      <c r="K74" s="16">
        <f t="shared" si="13"/>
        <v>11556.463072727984</v>
      </c>
    </row>
    <row r="75" spans="1:20" x14ac:dyDescent="0.25">
      <c r="A75" s="8">
        <v>41608</v>
      </c>
      <c r="B75" s="106">
        <v>13593</v>
      </c>
      <c r="C75" s="14">
        <f t="shared" si="10"/>
        <v>2.2099239798181847E-2</v>
      </c>
      <c r="D75" s="14">
        <f>(B75-(MAX($B$2:B75)))/(MAX($B$2:B75))</f>
        <v>-9.6648568181667102E-2</v>
      </c>
      <c r="E75" s="9">
        <f t="shared" si="11"/>
        <v>13342.245437703965</v>
      </c>
      <c r="F75" s="14">
        <v>3.0473950715243836E-2</v>
      </c>
      <c r="G75" s="14">
        <f>(E75-(MAX($E$2:E75)))/(MAX($E$2:E75))</f>
        <v>0</v>
      </c>
      <c r="I75" s="116">
        <v>930.49</v>
      </c>
      <c r="J75" s="11">
        <f t="shared" si="12"/>
        <v>3.0774002725127536E-2</v>
      </c>
      <c r="K75" s="16">
        <f t="shared" si="13"/>
        <v>11912.10169882095</v>
      </c>
    </row>
    <row r="76" spans="1:20" x14ac:dyDescent="0.25">
      <c r="A76" s="8">
        <v>41639</v>
      </c>
      <c r="B76" s="106">
        <v>13605.2</v>
      </c>
      <c r="C76" s="14">
        <f t="shared" si="10"/>
        <v>8.9752078275595615E-4</v>
      </c>
      <c r="D76" s="14">
        <f>(B76-(MAX($B$2:B76)))/(MAX($B$2:B76))</f>
        <v>-9.5837791497477856E-2</v>
      </c>
      <c r="E76" s="9">
        <f t="shared" si="11"/>
        <v>13680.038949196869</v>
      </c>
      <c r="F76" s="14">
        <v>2.5317590886038577E-2</v>
      </c>
      <c r="G76" s="14">
        <f>(E76-(MAX($E$2:E76)))/(MAX($E$2:E76))</f>
        <v>0</v>
      </c>
      <c r="I76" s="116">
        <v>939.86</v>
      </c>
      <c r="J76" s="11">
        <f t="shared" si="12"/>
        <v>1.0069963137701698E-2</v>
      </c>
      <c r="K76" s="16">
        <f t="shared" si="13"/>
        <v>12032.056123820632</v>
      </c>
    </row>
    <row r="77" spans="1:20" x14ac:dyDescent="0.25">
      <c r="A77" s="8">
        <v>41670</v>
      </c>
      <c r="B77" s="106">
        <v>13565.8</v>
      </c>
      <c r="C77" s="14">
        <f t="shared" si="10"/>
        <v>-2.8959515479376474E-3</v>
      </c>
      <c r="D77" s="14">
        <f>(B77-(MAX($B$2:B77)))/(MAX($B$2:B77))</f>
        <v>-9.8456201444777472E-2</v>
      </c>
      <c r="E77" s="9">
        <f t="shared" si="11"/>
        <v>13207.037261673402</v>
      </c>
      <c r="F77" s="14">
        <v>-3.4576048305128282E-2</v>
      </c>
      <c r="G77" s="14">
        <f>(E77-(MAX($E$2:E77)))/(MAX($E$2:E77))</f>
        <v>-3.4576048305128254E-2</v>
      </c>
      <c r="I77" s="116">
        <v>907.44</v>
      </c>
      <c r="J77" s="11">
        <f t="shared" si="12"/>
        <v>-3.4494499180728999E-2</v>
      </c>
      <c r="K77" s="16">
        <f t="shared" si="13"/>
        <v>11617.016373715016</v>
      </c>
    </row>
    <row r="78" spans="1:20" x14ac:dyDescent="0.25">
      <c r="A78" s="8">
        <v>41698</v>
      </c>
      <c r="B78" s="106">
        <v>13842.5</v>
      </c>
      <c r="C78" s="14">
        <f t="shared" si="10"/>
        <v>2.0396880390393557E-2</v>
      </c>
      <c r="D78" s="14">
        <f>(B78-(MAX($B$2:B78)))/(MAX($B$2:B78))</f>
        <v>-8.0067520418945548E-2</v>
      </c>
      <c r="E78" s="9">
        <f t="shared" si="11"/>
        <v>13811.203670466679</v>
      </c>
      <c r="F78" s="14">
        <v>4.5745794217341818E-2</v>
      </c>
      <c r="G78" s="14">
        <f>(E78-(MAX($E$2:E78)))/(MAX($E$2:E78))</f>
        <v>0</v>
      </c>
      <c r="I78" s="116">
        <v>903.83</v>
      </c>
      <c r="J78" s="11">
        <f t="shared" si="12"/>
        <v>-3.9782244556113566E-3</v>
      </c>
      <c r="K78" s="16">
        <f t="shared" si="13"/>
        <v>11570.801275075866</v>
      </c>
    </row>
    <row r="79" spans="1:20" x14ac:dyDescent="0.25">
      <c r="A79" s="8">
        <v>41729</v>
      </c>
      <c r="B79" s="106">
        <v>13778.8</v>
      </c>
      <c r="C79" s="14">
        <f t="shared" si="10"/>
        <v>-4.6017699115045163E-3</v>
      </c>
      <c r="D79" s="14">
        <f>(B79-(MAX($B$2:B79)))/(MAX($B$2:B79))</f>
        <v>-8.4300838024097352E-2</v>
      </c>
      <c r="E79" s="9">
        <f t="shared" si="11"/>
        <v>13927.267325997342</v>
      </c>
      <c r="F79" s="14">
        <v>8.4035872831886849E-3</v>
      </c>
      <c r="G79" s="14">
        <f>(E79-(MAX($E$2:E79)))/(MAX($E$2:E79))</f>
        <v>0</v>
      </c>
      <c r="I79" s="116">
        <v>892.55</v>
      </c>
      <c r="J79" s="11">
        <f t="shared" si="12"/>
        <v>-1.2480223050794992E-2</v>
      </c>
      <c r="K79" s="16">
        <f t="shared" si="13"/>
        <v>11426.395094286496</v>
      </c>
    </row>
    <row r="80" spans="1:20" x14ac:dyDescent="0.25">
      <c r="A80" s="8">
        <v>41759</v>
      </c>
      <c r="B80" s="106">
        <v>13971.7</v>
      </c>
      <c r="C80" s="14">
        <f t="shared" si="10"/>
        <v>1.3999767759166337E-2</v>
      </c>
      <c r="D80" s="14">
        <f>(B80-(MAX($B$2:B80)))/(MAX($B$2:B80))</f>
        <v>-7.1481262419171451E-2</v>
      </c>
      <c r="E80" s="9">
        <f t="shared" si="11"/>
        <v>14030.210383426775</v>
      </c>
      <c r="F80" s="14">
        <v>7.3914756584929631E-3</v>
      </c>
      <c r="G80" s="14">
        <f>(E80-(MAX($E$2:E80)))/(MAX($E$2:E80))</f>
        <v>0</v>
      </c>
      <c r="I80" s="116">
        <v>894.28</v>
      </c>
      <c r="J80" s="11">
        <f t="shared" si="12"/>
        <v>1.9382667637668494E-3</v>
      </c>
      <c r="K80" s="16">
        <f t="shared" si="13"/>
        <v>11448.54249612742</v>
      </c>
    </row>
    <row r="81" spans="1:11" x14ac:dyDescent="0.25">
      <c r="A81" s="8">
        <v>41790</v>
      </c>
      <c r="B81" s="106">
        <v>14227.4</v>
      </c>
      <c r="C81" s="14">
        <f t="shared" si="10"/>
        <v>1.8301280445471857E-2</v>
      </c>
      <c r="D81" s="14">
        <f>(B81-(MAX($B$2:B81)))/(MAX($B$2:B81))</f>
        <v>-5.4488180603829234E-2</v>
      </c>
      <c r="E81" s="9">
        <f t="shared" si="11"/>
        <v>14359.586907458512</v>
      </c>
      <c r="F81" s="14">
        <v>2.3476235568129056E-2</v>
      </c>
      <c r="G81" s="14">
        <f>(E81-(MAX($E$2:E81)))/(MAX($E$2:E81))</f>
        <v>0</v>
      </c>
      <c r="I81" s="116">
        <v>898.47</v>
      </c>
      <c r="J81" s="11">
        <f t="shared" si="12"/>
        <v>4.6853334526100188E-3</v>
      </c>
      <c r="K81" s="16">
        <f t="shared" si="13"/>
        <v>11502.182735268154</v>
      </c>
    </row>
    <row r="82" spans="1:11" x14ac:dyDescent="0.25">
      <c r="A82" s="8">
        <v>41820</v>
      </c>
      <c r="B82" s="106">
        <v>14466.4</v>
      </c>
      <c r="C82" s="14">
        <f t="shared" si="10"/>
        <v>1.6798571769965021E-2</v>
      </c>
      <c r="D82" s="14">
        <f>(B82-(MAX($B$2:B82)))/(MAX($B$2:B82))</f>
        <v>-3.8604932446352477E-2</v>
      </c>
      <c r="E82" s="9">
        <f t="shared" si="11"/>
        <v>14656.203195979637</v>
      </c>
      <c r="F82" s="14">
        <v>2.0656324616626698E-2</v>
      </c>
      <c r="G82" s="14">
        <f>(E82-(MAX($E$2:E82)))/(MAX($E$2:E82))</f>
        <v>0</v>
      </c>
      <c r="I82" s="116">
        <v>898.49</v>
      </c>
      <c r="J82" s="11">
        <f t="shared" si="12"/>
        <v>2.2260064331591778E-5</v>
      </c>
      <c r="K82" s="16">
        <f t="shared" si="13"/>
        <v>11502.438774595796</v>
      </c>
    </row>
    <row r="83" spans="1:11" x14ac:dyDescent="0.25">
      <c r="A83" s="8">
        <v>41851</v>
      </c>
      <c r="B83" s="106">
        <v>14411.5</v>
      </c>
      <c r="C83" s="14">
        <f t="shared" si="10"/>
        <v>-3.7950008295083437E-3</v>
      </c>
      <c r="D83" s="14">
        <f>(B83-(MAX($B$2:B83)))/(MAX($B$2:B83))</f>
        <v>-4.2253427525203814E-2</v>
      </c>
      <c r="E83" s="9">
        <f t="shared" si="11"/>
        <v>14454.071717684325</v>
      </c>
      <c r="F83" s="14">
        <v>-1.3791530834586063E-2</v>
      </c>
      <c r="G83" s="14">
        <f>(E83-(MAX($E$2:E83)))/(MAX($E$2:E83))</f>
        <v>-1.3791530834586084E-2</v>
      </c>
      <c r="I83" s="116">
        <v>900.53</v>
      </c>
      <c r="J83" s="11">
        <f t="shared" si="12"/>
        <v>2.2704760208793751E-3</v>
      </c>
      <c r="K83" s="16">
        <f t="shared" si="13"/>
        <v>11528.554786015149</v>
      </c>
    </row>
    <row r="84" spans="1:11" x14ac:dyDescent="0.25">
      <c r="A84" s="8">
        <v>41882</v>
      </c>
      <c r="B84" s="106">
        <v>14659.4</v>
      </c>
      <c r="C84" s="14">
        <f t="shared" si="10"/>
        <v>1.7201540436456941E-2</v>
      </c>
      <c r="D84" s="14">
        <f>(B84-(MAX($B$2:B84)))/(MAX($B$2:B84))</f>
        <v>-2.5778711130900536E-2</v>
      </c>
      <c r="E84" s="9">
        <f t="shared" si="11"/>
        <v>15032.327008214801</v>
      </c>
      <c r="F84" s="14">
        <v>4.0006394172168891E-2</v>
      </c>
      <c r="G84" s="14">
        <f>(E84-(MAX($E$2:E84)))/(MAX($E$2:E84))</f>
        <v>0</v>
      </c>
      <c r="I84" s="116">
        <v>929.65</v>
      </c>
      <c r="J84" s="11">
        <f t="shared" si="12"/>
        <v>3.2336512942378492E-2</v>
      </c>
      <c r="K84" s="16">
        <f t="shared" si="13"/>
        <v>11901.348047060048</v>
      </c>
    </row>
    <row r="85" spans="1:11" x14ac:dyDescent="0.25">
      <c r="A85" s="8">
        <v>41912</v>
      </c>
      <c r="B85" s="106">
        <v>14402.8</v>
      </c>
      <c r="C85" s="14">
        <f t="shared" si="10"/>
        <v>-1.7504127044763118E-2</v>
      </c>
      <c r="D85" s="14">
        <f>(B85-(MAX($B$2:B85)))/(MAX($B$2:B85))</f>
        <v>-4.2831604340978116E-2</v>
      </c>
      <c r="E85" s="9">
        <f t="shared" si="11"/>
        <v>14821.530984003584</v>
      </c>
      <c r="F85" s="14">
        <v>-1.4022847167708741E-2</v>
      </c>
      <c r="G85" s="14">
        <f>(E85-(MAX($E$2:E85)))/(MAX($E$2:E85))</f>
        <v>-1.4022847167708753E-2</v>
      </c>
      <c r="I85" s="116">
        <v>969.5</v>
      </c>
      <c r="J85" s="11">
        <f t="shared" si="12"/>
        <v>4.2865594578604949E-2</v>
      </c>
      <c r="K85" s="16">
        <f t="shared" si="13"/>
        <v>12411.506407384195</v>
      </c>
    </row>
    <row r="86" spans="1:11" x14ac:dyDescent="0.25">
      <c r="A86" s="8">
        <v>41943</v>
      </c>
      <c r="B86" s="106">
        <v>14398.5</v>
      </c>
      <c r="C86" s="14">
        <f t="shared" si="10"/>
        <v>-2.9855305912729335E-4</v>
      </c>
      <c r="D86" s="14">
        <f>(B86-(MAX($B$2:B86)))/(MAX($B$2:B86))</f>
        <v>-4.3117369893602125E-2</v>
      </c>
      <c r="E86" s="9">
        <f t="shared" si="11"/>
        <v>15183.543964318558</v>
      </c>
      <c r="F86" s="14">
        <v>2.4424803396200012E-2</v>
      </c>
      <c r="G86" s="14">
        <f>(E86-(MAX($E$2:E86)))/(MAX($E$2:E86))</f>
        <v>0</v>
      </c>
      <c r="I86" s="116">
        <v>980.53</v>
      </c>
      <c r="J86" s="11">
        <f t="shared" si="12"/>
        <v>1.1376998452810705E-2</v>
      </c>
      <c r="K86" s="16">
        <f t="shared" si="13"/>
        <v>12552.712096578056</v>
      </c>
    </row>
    <row r="87" spans="1:11" x14ac:dyDescent="0.25">
      <c r="A87" s="8">
        <v>41973</v>
      </c>
      <c r="B87" s="106">
        <v>14670.6</v>
      </c>
      <c r="C87" s="14">
        <f t="shared" si="10"/>
        <v>1.8897801854359964E-2</v>
      </c>
      <c r="D87" s="14">
        <f>(B87-(MAX($B$2:B87)))/(MAX($B$2:B87))</f>
        <v>-2.5034391551972707E-2</v>
      </c>
      <c r="E87" s="9">
        <f t="shared" si="11"/>
        <v>15591.891635412398</v>
      </c>
      <c r="F87" s="14">
        <v>2.6894094820909986E-2</v>
      </c>
      <c r="G87" s="14">
        <f>(E87-(MAX($E$2:E87)))/(MAX($E$2:E87))</f>
        <v>0</v>
      </c>
      <c r="I87" s="116">
        <v>1051.18</v>
      </c>
      <c r="J87" s="11">
        <f t="shared" si="12"/>
        <v>7.2052869366567185E-2</v>
      </c>
      <c r="K87" s="16">
        <f t="shared" si="13"/>
        <v>13457.171021468923</v>
      </c>
    </row>
    <row r="88" spans="1:11" x14ac:dyDescent="0.25">
      <c r="A88" s="8">
        <v>42004</v>
      </c>
      <c r="B88" s="106">
        <v>15055</v>
      </c>
      <c r="C88" s="14">
        <f t="shared" si="10"/>
        <v>2.620206399192937E-2</v>
      </c>
      <c r="D88" s="14">
        <f>(B88-(MAX($B$2:B88)))/(MAX($B$2:B88))</f>
        <v>0</v>
      </c>
      <c r="E88" s="9">
        <f t="shared" si="11"/>
        <v>15552.612360593632</v>
      </c>
      <c r="F88" s="14">
        <v>-2.5192116349471716E-3</v>
      </c>
      <c r="G88" s="14">
        <f>(E88-(MAX($E$2:E88)))/(MAX($E$2:E88))</f>
        <v>-2.5192116349471317E-3</v>
      </c>
      <c r="I88" s="116">
        <v>1088.0899999999999</v>
      </c>
      <c r="J88" s="11">
        <f t="shared" si="12"/>
        <v>3.5112920717669471E-2</v>
      </c>
      <c r="K88" s="16">
        <f t="shared" si="13"/>
        <v>13929.69160062988</v>
      </c>
    </row>
    <row r="89" spans="1:11" x14ac:dyDescent="0.25">
      <c r="A89" s="8">
        <v>42035</v>
      </c>
      <c r="B89" s="106">
        <v>15861.9</v>
      </c>
      <c r="C89" s="14">
        <f t="shared" si="10"/>
        <v>5.3596811690468149E-2</v>
      </c>
      <c r="D89" s="14">
        <f>(B89-(MAX($B$2:B89)))/(MAX($B$2:B89))</f>
        <v>0</v>
      </c>
      <c r="E89" s="9">
        <f t="shared" si="11"/>
        <v>15085.717114953755</v>
      </c>
      <c r="F89" s="14">
        <v>-3.0020374379218118E-2</v>
      </c>
      <c r="G89" s="14">
        <f>(E89-(MAX($E$2:E89)))/(MAX($E$2:E89))</f>
        <v>-3.2463958337743681E-2</v>
      </c>
      <c r="I89" s="116">
        <v>1177.3</v>
      </c>
      <c r="J89" s="11">
        <f t="shared" si="12"/>
        <v>8.1987703223078912E-2</v>
      </c>
      <c r="K89" s="16">
        <f t="shared" si="13"/>
        <v>15071.755021571338</v>
      </c>
    </row>
    <row r="90" spans="1:11" x14ac:dyDescent="0.25">
      <c r="A90" s="8">
        <v>42063</v>
      </c>
      <c r="B90" s="106">
        <v>15704.9</v>
      </c>
      <c r="C90" s="14">
        <f t="shared" si="10"/>
        <v>-9.8979315214444696E-3</v>
      </c>
      <c r="D90" s="14">
        <f>(B90-(MAX($B$2:B90)))/(MAX($B$2:B90))</f>
        <v>-9.8979315214444679E-3</v>
      </c>
      <c r="E90" s="9">
        <f t="shared" si="11"/>
        <v>15952.749342938589</v>
      </c>
      <c r="F90" s="14">
        <v>5.747371645497612E-2</v>
      </c>
      <c r="G90" s="14">
        <f>(E90-(MAX($E$2:E90)))/(MAX($E$2:E90))</f>
        <v>0</v>
      </c>
      <c r="I90" s="116">
        <v>1161.9000000000001</v>
      </c>
      <c r="J90" s="11">
        <f t="shared" si="12"/>
        <v>-1.3080778051473563E-2</v>
      </c>
      <c r="K90" s="16">
        <f t="shared" si="13"/>
        <v>14874.604739287981</v>
      </c>
    </row>
    <row r="91" spans="1:11" x14ac:dyDescent="0.25">
      <c r="A91" s="8">
        <v>42094</v>
      </c>
      <c r="B91" s="106">
        <v>15863.5</v>
      </c>
      <c r="C91" s="14">
        <f t="shared" si="10"/>
        <v>1.0098758986049061E-2</v>
      </c>
      <c r="D91" s="14">
        <f>(B91-(MAX($B$2:B91)))/(MAX($B$2:B91))</f>
        <v>0</v>
      </c>
      <c r="E91" s="9">
        <f t="shared" si="11"/>
        <v>15700.446017815942</v>
      </c>
      <c r="F91" s="14">
        <v>-1.581566410271007E-2</v>
      </c>
      <c r="G91" s="14">
        <f>(E91-(MAX($E$2:E91)))/(MAX($E$2:E91))</f>
        <v>-1.5815664102710111E-2</v>
      </c>
      <c r="I91" s="116">
        <v>1211.6199999999999</v>
      </c>
      <c r="J91" s="11">
        <f t="shared" si="12"/>
        <v>4.2791978655650098E-2</v>
      </c>
      <c r="K91" s="16">
        <f t="shared" si="13"/>
        <v>15511.118507802825</v>
      </c>
    </row>
    <row r="92" spans="1:11" x14ac:dyDescent="0.25">
      <c r="A92" s="8">
        <v>42124</v>
      </c>
      <c r="B92" s="106">
        <v>15616.1</v>
      </c>
      <c r="C92" s="14">
        <f t="shared" si="10"/>
        <v>-1.5595549531944419E-2</v>
      </c>
      <c r="D92" s="14">
        <f>(B92-(MAX($B$2:B92)))/(MAX($B$2:B92))</f>
        <v>-1.5595549531944378E-2</v>
      </c>
      <c r="E92" s="9">
        <f t="shared" si="11"/>
        <v>15851.08533752531</v>
      </c>
      <c r="F92" s="14">
        <v>9.5945885574479917E-3</v>
      </c>
      <c r="G92" s="14">
        <f>(E92-(MAX($E$2:E92)))/(MAX($E$2:E92))</f>
        <v>-6.3728203350903699E-3</v>
      </c>
      <c r="I92" s="116">
        <v>1163.5999999999999</v>
      </c>
      <c r="J92" s="11">
        <f t="shared" si="12"/>
        <v>-3.9632888199270355E-2</v>
      </c>
      <c r="K92" s="16">
        <f t="shared" si="13"/>
        <v>14896.368082137442</v>
      </c>
    </row>
    <row r="93" spans="1:11" x14ac:dyDescent="0.25">
      <c r="A93" s="8">
        <v>42155</v>
      </c>
      <c r="B93" s="106">
        <v>15856.5</v>
      </c>
      <c r="C93" s="14">
        <f t="shared" si="10"/>
        <v>1.5394368632372979E-2</v>
      </c>
      <c r="D93" s="14">
        <f>(B93-(MAX($B$2:B93)))/(MAX($B$2:B93))</f>
        <v>-4.412645380905853E-4</v>
      </c>
      <c r="E93" s="9">
        <f t="shared" si="11"/>
        <v>16054.908465261346</v>
      </c>
      <c r="F93" s="14">
        <v>1.2858622825877575E-2</v>
      </c>
      <c r="G93" s="14">
        <f>(E93-(MAX($E$2:E93)))/(MAX($E$2:E93))</f>
        <v>0</v>
      </c>
      <c r="I93" s="116">
        <v>1173.04</v>
      </c>
      <c r="J93" s="11">
        <f t="shared" si="12"/>
        <v>8.1127535235476778E-3</v>
      </c>
      <c r="K93" s="16">
        <f t="shared" si="13"/>
        <v>15017.218644783865</v>
      </c>
    </row>
    <row r="94" spans="1:11" x14ac:dyDescent="0.25">
      <c r="A94" s="8">
        <v>42185</v>
      </c>
      <c r="B94" s="106">
        <v>15544.2</v>
      </c>
      <c r="C94" s="14">
        <f t="shared" si="10"/>
        <v>-1.9695393056475163E-2</v>
      </c>
      <c r="D94" s="14">
        <f>(B94-(MAX($B$2:B94)))/(MAX($B$2:B94))</f>
        <v>-2.0127966716046223E-2</v>
      </c>
      <c r="E94" s="9">
        <f t="shared" si="11"/>
        <v>15744.098825335119</v>
      </c>
      <c r="F94" s="14">
        <v>-1.9359166114135018E-2</v>
      </c>
      <c r="G94" s="14">
        <f>(E94-(MAX($E$2:E94)))/(MAX($E$2:E94))</f>
        <v>-1.9359166114135008E-2</v>
      </c>
      <c r="I94" s="116">
        <v>1120.69</v>
      </c>
      <c r="J94" s="11">
        <f t="shared" si="12"/>
        <v>-4.4627634181272469E-2</v>
      </c>
      <c r="K94" s="16">
        <f t="shared" si="13"/>
        <v>14347.035704684266</v>
      </c>
    </row>
    <row r="95" spans="1:11" x14ac:dyDescent="0.25">
      <c r="A95" s="8">
        <v>42216</v>
      </c>
      <c r="B95" s="106">
        <v>15575.3</v>
      </c>
      <c r="C95" s="14">
        <f t="shared" si="10"/>
        <v>2.0007462590547753E-3</v>
      </c>
      <c r="D95" s="14">
        <f>(B95-(MAX($B$2:B95)))/(MAX($B$2:B95))</f>
        <v>-1.8167491411101001E-2</v>
      </c>
      <c r="E95" s="9">
        <f t="shared" si="11"/>
        <v>16073.970466276336</v>
      </c>
      <c r="F95" s="14">
        <v>2.0952081449742588E-2</v>
      </c>
      <c r="G95" s="14">
        <f>(E95-(MAX($E$2:E95)))/(MAX($E$2:E95))</f>
        <v>0</v>
      </c>
      <c r="I95" s="116">
        <v>1149.95</v>
      </c>
      <c r="J95" s="11">
        <f t="shared" si="12"/>
        <v>2.6108915043410841E-2</v>
      </c>
      <c r="K95" s="16">
        <f t="shared" si="13"/>
        <v>14721.621241022649</v>
      </c>
    </row>
    <row r="96" spans="1:11" x14ac:dyDescent="0.25">
      <c r="A96" s="8">
        <v>42247</v>
      </c>
      <c r="B96" s="106">
        <v>15080</v>
      </c>
      <c r="C96" s="14">
        <f t="shared" si="10"/>
        <v>-3.1800350555045487E-2</v>
      </c>
      <c r="D96" s="14">
        <f>(B96-(MAX($B$2:B96)))/(MAX($B$2:B96))</f>
        <v>-4.9390109370567654E-2</v>
      </c>
      <c r="E96" s="9">
        <f t="shared" si="11"/>
        <v>15104.160219831894</v>
      </c>
      <c r="F96" s="14">
        <v>-6.0334206068073382E-2</v>
      </c>
      <c r="G96" s="14">
        <f>(E96-(MAX($E$2:E96)))/(MAX($E$2:E96))</f>
        <v>-6.0334206068073375E-2</v>
      </c>
      <c r="I96" s="116">
        <v>1130.05</v>
      </c>
      <c r="J96" s="11">
        <f t="shared" si="12"/>
        <v>-1.7305100221748804E-2</v>
      </c>
      <c r="K96" s="16">
        <f t="shared" si="13"/>
        <v>14466.862110020125</v>
      </c>
    </row>
    <row r="97" spans="1:11" x14ac:dyDescent="0.25">
      <c r="A97" s="8">
        <v>42277</v>
      </c>
      <c r="B97" s="106">
        <v>15280</v>
      </c>
      <c r="C97" s="14">
        <f t="shared" si="10"/>
        <v>1.3262599469495928E-2</v>
      </c>
      <c r="D97" s="14">
        <f>(B97-(MAX($B$2:B97)))/(MAX($B$2:B97))</f>
        <v>-3.6782551139408072E-2</v>
      </c>
      <c r="E97" s="9">
        <f t="shared" si="11"/>
        <v>14730.42947265922</v>
      </c>
      <c r="F97" s="14">
        <v>-2.4743563477429453E-2</v>
      </c>
      <c r="G97" s="14">
        <f>(E97-(MAX($E$2:E97)))/(MAX($E$2:E97))</f>
        <v>-8.3584886287797089E-2</v>
      </c>
      <c r="I97" s="116">
        <v>1156.3499999999999</v>
      </c>
      <c r="J97" s="11">
        <f t="shared" si="12"/>
        <v>2.3273306490863233E-2</v>
      </c>
      <c r="K97" s="16">
        <f t="shared" si="13"/>
        <v>14803.553825867681</v>
      </c>
    </row>
    <row r="98" spans="1:11" x14ac:dyDescent="0.25">
      <c r="A98" s="8">
        <v>42308</v>
      </c>
      <c r="B98" s="106">
        <v>14920</v>
      </c>
      <c r="C98" s="14">
        <f t="shared" si="10"/>
        <v>-2.3560209424083767E-2</v>
      </c>
      <c r="D98" s="14">
        <f>(B98-(MAX($B$2:B98)))/(MAX($B$2:B98))</f>
        <v>-5.9476155955495318E-2</v>
      </c>
      <c r="E98" s="9">
        <f t="shared" si="11"/>
        <v>15973.00787648482</v>
      </c>
      <c r="F98" s="14">
        <v>8.4354526535150853E-2</v>
      </c>
      <c r="G98" s="14">
        <f>(E98-(MAX($E$2:E98)))/(MAX($E$2:E98))</f>
        <v>-6.2811232609477664E-3</v>
      </c>
      <c r="I98" s="116">
        <v>1111.5</v>
      </c>
      <c r="J98" s="11">
        <f t="shared" si="12"/>
        <v>-3.8785834738617075E-2</v>
      </c>
      <c r="K98" s="16">
        <f t="shared" si="13"/>
        <v>14229.385633633354</v>
      </c>
    </row>
    <row r="99" spans="1:11" x14ac:dyDescent="0.25">
      <c r="A99" s="8">
        <v>42338</v>
      </c>
      <c r="B99" s="106">
        <v>15090</v>
      </c>
      <c r="C99" s="14">
        <f t="shared" si="10"/>
        <v>1.1394101876675666E-2</v>
      </c>
      <c r="D99" s="14">
        <f>(B99-(MAX($B$2:B99)))/(MAX($B$2:B99))</f>
        <v>-4.8759731459009678E-2</v>
      </c>
      <c r="E99" s="9">
        <f t="shared" si="11"/>
        <v>16020.497840052467</v>
      </c>
      <c r="F99" s="14">
        <v>2.9731384304618746E-3</v>
      </c>
      <c r="G99" s="14">
        <f>(E99-(MAX($E$2:E99)))/(MAX($E$2:E99))</f>
        <v>-3.3266594794395263E-3</v>
      </c>
      <c r="I99" s="116">
        <v>1134.6199999999999</v>
      </c>
      <c r="J99" s="11">
        <f t="shared" si="12"/>
        <v>2.080071974808817E-2</v>
      </c>
      <c r="K99" s="16">
        <f t="shared" si="13"/>
        <v>14525.367096386033</v>
      </c>
    </row>
    <row r="100" spans="1:11" x14ac:dyDescent="0.25">
      <c r="A100" s="8">
        <v>42369</v>
      </c>
      <c r="B100" s="106">
        <v>14900</v>
      </c>
      <c r="C100" s="14">
        <f t="shared" si="10"/>
        <v>-1.2591119946984808E-2</v>
      </c>
      <c r="D100" s="14">
        <f>(B100-(MAX($B$2:B100)))/(MAX($B$2:B100))</f>
        <v>-6.0736911778611277E-2</v>
      </c>
      <c r="E100" s="9">
        <f t="shared" si="11"/>
        <v>15767.823177247712</v>
      </c>
      <c r="F100" s="14">
        <v>-1.5771960729775159E-2</v>
      </c>
      <c r="G100" s="14">
        <f>(E100-(MAX($E$2:E100)))/(MAX($E$2:E100))</f>
        <v>-1.904615226654361E-2</v>
      </c>
      <c r="I100" s="116">
        <v>1126.8599999999999</v>
      </c>
      <c r="J100" s="11">
        <f t="shared" si="12"/>
        <v>-6.8392942130405254E-3</v>
      </c>
      <c r="K100" s="16">
        <f t="shared" si="13"/>
        <v>14426.023837261431</v>
      </c>
    </row>
    <row r="101" spans="1:11" x14ac:dyDescent="0.25">
      <c r="A101" s="8">
        <v>42400</v>
      </c>
      <c r="B101" s="106">
        <v>15770</v>
      </c>
      <c r="C101" s="14">
        <f t="shared" si="10"/>
        <v>5.8389261744966392E-2</v>
      </c>
      <c r="D101" s="14">
        <f>(B101-(MAX($B$2:B101)))/(MAX($B$2:B101))</f>
        <v>-5.8940334730671036E-3</v>
      </c>
      <c r="E101" s="9">
        <f t="shared" si="11"/>
        <v>14985.373421299089</v>
      </c>
      <c r="F101" s="14">
        <v>-4.9623194473518928E-2</v>
      </c>
      <c r="G101" s="14">
        <f>(E101-(MAX($E$2:E101)))/(MAX($E$2:E101))</f>
        <v>-6.7724215822167602E-2</v>
      </c>
      <c r="I101" s="116">
        <v>1164.1600000000001</v>
      </c>
      <c r="J101" s="11">
        <f t="shared" si="12"/>
        <v>3.3100828851853947E-2</v>
      </c>
      <c r="K101" s="16">
        <f t="shared" si="13"/>
        <v>14903.537183311388</v>
      </c>
    </row>
    <row r="102" spans="1:11" x14ac:dyDescent="0.25">
      <c r="A102" s="8">
        <v>42429</v>
      </c>
      <c r="B102" s="106">
        <v>15970</v>
      </c>
      <c r="C102" s="14">
        <f t="shared" si="10"/>
        <v>1.2682308180088864E-2</v>
      </c>
      <c r="D102" s="14">
        <f>(B102-(MAX($B$2:B102)))/(MAX($B$2:B102))</f>
        <v>0</v>
      </c>
      <c r="E102" s="9">
        <f t="shared" si="11"/>
        <v>14965.156147495312</v>
      </c>
      <c r="F102" s="14">
        <v>-1.3491338010330756E-3</v>
      </c>
      <c r="G102" s="14">
        <f>(E102-(MAX($E$2:E102)))/(MAX($E$2:E102))</f>
        <v>-6.8981980594486528E-2</v>
      </c>
      <c r="I102" s="116">
        <v>1199.48</v>
      </c>
      <c r="J102" s="11">
        <f t="shared" si="12"/>
        <v>3.0339472237493004E-2</v>
      </c>
      <c r="K102" s="16">
        <f t="shared" si="13"/>
        <v>15355.702635924908</v>
      </c>
    </row>
    <row r="103" spans="1:11" x14ac:dyDescent="0.25">
      <c r="A103" s="8">
        <v>42460</v>
      </c>
      <c r="B103" s="106">
        <v>15340</v>
      </c>
      <c r="C103" s="14">
        <f t="shared" si="10"/>
        <v>-3.9448966812773989E-2</v>
      </c>
      <c r="D103" s="14">
        <f>(B103-(MAX($B$2:B103)))/(MAX($B$2:B103))</f>
        <v>-3.9448966812773954E-2</v>
      </c>
      <c r="E103" s="9">
        <f t="shared" si="11"/>
        <v>15980.352110642112</v>
      </c>
      <c r="F103" s="14">
        <v>6.7837311762143582E-2</v>
      </c>
      <c r="G103" s="14">
        <f>(E103-(MAX($E$2:E103)))/(MAX($E$2:E103))</f>
        <v>-5.8242209559012182E-3</v>
      </c>
      <c r="I103" s="116">
        <v>1181.06</v>
      </c>
      <c r="J103" s="11">
        <f t="shared" si="12"/>
        <v>-1.5356654550305215E-2</v>
      </c>
      <c r="K103" s="16">
        <f t="shared" si="13"/>
        <v>15119.890415167798</v>
      </c>
    </row>
    <row r="104" spans="1:11" x14ac:dyDescent="0.25">
      <c r="A104" s="8">
        <v>42490</v>
      </c>
      <c r="B104" s="106">
        <v>14970</v>
      </c>
      <c r="C104" s="14">
        <f t="shared" si="10"/>
        <v>-2.4119947848761369E-2</v>
      </c>
      <c r="D104" s="14">
        <f>(B104-(MAX($B$2:B104)))/(MAX($B$2:B104))</f>
        <v>-6.2617407639323733E-2</v>
      </c>
      <c r="E104" s="9">
        <f t="shared" si="11"/>
        <v>16042.324243812058</v>
      </c>
      <c r="F104" s="14">
        <v>3.8780205054853578E-3</v>
      </c>
      <c r="G104" s="14">
        <f>(E104-(MAX($E$2:E104)))/(MAX($E$2:E104))</f>
        <v>-1.9687868987113646E-3</v>
      </c>
      <c r="I104" s="116">
        <v>1187.75</v>
      </c>
      <c r="J104" s="11">
        <f t="shared" si="12"/>
        <v>5.6644031632602232E-3</v>
      </c>
      <c r="K104" s="16">
        <f t="shared" si="13"/>
        <v>15205.535570263623</v>
      </c>
    </row>
    <row r="105" spans="1:11" x14ac:dyDescent="0.25">
      <c r="A105" s="8">
        <v>42521</v>
      </c>
      <c r="B105" s="106">
        <v>14820</v>
      </c>
      <c r="C105" s="14">
        <f t="shared" si="10"/>
        <v>-1.0020040080160331E-2</v>
      </c>
      <c r="D105" s="14">
        <f>(B105-(MAX($B$2:B105)))/(MAX($B$2:B105))</f>
        <v>-7.2010018785222285E-2</v>
      </c>
      <c r="E105" s="9">
        <f t="shared" si="11"/>
        <v>16330.399765644648</v>
      </c>
      <c r="F105" s="14">
        <v>1.7957218508640294E-2</v>
      </c>
      <c r="G105" s="14">
        <f>(E105-(MAX($E$2:E105)))/(MAX($E$2:E105))</f>
        <v>0</v>
      </c>
      <c r="I105" s="116">
        <v>1151.83</v>
      </c>
      <c r="J105" s="11">
        <f t="shared" si="12"/>
        <v>-3.0242054304357002E-2</v>
      </c>
      <c r="K105" s="16">
        <f t="shared" si="13"/>
        <v>14745.688937820878</v>
      </c>
    </row>
    <row r="106" spans="1:11" x14ac:dyDescent="0.25">
      <c r="A106" s="8">
        <v>42551</v>
      </c>
      <c r="B106" s="106">
        <v>15550</v>
      </c>
      <c r="C106" s="14">
        <f t="shared" si="10"/>
        <v>4.9257759784075539E-2</v>
      </c>
      <c r="D106" s="14">
        <f>(B106-(MAX($B$2:B106)))/(MAX($B$2:B106))</f>
        <v>-2.6299311208515967E-2</v>
      </c>
      <c r="E106" s="9">
        <f t="shared" si="11"/>
        <v>16372.732261405212</v>
      </c>
      <c r="F106" s="14">
        <v>2.5922510390481435E-3</v>
      </c>
      <c r="G106" s="14">
        <f>(E106-(MAX($E$2:E106)))/(MAX($E$2:E106))</f>
        <v>0</v>
      </c>
      <c r="I106" s="116">
        <v>1197.29</v>
      </c>
      <c r="J106" s="11">
        <f t="shared" si="12"/>
        <v>3.9467629771754442E-2</v>
      </c>
      <c r="K106" s="16">
        <f t="shared" si="13"/>
        <v>15327.666329548247</v>
      </c>
    </row>
    <row r="107" spans="1:11" x14ac:dyDescent="0.25">
      <c r="A107" s="8">
        <v>42582</v>
      </c>
      <c r="B107" s="106">
        <v>15710</v>
      </c>
      <c r="C107" s="14">
        <f t="shared" si="10"/>
        <v>1.0289389067524191E-2</v>
      </c>
      <c r="D107" s="14">
        <f>(B107-(MAX($B$2:B107)))/(MAX($B$2:B107))</f>
        <v>-1.6280525986224169E-2</v>
      </c>
      <c r="E107" s="9">
        <f t="shared" si="11"/>
        <v>16976.36229354655</v>
      </c>
      <c r="F107" s="14">
        <v>3.6868008497534133E-2</v>
      </c>
      <c r="G107" s="14">
        <f>(E107-(MAX($E$2:E107)))/(MAX($E$2:E107))</f>
        <v>0</v>
      </c>
      <c r="I107" s="116">
        <v>1197.8</v>
      </c>
      <c r="J107" s="11">
        <f t="shared" si="12"/>
        <v>4.2596196410227272E-4</v>
      </c>
      <c r="K107" s="16">
        <f t="shared" si="13"/>
        <v>15334.195332403086</v>
      </c>
    </row>
    <row r="108" spans="1:11" x14ac:dyDescent="0.25">
      <c r="A108" s="8">
        <v>42613</v>
      </c>
      <c r="B108" s="106">
        <v>15440</v>
      </c>
      <c r="C108" s="14">
        <f t="shared" si="10"/>
        <v>-1.7186505410566544E-2</v>
      </c>
      <c r="D108" s="14">
        <f>(B108-(MAX($B$2:B108)))/(MAX($B$2:B108))</f>
        <v>-3.3187226048841577E-2</v>
      </c>
      <c r="E108" s="9">
        <f t="shared" si="11"/>
        <v>17000.210424686513</v>
      </c>
      <c r="F108" s="14">
        <v>1.4047845308431395E-3</v>
      </c>
      <c r="G108" s="14">
        <f>(E108-(MAX($E$2:E108)))/(MAX($E$2:E108))</f>
        <v>0</v>
      </c>
      <c r="I108" s="116">
        <v>1167.5999999999999</v>
      </c>
      <c r="J108" s="11">
        <f t="shared" si="12"/>
        <v>-2.5212890298881296E-2</v>
      </c>
      <c r="K108" s="16">
        <f t="shared" si="13"/>
        <v>14947.575947665589</v>
      </c>
    </row>
    <row r="109" spans="1:11" x14ac:dyDescent="0.25">
      <c r="A109" s="8">
        <v>42643</v>
      </c>
      <c r="B109" s="106">
        <v>15330</v>
      </c>
      <c r="C109" s="14">
        <f t="shared" si="10"/>
        <v>-7.1243523316062429E-3</v>
      </c>
      <c r="D109" s="14">
        <f>(B109-(MAX($B$2:B109)))/(MAX($B$2:B109))</f>
        <v>-4.0075140889167186E-2</v>
      </c>
      <c r="E109" s="9">
        <f t="shared" si="11"/>
        <v>17003.387424855679</v>
      </c>
      <c r="F109" s="14">
        <v>1.8688004970535133E-4</v>
      </c>
      <c r="G109" s="14">
        <f>(E109-(MAX($E$2:E109)))/(MAX($E$2:E109))</f>
        <v>0</v>
      </c>
      <c r="I109" s="116">
        <v>1172.9000000000001</v>
      </c>
      <c r="J109" s="11">
        <f t="shared" si="12"/>
        <v>4.5392257622474119E-3</v>
      </c>
      <c r="K109" s="16">
        <f t="shared" si="13"/>
        <v>15015.426369490382</v>
      </c>
    </row>
    <row r="110" spans="1:11" x14ac:dyDescent="0.25">
      <c r="A110" s="8">
        <v>42674</v>
      </c>
      <c r="B110" s="106">
        <v>14890</v>
      </c>
      <c r="C110" s="14">
        <f t="shared" si="10"/>
        <v>-2.8701891715590344E-2</v>
      </c>
      <c r="D110" s="14">
        <f>(B110-(MAX($B$2:B110)))/(MAX($B$2:B110))</f>
        <v>-6.7626800250469632E-2</v>
      </c>
      <c r="E110" s="9">
        <f t="shared" si="11"/>
        <v>16693.237940808758</v>
      </c>
      <c r="F110" s="90">
        <v>-1.8240452699062937E-2</v>
      </c>
      <c r="G110" s="90">
        <f>(E110-(MAX($E$2:E110)))/(MAX($E$2:E110))</f>
        <v>-1.8240452699062867E-2</v>
      </c>
      <c r="I110" s="116">
        <v>1149.6400000000001</v>
      </c>
      <c r="J110" s="11">
        <f t="shared" si="12"/>
        <v>-1.9831187654531512E-2</v>
      </c>
      <c r="K110" s="16">
        <f t="shared" si="13"/>
        <v>14717.652631444218</v>
      </c>
    </row>
    <row r="111" spans="1:11" x14ac:dyDescent="0.25">
      <c r="A111" s="8">
        <v>42704</v>
      </c>
      <c r="B111" s="106">
        <v>14690</v>
      </c>
      <c r="C111" s="14">
        <f t="shared" si="10"/>
        <v>-1.3431833445265329E-2</v>
      </c>
      <c r="D111" s="14">
        <f>(B111-(MAX($B$2:B111)))/(MAX($B$2:B111))</f>
        <v>-8.0150281778334373E-2</v>
      </c>
      <c r="E111" s="9">
        <f t="shared" si="11"/>
        <v>17311.473921779765</v>
      </c>
      <c r="F111" s="90">
        <v>3.7035114647209877E-2</v>
      </c>
      <c r="G111" s="90">
        <f>(E111-(MAX($E$2:E111)))/(MAX($E$2:E111))</f>
        <v>0</v>
      </c>
      <c r="I111" s="116">
        <v>1163.33</v>
      </c>
      <c r="J111" s="11">
        <f t="shared" si="12"/>
        <v>1.1908075571483101E-2</v>
      </c>
      <c r="K111" s="16">
        <f t="shared" si="13"/>
        <v>14892.911551214293</v>
      </c>
    </row>
    <row r="112" spans="1:11" x14ac:dyDescent="0.25">
      <c r="A112" s="8">
        <v>42735</v>
      </c>
      <c r="B112" s="106">
        <v>14683.28</v>
      </c>
      <c r="C112" s="14">
        <f t="shared" si="10"/>
        <v>-4.5745405037433962E-4</v>
      </c>
      <c r="D112" s="14">
        <f>(B112-(MAX($B$2:B112)))/(MAX($B$2:B112))</f>
        <v>-8.0571070757670588E-2</v>
      </c>
      <c r="E112" s="9">
        <f t="shared" si="11"/>
        <v>17653.640965973078</v>
      </c>
      <c r="F112" s="90">
        <v>1.9765332850302686E-2</v>
      </c>
      <c r="G112" s="90">
        <f>(E112-(MAX($E$2:E112)))/(MAX($E$2:E112))</f>
        <v>0</v>
      </c>
      <c r="I112" s="116">
        <v>1174.04</v>
      </c>
      <c r="J112" s="11">
        <f t="shared" si="12"/>
        <v>9.2063301040976597E-3</v>
      </c>
      <c r="K112" s="16">
        <f t="shared" si="13"/>
        <v>15030.020611165901</v>
      </c>
    </row>
    <row r="113" spans="1:11" outlineLevel="1" x14ac:dyDescent="0.25">
      <c r="A113" s="8">
        <v>42766</v>
      </c>
      <c r="B113" s="107">
        <v>14572.5</v>
      </c>
      <c r="C113" s="90">
        <f t="shared" si="10"/>
        <v>-7.5446358034445549E-3</v>
      </c>
      <c r="D113" s="90">
        <f>(B113-(MAX($B$2:B113)))/(MAX($B$2:B113))</f>
        <v>-8.7507827175954914E-2</v>
      </c>
      <c r="E113" s="9">
        <f t="shared" si="11"/>
        <v>17988.463776009099</v>
      </c>
      <c r="F113" s="90">
        <v>1.8966218395479073E-2</v>
      </c>
      <c r="G113" s="90">
        <f>(E113-(MAX($E$2:E113)))/(MAX($E$2:E113))</f>
        <v>0</v>
      </c>
      <c r="I113" s="116">
        <v>1138.67</v>
      </c>
      <c r="J113" s="11">
        <f t="shared" si="12"/>
        <v>-3.0126741848659266E-2</v>
      </c>
      <c r="K113" s="16">
        <f t="shared" si="13"/>
        <v>14577.215060233279</v>
      </c>
    </row>
    <row r="114" spans="1:11" outlineLevel="1" x14ac:dyDescent="0.25">
      <c r="A114" s="8">
        <v>42794</v>
      </c>
      <c r="B114" s="107">
        <v>14904.84</v>
      </c>
      <c r="C114" s="90">
        <f t="shared" si="10"/>
        <v>2.2805970149253785E-2</v>
      </c>
      <c r="D114" s="90">
        <f>(B114-(MAX($B$2:B114)))/(MAX($B$2:B114))</f>
        <v>-6.669755792110206E-2</v>
      </c>
      <c r="E114" s="9">
        <f t="shared" si="11"/>
        <v>18702.752437419276</v>
      </c>
      <c r="F114" s="90">
        <v>3.970815241948622E-2</v>
      </c>
      <c r="G114" s="90">
        <f>(E114-(MAX($E$2:E114)))/(MAX($E$2:E114))</f>
        <v>0</v>
      </c>
      <c r="I114" s="116">
        <v>1148.01</v>
      </c>
      <c r="J114" s="11">
        <f t="shared" si="12"/>
        <v>8.2025521002573321E-3</v>
      </c>
      <c r="K114" s="16">
        <f t="shared" si="13"/>
        <v>14696.785426241498</v>
      </c>
    </row>
    <row r="115" spans="1:11" outlineLevel="1" x14ac:dyDescent="0.25">
      <c r="A115" s="8">
        <v>42825</v>
      </c>
      <c r="B115" s="107">
        <v>15005.55</v>
      </c>
      <c r="C115" s="90">
        <f t="shared" si="10"/>
        <v>6.7568655550813705E-3</v>
      </c>
      <c r="D115" s="90">
        <f>(B115-(MAX($B$2:B115)))/(MAX($B$2:B115))</f>
        <v>-6.039135879774582E-2</v>
      </c>
      <c r="E115" s="9">
        <f t="shared" si="11"/>
        <v>18724.537581436405</v>
      </c>
      <c r="F115" s="90">
        <v>1.1648095161407301E-3</v>
      </c>
      <c r="G115" s="90">
        <f>(E115-(MAX($E$2:E115)))/(MAX($E$2:E115))</f>
        <v>0</v>
      </c>
      <c r="I115" s="116">
        <v>1125.52</v>
      </c>
      <c r="J115" s="11">
        <f t="shared" si="12"/>
        <v>-1.959042168622227E-2</v>
      </c>
      <c r="K115" s="16">
        <f t="shared" si="13"/>
        <v>14408.869202309501</v>
      </c>
    </row>
    <row r="116" spans="1:11" outlineLevel="1" x14ac:dyDescent="0.25">
      <c r="A116" s="8">
        <v>42855</v>
      </c>
      <c r="B116" s="111">
        <v>15267.39</v>
      </c>
      <c r="C116" s="90">
        <f t="shared" si="10"/>
        <v>1.7449543668842438E-2</v>
      </c>
      <c r="D116" s="90">
        <f>(B116-(MAX($B$2:B116)))/(MAX($B$2:B116))</f>
        <v>-4.3995616781465283E-2</v>
      </c>
      <c r="E116" s="9">
        <f t="shared" si="11"/>
        <v>18916.849241027023</v>
      </c>
      <c r="F116" s="112">
        <v>1.0270569233243876E-2</v>
      </c>
      <c r="G116" s="90">
        <f>(E116-(MAX($E$2:E116)))/(MAX($E$2:E116))</f>
        <v>0</v>
      </c>
      <c r="H116" s="4"/>
      <c r="I116" s="123">
        <v>1111.52</v>
      </c>
      <c r="J116" s="11">
        <f t="shared" si="12"/>
        <v>-1.2438695003198497E-2</v>
      </c>
      <c r="K116" s="16">
        <f t="shared" si="13"/>
        <v>14229.641672960994</v>
      </c>
    </row>
    <row r="117" spans="1:11" outlineLevel="1" x14ac:dyDescent="0.25">
      <c r="A117" s="8">
        <v>42886</v>
      </c>
      <c r="B117" s="111">
        <v>15327.81</v>
      </c>
      <c r="C117" s="90">
        <f t="shared" si="10"/>
        <v>3.957454417552686E-3</v>
      </c>
      <c r="D117" s="90">
        <f>(B117-(MAX($B$2:B117)))/(MAX($B$2:B117))</f>
        <v>-4.0212273011897337E-2</v>
      </c>
      <c r="E117" s="9">
        <f t="shared" si="11"/>
        <v>19183.057099357571</v>
      </c>
      <c r="F117" s="112">
        <v>1.40725262932897E-2</v>
      </c>
      <c r="G117" s="90">
        <f>(E117-(MAX($E$2:E117)))/(MAX($E$2:E117))</f>
        <v>0</v>
      </c>
      <c r="H117" s="4"/>
      <c r="I117" s="123">
        <v>1112.74</v>
      </c>
      <c r="J117" s="11">
        <f t="shared" si="12"/>
        <v>1.0975960846408839E-3</v>
      </c>
      <c r="K117" s="16">
        <f t="shared" si="13"/>
        <v>14245.260071947079</v>
      </c>
    </row>
    <row r="118" spans="1:11" outlineLevel="1" x14ac:dyDescent="0.25">
      <c r="A118" s="8">
        <v>42916</v>
      </c>
      <c r="B118" s="111">
        <v>14894.77</v>
      </c>
      <c r="C118" s="90">
        <f t="shared" si="10"/>
        <v>-2.8251915961901908E-2</v>
      </c>
      <c r="D118" s="90">
        <f>(B118-(MAX($B$2:B118)))/(MAX($B$2:B118))</f>
        <v>-6.7328115216030035E-2</v>
      </c>
      <c r="E118" s="9">
        <f t="shared" si="11"/>
        <v>19302.792871966878</v>
      </c>
      <c r="F118" s="112">
        <v>6.2417461403123653E-3</v>
      </c>
      <c r="G118" s="90">
        <f>(E118-(MAX($E$2:E118)))/(MAX($E$2:E118))</f>
        <v>0</v>
      </c>
      <c r="H118" s="4"/>
      <c r="I118" s="123">
        <v>1091.08</v>
      </c>
      <c r="J118" s="11">
        <f t="shared" si="12"/>
        <v>-1.9465463630317981E-2</v>
      </c>
      <c r="K118" s="16">
        <f t="shared" si="13"/>
        <v>13967.969480112173</v>
      </c>
    </row>
    <row r="119" spans="1:11" outlineLevel="1" x14ac:dyDescent="0.25">
      <c r="A119" s="8">
        <v>42947</v>
      </c>
      <c r="B119" s="111">
        <v>14753.77</v>
      </c>
      <c r="C119" s="90">
        <f t="shared" si="10"/>
        <v>-9.4664100217727309E-3</v>
      </c>
      <c r="D119" s="90">
        <f>(B119-(MAX($B$2:B119)))/(MAX($B$2:B119))</f>
        <v>-7.6157169693174681E-2</v>
      </c>
      <c r="E119" s="9">
        <f t="shared" si="11"/>
        <v>19699.711594400218</v>
      </c>
      <c r="F119" s="112">
        <v>2.0562761309518951E-2</v>
      </c>
      <c r="G119" s="90">
        <f>(E119-(MAX($E$2:E119)))/(MAX($E$2:E119))</f>
        <v>0</v>
      </c>
      <c r="H119" s="4"/>
      <c r="I119" s="123">
        <v>1118.5899999999999</v>
      </c>
      <c r="J119" s="11">
        <f t="shared" si="12"/>
        <v>2.5213549877185937E-2</v>
      </c>
      <c r="K119" s="16">
        <f t="shared" si="13"/>
        <v>14320.151575281992</v>
      </c>
    </row>
    <row r="120" spans="1:11" outlineLevel="1" x14ac:dyDescent="0.25">
      <c r="A120" s="8">
        <v>42978</v>
      </c>
      <c r="B120" s="111">
        <v>14713.49</v>
      </c>
      <c r="C120" s="90">
        <f t="shared" si="10"/>
        <v>-2.7301496498861599E-3</v>
      </c>
      <c r="D120" s="90">
        <f>(B120-(MAX($B$2:B120)))/(MAX($B$2:B120))</f>
        <v>-7.8679398872886677E-2</v>
      </c>
      <c r="E120" s="9">
        <f t="shared" si="11"/>
        <v>19760.033337871897</v>
      </c>
      <c r="F120" s="112">
        <v>3.0620622633290573E-3</v>
      </c>
      <c r="G120" s="90">
        <f>(E120-(MAX($E$2:E120)))/(MAX($E$2:E120))</f>
        <v>0</v>
      </c>
      <c r="H120" s="4"/>
      <c r="I120" s="123">
        <v>1144.1199999999999</v>
      </c>
      <c r="J120" s="11">
        <f t="shared" si="12"/>
        <v>2.2823375857105699E-2</v>
      </c>
      <c r="K120" s="16">
        <f t="shared" si="13"/>
        <v>14646.985777015378</v>
      </c>
    </row>
    <row r="121" spans="1:11" outlineLevel="1" x14ac:dyDescent="0.25">
      <c r="A121" s="8">
        <v>43008</v>
      </c>
      <c r="B121" s="111">
        <v>14320.73</v>
      </c>
      <c r="C121" s="90">
        <f t="shared" si="10"/>
        <v>-2.6693870726795632E-2</v>
      </c>
      <c r="D121" s="90">
        <f>(B121-(MAX($B$2:B121)))/(MAX($B$2:B121))</f>
        <v>-0.10327301189730748</v>
      </c>
      <c r="E121" s="9">
        <f t="shared" si="11"/>
        <v>20167.638333601513</v>
      </c>
      <c r="F121" s="112">
        <v>2.0627748382813005E-2</v>
      </c>
      <c r="G121" s="90">
        <f>(E121-(MAX($E$2:E121)))/(MAX($E$2:E121))</f>
        <v>0</v>
      </c>
      <c r="H121" s="4"/>
      <c r="I121" s="123">
        <v>1111.02</v>
      </c>
      <c r="J121" s="11">
        <f t="shared" si="12"/>
        <v>-2.8930531762402456E-2</v>
      </c>
      <c r="K121" s="16">
        <f t="shared" si="13"/>
        <v>14223.240689769977</v>
      </c>
    </row>
    <row r="122" spans="1:11" outlineLevel="1" x14ac:dyDescent="0.25">
      <c r="A122" s="8">
        <f>EOMONTH(A121,1)</f>
        <v>43039</v>
      </c>
      <c r="B122" s="111">
        <v>14592.64</v>
      </c>
      <c r="C122" s="90">
        <f t="shared" si="10"/>
        <v>1.8987160570725026E-2</v>
      </c>
      <c r="D122" s="90">
        <f>(B122-(MAX($B$2:B122)))/(MAX($B$2:B122))</f>
        <v>-8.6246712586098978E-2</v>
      </c>
      <c r="E122" s="9">
        <f t="shared" si="11"/>
        <v>20638.246956062489</v>
      </c>
      <c r="F122" s="112">
        <v>2.3334840434781512E-2</v>
      </c>
      <c r="G122" s="90">
        <f>(E122-(MAX($E$2:E122)))/(MAX($E$2:E122))</f>
        <v>0</v>
      </c>
      <c r="H122" s="4"/>
      <c r="I122" s="123">
        <v>1124.48</v>
      </c>
      <c r="J122" s="11">
        <f t="shared" si="12"/>
        <v>1.2114993429461318E-2</v>
      </c>
      <c r="K122" s="16">
        <f t="shared" si="13"/>
        <v>14395.555157272187</v>
      </c>
    </row>
    <row r="123" spans="1:11" outlineLevel="1" x14ac:dyDescent="0.25">
      <c r="A123" s="8">
        <f t="shared" ref="A123:A160" si="14">EOMONTH(A122,1)</f>
        <v>43069</v>
      </c>
      <c r="B123" s="111">
        <v>14703.42</v>
      </c>
      <c r="C123" s="90">
        <f t="shared" si="10"/>
        <v>7.5914981799043435E-3</v>
      </c>
      <c r="D123" s="90">
        <f>(B123-(MAX($B$2:B123)))/(MAX($B$2:B123))</f>
        <v>-7.9309956167814652E-2</v>
      </c>
      <c r="E123" s="9">
        <f t="shared" si="11"/>
        <v>21271.21266509053</v>
      </c>
      <c r="F123" s="112">
        <v>3.0669548163445581E-2</v>
      </c>
      <c r="G123" s="90">
        <f>(E123-(MAX($E$2:E123)))/(MAX($E$2:E123))</f>
        <v>0</v>
      </c>
      <c r="H123" s="4"/>
      <c r="I123" s="123">
        <v>1133.19</v>
      </c>
      <c r="J123" s="11">
        <f t="shared" si="12"/>
        <v>7.7458025042687062E-3</v>
      </c>
      <c r="K123" s="16">
        <f t="shared" si="13"/>
        <v>14507.060284459723</v>
      </c>
    </row>
    <row r="124" spans="1:11" outlineLevel="1" x14ac:dyDescent="0.25">
      <c r="A124" s="8">
        <f t="shared" si="14"/>
        <v>43100</v>
      </c>
      <c r="B124" s="111">
        <v>14924.98</v>
      </c>
      <c r="C124" s="90">
        <f t="shared" si="10"/>
        <v>1.5068603086900945E-2</v>
      </c>
      <c r="D124" s="90">
        <f>(B124-(MAX($B$2:B124)))/(MAX($B$2:B124))</f>
        <v>-6.5436443331246111E-2</v>
      </c>
      <c r="E124" s="9">
        <f t="shared" si="11"/>
        <v>21507.713508852266</v>
      </c>
      <c r="F124" s="112">
        <v>1.1118352652732089E-2</v>
      </c>
      <c r="G124" s="90">
        <f>(E124-(MAX($E$2:E124)))/(MAX($E$2:E124))</f>
        <v>0</v>
      </c>
      <c r="H124" s="4"/>
      <c r="I124" s="123">
        <v>1147.5899999999999</v>
      </c>
      <c r="J124" s="11">
        <f t="shared" si="12"/>
        <v>1.2707489476610156E-2</v>
      </c>
      <c r="K124" s="16">
        <f t="shared" si="13"/>
        <v>14691.408600361045</v>
      </c>
    </row>
    <row r="125" spans="1:11" outlineLevel="1" x14ac:dyDescent="0.25">
      <c r="A125" s="8">
        <f t="shared" si="14"/>
        <v>43131</v>
      </c>
      <c r="B125" s="111">
        <v>15821.28</v>
      </c>
      <c r="C125" s="90">
        <f t="shared" si="10"/>
        <v>6.0053681813978965E-2</v>
      </c>
      <c r="D125" s="90">
        <f>(B125-(MAX($B$2:B125)))/(MAX($B$2:B125))</f>
        <v>-9.312460864120185E-3</v>
      </c>
      <c r="E125" s="9">
        <f t="shared" si="11"/>
        <v>22739.110522472107</v>
      </c>
      <c r="F125" s="112">
        <v>5.7253738902232287E-2</v>
      </c>
      <c r="G125" s="90">
        <f>(E125-(MAX($E$2:E125)))/(MAX($E$2:E125))</f>
        <v>0</v>
      </c>
      <c r="H125" s="4"/>
      <c r="I125" s="123">
        <v>1217.05</v>
      </c>
      <c r="J125" s="11">
        <f t="shared" si="12"/>
        <v>6.0526843210554349E-2</v>
      </c>
      <c r="K125" s="16">
        <f t="shared" si="13"/>
        <v>15580.633185257288</v>
      </c>
    </row>
    <row r="126" spans="1:11" outlineLevel="1" x14ac:dyDescent="0.25">
      <c r="A126" s="8">
        <f t="shared" si="14"/>
        <v>43159</v>
      </c>
      <c r="B126" s="111">
        <v>15317.74</v>
      </c>
      <c r="C126" s="90">
        <f t="shared" si="10"/>
        <v>-3.1826754851693506E-2</v>
      </c>
      <c r="D126" s="90">
        <f>(B126-(MAX($B$2:B126)))/(MAX($B$2:B126))</f>
        <v>-4.0842830306825312E-2</v>
      </c>
      <c r="E126" s="9">
        <f t="shared" si="11"/>
        <v>21901.042633691868</v>
      </c>
      <c r="F126" s="112">
        <v>-3.6855790289246793E-2</v>
      </c>
      <c r="G126" s="90">
        <f>(E126-(MAX($E$2:E126)))/(MAX($E$2:E126))</f>
        <v>-3.6855790289246869E-2</v>
      </c>
      <c r="H126" s="4"/>
      <c r="I126" s="123">
        <v>1118.5899999999999</v>
      </c>
      <c r="J126" s="11">
        <f t="shared" si="12"/>
        <v>-8.0900538186598814E-2</v>
      </c>
      <c r="K126" s="16">
        <f t="shared" si="13"/>
        <v>14320.151575281992</v>
      </c>
    </row>
    <row r="127" spans="1:11" outlineLevel="1" x14ac:dyDescent="0.25">
      <c r="A127" s="8">
        <f t="shared" si="14"/>
        <v>43190</v>
      </c>
      <c r="B127" s="111">
        <v>15015.62</v>
      </c>
      <c r="C127" s="90">
        <f t="shared" si="10"/>
        <v>-1.9723536239680151E-2</v>
      </c>
      <c r="D127" s="90">
        <f>(B127-(MAX($B$2:B127)))/(MAX($B$2:B127))</f>
        <v>-5.9760801502817734E-2</v>
      </c>
      <c r="E127" s="9">
        <f t="shared" si="11"/>
        <v>21344.448707951153</v>
      </c>
      <c r="F127" s="112">
        <v>-2.5414037817746205E-2</v>
      </c>
      <c r="G127" s="90">
        <f>(E127-(MAX($E$2:E127)))/(MAX($E$2:E127))</f>
        <v>-6.1333173658779154E-2</v>
      </c>
      <c r="H127" s="4"/>
      <c r="I127" s="123">
        <v>1089.02</v>
      </c>
      <c r="J127" s="11">
        <f t="shared" si="12"/>
        <v>-2.643506557362385E-2</v>
      </c>
      <c r="K127" s="16">
        <f t="shared" si="13"/>
        <v>13941.59742936518</v>
      </c>
    </row>
    <row r="128" spans="1:11" outlineLevel="1" x14ac:dyDescent="0.25">
      <c r="A128" s="8">
        <f t="shared" si="14"/>
        <v>43220</v>
      </c>
      <c r="B128" s="111">
        <v>14763.85</v>
      </c>
      <c r="C128" s="90">
        <f t="shared" si="10"/>
        <v>-1.676720641571916E-2</v>
      </c>
      <c r="D128" s="90">
        <f>(B128-(MAX($B$2:B128)))/(MAX($B$2:B128))</f>
        <v>-7.5525986224170297E-2</v>
      </c>
      <c r="E128" s="9">
        <f t="shared" si="11"/>
        <v>21426.34929672768</v>
      </c>
      <c r="F128" s="112">
        <v>3.8370908472336041E-3</v>
      </c>
      <c r="G128" s="90">
        <f>(E128-(MAX($E$2:E128)))/(MAX($E$2:E128))</f>
        <v>-5.7731423770823416E-2</v>
      </c>
      <c r="H128" s="4"/>
      <c r="I128" s="123">
        <v>1055.96</v>
      </c>
      <c r="J128" s="11">
        <f t="shared" si="12"/>
        <v>-3.035756919064847E-2</v>
      </c>
      <c r="K128" s="16">
        <f t="shared" si="13"/>
        <v>13518.36442077506</v>
      </c>
    </row>
    <row r="129" spans="1:11" outlineLevel="1" x14ac:dyDescent="0.25">
      <c r="A129" s="8">
        <f t="shared" si="14"/>
        <v>43251</v>
      </c>
      <c r="B129" s="111">
        <v>14773.92</v>
      </c>
      <c r="C129" s="90">
        <f t="shared" si="10"/>
        <v>6.8207141091236601E-4</v>
      </c>
      <c r="D129" s="90">
        <f>(B129-(MAX($B$2:B129)))/(MAX($B$2:B129))</f>
        <v>-7.4895428929242322E-2</v>
      </c>
      <c r="E129" s="9">
        <f t="shared" si="11"/>
        <v>21942.343635891018</v>
      </c>
      <c r="F129" s="112">
        <v>2.4082233142822096E-2</v>
      </c>
      <c r="G129" s="90">
        <f>(E129-(MAX($E$2:E129)))/(MAX($E$2:E129))</f>
        <v>-3.5039492234917327E-2</v>
      </c>
      <c r="H129" s="4"/>
      <c r="I129" s="123">
        <v>1044.23</v>
      </c>
      <c r="J129" s="11">
        <f t="shared" si="12"/>
        <v>-1.1108375317246844E-2</v>
      </c>
      <c r="K129" s="16">
        <f t="shared" si="13"/>
        <v>13368.197355113774</v>
      </c>
    </row>
    <row r="130" spans="1:11" outlineLevel="1" x14ac:dyDescent="0.25">
      <c r="A130" s="8">
        <f t="shared" si="14"/>
        <v>43281</v>
      </c>
      <c r="B130" s="111">
        <v>14743.7</v>
      </c>
      <c r="C130" s="90">
        <f t="shared" si="10"/>
        <v>-2.0454963882300392E-3</v>
      </c>
      <c r="D130" s="90">
        <f>(B130-(MAX($B$2:B130)))/(MAX($B$2:B130))</f>
        <v>-7.6787726988102642E-2</v>
      </c>
      <c r="E130" s="9">
        <f t="shared" si="11"/>
        <v>22077.386772951755</v>
      </c>
      <c r="F130" s="112">
        <v>6.154453658261394E-3</v>
      </c>
      <c r="G130" s="90">
        <f>(E130-(MAX($E$2:E130)))/(MAX($E$2:E130))</f>
        <v>-2.910068750782481E-2</v>
      </c>
      <c r="H130" s="4"/>
      <c r="I130" s="123">
        <v>1057.06</v>
      </c>
      <c r="J130" s="11">
        <f t="shared" si="12"/>
        <v>1.2286565220305912E-2</v>
      </c>
      <c r="K130" s="16">
        <f t="shared" si="13"/>
        <v>13532.446583795301</v>
      </c>
    </row>
    <row r="131" spans="1:11" outlineLevel="1" x14ac:dyDescent="0.25">
      <c r="A131" s="8">
        <f t="shared" si="14"/>
        <v>43312</v>
      </c>
      <c r="B131" s="111">
        <v>14763.85</v>
      </c>
      <c r="C131" s="90">
        <f t="shared" si="10"/>
        <v>1.366685431743786E-3</v>
      </c>
      <c r="D131" s="90">
        <f>(B131-(MAX($B$2:B131)))/(MAX($B$2:B131))</f>
        <v>-7.5525986224170297E-2</v>
      </c>
      <c r="E131" s="9">
        <f t="shared" si="11"/>
        <v>22898.992024491774</v>
      </c>
      <c r="F131" s="112">
        <v>3.7214787238615266E-2</v>
      </c>
      <c r="G131" s="90">
        <f>(E131-(MAX($E$2:E131)))/(MAX($E$2:E131))</f>
        <v>0</v>
      </c>
      <c r="H131" s="4"/>
      <c r="I131" s="123">
        <v>1050.56</v>
      </c>
      <c r="J131" s="11">
        <f t="shared" si="12"/>
        <v>-6.1491306075340812E-3</v>
      </c>
      <c r="K131" s="16">
        <f t="shared" si="13"/>
        <v>13449.233802312065</v>
      </c>
    </row>
    <row r="132" spans="1:11" outlineLevel="1" x14ac:dyDescent="0.25">
      <c r="A132" s="8">
        <f t="shared" si="14"/>
        <v>43343</v>
      </c>
      <c r="B132" s="111">
        <v>14814.2</v>
      </c>
      <c r="C132" s="90">
        <f t="shared" ref="C132:C160" si="15">B132/B131-1</f>
        <v>3.4103570545622741E-3</v>
      </c>
      <c r="D132" s="90">
        <f>(B132-(MAX($B$2:B132)))/(MAX($B$2:B132))</f>
        <v>-7.2373199749530326E-2</v>
      </c>
      <c r="E132" s="9">
        <f t="shared" ref="E132:E160" si="16">E131*(1+F132)</f>
        <v>23645.133207078514</v>
      </c>
      <c r="F132" s="112">
        <v>3.2584018623557753E-2</v>
      </c>
      <c r="G132" s="90">
        <f>(E132-(MAX($E$2:E132)))/(MAX($E$2:E132))</f>
        <v>0</v>
      </c>
      <c r="H132" s="4"/>
      <c r="I132" s="123">
        <v>1065.17</v>
      </c>
      <c r="J132" s="11">
        <f t="shared" ref="J132:J160" si="17">I132/I131-1</f>
        <v>1.3906868717636467E-2</v>
      </c>
      <c r="K132" s="16">
        <f t="shared" ref="K132:K160" si="18">K131*(1+J132)</f>
        <v>13636.270531153617</v>
      </c>
    </row>
    <row r="133" spans="1:11" outlineLevel="1" x14ac:dyDescent="0.25">
      <c r="A133" s="8">
        <f t="shared" si="14"/>
        <v>43373</v>
      </c>
      <c r="B133" s="111">
        <v>14804.13</v>
      </c>
      <c r="C133" s="90">
        <f t="shared" si="15"/>
        <v>-6.7975320975832698E-4</v>
      </c>
      <c r="D133" s="90">
        <f>(B133-(MAX($B$2:B133)))/(MAX($B$2:B133))</f>
        <v>-7.3003757044458412E-2</v>
      </c>
      <c r="E133" s="9">
        <f t="shared" si="16"/>
        <v>23779.72248697223</v>
      </c>
      <c r="F133" s="112">
        <v>5.6920499755706011E-3</v>
      </c>
      <c r="G133" s="90">
        <f>(E133-(MAX($E$2:E133)))/(MAX($E$2:E133))</f>
        <v>0</v>
      </c>
      <c r="H133" s="4"/>
      <c r="I133" s="123">
        <v>1059.1500000000001</v>
      </c>
      <c r="J133" s="11">
        <f t="shared" si="17"/>
        <v>-5.6516800135189005E-3</v>
      </c>
      <c r="K133" s="16">
        <f t="shared" si="18"/>
        <v>13559.20269353376</v>
      </c>
    </row>
    <row r="134" spans="1:11" outlineLevel="1" x14ac:dyDescent="0.25">
      <c r="A134" s="8">
        <f t="shared" si="14"/>
        <v>43404</v>
      </c>
      <c r="B134" s="111">
        <v>14592.64</v>
      </c>
      <c r="C134" s="90">
        <f t="shared" si="15"/>
        <v>-1.4285878332600421E-2</v>
      </c>
      <c r="D134" s="90">
        <f>(B134-(MAX($B$2:B134)))/(MAX($B$2:B134))</f>
        <v>-8.6246712586098978E-2</v>
      </c>
      <c r="E134" s="9">
        <f t="shared" si="16"/>
        <v>22154.377452375935</v>
      </c>
      <c r="F134" s="112">
        <v>-6.8350042162466096E-2</v>
      </c>
      <c r="G134" s="90">
        <f>(E134-(MAX($E$2:E134)))/(MAX($E$2:E134))</f>
        <v>-6.8350042162466124E-2</v>
      </c>
      <c r="H134" s="4"/>
      <c r="I134" s="123">
        <v>1044.46</v>
      </c>
      <c r="J134" s="11">
        <f t="shared" si="17"/>
        <v>-1.3869612425057909E-2</v>
      </c>
      <c r="K134" s="16">
        <f t="shared" si="18"/>
        <v>13371.141807381646</v>
      </c>
    </row>
    <row r="135" spans="1:11" outlineLevel="1" x14ac:dyDescent="0.25">
      <c r="A135" s="8">
        <f t="shared" si="14"/>
        <v>43434</v>
      </c>
      <c r="B135" s="111">
        <v>14643</v>
      </c>
      <c r="C135" s="90">
        <f t="shared" si="15"/>
        <v>3.4510547782993228E-3</v>
      </c>
      <c r="D135" s="90">
        <f>(B135-(MAX($B$2:B135)))/(MAX($B$2:B135))</f>
        <v>-8.3093299937382598E-2</v>
      </c>
      <c r="E135" s="9">
        <f t="shared" si="16"/>
        <v>22605.841554337014</v>
      </c>
      <c r="F135" s="112">
        <v>2.0378099223576251E-2</v>
      </c>
      <c r="G135" s="90">
        <f>(E135-(MAX($E$2:E135)))/(MAX($E$2:E135))</f>
        <v>-4.9364786880012147E-2</v>
      </c>
      <c r="H135" s="4"/>
      <c r="I135" s="123">
        <v>1035.23</v>
      </c>
      <c r="J135" s="11">
        <f t="shared" si="17"/>
        <v>-8.8371024261341136E-3</v>
      </c>
      <c r="K135" s="16">
        <f t="shared" si="18"/>
        <v>13252.979657675451</v>
      </c>
    </row>
    <row r="136" spans="1:11" outlineLevel="1" x14ac:dyDescent="0.25">
      <c r="A136" s="8">
        <f t="shared" si="14"/>
        <v>43465</v>
      </c>
      <c r="B136" s="111">
        <v>14673.21</v>
      </c>
      <c r="C136" s="90">
        <f t="shared" si="15"/>
        <v>2.0631018233967513E-3</v>
      </c>
      <c r="D136" s="90">
        <f>(B136-(MAX($B$2:B136)))/(MAX($B$2:B136))</f>
        <v>-8.1201628052598673E-2</v>
      </c>
      <c r="E136" s="9">
        <f t="shared" si="16"/>
        <v>20564.763354747138</v>
      </c>
      <c r="F136" s="112">
        <v>-9.028985692409619E-2</v>
      </c>
      <c r="G136" s="90">
        <f>(E136-(MAX($E$2:E136)))/(MAX($E$2:E136))</f>
        <v>-0.13519750425962349</v>
      </c>
      <c r="H136" s="4"/>
      <c r="I136" s="123">
        <v>1097.07</v>
      </c>
      <c r="J136" s="11">
        <f t="shared" si="17"/>
        <v>5.9735517711039909E-2</v>
      </c>
      <c r="K136" s="16">
        <f t="shared" si="18"/>
        <v>14044.653258740575</v>
      </c>
    </row>
    <row r="137" spans="1:11" outlineLevel="1" x14ac:dyDescent="0.25">
      <c r="A137" s="8">
        <f t="shared" si="14"/>
        <v>43496</v>
      </c>
      <c r="B137" s="111">
        <v>14824.27</v>
      </c>
      <c r="C137" s="90">
        <f t="shared" si="15"/>
        <v>1.0294952501872512E-2</v>
      </c>
      <c r="D137" s="90">
        <f>(B137-(MAX($B$2:B137)))/(MAX($B$2:B137))</f>
        <v>-7.1742642454602351E-2</v>
      </c>
      <c r="E137" s="9">
        <f t="shared" si="16"/>
        <v>22212.718728209693</v>
      </c>
      <c r="F137" s="112">
        <v>8.0134905762586639E-2</v>
      </c>
      <c r="G137" s="90">
        <f>(E137-(MAX($E$2:E137)))/(MAX($E$2:E137))</f>
        <v>-6.5896637760218757E-2</v>
      </c>
      <c r="H137" s="4"/>
      <c r="I137" s="123">
        <v>1051.04</v>
      </c>
      <c r="J137" s="11">
        <f t="shared" si="17"/>
        <v>-4.1957213304529284E-2</v>
      </c>
      <c r="K137" s="16">
        <f t="shared" si="18"/>
        <v>13455.378746175444</v>
      </c>
    </row>
    <row r="138" spans="1:11" outlineLevel="1" x14ac:dyDescent="0.25">
      <c r="A138" s="8">
        <f t="shared" si="14"/>
        <v>43524</v>
      </c>
      <c r="B138" s="111">
        <v>14884.7</v>
      </c>
      <c r="C138" s="90">
        <f t="shared" si="15"/>
        <v>4.0764233247236881E-3</v>
      </c>
      <c r="D138" s="90">
        <f>(B138-(MAX($B$2:B138)))/(MAX($B$2:B138))</f>
        <v>-6.7958672510957996E-2</v>
      </c>
      <c r="E138" s="9">
        <f t="shared" si="16"/>
        <v>22925.934636315993</v>
      </c>
      <c r="F138" s="112">
        <v>3.2108447274422636E-2</v>
      </c>
      <c r="G138" s="90">
        <f>(E138-(MAX($E$2:E138)))/(MAX($E$2:E138))</f>
        <v>-3.5904029204881886E-2</v>
      </c>
      <c r="H138" s="4"/>
      <c r="I138" s="123">
        <v>1038.5899999999999</v>
      </c>
      <c r="J138" s="11">
        <f t="shared" si="17"/>
        <v>-1.1845410260313605E-2</v>
      </c>
      <c r="K138" s="16">
        <f t="shared" si="18"/>
        <v>13295.994264719091</v>
      </c>
    </row>
    <row r="139" spans="1:11" outlineLevel="1" x14ac:dyDescent="0.25">
      <c r="A139" s="8">
        <f t="shared" si="14"/>
        <v>43555</v>
      </c>
      <c r="B139" s="111">
        <v>14894.77</v>
      </c>
      <c r="C139" s="90">
        <f t="shared" si="15"/>
        <v>6.7653362177266807E-4</v>
      </c>
      <c r="D139" s="90">
        <f>(B139-(MAX($B$2:B139)))/(MAX($B$2:B139))</f>
        <v>-6.7328115216030035E-2</v>
      </c>
      <c r="E139" s="9">
        <f t="shared" si="16"/>
        <v>23371.416075620851</v>
      </c>
      <c r="F139" s="112">
        <v>1.9431331650016537E-2</v>
      </c>
      <c r="G139" s="90">
        <f>(E139-(MAX($E$2:E139)))/(MAX($E$2:E139))</f>
        <v>-1.7170360653917249E-2</v>
      </c>
      <c r="H139" s="4"/>
      <c r="I139" s="123">
        <v>1064.06</v>
      </c>
      <c r="J139" s="11">
        <f t="shared" si="17"/>
        <v>2.4523633002436096E-2</v>
      </c>
      <c r="K139" s="16">
        <f t="shared" si="18"/>
        <v>13622.060348469557</v>
      </c>
    </row>
    <row r="140" spans="1:11" outlineLevel="1" x14ac:dyDescent="0.25">
      <c r="A140" s="8">
        <f t="shared" si="14"/>
        <v>43585</v>
      </c>
      <c r="B140" s="111">
        <v>15106.25</v>
      </c>
      <c r="C140" s="90">
        <f t="shared" si="15"/>
        <v>1.4198272279464463E-2</v>
      </c>
      <c r="D140" s="90">
        <f>(B140-(MAX($B$2:B140)))/(MAX($B$2:B140))</f>
        <v>-5.4085785848465871E-2</v>
      </c>
      <c r="E140" s="9">
        <f t="shared" si="16"/>
        <v>24317.708268864979</v>
      </c>
      <c r="F140" s="112">
        <v>4.0489296420135323E-2</v>
      </c>
      <c r="G140" s="90">
        <f>(E140-(MAX($E$2:E140)))/(MAX($E$2:E140))</f>
        <v>0</v>
      </c>
      <c r="H140" s="4"/>
      <c r="I140" s="123">
        <v>1069.3599999999999</v>
      </c>
      <c r="J140" s="11">
        <f t="shared" si="17"/>
        <v>4.9809221284513594E-3</v>
      </c>
      <c r="K140" s="16">
        <f t="shared" si="18"/>
        <v>13689.910770294349</v>
      </c>
    </row>
    <row r="141" spans="1:11" outlineLevel="1" x14ac:dyDescent="0.25">
      <c r="A141" s="8">
        <f t="shared" si="14"/>
        <v>43616</v>
      </c>
      <c r="B141" s="111">
        <v>14985.4</v>
      </c>
      <c r="C141" s="90">
        <f t="shared" si="15"/>
        <v>-8.0000000000000071E-3</v>
      </c>
      <c r="D141" s="90">
        <f>(B141-(MAX($B$2:B141)))/(MAX($B$2:B141))</f>
        <v>-6.1653099561678172E-2</v>
      </c>
      <c r="E141" s="9">
        <f t="shared" si="16"/>
        <v>22772.365874892203</v>
      </c>
      <c r="F141" s="112">
        <v>-6.3548027506824978E-2</v>
      </c>
      <c r="G141" s="90">
        <f>(E141-(MAX($E$2:E141)))/(MAX($E$2:E141))</f>
        <v>-6.354802750682495E-2</v>
      </c>
      <c r="H141" s="4"/>
      <c r="I141" s="123">
        <v>1077.33</v>
      </c>
      <c r="J141" s="11">
        <f t="shared" si="17"/>
        <v>7.4530560335153151E-3</v>
      </c>
      <c r="K141" s="16">
        <f t="shared" si="18"/>
        <v>13791.942442359177</v>
      </c>
    </row>
    <row r="142" spans="1:11" outlineLevel="1" x14ac:dyDescent="0.25">
      <c r="A142" s="8">
        <f t="shared" si="14"/>
        <v>43646</v>
      </c>
      <c r="B142" s="111">
        <v>15015.62</v>
      </c>
      <c r="C142" s="90">
        <f t="shared" si="15"/>
        <v>2.0166295193988493E-3</v>
      </c>
      <c r="D142" s="90">
        <f>(B142-(MAX($B$2:B142)))/(MAX($B$2:B142))</f>
        <v>-5.9760801502817734E-2</v>
      </c>
      <c r="E142" s="9">
        <f t="shared" si="16"/>
        <v>24377.287336972433</v>
      </c>
      <c r="F142" s="112">
        <v>7.0476711594105623E-2</v>
      </c>
      <c r="G142" s="90">
        <f>(E142-(MAX($E$2:E142)))/(MAX($E$2:E142))</f>
        <v>0</v>
      </c>
      <c r="H142" s="4"/>
      <c r="I142" s="123">
        <v>1086</v>
      </c>
      <c r="J142" s="11">
        <f t="shared" si="17"/>
        <v>8.0476734148311468E-3</v>
      </c>
      <c r="K142" s="16">
        <f t="shared" si="18"/>
        <v>13902.935490891432</v>
      </c>
    </row>
    <row r="143" spans="1:11" outlineLevel="1" x14ac:dyDescent="0.25">
      <c r="A143" s="8">
        <f t="shared" si="14"/>
        <v>43677</v>
      </c>
      <c r="B143" s="111">
        <v>14945.12</v>
      </c>
      <c r="C143" s="90">
        <f t="shared" si="15"/>
        <v>-4.6951108245946171E-3</v>
      </c>
      <c r="D143" s="90">
        <f>(B143-(MAX($B$2:B143)))/(MAX($B$2:B143))</f>
        <v>-6.417532874139005E-2</v>
      </c>
      <c r="E143" s="9">
        <f t="shared" si="16"/>
        <v>24727.665069914623</v>
      </c>
      <c r="F143" s="112">
        <v>1.4373122328946719E-2</v>
      </c>
      <c r="G143" s="90">
        <f>(E143-(MAX($E$2:E143)))/(MAX($E$2:E143))</f>
        <v>0</v>
      </c>
      <c r="H143" s="4"/>
      <c r="I143" s="123">
        <v>1103.04</v>
      </c>
      <c r="J143" s="11">
        <f t="shared" si="17"/>
        <v>1.5690607734806683E-2</v>
      </c>
      <c r="K143" s="16">
        <f t="shared" si="18"/>
        <v>14121.080998041331</v>
      </c>
    </row>
    <row r="144" spans="1:11" outlineLevel="1" x14ac:dyDescent="0.25">
      <c r="A144" s="8">
        <f t="shared" si="14"/>
        <v>43708</v>
      </c>
      <c r="B144" s="111">
        <v>14894.77</v>
      </c>
      <c r="C144" s="90">
        <f t="shared" si="15"/>
        <v>-3.3689926879142407E-3</v>
      </c>
      <c r="D144" s="90">
        <f>(B144-(MAX($B$2:B144)))/(MAX($B$2:B144))</f>
        <v>-6.7328115216030035E-2</v>
      </c>
      <c r="E144" s="9">
        <f t="shared" si="16"/>
        <v>24335.945075030828</v>
      </c>
      <c r="F144" s="112">
        <v>-1.5841366088397368E-2</v>
      </c>
      <c r="G144" s="90">
        <f>(E144-(MAX($E$2:E144)))/(MAX($E$2:E144))</f>
        <v>-1.5841366088397431E-2</v>
      </c>
      <c r="H144" s="4"/>
      <c r="I144" s="123">
        <v>1143.6500000000001</v>
      </c>
      <c r="J144" s="11">
        <f t="shared" si="17"/>
        <v>3.6816434580795088E-2</v>
      </c>
      <c r="K144" s="16">
        <f t="shared" si="18"/>
        <v>14640.968852815828</v>
      </c>
    </row>
    <row r="145" spans="1:11" outlineLevel="1" x14ac:dyDescent="0.25">
      <c r="A145" s="8">
        <f t="shared" si="14"/>
        <v>43738</v>
      </c>
      <c r="B145" s="111">
        <v>14713.49</v>
      </c>
      <c r="C145" s="90">
        <f t="shared" si="15"/>
        <v>-1.2170714955652251E-2</v>
      </c>
      <c r="D145" s="90">
        <f>(B145-(MAX($B$2:B145)))/(MAX($B$2:B145))</f>
        <v>-7.8679398872886677E-2</v>
      </c>
      <c r="E145" s="9">
        <f t="shared" si="16"/>
        <v>24791.287592782835</v>
      </c>
      <c r="F145" s="112">
        <v>1.8710697955149458E-2</v>
      </c>
      <c r="G145" s="90">
        <f>(E145-(MAX($E$2:E145)))/(MAX($E$2:E145))</f>
        <v>0</v>
      </c>
      <c r="H145" s="4"/>
      <c r="I145" s="123">
        <v>1092.56</v>
      </c>
      <c r="J145" s="11">
        <f t="shared" si="17"/>
        <v>-4.4672758273947566E-2</v>
      </c>
      <c r="K145" s="16">
        <f t="shared" si="18"/>
        <v>13986.91639035759</v>
      </c>
    </row>
    <row r="146" spans="1:11" outlineLevel="1" x14ac:dyDescent="0.25">
      <c r="A146" s="8">
        <f t="shared" si="14"/>
        <v>43769</v>
      </c>
      <c r="B146" s="111">
        <v>14885</v>
      </c>
      <c r="C146" s="90">
        <f t="shared" si="15"/>
        <v>1.1656649781934814E-2</v>
      </c>
      <c r="D146" s="90">
        <f>(B146-(MAX($B$2:B146)))/(MAX($B$2:B146))</f>
        <v>-6.7939887288666248E-2</v>
      </c>
      <c r="E146" s="9">
        <f t="shared" si="16"/>
        <v>25328.241881114165</v>
      </c>
      <c r="F146" s="112">
        <v>2.1658991543773043E-2</v>
      </c>
      <c r="G146" s="90">
        <f>(E146-(MAX($E$2:E146)))/(MAX($E$2:E146))</f>
        <v>0</v>
      </c>
      <c r="H146" s="4"/>
      <c r="I146" s="123">
        <v>1059.75</v>
      </c>
      <c r="J146" s="11">
        <f t="shared" si="17"/>
        <v>-3.0030387347147913E-2</v>
      </c>
      <c r="K146" s="16">
        <f t="shared" si="18"/>
        <v>13566.88387336298</v>
      </c>
    </row>
    <row r="147" spans="1:11" outlineLevel="1" x14ac:dyDescent="0.25">
      <c r="A147" s="8">
        <f t="shared" si="14"/>
        <v>43799</v>
      </c>
      <c r="B147" s="111">
        <v>14935</v>
      </c>
      <c r="C147" s="90">
        <f t="shared" si="15"/>
        <v>3.3590863285186678E-3</v>
      </c>
      <c r="D147" s="90">
        <f>(B147-(MAX($B$2:B147)))/(MAX($B$2:B147))</f>
        <v>-6.4809016906700059E-2</v>
      </c>
      <c r="E147" s="9">
        <f t="shared" si="16"/>
        <v>26247.632722276539</v>
      </c>
      <c r="F147" s="112">
        <v>3.6299039052051674E-2</v>
      </c>
      <c r="G147" s="90">
        <f>(E147-(MAX($E$2:E147)))/(MAX($E$2:E147))</f>
        <v>0</v>
      </c>
      <c r="H147" s="4"/>
      <c r="I147" s="123">
        <v>1053.79</v>
      </c>
      <c r="J147" s="11">
        <f t="shared" si="17"/>
        <v>-5.6239679169616252E-3</v>
      </c>
      <c r="K147" s="16">
        <f t="shared" si="18"/>
        <v>13490.584153726042</v>
      </c>
    </row>
    <row r="148" spans="1:11" outlineLevel="1" x14ac:dyDescent="0.25">
      <c r="A148" s="8">
        <f t="shared" si="14"/>
        <v>43830</v>
      </c>
      <c r="B148" s="111">
        <v>15035</v>
      </c>
      <c r="C148" s="90">
        <f t="shared" si="15"/>
        <v>6.6956812855707426E-3</v>
      </c>
      <c r="D148" s="90">
        <f>(B148-(MAX($B$2:B148)))/(MAX($B$2:B148))</f>
        <v>-5.8547276142767689E-2</v>
      </c>
      <c r="E148" s="9">
        <f t="shared" si="16"/>
        <v>27039.861037187391</v>
      </c>
      <c r="F148" s="112">
        <v>3.0182848232194415E-2</v>
      </c>
      <c r="G148" s="90">
        <f>(E148-(MAX($E$2:E148)))/(MAX($E$2:E148))</f>
        <v>0</v>
      </c>
      <c r="H148" s="4"/>
      <c r="I148" s="123">
        <v>1047.01</v>
      </c>
      <c r="J148" s="11">
        <f t="shared" si="17"/>
        <v>-6.4339194716214188E-3</v>
      </c>
      <c r="K148" s="16">
        <f t="shared" si="18"/>
        <v>13403.786821655836</v>
      </c>
    </row>
    <row r="149" spans="1:11" outlineLevel="1" x14ac:dyDescent="0.25">
      <c r="A149" s="8">
        <f t="shared" si="14"/>
        <v>43861</v>
      </c>
      <c r="B149" s="111">
        <v>15350</v>
      </c>
      <c r="C149" s="90">
        <f t="shared" si="15"/>
        <v>2.0951114067176535E-2</v>
      </c>
      <c r="D149" s="90">
        <f>(B149-(MAX($B$2:B149)))/(MAX($B$2:B149))</f>
        <v>-3.8822792736380715E-2</v>
      </c>
      <c r="E149" s="9">
        <f t="shared" si="16"/>
        <v>27029.257283376024</v>
      </c>
      <c r="F149" s="112">
        <v>-3.9215267403869269E-4</v>
      </c>
      <c r="G149" s="90">
        <f>(E149-(MAX($E$2:E149)))/(MAX($E$2:E149))</f>
        <v>-3.9215267403866385E-4</v>
      </c>
      <c r="H149" s="4"/>
      <c r="I149" s="125">
        <v>1019.08</v>
      </c>
      <c r="J149" s="11">
        <f t="shared" si="17"/>
        <v>-2.6675962980296175E-2</v>
      </c>
      <c r="K149" s="16">
        <f t="shared" si="18"/>
        <v>13046.227900605563</v>
      </c>
    </row>
    <row r="150" spans="1:11" outlineLevel="1" x14ac:dyDescent="0.25">
      <c r="A150" s="8">
        <f t="shared" si="14"/>
        <v>43890</v>
      </c>
      <c r="B150" s="111">
        <v>14783</v>
      </c>
      <c r="C150" s="90">
        <f t="shared" si="15"/>
        <v>-3.6938110749185626E-2</v>
      </c>
      <c r="D150" s="90">
        <f>(B150-(MAX($B$2:B150)))/(MAX($B$2:B150))</f>
        <v>-7.4326862867877264E-2</v>
      </c>
      <c r="E150" s="9">
        <f t="shared" si="16"/>
        <v>24804.243151914234</v>
      </c>
      <c r="F150" s="112">
        <v>-8.2318729964890869E-2</v>
      </c>
      <c r="G150" s="90">
        <f>(E150-(MAX($E$2:E150)))/(MAX($E$2:E150))</f>
        <v>-8.2678601128850324E-2</v>
      </c>
      <c r="H150" s="4"/>
      <c r="I150" s="125">
        <v>998.96</v>
      </c>
      <c r="J150" s="11">
        <f t="shared" si="17"/>
        <v>-1.9743297876516075E-2</v>
      </c>
      <c r="K150" s="16">
        <f t="shared" si="18"/>
        <v>12788.652336998992</v>
      </c>
    </row>
    <row r="151" spans="1:11" outlineLevel="1" x14ac:dyDescent="0.25">
      <c r="A151" s="8">
        <f t="shared" si="14"/>
        <v>43921</v>
      </c>
      <c r="B151" s="111">
        <v>13986</v>
      </c>
      <c r="C151" s="90">
        <f t="shared" si="15"/>
        <v>-5.3913278766150263E-2</v>
      </c>
      <c r="D151" s="90">
        <f>(B151-(MAX($B$2:B151)))/(MAX($B$2:B151))</f>
        <v>-0.12423293675641828</v>
      </c>
      <c r="E151" s="9">
        <f t="shared" si="16"/>
        <v>21740.583495277813</v>
      </c>
      <c r="F151" s="112">
        <v>-0.12351353104680352</v>
      </c>
      <c r="G151" s="90">
        <f>(E151-(MAX($E$2:E151)))/(MAX($E$2:E151))</f>
        <v>-0.19598020620821924</v>
      </c>
      <c r="H151" s="4"/>
      <c r="I151" s="125">
        <v>1031.54</v>
      </c>
      <c r="J151" s="11">
        <f t="shared" si="17"/>
        <v>3.261391847521411E-2</v>
      </c>
      <c r="K151" s="16">
        <f t="shared" si="18"/>
        <v>13205.740401725734</v>
      </c>
    </row>
    <row r="152" spans="1:11" outlineLevel="1" x14ac:dyDescent="0.25">
      <c r="A152" s="8">
        <f t="shared" si="14"/>
        <v>43951</v>
      </c>
      <c r="B152" s="126">
        <v>14017</v>
      </c>
      <c r="C152" s="90">
        <f t="shared" si="15"/>
        <v>2.2165022165021586E-3</v>
      </c>
      <c r="D152" s="90">
        <f>(B152-(MAX($B$2:B152)))/(MAX($B$2:B152))</f>
        <v>-0.12229179711959925</v>
      </c>
      <c r="E152" s="9">
        <f t="shared" si="16"/>
        <v>24527.596578742145</v>
      </c>
      <c r="F152" s="112">
        <v>0.12819403324982925</v>
      </c>
      <c r="G152" s="90">
        <f>(E152-(MAX($E$2:E152)))/(MAX($E$2:E152))</f>
        <v>-9.2909666029354895E-2</v>
      </c>
      <c r="H152" s="4"/>
      <c r="I152" s="125">
        <v>1020.57</v>
      </c>
      <c r="J152" s="11">
        <f t="shared" si="17"/>
        <v>-1.0634585183318057E-2</v>
      </c>
      <c r="K152" s="16">
        <f t="shared" si="18"/>
        <v>13065.302830514796</v>
      </c>
    </row>
    <row r="153" spans="1:11" outlineLevel="1" x14ac:dyDescent="0.25">
      <c r="A153" s="8">
        <f t="shared" si="14"/>
        <v>43982</v>
      </c>
      <c r="B153" s="126">
        <v>14154</v>
      </c>
      <c r="C153" s="90">
        <f t="shared" si="15"/>
        <v>9.7738460440892627E-3</v>
      </c>
      <c r="D153" s="90">
        <f>(B153-(MAX($B$2:B153)))/(MAX($B$2:B153))</f>
        <v>-0.1137132122730119</v>
      </c>
      <c r="E153" s="9">
        <f t="shared" si="16"/>
        <v>25695.783666918342</v>
      </c>
      <c r="F153" s="112">
        <v>4.7627458500709929E-2</v>
      </c>
      <c r="G153" s="90">
        <f>(E153-(MAX($E$2:E153)))/(MAX($E$2:E153))</f>
        <v>-4.970725879177286E-2</v>
      </c>
      <c r="H153" s="4"/>
      <c r="I153" s="125">
        <v>1013.95</v>
      </c>
      <c r="J153" s="11">
        <f t="shared" si="17"/>
        <v>-6.4865712298030065E-3</v>
      </c>
      <c r="K153" s="16">
        <f t="shared" si="18"/>
        <v>12980.553813065715</v>
      </c>
    </row>
    <row r="154" spans="1:11" outlineLevel="1" x14ac:dyDescent="0.25">
      <c r="A154" s="8">
        <f t="shared" si="14"/>
        <v>44012</v>
      </c>
      <c r="B154" s="126">
        <v>14353</v>
      </c>
      <c r="C154" s="90">
        <f t="shared" si="15"/>
        <v>1.4059629786632666E-2</v>
      </c>
      <c r="D154" s="90">
        <f>(B154-(MAX($B$2:B154)))/(MAX($B$2:B154))</f>
        <v>-0.10125234815278647</v>
      </c>
      <c r="E154" s="9">
        <f t="shared" si="16"/>
        <v>26206.826836986871</v>
      </c>
      <c r="F154" s="112">
        <v>1.9888211104706066E-2</v>
      </c>
      <c r="G154" s="90">
        <f>(E154-(MAX($E$2:E154)))/(MAX($E$2:E154))</f>
        <v>-3.0807636143353856E-2</v>
      </c>
      <c r="H154" s="4"/>
      <c r="I154" s="125">
        <v>989.24</v>
      </c>
      <c r="J154" s="11">
        <f t="shared" si="17"/>
        <v>-2.4370037970314118E-2</v>
      </c>
      <c r="K154" s="16">
        <f t="shared" si="18"/>
        <v>12664.217223765598</v>
      </c>
    </row>
    <row r="155" spans="1:11" outlineLevel="1" x14ac:dyDescent="0.25">
      <c r="A155" s="8">
        <f t="shared" si="14"/>
        <v>44043</v>
      </c>
      <c r="B155" s="126">
        <v>14762</v>
      </c>
      <c r="C155" s="90">
        <f t="shared" si="15"/>
        <v>2.84957848533407E-2</v>
      </c>
      <c r="D155" s="90">
        <f>(B155-(MAX($B$2:B155)))/(MAX($B$2:B155))</f>
        <v>-7.5641828428303068E-2</v>
      </c>
      <c r="E155" s="9">
        <f t="shared" si="16"/>
        <v>27684.50325333068</v>
      </c>
      <c r="F155" s="112">
        <v>5.6385171143966906E-2</v>
      </c>
      <c r="G155" s="90">
        <f>(E155-(MAX($E$2:E155)))/(MAX($E$2:E155))</f>
        <v>0</v>
      </c>
      <c r="H155" s="4"/>
      <c r="I155" s="125">
        <v>1007.15</v>
      </c>
      <c r="J155" s="11">
        <f t="shared" si="17"/>
        <v>1.8104807731187611E-2</v>
      </c>
      <c r="K155" s="16">
        <f t="shared" si="18"/>
        <v>12893.500441667868</v>
      </c>
    </row>
    <row r="156" spans="1:11" outlineLevel="1" x14ac:dyDescent="0.25">
      <c r="A156" s="8">
        <f t="shared" si="14"/>
        <v>44074</v>
      </c>
      <c r="B156" s="126">
        <v>14783</v>
      </c>
      <c r="C156" s="90">
        <f t="shared" si="15"/>
        <v>1.4225714672808643E-3</v>
      </c>
      <c r="D156" s="90">
        <f>(B156-(MAX($B$2:B156)))/(MAX($B$2:B156))</f>
        <v>-7.4326862867877264E-2</v>
      </c>
      <c r="E156" s="9">
        <f t="shared" si="16"/>
        <v>29674.460632016719</v>
      </c>
      <c r="F156" s="112">
        <v>7.1879829682211405E-2</v>
      </c>
      <c r="G156" s="90">
        <f>(E156-(MAX($E$2:E156)))/(MAX($E$2:E156))</f>
        <v>0</v>
      </c>
      <c r="H156" s="4"/>
      <c r="I156" s="125">
        <v>1027.24</v>
      </c>
      <c r="J156" s="11">
        <f t="shared" si="17"/>
        <v>1.9947376259742855E-2</v>
      </c>
      <c r="K156" s="16">
        <f t="shared" si="18"/>
        <v>13150.691946282977</v>
      </c>
    </row>
    <row r="157" spans="1:11" outlineLevel="1" x14ac:dyDescent="0.25">
      <c r="A157" s="8">
        <f t="shared" si="14"/>
        <v>44104</v>
      </c>
      <c r="B157" s="126">
        <v>14689</v>
      </c>
      <c r="C157" s="90">
        <f t="shared" si="15"/>
        <v>-6.3586552120679096E-3</v>
      </c>
      <c r="D157" s="90">
        <f>(B157-(MAX($B$2:B157)))/(MAX($B$2:B157))</f>
        <v>-8.0212899185973699E-2</v>
      </c>
      <c r="E157" s="9">
        <f t="shared" si="16"/>
        <v>28546.91439016036</v>
      </c>
      <c r="F157" s="112">
        <v>-3.7997194147475488E-2</v>
      </c>
      <c r="G157" s="90">
        <f>(E157-(MAX($E$2:E157)))/(MAX($E$2:E157))</f>
        <v>-3.7997194147475523E-2</v>
      </c>
      <c r="H157" s="4"/>
      <c r="I157" s="125">
        <v>1000.27</v>
      </c>
      <c r="J157" s="11">
        <f t="shared" si="17"/>
        <v>-2.625481873758817E-2</v>
      </c>
      <c r="K157" s="16">
        <f t="shared" si="18"/>
        <v>12805.422912959457</v>
      </c>
    </row>
    <row r="158" spans="1:11" outlineLevel="1" x14ac:dyDescent="0.25">
      <c r="A158" s="8">
        <f t="shared" si="14"/>
        <v>44135</v>
      </c>
      <c r="B158" s="126">
        <v>14573</v>
      </c>
      <c r="C158" s="90">
        <f t="shared" si="15"/>
        <v>-7.8970658315746789E-3</v>
      </c>
      <c r="D158" s="90">
        <f>(B158-(MAX($B$2:B158)))/(MAX($B$2:B158))</f>
        <v>-8.7476518472135251E-2</v>
      </c>
      <c r="E158" s="9">
        <f t="shared" si="16"/>
        <v>27787.776388699767</v>
      </c>
      <c r="F158" s="112">
        <v>-2.6592646444557833E-2</v>
      </c>
      <c r="G158" s="90">
        <f>(E158-(MAX($E$2:E158)))/(MAX($E$2:E158))</f>
        <v>-6.3579394642184248E-2</v>
      </c>
      <c r="H158" s="4"/>
      <c r="I158" s="125">
        <v>1002.43</v>
      </c>
      <c r="J158" s="11">
        <f t="shared" si="17"/>
        <v>2.1594169574215005E-3</v>
      </c>
      <c r="K158" s="16">
        <f t="shared" si="18"/>
        <v>12833.075160344655</v>
      </c>
    </row>
    <row r="159" spans="1:11" outlineLevel="1" x14ac:dyDescent="0.25">
      <c r="A159" s="8">
        <f t="shared" si="14"/>
        <v>44165</v>
      </c>
      <c r="B159" s="126">
        <v>15570</v>
      </c>
      <c r="C159" s="90">
        <f t="shared" si="15"/>
        <v>6.8414190626501004E-2</v>
      </c>
      <c r="D159" s="90">
        <f>(B159-(MAX($B$2:B159)))/(MAX($B$2:B159))</f>
        <v>-2.5046963055729492E-2</v>
      </c>
      <c r="E159" s="9">
        <f t="shared" si="16"/>
        <v>30829.527122091687</v>
      </c>
      <c r="F159" s="112">
        <v>0.10946362497104611</v>
      </c>
      <c r="G159" s="90">
        <f>(E159-(MAX($E$2:E159)))/(MAX($E$2:E159))</f>
        <v>0</v>
      </c>
      <c r="H159" s="4"/>
      <c r="I159" s="125">
        <v>1022.98</v>
      </c>
      <c r="J159" s="11">
        <f t="shared" si="17"/>
        <v>2.0500184551539791E-2</v>
      </c>
      <c r="K159" s="16">
        <f t="shared" si="18"/>
        <v>13096.155569495502</v>
      </c>
    </row>
    <row r="160" spans="1:11" outlineLevel="1" x14ac:dyDescent="0.25">
      <c r="A160" s="8">
        <f t="shared" si="14"/>
        <v>44196</v>
      </c>
      <c r="B160" s="126">
        <v>15764</v>
      </c>
      <c r="C160" s="90">
        <f t="shared" si="15"/>
        <v>1.245985870263322E-2</v>
      </c>
      <c r="D160" s="90">
        <f>(B160-(MAX($B$2:B160)))/(MAX($B$2:B160))</f>
        <v>-1.2899185973700688E-2</v>
      </c>
      <c r="E160" s="9">
        <f t="shared" si="16"/>
        <v>32014.878263129867</v>
      </c>
      <c r="F160" s="112">
        <v>3.8448567061827754E-2</v>
      </c>
      <c r="G160" s="90">
        <f>(E160-(MAX($E$2:E160)))/(MAX($E$2:E160))</f>
        <v>0</v>
      </c>
      <c r="H160" s="4"/>
      <c r="I160" s="125">
        <v>1065.93</v>
      </c>
      <c r="J160" s="11">
        <f t="shared" si="17"/>
        <v>4.1985180550939472E-2</v>
      </c>
      <c r="K160" s="16">
        <f t="shared" si="18"/>
        <v>13646.000025603962</v>
      </c>
    </row>
    <row r="161" spans="4:4" outlineLevel="1" x14ac:dyDescent="0.25">
      <c r="D161" s="14"/>
    </row>
    <row r="162" spans="4:4" outlineLevel="1" x14ac:dyDescent="0.25"/>
    <row r="163" spans="4:4" outlineLevel="1" x14ac:dyDescent="0.25"/>
    <row r="164" spans="4:4" outlineLevel="1" x14ac:dyDescent="0.25"/>
    <row r="165" spans="4:4" outlineLevel="1" x14ac:dyDescent="0.25"/>
    <row r="166" spans="4:4" outlineLevel="1" x14ac:dyDescent="0.25"/>
    <row r="167" spans="4:4" outlineLevel="1" x14ac:dyDescent="0.25"/>
    <row r="168" spans="4:4" outlineLevel="1" x14ac:dyDescent="0.25"/>
    <row r="169" spans="4:4" outlineLevel="1" x14ac:dyDescent="0.25"/>
    <row r="170" spans="4:4" outlineLevel="1" x14ac:dyDescent="0.25"/>
    <row r="171" spans="4:4" outlineLevel="1" x14ac:dyDescent="0.25"/>
    <row r="172" spans="4:4" outlineLevel="1" x14ac:dyDescent="0.25"/>
    <row r="173" spans="4:4" outlineLevel="1" x14ac:dyDescent="0.25"/>
    <row r="174" spans="4:4" outlineLevel="1" x14ac:dyDescent="0.25"/>
    <row r="175" spans="4:4" outlineLevel="1" x14ac:dyDescent="0.25"/>
    <row r="176" spans="4:4" outlineLevel="1" x14ac:dyDescent="0.25"/>
    <row r="177" outlineLevel="1" x14ac:dyDescent="0.25"/>
    <row r="178" outlineLevel="1" x14ac:dyDescent="0.25"/>
    <row r="179" outlineLevel="1" x14ac:dyDescent="0.25"/>
    <row r="180" outlineLevel="1" x14ac:dyDescent="0.25"/>
    <row r="181" outlineLevel="1" x14ac:dyDescent="0.25"/>
    <row r="182" outlineLevel="1" x14ac:dyDescent="0.25"/>
    <row r="183" outlineLevel="1" x14ac:dyDescent="0.25"/>
    <row r="184" outlineLevel="1" x14ac:dyDescent="0.25"/>
    <row r="185" outlineLevel="1" x14ac:dyDescent="0.25"/>
    <row r="186" outlineLevel="1" x14ac:dyDescent="0.25"/>
    <row r="187" outlineLevel="1" x14ac:dyDescent="0.25"/>
    <row r="188" outlineLevel="1" x14ac:dyDescent="0.25"/>
    <row r="189" outlineLevel="1" x14ac:dyDescent="0.25"/>
    <row r="190" outlineLevel="1" x14ac:dyDescent="0.25"/>
    <row r="191" outlineLevel="1" x14ac:dyDescent="0.25"/>
    <row r="192" outlineLevel="1" x14ac:dyDescent="0.25"/>
    <row r="193" outlineLevel="1" x14ac:dyDescent="0.25"/>
    <row r="194" outlineLevel="1" x14ac:dyDescent="0.25"/>
    <row r="195" outlineLevel="1" x14ac:dyDescent="0.25"/>
    <row r="196" outlineLevel="1" x14ac:dyDescent="0.25"/>
    <row r="197" outlineLevel="1" x14ac:dyDescent="0.25"/>
    <row r="198" outlineLevel="1" x14ac:dyDescent="0.25"/>
    <row r="199" outlineLevel="1" x14ac:dyDescent="0.25"/>
    <row r="200" outlineLevel="1" x14ac:dyDescent="0.25"/>
    <row r="201" outlineLevel="1" x14ac:dyDescent="0.25"/>
    <row r="202" outlineLevel="1" x14ac:dyDescent="0.25"/>
    <row r="203" outlineLevel="1" x14ac:dyDescent="0.25"/>
    <row r="204" outlineLevel="1" x14ac:dyDescent="0.25"/>
    <row r="205" outlineLevel="1" x14ac:dyDescent="0.25"/>
    <row r="206" outlineLevel="1" x14ac:dyDescent="0.25"/>
    <row r="207" outlineLevel="1" x14ac:dyDescent="0.25"/>
    <row r="208" outlineLevel="1" x14ac:dyDescent="0.25"/>
    <row r="209" outlineLevel="1" x14ac:dyDescent="0.25"/>
    <row r="210" outlineLevel="1" x14ac:dyDescent="0.25"/>
    <row r="211" outlineLevel="1" x14ac:dyDescent="0.25"/>
  </sheetData>
  <sortState xmlns:xlrd2="http://schemas.microsoft.com/office/spreadsheetml/2017/richdata2" ref="V62:W213">
    <sortCondition ref="W68:W213"/>
  </sortState>
  <mergeCells count="4">
    <mergeCell ref="M19:P19"/>
    <mergeCell ref="P2:P3"/>
    <mergeCell ref="I1:K1"/>
    <mergeCell ref="M35:P35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9AC0D-B669-455C-BF0D-AC489C210283}">
  <dimension ref="A1:H159"/>
  <sheetViews>
    <sheetView workbookViewId="0"/>
  </sheetViews>
  <sheetFormatPr defaultRowHeight="15" x14ac:dyDescent="0.25"/>
  <cols>
    <col min="1" max="1" width="10.7109375" style="8" bestFit="1" customWidth="1"/>
    <col min="2" max="2" width="8.85546875" style="96"/>
    <col min="3" max="3" width="14.85546875" style="96" bestFit="1" customWidth="1"/>
    <col min="6" max="6" width="10.7109375" style="8" bestFit="1" customWidth="1"/>
    <col min="7" max="8" width="8.85546875" style="96"/>
  </cols>
  <sheetData>
    <row r="1" spans="1:8" x14ac:dyDescent="0.25">
      <c r="A1" s="8" t="s">
        <v>0</v>
      </c>
      <c r="B1" s="127" t="s">
        <v>2</v>
      </c>
      <c r="C1" s="127" t="s">
        <v>4</v>
      </c>
      <c r="F1" s="8" t="s">
        <v>0</v>
      </c>
      <c r="G1" s="96" t="s">
        <v>2</v>
      </c>
      <c r="H1" s="96" t="s">
        <v>4</v>
      </c>
    </row>
    <row r="2" spans="1:8" x14ac:dyDescent="0.25">
      <c r="A2" s="8">
        <v>39752</v>
      </c>
      <c r="B2" s="96">
        <v>4.0012925790755549E-3</v>
      </c>
      <c r="C2" s="96">
        <v>-0.16795061887570917</v>
      </c>
      <c r="F2" s="8">
        <v>39752</v>
      </c>
      <c r="G2" s="96">
        <v>4.0012925790755549E-3</v>
      </c>
      <c r="H2" s="96">
        <v>-0.16795061887570917</v>
      </c>
    </row>
    <row r="3" spans="1:8" x14ac:dyDescent="0.25">
      <c r="A3" s="8">
        <v>43921</v>
      </c>
      <c r="B3" s="96">
        <v>-5.3913278766150263E-2</v>
      </c>
      <c r="C3" s="96">
        <v>-0.12351353104680352</v>
      </c>
      <c r="F3" s="8">
        <v>43921</v>
      </c>
      <c r="G3" s="96">
        <v>-5.3913278766150263E-2</v>
      </c>
      <c r="H3" s="96">
        <v>-0.12351353104680352</v>
      </c>
    </row>
    <row r="4" spans="1:8" x14ac:dyDescent="0.25">
      <c r="A4" s="8">
        <v>39872</v>
      </c>
      <c r="B4" s="96">
        <v>8.0938891137192215E-3</v>
      </c>
      <c r="C4" s="96">
        <v>-0.10647796709532442</v>
      </c>
      <c r="F4" s="8">
        <v>39872</v>
      </c>
      <c r="G4" s="96">
        <v>8.0938891137192215E-3</v>
      </c>
      <c r="H4" s="96">
        <v>-0.10647796709532442</v>
      </c>
    </row>
    <row r="5" spans="1:8" x14ac:dyDescent="0.25">
      <c r="A5" s="8">
        <v>43465</v>
      </c>
      <c r="B5" s="96">
        <v>2.0631018233967513E-3</v>
      </c>
      <c r="C5" s="96">
        <v>-9.028985692409619E-2</v>
      </c>
      <c r="F5" s="8">
        <v>43465</v>
      </c>
      <c r="G5" s="96">
        <v>2.0631018233967513E-3</v>
      </c>
      <c r="H5" s="96">
        <v>-9.028985692409619E-2</v>
      </c>
    </row>
    <row r="6" spans="1:8" x14ac:dyDescent="0.25">
      <c r="A6" s="8">
        <v>39721</v>
      </c>
      <c r="B6" s="127">
        <v>-3.1106690977402041E-2</v>
      </c>
      <c r="C6" s="127">
        <v>-8.9105616262056264E-2</v>
      </c>
      <c r="F6" s="8">
        <v>39721</v>
      </c>
      <c r="G6" s="96">
        <v>-3.1106690977402041E-2</v>
      </c>
      <c r="H6" s="96">
        <v>-8.9105616262056264E-2</v>
      </c>
    </row>
    <row r="7" spans="1:8" x14ac:dyDescent="0.25">
      <c r="A7" s="8">
        <v>39629</v>
      </c>
      <c r="B7" s="127">
        <v>6.400134386023848E-2</v>
      </c>
      <c r="C7" s="127">
        <v>-8.4304710389903059E-2</v>
      </c>
      <c r="F7" s="8">
        <v>39629</v>
      </c>
      <c r="G7" s="96">
        <v>6.400134386023848E-2</v>
      </c>
      <c r="H7" s="96">
        <v>-8.4304710389903059E-2</v>
      </c>
    </row>
    <row r="8" spans="1:8" x14ac:dyDescent="0.25">
      <c r="A8" s="8">
        <v>39844</v>
      </c>
      <c r="B8" s="96">
        <v>4.2022982940053133E-3</v>
      </c>
      <c r="C8" s="96">
        <v>-8.4288840864981007E-2</v>
      </c>
      <c r="F8" s="8">
        <v>39844</v>
      </c>
      <c r="G8" s="96">
        <v>4.2022982940053133E-3</v>
      </c>
      <c r="H8" s="96">
        <v>-8.4288840864981007E-2</v>
      </c>
    </row>
    <row r="9" spans="1:8" x14ac:dyDescent="0.25">
      <c r="A9" s="8">
        <v>43890</v>
      </c>
      <c r="B9" s="127">
        <v>-3.6938110749185626E-2</v>
      </c>
      <c r="C9" s="127">
        <v>-8.2318729964890869E-2</v>
      </c>
      <c r="F9" s="8">
        <v>43890</v>
      </c>
      <c r="G9" s="96">
        <v>-3.6938110749185626E-2</v>
      </c>
      <c r="H9" s="96">
        <v>-8.2318729964890869E-2</v>
      </c>
    </row>
    <row r="10" spans="1:8" x14ac:dyDescent="0.25">
      <c r="A10" s="8">
        <v>40329</v>
      </c>
      <c r="B10" s="96">
        <v>-3.9697057218959553E-2</v>
      </c>
      <c r="C10" s="96">
        <v>-7.985053760707661E-2</v>
      </c>
      <c r="F10" s="8">
        <v>40329</v>
      </c>
      <c r="G10" s="96">
        <v>-3.9697057218959553E-2</v>
      </c>
      <c r="H10" s="96">
        <v>-7.985053760707661E-2</v>
      </c>
    </row>
    <row r="11" spans="1:8" x14ac:dyDescent="0.25">
      <c r="A11" s="8">
        <v>39782</v>
      </c>
      <c r="B11" s="96">
        <v>7.2805929740526354E-2</v>
      </c>
      <c r="C11" s="96">
        <v>-7.1751861106268633E-2</v>
      </c>
      <c r="F11" s="8">
        <v>39782</v>
      </c>
      <c r="G11" s="96">
        <v>7.2805929740526354E-2</v>
      </c>
      <c r="H11" s="96">
        <v>-7.1751861106268633E-2</v>
      </c>
    </row>
    <row r="12" spans="1:8" x14ac:dyDescent="0.25">
      <c r="A12" s="8">
        <v>40816</v>
      </c>
      <c r="B12" s="96">
        <v>-3.919919919919912E-2</v>
      </c>
      <c r="C12" s="96">
        <v>-7.0296324117143039E-2</v>
      </c>
      <c r="F12" s="8">
        <v>40816</v>
      </c>
      <c r="G12" s="96">
        <v>-3.919919919919912E-2</v>
      </c>
      <c r="H12" s="96">
        <v>-7.0296324117143039E-2</v>
      </c>
    </row>
    <row r="13" spans="1:8" x14ac:dyDescent="0.25">
      <c r="A13" s="8">
        <v>43404</v>
      </c>
      <c r="B13" s="96">
        <v>-1.4285878332600421E-2</v>
      </c>
      <c r="C13" s="96">
        <v>-6.8350042162466096E-2</v>
      </c>
      <c r="F13" s="8">
        <v>43404</v>
      </c>
      <c r="G13" s="96">
        <v>-1.4285878332600421E-2</v>
      </c>
      <c r="H13" s="96">
        <v>-6.8350042162466096E-2</v>
      </c>
    </row>
    <row r="14" spans="1:8" x14ac:dyDescent="0.25">
      <c r="A14" s="8">
        <v>43616</v>
      </c>
      <c r="B14" s="96">
        <v>-8.0000000000000071E-3</v>
      </c>
      <c r="C14" s="96">
        <v>-6.3548027506824978E-2</v>
      </c>
      <c r="F14" s="8">
        <v>43616</v>
      </c>
      <c r="G14" s="96">
        <v>-8.0000000000000071E-3</v>
      </c>
      <c r="H14" s="96">
        <v>-6.3548027506824978E-2</v>
      </c>
    </row>
    <row r="15" spans="1:8" x14ac:dyDescent="0.25">
      <c r="A15" s="8">
        <v>42247</v>
      </c>
      <c r="B15" s="96">
        <v>-3.1800350555045487E-2</v>
      </c>
      <c r="C15" s="96">
        <v>-6.0334206068073382E-2</v>
      </c>
      <c r="F15" s="8">
        <v>42247</v>
      </c>
      <c r="G15" s="96">
        <v>-3.1800350555045487E-2</v>
      </c>
      <c r="H15" s="96">
        <v>-6.0334206068073382E-2</v>
      </c>
    </row>
    <row r="16" spans="1:8" x14ac:dyDescent="0.25">
      <c r="A16" s="8">
        <v>41060</v>
      </c>
      <c r="B16" s="96">
        <v>-1.3002983489494913E-2</v>
      </c>
      <c r="C16" s="96">
        <v>-6.0101348833743184E-2</v>
      </c>
      <c r="F16" s="8">
        <v>41060</v>
      </c>
      <c r="G16" s="96">
        <v>-1.3002983489494913E-2</v>
      </c>
      <c r="H16" s="96">
        <v>-6.0101348833743184E-2</v>
      </c>
    </row>
    <row r="17" spans="1:8" x14ac:dyDescent="0.25">
      <c r="A17" s="8">
        <v>39478</v>
      </c>
      <c r="B17" s="96">
        <v>7.399463806970541E-3</v>
      </c>
      <c r="C17" s="96">
        <v>-5.998100796538075E-2</v>
      </c>
      <c r="F17" s="8">
        <v>39478</v>
      </c>
      <c r="G17" s="96">
        <v>7.399463806970541E-3</v>
      </c>
      <c r="H17" s="96">
        <v>-5.998100796538075E-2</v>
      </c>
    </row>
    <row r="18" spans="1:8" x14ac:dyDescent="0.25">
      <c r="A18" s="8">
        <v>40786</v>
      </c>
      <c r="B18" s="127">
        <v>9.3967869051228003E-3</v>
      </c>
      <c r="C18" s="127">
        <v>-5.432406833995107E-2</v>
      </c>
      <c r="F18" s="8">
        <v>40786</v>
      </c>
      <c r="G18" s="96">
        <v>9.3967869051228003E-3</v>
      </c>
      <c r="H18" s="96">
        <v>-5.432406833995107E-2</v>
      </c>
    </row>
    <row r="19" spans="1:8" x14ac:dyDescent="0.25">
      <c r="A19" s="8">
        <v>40359</v>
      </c>
      <c r="B19" s="127">
        <v>9.3988103194759809E-3</v>
      </c>
      <c r="C19" s="127">
        <v>-5.234864473640588E-2</v>
      </c>
      <c r="F19" s="8">
        <v>40359</v>
      </c>
      <c r="G19" s="96">
        <v>9.3988103194759809E-3</v>
      </c>
      <c r="H19" s="96">
        <v>-5.234864473640588E-2</v>
      </c>
    </row>
    <row r="20" spans="1:8" x14ac:dyDescent="0.25">
      <c r="A20" s="8">
        <v>42400</v>
      </c>
      <c r="B20" s="127">
        <v>5.8389261744966392E-2</v>
      </c>
      <c r="C20" s="127">
        <v>-4.9623194473518928E-2</v>
      </c>
      <c r="F20" s="8">
        <v>42400</v>
      </c>
      <c r="G20" s="96">
        <v>5.8389261744966392E-2</v>
      </c>
      <c r="H20" s="96">
        <v>-4.9623194473518928E-2</v>
      </c>
    </row>
    <row r="21" spans="1:8" x14ac:dyDescent="0.25">
      <c r="A21" s="8">
        <v>40421</v>
      </c>
      <c r="B21" s="96">
        <v>1.4997218257903677E-2</v>
      </c>
      <c r="C21" s="96">
        <v>-4.5140023972976007E-2</v>
      </c>
      <c r="F21" s="8">
        <v>40421</v>
      </c>
      <c r="G21" s="96">
        <v>1.4997218257903677E-2</v>
      </c>
      <c r="H21" s="96">
        <v>-4.5140023972976007E-2</v>
      </c>
    </row>
    <row r="22" spans="1:8" x14ac:dyDescent="0.25">
      <c r="A22" s="8">
        <v>39416</v>
      </c>
      <c r="B22" s="127">
        <v>-1.5499999999999958E-2</v>
      </c>
      <c r="C22" s="127">
        <v>-4.1808497031361469E-2</v>
      </c>
      <c r="F22" s="8">
        <v>39416</v>
      </c>
      <c r="G22" s="96">
        <v>-1.5499999999999958E-2</v>
      </c>
      <c r="H22" s="96">
        <v>-4.1808497031361469E-2</v>
      </c>
    </row>
    <row r="23" spans="1:8" x14ac:dyDescent="0.25">
      <c r="A23" s="8">
        <v>44104</v>
      </c>
      <c r="B23" s="96">
        <v>-6.3586552120679096E-3</v>
      </c>
      <c r="C23" s="96">
        <v>-3.7997194147475488E-2</v>
      </c>
      <c r="F23" s="8">
        <v>44104</v>
      </c>
      <c r="G23" s="96">
        <v>-6.3586552120679096E-3</v>
      </c>
      <c r="H23" s="96">
        <v>-3.7997194147475488E-2</v>
      </c>
    </row>
    <row r="24" spans="1:8" x14ac:dyDescent="0.25">
      <c r="A24" s="8">
        <v>43159</v>
      </c>
      <c r="B24" s="96">
        <v>-3.1826754851693506E-2</v>
      </c>
      <c r="C24" s="96">
        <v>-3.6855790289246793E-2</v>
      </c>
      <c r="F24" s="8">
        <v>43159</v>
      </c>
      <c r="G24" s="96">
        <v>-3.1826754851693506E-2</v>
      </c>
      <c r="H24" s="96">
        <v>-3.6855790289246793E-2</v>
      </c>
    </row>
    <row r="25" spans="1:8" x14ac:dyDescent="0.25">
      <c r="A25" s="8">
        <v>40209</v>
      </c>
      <c r="B25" s="96">
        <v>-3.5198175643853968E-2</v>
      </c>
      <c r="C25" s="96">
        <v>-3.5972789115646164E-2</v>
      </c>
      <c r="F25" s="8">
        <v>40209</v>
      </c>
      <c r="G25" s="96">
        <v>-3.5198175643853968E-2</v>
      </c>
      <c r="H25" s="96">
        <v>-3.5972789115646164E-2</v>
      </c>
    </row>
    <row r="26" spans="1:8" x14ac:dyDescent="0.25">
      <c r="A26" s="8">
        <v>41670</v>
      </c>
      <c r="B26" s="96">
        <v>-2.8959515479376474E-3</v>
      </c>
      <c r="C26" s="96">
        <v>-3.4576048305128282E-2</v>
      </c>
      <c r="F26" s="8">
        <v>41670</v>
      </c>
      <c r="G26" s="96">
        <v>-2.8959515479376474E-3</v>
      </c>
      <c r="H26" s="96">
        <v>-3.4576048305128282E-2</v>
      </c>
    </row>
    <row r="27" spans="1:8" x14ac:dyDescent="0.25">
      <c r="A27" s="8">
        <v>39507</v>
      </c>
      <c r="B27" s="96">
        <v>0.14060231869471806</v>
      </c>
      <c r="C27" s="96">
        <v>-3.2487660869966462E-2</v>
      </c>
      <c r="F27" s="8">
        <v>39507</v>
      </c>
      <c r="G27" s="96">
        <v>0.14060231869471806</v>
      </c>
      <c r="H27" s="96">
        <v>-3.2487660869966462E-2</v>
      </c>
    </row>
    <row r="28" spans="1:8" x14ac:dyDescent="0.25">
      <c r="A28" s="8">
        <v>42035</v>
      </c>
      <c r="B28" s="96">
        <v>5.3596811690468149E-2</v>
      </c>
      <c r="C28" s="96">
        <v>-3.0020374379218118E-2</v>
      </c>
      <c r="F28" s="8">
        <v>42035</v>
      </c>
      <c r="G28" s="96">
        <v>5.3596811690468149E-2</v>
      </c>
      <c r="H28" s="96">
        <v>-3.0020374379218118E-2</v>
      </c>
    </row>
    <row r="29" spans="1:8" x14ac:dyDescent="0.25">
      <c r="A29" s="8">
        <v>41517</v>
      </c>
      <c r="B29" s="96">
        <v>1.1960071760430679E-3</v>
      </c>
      <c r="C29" s="96">
        <v>-2.8961318147223247E-2</v>
      </c>
    </row>
    <row r="30" spans="1:8" x14ac:dyDescent="0.25">
      <c r="A30" s="8">
        <v>44135</v>
      </c>
      <c r="B30" s="96">
        <v>-7.8970658315746789E-3</v>
      </c>
      <c r="C30" s="96">
        <v>-2.6592646444557833E-2</v>
      </c>
    </row>
    <row r="31" spans="1:8" x14ac:dyDescent="0.25">
      <c r="A31" s="8">
        <v>43190</v>
      </c>
      <c r="B31" s="96">
        <v>-1.9723536239680151E-2</v>
      </c>
      <c r="C31" s="96">
        <v>-2.5414037817746205E-2</v>
      </c>
    </row>
    <row r="32" spans="1:8" x14ac:dyDescent="0.25">
      <c r="A32" s="8">
        <v>42277</v>
      </c>
      <c r="B32" s="127">
        <v>1.3262599469495928E-2</v>
      </c>
      <c r="C32" s="127">
        <v>-2.4743563477429453E-2</v>
      </c>
    </row>
    <row r="33" spans="1:3" x14ac:dyDescent="0.25">
      <c r="A33" s="8">
        <v>40755</v>
      </c>
      <c r="B33" s="96">
        <v>3.4399866218871589E-2</v>
      </c>
      <c r="C33" s="96">
        <v>-2.0333145972181277E-2</v>
      </c>
    </row>
    <row r="34" spans="1:3" x14ac:dyDescent="0.25">
      <c r="A34" s="8">
        <v>42185</v>
      </c>
      <c r="B34" s="96">
        <v>-1.9695393056475163E-2</v>
      </c>
      <c r="C34" s="96">
        <v>-1.9359166114135018E-2</v>
      </c>
    </row>
    <row r="35" spans="1:3" x14ac:dyDescent="0.25">
      <c r="A35" s="8">
        <v>40117</v>
      </c>
      <c r="B35" s="96">
        <v>-2.6060865837976843E-3</v>
      </c>
      <c r="C35" s="96">
        <v>-1.8576226584951949E-2</v>
      </c>
    </row>
    <row r="36" spans="1:3" x14ac:dyDescent="0.25">
      <c r="A36" s="8">
        <v>41213</v>
      </c>
      <c r="B36" s="96">
        <v>-1.9102352807456202E-2</v>
      </c>
      <c r="C36" s="96">
        <v>-1.8465112393741934E-2</v>
      </c>
    </row>
    <row r="37" spans="1:3" x14ac:dyDescent="0.25">
      <c r="A37" s="8">
        <v>42674</v>
      </c>
      <c r="B37" s="96">
        <v>-2.8701891715590344E-2</v>
      </c>
      <c r="C37" s="96">
        <v>-1.8240452699062937E-2</v>
      </c>
    </row>
    <row r="38" spans="1:3" x14ac:dyDescent="0.25">
      <c r="A38" s="8">
        <v>40724</v>
      </c>
      <c r="B38" s="127">
        <v>-1.039813550673685E-2</v>
      </c>
      <c r="C38" s="127">
        <v>-1.6669152417465805E-2</v>
      </c>
    </row>
    <row r="39" spans="1:3" x14ac:dyDescent="0.25">
      <c r="A39" s="8">
        <v>43708</v>
      </c>
      <c r="B39" s="96">
        <v>-3.3689926879142407E-3</v>
      </c>
      <c r="C39" s="96">
        <v>-1.5841366088397368E-2</v>
      </c>
    </row>
    <row r="40" spans="1:3" x14ac:dyDescent="0.25">
      <c r="A40" s="8">
        <v>42094</v>
      </c>
      <c r="B40" s="96">
        <v>1.0098758986049061E-2</v>
      </c>
      <c r="C40" s="96">
        <v>-1.581566410271007E-2</v>
      </c>
    </row>
    <row r="41" spans="1:3" x14ac:dyDescent="0.25">
      <c r="A41" s="8">
        <v>42369</v>
      </c>
      <c r="B41" s="96">
        <v>-1.2591119946984808E-2</v>
      </c>
      <c r="C41" s="96">
        <v>-1.5771960729775159E-2</v>
      </c>
    </row>
    <row r="42" spans="1:3" x14ac:dyDescent="0.25">
      <c r="A42" s="8">
        <v>41912</v>
      </c>
      <c r="B42" s="96">
        <v>-1.7504127044763118E-2</v>
      </c>
      <c r="C42" s="96">
        <v>-1.4022847167708741E-2</v>
      </c>
    </row>
    <row r="43" spans="1:3" x14ac:dyDescent="0.25">
      <c r="A43" s="8">
        <v>41851</v>
      </c>
      <c r="B43" s="96">
        <v>-3.7950008295083437E-3</v>
      </c>
      <c r="C43" s="96">
        <v>-1.3791530834586063E-2</v>
      </c>
    </row>
    <row r="44" spans="1:3" x14ac:dyDescent="0.25">
      <c r="A44" s="8">
        <v>41455</v>
      </c>
      <c r="B44" s="96">
        <v>-2.9506122297070947E-2</v>
      </c>
      <c r="C44" s="96">
        <v>-1.3428114595806839E-2</v>
      </c>
    </row>
    <row r="45" spans="1:3" x14ac:dyDescent="0.25">
      <c r="A45" s="8">
        <v>40694</v>
      </c>
      <c r="B45" s="127">
        <v>-3.6199185235889386E-2</v>
      </c>
      <c r="C45" s="127">
        <v>-1.1319478176393227E-2</v>
      </c>
    </row>
    <row r="46" spans="1:3" x14ac:dyDescent="0.25">
      <c r="A46" s="8">
        <v>39660</v>
      </c>
      <c r="B46" s="96">
        <v>-5.7800009971249566E-2</v>
      </c>
      <c r="C46" s="96">
        <v>-8.4077047655145565E-3</v>
      </c>
    </row>
    <row r="47" spans="1:3" x14ac:dyDescent="0.25">
      <c r="A47" s="8">
        <v>39447</v>
      </c>
      <c r="B47" s="96">
        <v>4.1899441340782051E-2</v>
      </c>
      <c r="C47" s="96">
        <v>-6.9369687470396402E-3</v>
      </c>
    </row>
    <row r="48" spans="1:3" x14ac:dyDescent="0.25">
      <c r="A48" s="8">
        <v>41029</v>
      </c>
      <c r="B48" s="96">
        <v>8.0416206313027594E-4</v>
      </c>
      <c r="C48" s="96">
        <v>-6.2739902989710217E-3</v>
      </c>
    </row>
    <row r="49" spans="1:3" x14ac:dyDescent="0.25">
      <c r="A49" s="8">
        <v>39538</v>
      </c>
      <c r="B49" s="96">
        <v>-5.1398657763674693E-2</v>
      </c>
      <c r="C49" s="96">
        <v>-4.3147220222456983E-3</v>
      </c>
    </row>
    <row r="50" spans="1:3" x14ac:dyDescent="0.25">
      <c r="A50" s="8">
        <v>42004</v>
      </c>
      <c r="B50" s="96">
        <v>2.620206399192937E-2</v>
      </c>
      <c r="C50" s="96">
        <v>-2.5192116349471716E-3</v>
      </c>
    </row>
    <row r="51" spans="1:3" x14ac:dyDescent="0.25">
      <c r="A51" s="8">
        <v>40877</v>
      </c>
      <c r="B51" s="96">
        <v>-6.2016594009282056E-3</v>
      </c>
      <c r="C51" s="96">
        <v>-2.2084125109136377E-3</v>
      </c>
    </row>
    <row r="52" spans="1:3" x14ac:dyDescent="0.25">
      <c r="A52" s="8">
        <v>42429</v>
      </c>
      <c r="B52" s="96">
        <v>1.2682308180088864E-2</v>
      </c>
      <c r="C52" s="96">
        <v>-1.3491338010330756E-3</v>
      </c>
    </row>
    <row r="53" spans="1:3" x14ac:dyDescent="0.25">
      <c r="A53" s="8">
        <v>43861</v>
      </c>
      <c r="B53" s="96">
        <v>2.0951114067176535E-2</v>
      </c>
      <c r="C53" s="96">
        <v>-3.9215267403869269E-4</v>
      </c>
    </row>
    <row r="54" spans="1:3" x14ac:dyDescent="0.25">
      <c r="A54" s="8">
        <v>40512</v>
      </c>
      <c r="B54" s="96">
        <v>-1.1001690893125415E-2</v>
      </c>
      <c r="C54" s="96">
        <v>1.2616131490372773E-4</v>
      </c>
    </row>
    <row r="55" spans="1:3" x14ac:dyDescent="0.25">
      <c r="A55" s="8">
        <v>42643</v>
      </c>
      <c r="B55" s="96">
        <v>-7.1243523316062429E-3</v>
      </c>
      <c r="C55" s="96">
        <v>1.8688004970535133E-4</v>
      </c>
    </row>
    <row r="56" spans="1:3" x14ac:dyDescent="0.25">
      <c r="A56" s="8">
        <v>40633</v>
      </c>
      <c r="B56" s="96">
        <v>-2.0029872731150977E-3</v>
      </c>
      <c r="C56" s="96">
        <v>3.9757878984159056E-4</v>
      </c>
    </row>
    <row r="57" spans="1:3" x14ac:dyDescent="0.25">
      <c r="A57" s="8">
        <v>42825</v>
      </c>
      <c r="B57" s="96">
        <v>6.7568655550813705E-3</v>
      </c>
      <c r="C57" s="96">
        <v>1.1648095161407301E-3</v>
      </c>
    </row>
    <row r="58" spans="1:3" x14ac:dyDescent="0.25">
      <c r="A58" s="8">
        <v>42613</v>
      </c>
      <c r="B58" s="127">
        <v>-1.7186505410566544E-2</v>
      </c>
      <c r="C58" s="127">
        <v>1.4047845308431395E-3</v>
      </c>
    </row>
    <row r="59" spans="1:3" x14ac:dyDescent="0.25">
      <c r="A59" s="8">
        <v>39994</v>
      </c>
      <c r="B59" s="96">
        <v>1.7099510278715702E-2</v>
      </c>
      <c r="C59" s="96">
        <v>1.9853339304933826E-3</v>
      </c>
    </row>
    <row r="60" spans="1:3" x14ac:dyDescent="0.25">
      <c r="A60" s="8">
        <v>42551</v>
      </c>
      <c r="B60" s="96">
        <v>4.9257759784075539E-2</v>
      </c>
      <c r="C60" s="96">
        <v>2.5922510390481435E-3</v>
      </c>
    </row>
    <row r="61" spans="1:3" x14ac:dyDescent="0.25">
      <c r="A61" s="8">
        <v>42338</v>
      </c>
      <c r="B61" s="127">
        <v>1.1394101876675666E-2</v>
      </c>
      <c r="C61" s="127">
        <v>2.9731384304618746E-3</v>
      </c>
    </row>
    <row r="62" spans="1:3" x14ac:dyDescent="0.25">
      <c r="A62" s="8">
        <v>42978</v>
      </c>
      <c r="B62" s="96">
        <v>-2.7301496498861599E-3</v>
      </c>
      <c r="C62" s="96">
        <v>3.0620622633290573E-3</v>
      </c>
    </row>
    <row r="63" spans="1:3" x14ac:dyDescent="0.25">
      <c r="A63" s="8">
        <v>43220</v>
      </c>
      <c r="B63" s="96">
        <v>-1.676720641571916E-2</v>
      </c>
      <c r="C63" s="96">
        <v>3.8370908472336041E-3</v>
      </c>
    </row>
    <row r="64" spans="1:3" x14ac:dyDescent="0.25">
      <c r="A64" s="8">
        <v>42490</v>
      </c>
      <c r="B64" s="96">
        <v>-2.4119947848761369E-2</v>
      </c>
      <c r="C64" s="96">
        <v>3.8780205054853578E-3</v>
      </c>
    </row>
    <row r="65" spans="1:3" x14ac:dyDescent="0.25">
      <c r="A65" s="8">
        <v>43373</v>
      </c>
      <c r="B65" s="96">
        <v>-6.7975320975832698E-4</v>
      </c>
      <c r="C65" s="96">
        <v>5.6920499755706011E-3</v>
      </c>
    </row>
    <row r="66" spans="1:3" x14ac:dyDescent="0.25">
      <c r="A66" s="8">
        <v>41243</v>
      </c>
      <c r="B66" s="96">
        <v>-2.9982835912774064E-3</v>
      </c>
      <c r="C66" s="96">
        <v>5.7993685942507867E-3</v>
      </c>
    </row>
    <row r="67" spans="1:3" x14ac:dyDescent="0.25">
      <c r="A67" s="8">
        <v>43281</v>
      </c>
      <c r="B67" s="96">
        <v>-2.0454963882300392E-3</v>
      </c>
      <c r="C67" s="96">
        <v>6.154453658261394E-3</v>
      </c>
    </row>
    <row r="68" spans="1:3" x14ac:dyDescent="0.25">
      <c r="A68" s="8">
        <v>42916</v>
      </c>
      <c r="B68" s="96">
        <v>-2.8251915961901908E-2</v>
      </c>
      <c r="C68" s="96">
        <v>6.2417461403123653E-3</v>
      </c>
    </row>
    <row r="69" spans="1:3" x14ac:dyDescent="0.25">
      <c r="A69" s="8">
        <v>41759</v>
      </c>
      <c r="B69" s="127">
        <v>1.3999767759166337E-2</v>
      </c>
      <c r="C69" s="127">
        <v>7.3914756584929631E-3</v>
      </c>
    </row>
    <row r="70" spans="1:3" x14ac:dyDescent="0.25">
      <c r="A70" s="8">
        <v>41729</v>
      </c>
      <c r="B70" s="96">
        <v>-4.6017699115045163E-3</v>
      </c>
      <c r="C70" s="96">
        <v>8.4035872831886849E-3</v>
      </c>
    </row>
    <row r="71" spans="1:3" x14ac:dyDescent="0.25">
      <c r="A71" s="8">
        <v>41274</v>
      </c>
      <c r="B71" s="96">
        <v>-8.4988922384048315E-3</v>
      </c>
      <c r="C71" s="96">
        <v>9.1142790371581128E-3</v>
      </c>
    </row>
    <row r="72" spans="1:3" x14ac:dyDescent="0.25">
      <c r="A72" s="8">
        <v>42124</v>
      </c>
      <c r="B72" s="96">
        <v>-1.5595549531944419E-2</v>
      </c>
      <c r="C72" s="96">
        <v>9.5945885574479917E-3</v>
      </c>
    </row>
    <row r="73" spans="1:3" x14ac:dyDescent="0.25">
      <c r="A73" s="8">
        <v>40908</v>
      </c>
      <c r="B73" s="127">
        <v>6.0139523694968666E-4</v>
      </c>
      <c r="C73" s="127">
        <v>1.0228910475976516E-2</v>
      </c>
    </row>
    <row r="74" spans="1:3" x14ac:dyDescent="0.25">
      <c r="A74" s="8">
        <v>42855</v>
      </c>
      <c r="B74" s="96">
        <v>1.7449543668842438E-2</v>
      </c>
      <c r="C74" s="96">
        <v>1.0270569233243876E-2</v>
      </c>
    </row>
    <row r="75" spans="1:3" x14ac:dyDescent="0.25">
      <c r="A75" s="8">
        <v>39813</v>
      </c>
      <c r="B75" s="127">
        <v>2.0498023436397173E-2</v>
      </c>
      <c r="C75" s="127">
        <v>1.0642145679149673E-2</v>
      </c>
    </row>
    <row r="76" spans="1:3" x14ac:dyDescent="0.25">
      <c r="A76" s="8">
        <v>43100</v>
      </c>
      <c r="B76" s="96">
        <v>1.5068603086900945E-2</v>
      </c>
      <c r="C76" s="96">
        <v>1.1118352652732089E-2</v>
      </c>
    </row>
    <row r="77" spans="1:3" x14ac:dyDescent="0.25">
      <c r="A77" s="8">
        <v>42155</v>
      </c>
      <c r="B77" s="96">
        <v>1.5394368632372979E-2</v>
      </c>
      <c r="C77" s="96">
        <v>1.2858622825877575E-2</v>
      </c>
    </row>
    <row r="78" spans="1:3" x14ac:dyDescent="0.25">
      <c r="A78" s="8">
        <v>39599</v>
      </c>
      <c r="B78" s="96">
        <v>1.9496322468993466E-2</v>
      </c>
      <c r="C78" s="96">
        <v>1.2953568966225681E-2</v>
      </c>
    </row>
    <row r="79" spans="1:3" x14ac:dyDescent="0.25">
      <c r="A79" s="8">
        <v>41333</v>
      </c>
      <c r="B79" s="96">
        <v>-1.0106173236166027E-2</v>
      </c>
      <c r="C79" s="96">
        <v>1.3575485164151191E-2</v>
      </c>
    </row>
    <row r="80" spans="1:3" x14ac:dyDescent="0.25">
      <c r="A80" s="8">
        <v>41121</v>
      </c>
      <c r="B80" s="96">
        <v>1.4202929849188362E-2</v>
      </c>
      <c r="C80" s="96">
        <v>1.3888712618295163E-2</v>
      </c>
    </row>
    <row r="81" spans="1:3" x14ac:dyDescent="0.25">
      <c r="A81" s="8">
        <v>42886</v>
      </c>
      <c r="B81" s="96">
        <v>3.957454417552686E-3</v>
      </c>
      <c r="C81" s="96">
        <v>1.40725262932897E-2</v>
      </c>
    </row>
    <row r="82" spans="1:3" x14ac:dyDescent="0.25">
      <c r="A82" s="8">
        <v>43677</v>
      </c>
      <c r="B82" s="96">
        <v>-4.6951108245946171E-3</v>
      </c>
      <c r="C82" s="96">
        <v>1.4373122328946719E-2</v>
      </c>
    </row>
    <row r="83" spans="1:3" x14ac:dyDescent="0.25">
      <c r="A83" s="8">
        <v>39691</v>
      </c>
      <c r="B83" s="96">
        <v>-4.2296498809418881E-2</v>
      </c>
      <c r="C83" s="96">
        <v>1.4465917721990129E-2</v>
      </c>
    </row>
    <row r="84" spans="1:3" x14ac:dyDescent="0.25">
      <c r="A84" s="8">
        <v>40298</v>
      </c>
      <c r="B84" s="127">
        <v>1.8200235263364117E-2</v>
      </c>
      <c r="C84" s="127">
        <v>1.5786375278856513E-2</v>
      </c>
    </row>
    <row r="85" spans="1:3" x14ac:dyDescent="0.25">
      <c r="A85" s="8">
        <v>42521</v>
      </c>
      <c r="B85" s="127">
        <v>-1.0020040080160331E-2</v>
      </c>
      <c r="C85" s="127">
        <v>1.7957218508640294E-2</v>
      </c>
    </row>
    <row r="86" spans="1:3" x14ac:dyDescent="0.25">
      <c r="A86" s="8">
        <v>43738</v>
      </c>
      <c r="B86" s="96">
        <v>-1.2170714955652251E-2</v>
      </c>
      <c r="C86" s="96">
        <v>1.8710697955149458E-2</v>
      </c>
    </row>
    <row r="87" spans="1:3" x14ac:dyDescent="0.25">
      <c r="A87" s="8">
        <v>42766</v>
      </c>
      <c r="B87" s="127">
        <v>-7.5446358034445549E-3</v>
      </c>
      <c r="C87" s="127">
        <v>1.8966218395479073E-2</v>
      </c>
    </row>
    <row r="88" spans="1:3" x14ac:dyDescent="0.25">
      <c r="A88" s="8">
        <v>41394</v>
      </c>
      <c r="B88" s="96">
        <v>8.1963006678740236E-3</v>
      </c>
      <c r="C88" s="96">
        <v>1.9266800238262771E-2</v>
      </c>
    </row>
    <row r="89" spans="1:3" x14ac:dyDescent="0.25">
      <c r="A89" s="8">
        <v>40178</v>
      </c>
      <c r="B89" s="96">
        <v>-7.2999286411470354E-3</v>
      </c>
      <c r="C89" s="96">
        <v>1.9315685534870175E-2</v>
      </c>
    </row>
    <row r="90" spans="1:3" x14ac:dyDescent="0.25">
      <c r="A90" s="8">
        <v>43555</v>
      </c>
      <c r="B90" s="96">
        <v>6.7653362177266807E-4</v>
      </c>
      <c r="C90" s="96">
        <v>1.9431331650016537E-2</v>
      </c>
    </row>
    <row r="91" spans="1:3" x14ac:dyDescent="0.25">
      <c r="A91" s="8">
        <v>42735</v>
      </c>
      <c r="B91" s="96">
        <v>-4.5745405037433962E-4</v>
      </c>
      <c r="C91" s="96">
        <v>1.9765332850302686E-2</v>
      </c>
    </row>
    <row r="92" spans="1:3" x14ac:dyDescent="0.25">
      <c r="A92" s="8">
        <v>44012</v>
      </c>
      <c r="B92" s="96">
        <v>1.4059629786632666E-2</v>
      </c>
      <c r="C92" s="96">
        <v>1.9888211104706066E-2</v>
      </c>
    </row>
    <row r="93" spans="1:3" x14ac:dyDescent="0.25">
      <c r="A93" s="8">
        <v>43434</v>
      </c>
      <c r="B93" s="127">
        <v>3.4510547782993228E-3</v>
      </c>
      <c r="C93" s="127">
        <v>2.0378099223576251E-2</v>
      </c>
    </row>
    <row r="94" spans="1:3" x14ac:dyDescent="0.25">
      <c r="A94" s="8">
        <v>42947</v>
      </c>
      <c r="B94" s="96">
        <v>-9.4664100217727309E-3</v>
      </c>
      <c r="C94" s="96">
        <v>2.0562761309518951E-2</v>
      </c>
    </row>
    <row r="95" spans="1:3" x14ac:dyDescent="0.25">
      <c r="A95" s="8">
        <v>43008</v>
      </c>
      <c r="B95" s="96">
        <v>-2.6693870726795632E-2</v>
      </c>
      <c r="C95" s="96">
        <v>2.0627748382813005E-2</v>
      </c>
    </row>
    <row r="96" spans="1:3" x14ac:dyDescent="0.25">
      <c r="A96" s="8">
        <v>41820</v>
      </c>
      <c r="B96" s="96">
        <v>1.6798571769965021E-2</v>
      </c>
      <c r="C96" s="96">
        <v>2.0656324616626698E-2</v>
      </c>
    </row>
    <row r="97" spans="1:3" x14ac:dyDescent="0.25">
      <c r="A97" s="8">
        <v>42216</v>
      </c>
      <c r="B97" s="96">
        <v>2.0007462590547753E-3</v>
      </c>
      <c r="C97" s="96">
        <v>2.0952081449742588E-2</v>
      </c>
    </row>
    <row r="98" spans="1:3" x14ac:dyDescent="0.25">
      <c r="A98" s="8">
        <v>43769</v>
      </c>
      <c r="B98" s="96">
        <v>1.1656649781934814E-2</v>
      </c>
      <c r="C98" s="96">
        <v>2.1658991543773043E-2</v>
      </c>
    </row>
    <row r="99" spans="1:3" x14ac:dyDescent="0.25">
      <c r="A99" s="8">
        <v>41152</v>
      </c>
      <c r="B99" s="96">
        <v>6.6009880188517833E-3</v>
      </c>
      <c r="C99" s="96">
        <v>2.2523387103504211E-2</v>
      </c>
    </row>
    <row r="100" spans="1:3" x14ac:dyDescent="0.25">
      <c r="A100" s="8">
        <v>43039</v>
      </c>
      <c r="B100" s="96">
        <v>1.8987160570725026E-2</v>
      </c>
      <c r="C100" s="96">
        <v>2.3334840434781512E-2</v>
      </c>
    </row>
    <row r="101" spans="1:3" x14ac:dyDescent="0.25">
      <c r="A101" s="8">
        <v>41425</v>
      </c>
      <c r="B101" s="96">
        <v>-2.3094654634564948E-2</v>
      </c>
      <c r="C101" s="96">
        <v>2.3390073031996694E-2</v>
      </c>
    </row>
    <row r="102" spans="1:3" x14ac:dyDescent="0.25">
      <c r="A102" s="8">
        <v>41790</v>
      </c>
      <c r="B102" s="96">
        <v>1.8301280445471857E-2</v>
      </c>
      <c r="C102" s="96">
        <v>2.3476235568129056E-2</v>
      </c>
    </row>
    <row r="103" spans="1:3" x14ac:dyDescent="0.25">
      <c r="A103" s="8">
        <v>40574</v>
      </c>
      <c r="B103" s="96">
        <v>7.9010062937809877E-3</v>
      </c>
      <c r="C103" s="96">
        <v>2.3700627633862936E-2</v>
      </c>
    </row>
    <row r="104" spans="1:3" x14ac:dyDescent="0.25">
      <c r="A104" s="8">
        <v>43251</v>
      </c>
      <c r="B104" s="96">
        <v>6.8207141091236601E-4</v>
      </c>
      <c r="C104" s="96">
        <v>2.4082233142822096E-2</v>
      </c>
    </row>
    <row r="105" spans="1:3" x14ac:dyDescent="0.25">
      <c r="A105" s="8">
        <v>41943</v>
      </c>
      <c r="B105" s="96">
        <v>-2.9855305912729335E-4</v>
      </c>
      <c r="C105" s="96">
        <v>2.4424803396200012E-2</v>
      </c>
    </row>
    <row r="106" spans="1:3" x14ac:dyDescent="0.25">
      <c r="A106" s="8">
        <v>41639</v>
      </c>
      <c r="B106" s="96">
        <v>8.9752078275595615E-4</v>
      </c>
      <c r="C106" s="96">
        <v>2.5317590886038577E-2</v>
      </c>
    </row>
    <row r="107" spans="1:3" x14ac:dyDescent="0.25">
      <c r="A107" s="8">
        <v>41182</v>
      </c>
      <c r="B107" s="96">
        <v>-7.4038556459687932E-3</v>
      </c>
      <c r="C107" s="96">
        <v>2.5842650779400955E-2</v>
      </c>
    </row>
    <row r="108" spans="1:3" x14ac:dyDescent="0.25">
      <c r="A108" s="8">
        <v>41973</v>
      </c>
      <c r="B108" s="96">
        <v>1.8897801854359964E-2</v>
      </c>
      <c r="C108" s="96">
        <v>2.6894094820909986E-2</v>
      </c>
    </row>
    <row r="109" spans="1:3" x14ac:dyDescent="0.25">
      <c r="A109" s="8">
        <v>40663</v>
      </c>
      <c r="B109" s="127">
        <v>3.7802085632310689E-2</v>
      </c>
      <c r="C109" s="127">
        <v>2.9614546493766269E-2</v>
      </c>
    </row>
    <row r="110" spans="1:3" x14ac:dyDescent="0.25">
      <c r="A110" s="8">
        <v>43830</v>
      </c>
      <c r="B110" s="96">
        <v>6.6956812855707426E-3</v>
      </c>
      <c r="C110" s="96">
        <v>3.0182848232194415E-2</v>
      </c>
    </row>
    <row r="111" spans="1:3" x14ac:dyDescent="0.25">
      <c r="A111" s="8">
        <v>41608</v>
      </c>
      <c r="B111" s="96">
        <v>2.2099239798181847E-2</v>
      </c>
      <c r="C111" s="96">
        <v>3.0473950715243836E-2</v>
      </c>
    </row>
    <row r="112" spans="1:3" x14ac:dyDescent="0.25">
      <c r="A112" s="8">
        <v>43069</v>
      </c>
      <c r="B112" s="96">
        <v>7.5914981799043435E-3</v>
      </c>
      <c r="C112" s="96">
        <v>3.0669548163445581E-2</v>
      </c>
    </row>
    <row r="113" spans="1:3" x14ac:dyDescent="0.25">
      <c r="A113" s="8">
        <v>40237</v>
      </c>
      <c r="B113" s="96">
        <v>2.1204257979429597E-2</v>
      </c>
      <c r="C113" s="96">
        <v>3.0975499604832368E-2</v>
      </c>
    </row>
    <row r="114" spans="1:3" x14ac:dyDescent="0.25">
      <c r="A114" s="8">
        <v>41547</v>
      </c>
      <c r="B114" s="96">
        <v>9.3039283252929206E-3</v>
      </c>
      <c r="C114" s="96">
        <v>3.135828612287539E-2</v>
      </c>
    </row>
    <row r="115" spans="1:3" x14ac:dyDescent="0.25">
      <c r="A115" s="8">
        <v>43524</v>
      </c>
      <c r="B115" s="96">
        <v>4.0764233247236881E-3</v>
      </c>
      <c r="C115" s="96">
        <v>3.2108447274422636E-2</v>
      </c>
    </row>
    <row r="116" spans="1:3" x14ac:dyDescent="0.25">
      <c r="A116" s="8">
        <v>43343</v>
      </c>
      <c r="B116" s="96">
        <v>3.4103570545622741E-3</v>
      </c>
      <c r="C116" s="96">
        <v>3.2584018623557753E-2</v>
      </c>
    </row>
    <row r="117" spans="1:3" x14ac:dyDescent="0.25">
      <c r="A117" s="8">
        <v>40999</v>
      </c>
      <c r="B117" s="96">
        <v>-9.9895912650449503E-4</v>
      </c>
      <c r="C117" s="96">
        <v>3.2907960547842841E-2</v>
      </c>
    </row>
    <row r="118" spans="1:3" x14ac:dyDescent="0.25">
      <c r="A118" s="8">
        <v>40602</v>
      </c>
      <c r="B118" s="96">
        <v>2.5097723776865033E-2</v>
      </c>
      <c r="C118" s="96">
        <v>3.425891702088335E-2</v>
      </c>
    </row>
    <row r="119" spans="1:3" x14ac:dyDescent="0.25">
      <c r="A119" s="8">
        <v>40056</v>
      </c>
      <c r="B119" s="96">
        <v>2.1403558922318267E-2</v>
      </c>
      <c r="C119" s="96">
        <v>3.6103478859524474E-2</v>
      </c>
    </row>
    <row r="120" spans="1:3" x14ac:dyDescent="0.25">
      <c r="A120" s="8">
        <v>43799</v>
      </c>
      <c r="B120" s="96">
        <v>3.3590863285186678E-3</v>
      </c>
      <c r="C120" s="96">
        <v>3.6299039052051674E-2</v>
      </c>
    </row>
    <row r="121" spans="1:3" x14ac:dyDescent="0.25">
      <c r="A121" s="8">
        <v>42582</v>
      </c>
      <c r="B121" s="96">
        <v>1.0289389067524191E-2</v>
      </c>
      <c r="C121" s="96">
        <v>3.6868008497534133E-2</v>
      </c>
    </row>
    <row r="122" spans="1:3" x14ac:dyDescent="0.25">
      <c r="A122" s="8">
        <v>42704</v>
      </c>
      <c r="B122" s="96">
        <v>-1.3431833445265329E-2</v>
      </c>
      <c r="C122" s="96">
        <v>3.7035114647209877E-2</v>
      </c>
    </row>
    <row r="123" spans="1:3" x14ac:dyDescent="0.25">
      <c r="A123" s="8">
        <v>43312</v>
      </c>
      <c r="B123" s="96">
        <v>1.366685431743786E-3</v>
      </c>
      <c r="C123" s="96">
        <v>3.7214787238615266E-2</v>
      </c>
    </row>
    <row r="124" spans="1:3" x14ac:dyDescent="0.25">
      <c r="A124" s="8">
        <v>40086</v>
      </c>
      <c r="B124" s="96">
        <v>2.0202903620780033E-2</v>
      </c>
      <c r="C124" s="96">
        <v>3.7317721428058226E-2</v>
      </c>
    </row>
    <row r="125" spans="1:3" x14ac:dyDescent="0.25">
      <c r="A125" s="8">
        <v>41364</v>
      </c>
      <c r="B125" s="96">
        <v>6.2038034257385632E-3</v>
      </c>
      <c r="C125" s="96">
        <v>3.7502996344459749E-2</v>
      </c>
    </row>
    <row r="126" spans="1:3" x14ac:dyDescent="0.25">
      <c r="A126" s="8">
        <v>40482</v>
      </c>
      <c r="B126" s="96">
        <v>4.6000743906419617E-2</v>
      </c>
      <c r="C126" s="96">
        <v>3.8052332434060476E-2</v>
      </c>
    </row>
    <row r="127" spans="1:3" x14ac:dyDescent="0.25">
      <c r="A127" s="8">
        <v>44196</v>
      </c>
      <c r="B127" s="96">
        <v>1.245985870263322E-2</v>
      </c>
      <c r="C127" s="96">
        <v>3.8448567061827754E-2</v>
      </c>
    </row>
    <row r="128" spans="1:3" x14ac:dyDescent="0.25">
      <c r="A128" s="8">
        <v>42794</v>
      </c>
      <c r="B128" s="96">
        <v>2.2805970149253785E-2</v>
      </c>
      <c r="C128" s="96">
        <v>3.970815241948622E-2</v>
      </c>
    </row>
    <row r="129" spans="1:3" x14ac:dyDescent="0.25">
      <c r="A129" s="8">
        <v>41882</v>
      </c>
      <c r="B129" s="96">
        <v>1.7201540436456941E-2</v>
      </c>
      <c r="C129" s="96">
        <v>4.0006394172168891E-2</v>
      </c>
    </row>
    <row r="130" spans="1:3" x14ac:dyDescent="0.25">
      <c r="A130" s="8">
        <v>43585</v>
      </c>
      <c r="B130" s="96">
        <v>1.4198272279464463E-2</v>
      </c>
      <c r="C130" s="96">
        <v>4.0489296420135323E-2</v>
      </c>
    </row>
    <row r="131" spans="1:3" x14ac:dyDescent="0.25">
      <c r="A131" s="8">
        <v>41090</v>
      </c>
      <c r="B131" s="127">
        <v>-1.6600594648166545E-2</v>
      </c>
      <c r="C131" s="127">
        <v>4.1202510736702891E-2</v>
      </c>
    </row>
    <row r="132" spans="1:3" x14ac:dyDescent="0.25">
      <c r="A132" s="8">
        <v>40968</v>
      </c>
      <c r="B132" s="96">
        <v>8.9497346543510048E-4</v>
      </c>
      <c r="C132" s="96">
        <v>4.3241757511005563E-2</v>
      </c>
    </row>
    <row r="133" spans="1:3" x14ac:dyDescent="0.25">
      <c r="A133" s="8">
        <v>40939</v>
      </c>
      <c r="B133" s="96">
        <v>1.1299435028248705E-2</v>
      </c>
      <c r="C133" s="96">
        <v>4.4813658554661018E-2</v>
      </c>
    </row>
    <row r="134" spans="1:3" x14ac:dyDescent="0.25">
      <c r="A134" s="8">
        <v>41698</v>
      </c>
      <c r="B134" s="96">
        <v>2.0396880390393557E-2</v>
      </c>
      <c r="C134" s="96">
        <v>4.5745794217341818E-2</v>
      </c>
    </row>
    <row r="135" spans="1:3" x14ac:dyDescent="0.25">
      <c r="A135" s="8">
        <v>41578</v>
      </c>
      <c r="B135" s="96">
        <v>8.9981411934296762E-3</v>
      </c>
      <c r="C135" s="96">
        <v>4.5967241965482186E-2</v>
      </c>
    </row>
    <row r="136" spans="1:3" x14ac:dyDescent="0.25">
      <c r="A136" s="8">
        <v>43982</v>
      </c>
      <c r="B136" s="96">
        <v>9.7738460440892627E-3</v>
      </c>
      <c r="C136" s="96">
        <v>4.7627458500709929E-2</v>
      </c>
    </row>
    <row r="137" spans="1:3" x14ac:dyDescent="0.25">
      <c r="A137" s="8">
        <v>39568</v>
      </c>
      <c r="B137" s="127">
        <v>-7.7009078305979584E-3</v>
      </c>
      <c r="C137" s="127">
        <v>4.8701889466678194E-2</v>
      </c>
    </row>
    <row r="138" spans="1:3" x14ac:dyDescent="0.25">
      <c r="A138" s="8">
        <v>41486</v>
      </c>
      <c r="B138" s="96">
        <v>4.0650094722383123E-4</v>
      </c>
      <c r="C138" s="96">
        <v>5.0886461380873271E-2</v>
      </c>
    </row>
    <row r="139" spans="1:3" x14ac:dyDescent="0.25">
      <c r="A139" s="8">
        <v>41305</v>
      </c>
      <c r="B139" s="96">
        <v>3.3041503351771695E-3</v>
      </c>
      <c r="C139" s="96">
        <v>5.1796010285732441E-2</v>
      </c>
    </row>
    <row r="140" spans="1:3" x14ac:dyDescent="0.25">
      <c r="A140" s="8">
        <v>39964</v>
      </c>
      <c r="B140" s="96">
        <v>-3.0701061682898989E-2</v>
      </c>
      <c r="C140" s="96">
        <v>5.5931617174761694E-2</v>
      </c>
    </row>
    <row r="141" spans="1:3" x14ac:dyDescent="0.25">
      <c r="A141" s="8">
        <v>44043</v>
      </c>
      <c r="B141" s="96">
        <v>2.84957848533407E-2</v>
      </c>
      <c r="C141" s="96">
        <v>5.6385171143966906E-2</v>
      </c>
    </row>
    <row r="142" spans="1:3" x14ac:dyDescent="0.25">
      <c r="A142" s="8">
        <v>43131</v>
      </c>
      <c r="B142" s="96">
        <v>6.0053681813978965E-2</v>
      </c>
      <c r="C142" s="96">
        <v>5.7253738902232287E-2</v>
      </c>
    </row>
    <row r="143" spans="1:3" x14ac:dyDescent="0.25">
      <c r="A143" s="8">
        <v>42063</v>
      </c>
      <c r="B143" s="96">
        <v>-9.8979315214444696E-3</v>
      </c>
      <c r="C143" s="96">
        <v>5.747371645497612E-2</v>
      </c>
    </row>
    <row r="144" spans="1:3" x14ac:dyDescent="0.25">
      <c r="A144" s="8">
        <v>40147</v>
      </c>
      <c r="B144" s="127">
        <v>4.7900228628401376E-2</v>
      </c>
      <c r="C144" s="127">
        <v>5.9982242292743404E-2</v>
      </c>
    </row>
    <row r="145" spans="1:3" x14ac:dyDescent="0.25">
      <c r="A145" s="8">
        <v>40268</v>
      </c>
      <c r="B145" s="96">
        <v>2.6592309950102866E-2</v>
      </c>
      <c r="C145" s="96">
        <v>6.034704616513431E-2</v>
      </c>
    </row>
    <row r="146" spans="1:3" x14ac:dyDescent="0.25">
      <c r="A146" s="8">
        <v>40543</v>
      </c>
      <c r="B146" s="96">
        <v>3.1801938641483396E-2</v>
      </c>
      <c r="C146" s="96">
        <v>6.6831833044039834E-2</v>
      </c>
    </row>
    <row r="147" spans="1:3" x14ac:dyDescent="0.25">
      <c r="A147" s="8">
        <v>42460</v>
      </c>
      <c r="B147" s="96">
        <v>-3.9448966812773989E-2</v>
      </c>
      <c r="C147" s="96">
        <v>6.7837311762143582E-2</v>
      </c>
    </row>
    <row r="148" spans="1:3" x14ac:dyDescent="0.25">
      <c r="A148" s="8">
        <v>40390</v>
      </c>
      <c r="B148" s="96">
        <v>2.6502015378121246E-2</v>
      </c>
      <c r="C148" s="96">
        <v>7.0060574966622546E-2</v>
      </c>
    </row>
    <row r="149" spans="1:3" x14ac:dyDescent="0.25">
      <c r="A149" s="8">
        <v>43646</v>
      </c>
      <c r="B149" s="96">
        <v>2.0166295193988493E-3</v>
      </c>
      <c r="C149" s="96">
        <v>7.0476711594105623E-2</v>
      </c>
    </row>
    <row r="150" spans="1:3" x14ac:dyDescent="0.25">
      <c r="A150" s="8">
        <v>44074</v>
      </c>
      <c r="B150" s="96">
        <v>1.4225714672808643E-3</v>
      </c>
      <c r="C150" s="96">
        <v>7.1879829682211405E-2</v>
      </c>
    </row>
    <row r="151" spans="1:3" x14ac:dyDescent="0.25">
      <c r="A151" s="8">
        <v>40025</v>
      </c>
      <c r="B151" s="96">
        <v>-3.7023851904592897E-3</v>
      </c>
      <c r="C151" s="96">
        <v>7.563344763632962E-2</v>
      </c>
    </row>
    <row r="152" spans="1:3" x14ac:dyDescent="0.25">
      <c r="A152" s="8">
        <v>43496</v>
      </c>
      <c r="B152" s="96">
        <v>1.0294952501872512E-2</v>
      </c>
      <c r="C152" s="96">
        <v>8.0134905762586639E-2</v>
      </c>
    </row>
    <row r="153" spans="1:3" x14ac:dyDescent="0.25">
      <c r="A153" s="8">
        <v>42308</v>
      </c>
      <c r="B153" s="96">
        <v>-2.3560209424083767E-2</v>
      </c>
      <c r="C153" s="96">
        <v>8.4354526535150853E-2</v>
      </c>
    </row>
    <row r="154" spans="1:3" x14ac:dyDescent="0.25">
      <c r="A154" s="8">
        <v>39903</v>
      </c>
      <c r="B154" s="96">
        <v>1.5032841634137206E-3</v>
      </c>
      <c r="C154" s="96">
        <v>8.7597994683893621E-2</v>
      </c>
    </row>
    <row r="155" spans="1:3" x14ac:dyDescent="0.25">
      <c r="A155" s="8">
        <v>40451</v>
      </c>
      <c r="B155" s="96">
        <v>4.6503499281078664E-2</v>
      </c>
      <c r="C155" s="96">
        <v>8.924139111580276E-2</v>
      </c>
    </row>
    <row r="156" spans="1:3" x14ac:dyDescent="0.25">
      <c r="A156" s="8">
        <v>39933</v>
      </c>
      <c r="B156" s="96">
        <v>-2.7999283600419589E-2</v>
      </c>
      <c r="C156" s="96">
        <v>9.570913703228201E-2</v>
      </c>
    </row>
    <row r="157" spans="1:3" x14ac:dyDescent="0.25">
      <c r="A157" s="8">
        <v>40847</v>
      </c>
      <c r="B157" s="96">
        <v>-1.2196477190642874E-2</v>
      </c>
      <c r="C157" s="96">
        <v>0.10929205144008414</v>
      </c>
    </row>
    <row r="158" spans="1:3" x14ac:dyDescent="0.25">
      <c r="A158" s="8">
        <v>44165</v>
      </c>
      <c r="B158" s="96">
        <v>6.8414190626501004E-2</v>
      </c>
      <c r="C158" s="96">
        <v>0.10946362497104611</v>
      </c>
    </row>
    <row r="159" spans="1:3" x14ac:dyDescent="0.25">
      <c r="A159" s="8">
        <v>43951</v>
      </c>
      <c r="B159" s="96">
        <v>2.2165022165021586E-3</v>
      </c>
      <c r="C159" s="96">
        <v>0.12819403324982925</v>
      </c>
    </row>
  </sheetData>
  <sortState xmlns:xlrd2="http://schemas.microsoft.com/office/spreadsheetml/2017/richdata2" ref="A2:C147">
    <sortCondition ref="C2:C14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00BE2-15CC-4371-A778-3680A53AADAF}">
  <sheetPr>
    <tabColor rgb="FFFF0000"/>
  </sheetPr>
  <dimension ref="A1:D14"/>
  <sheetViews>
    <sheetView tabSelected="1" workbookViewId="0">
      <selection activeCell="O37" sqref="O37"/>
    </sheetView>
  </sheetViews>
  <sheetFormatPr defaultRowHeight="15" x14ac:dyDescent="0.25"/>
  <sheetData>
    <row r="1" spans="1:4" x14ac:dyDescent="0.25">
      <c r="A1" t="s">
        <v>0</v>
      </c>
      <c r="B1" s="117" t="str">
        <f>'ACX Fact Sheet Backup'!N20</f>
        <v>ACXIX</v>
      </c>
      <c r="C1" t="str">
        <f>'ACX Fact Sheet Backup'!O20</f>
        <v>SP500TR</v>
      </c>
      <c r="D1" t="s">
        <v>40</v>
      </c>
    </row>
    <row r="2" spans="1:4" x14ac:dyDescent="0.25">
      <c r="A2">
        <f>'ACX Fact Sheet Backup'!M21</f>
        <v>2008</v>
      </c>
      <c r="B2" s="116">
        <f>'ACX Fact Sheet Backup'!N21*100</f>
        <v>12.747745552035106</v>
      </c>
      <c r="C2" s="116">
        <f>'ACX Fact Sheet Backup'!O21*100</f>
        <v>-36.997610819389251</v>
      </c>
      <c r="D2">
        <v>1</v>
      </c>
    </row>
    <row r="3" spans="1:4" x14ac:dyDescent="0.25">
      <c r="A3">
        <f>'ACX Fact Sheet Backup'!M22</f>
        <v>2009</v>
      </c>
      <c r="B3" s="116">
        <f>'ACX Fact Sheet Backup'!N22*100</f>
        <v>4.650197577193449</v>
      </c>
      <c r="C3" s="116">
        <f>'ACX Fact Sheet Backup'!O22*100</f>
        <v>26.464232129829711</v>
      </c>
      <c r="D3">
        <v>2</v>
      </c>
    </row>
    <row r="4" spans="1:4" x14ac:dyDescent="0.25">
      <c r="A4">
        <f>'ACX Fact Sheet Backup'!M23</f>
        <v>2010</v>
      </c>
      <c r="B4" s="116">
        <f>'ACX Fact Sheet Backup'!N23*100</f>
        <v>16.182898313627312</v>
      </c>
      <c r="C4" s="116">
        <f>'ACX Fact Sheet Backup'!O23*100</f>
        <v>15.063401360544226</v>
      </c>
      <c r="D4">
        <v>3</v>
      </c>
    </row>
    <row r="5" spans="1:4" x14ac:dyDescent="0.25">
      <c r="A5">
        <f>'ACX Fact Sheet Backup'!M24</f>
        <v>2011</v>
      </c>
      <c r="B5" s="116">
        <f>'ACX Fact Sheet Backup'!N24*100</f>
        <v>0.57461863954768599</v>
      </c>
      <c r="C5" s="116">
        <f>'ACX Fact Sheet Backup'!O24*100</f>
        <v>2.1118200436079704</v>
      </c>
      <c r="D5">
        <v>4</v>
      </c>
    </row>
    <row r="6" spans="1:4" x14ac:dyDescent="0.25">
      <c r="A6">
        <f>'ACX Fact Sheet Backup'!M25</f>
        <v>2012</v>
      </c>
      <c r="B6" s="116">
        <f>'ACX Fact Sheet Backup'!N25*100</f>
        <v>-3.4845817158453696</v>
      </c>
      <c r="C6" s="116">
        <f>'ACX Fact Sheet Backup'!O25*100</f>
        <v>16.003223804274349</v>
      </c>
      <c r="D6">
        <v>5</v>
      </c>
    </row>
    <row r="7" spans="1:4" x14ac:dyDescent="0.25">
      <c r="A7">
        <f>'ACX Fact Sheet Backup'!M26</f>
        <v>2013</v>
      </c>
      <c r="B7" s="116">
        <f>'ACX Fact Sheet Backup'!N26*100</f>
        <v>-0.32455401296750397</v>
      </c>
      <c r="C7" s="116">
        <f>'ACX Fact Sheet Backup'!O26*100</f>
        <v>32.388478062960189</v>
      </c>
      <c r="D7">
        <v>6</v>
      </c>
    </row>
    <row r="8" spans="1:4" x14ac:dyDescent="0.25">
      <c r="A8">
        <f>'ACX Fact Sheet Backup'!M27</f>
        <v>2014</v>
      </c>
      <c r="B8" s="116">
        <f>'ACX Fact Sheet Backup'!N27*100</f>
        <v>10.656219680710311</v>
      </c>
      <c r="C8" s="116">
        <f>'ACX Fact Sheet Backup'!O27*100</f>
        <v>13.688363157085149</v>
      </c>
      <c r="D8">
        <v>7</v>
      </c>
    </row>
    <row r="9" spans="1:4" x14ac:dyDescent="0.25">
      <c r="A9">
        <f>'ACX Fact Sheet Backup'!M28</f>
        <v>2015</v>
      </c>
      <c r="B9" s="116">
        <f>'ACX Fact Sheet Backup'!N28*100</f>
        <v>-1.0295582862836272</v>
      </c>
      <c r="C9" s="116">
        <f>'ACX Fact Sheet Backup'!O28*100</f>
        <v>1.3837599218982088</v>
      </c>
      <c r="D9">
        <v>8</v>
      </c>
    </row>
    <row r="10" spans="1:4" x14ac:dyDescent="0.25">
      <c r="A10">
        <f>'ACX Fact Sheet Backup'!M29</f>
        <v>2016</v>
      </c>
      <c r="B10" s="116">
        <f>'ACX Fact Sheet Backup'!N29*100</f>
        <v>-1.4544966442953</v>
      </c>
      <c r="C10" s="116">
        <f>'ACX Fact Sheet Backup'!O29*100</f>
        <v>11.959912078710522</v>
      </c>
      <c r="D10">
        <v>9</v>
      </c>
    </row>
    <row r="11" spans="1:4" x14ac:dyDescent="0.25">
      <c r="A11">
        <f>'ACX Fact Sheet Backup'!M30</f>
        <v>2017</v>
      </c>
      <c r="B11" s="116">
        <f>'ACX Fact Sheet Backup'!N30*100</f>
        <v>1.6460899744471291</v>
      </c>
      <c r="C11" s="116">
        <f>'ACX Fact Sheet Backup'!O30*100</f>
        <v>21.831601482707221</v>
      </c>
      <c r="D11">
        <v>10</v>
      </c>
    </row>
    <row r="12" spans="1:4" x14ac:dyDescent="0.25">
      <c r="A12">
        <f>'ACX Fact Sheet Backup'!M31</f>
        <v>2018</v>
      </c>
      <c r="B12" s="116">
        <f>'ACX Fact Sheet Backup'!N31*100</f>
        <v>-1.6869034330364241</v>
      </c>
      <c r="C12" s="116">
        <f>'ACX Fact Sheet Backup'!O31*100</f>
        <v>-4.3842417452558351</v>
      </c>
      <c r="D12">
        <v>11</v>
      </c>
    </row>
    <row r="13" spans="1:4" x14ac:dyDescent="0.25">
      <c r="A13">
        <f>'ACX Fact Sheet Backup'!M32</f>
        <v>2019</v>
      </c>
      <c r="B13" s="116">
        <f>'ACX Fact Sheet Backup'!N32*100</f>
        <v>2.4656499838821899</v>
      </c>
      <c r="C13" s="116">
        <f>'ACX Fact Sheet Backup'!O32*100</f>
        <v>31.486370986834402</v>
      </c>
      <c r="D13">
        <v>12</v>
      </c>
    </row>
    <row r="14" spans="1:4" x14ac:dyDescent="0.25">
      <c r="A14">
        <f>'ACX Fact Sheet Backup'!M33</f>
        <v>2020</v>
      </c>
      <c r="B14" s="116">
        <f>'ACX Fact Sheet Backup'!N33*100</f>
        <v>4.8486863984037232</v>
      </c>
      <c r="C14" s="116">
        <f>'ACX Fact Sheet Backup'!O33*100</f>
        <v>18.398826898926846</v>
      </c>
      <c r="D14">
        <v>13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D59CB-7F71-45D1-8D34-E7321DFF5AC6}">
  <sheetPr>
    <tabColor rgb="FFFF0000"/>
  </sheetPr>
  <dimension ref="A1:C32"/>
  <sheetViews>
    <sheetView tabSelected="1" workbookViewId="0">
      <selection activeCell="O37" sqref="O37"/>
    </sheetView>
  </sheetViews>
  <sheetFormatPr defaultRowHeight="15" x14ac:dyDescent="0.25"/>
  <cols>
    <col min="1" max="1" width="16.7109375" style="119" customWidth="1"/>
    <col min="3" max="3" width="16.140625" bestFit="1" customWidth="1"/>
  </cols>
  <sheetData>
    <row r="1" spans="1:3" x14ac:dyDescent="0.25">
      <c r="A1" s="119" t="str">
        <f>'SP500 Down Months'!F1</f>
        <v>Date</v>
      </c>
      <c r="B1" t="s">
        <v>1</v>
      </c>
      <c r="C1" t="s">
        <v>58</v>
      </c>
    </row>
    <row r="2" spans="1:3" x14ac:dyDescent="0.25">
      <c r="A2" s="119">
        <f>'SP500 Down Months'!F2</f>
        <v>39752</v>
      </c>
      <c r="B2" s="116">
        <f>'SP500 Down Months'!G2*100</f>
        <v>0.40012925790755549</v>
      </c>
      <c r="C2" s="116">
        <f>'SP500 Down Months'!H2*100</f>
        <v>-16.795061887570917</v>
      </c>
    </row>
    <row r="3" spans="1:3" x14ac:dyDescent="0.25">
      <c r="A3" s="119">
        <f>'SP500 Down Months'!F3</f>
        <v>43921</v>
      </c>
      <c r="B3" s="116">
        <f>'SP500 Down Months'!G3*100</f>
        <v>-5.3913278766150263</v>
      </c>
      <c r="C3" s="116">
        <f>'SP500 Down Months'!H3*100</f>
        <v>-12.351353104680351</v>
      </c>
    </row>
    <row r="4" spans="1:3" x14ac:dyDescent="0.25">
      <c r="A4" s="119">
        <f>'SP500 Down Months'!F4</f>
        <v>39872</v>
      </c>
      <c r="B4" s="116">
        <f>'SP500 Down Months'!G4*100</f>
        <v>0.80938891137192215</v>
      </c>
      <c r="C4" s="116">
        <f>'SP500 Down Months'!H4*100</f>
        <v>-10.647796709532443</v>
      </c>
    </row>
    <row r="5" spans="1:3" x14ac:dyDescent="0.25">
      <c r="A5" s="119">
        <f>'SP500 Down Months'!F5</f>
        <v>43465</v>
      </c>
      <c r="B5" s="116">
        <f>'SP500 Down Months'!G5*100</f>
        <v>0.20631018233967513</v>
      </c>
      <c r="C5" s="116">
        <f>'SP500 Down Months'!H5*100</f>
        <v>-9.0289856924096199</v>
      </c>
    </row>
    <row r="6" spans="1:3" x14ac:dyDescent="0.25">
      <c r="A6" s="119">
        <f>'SP500 Down Months'!F6</f>
        <v>39721</v>
      </c>
      <c r="B6" s="116">
        <f>'SP500 Down Months'!G6*100</f>
        <v>-3.1106690977402041</v>
      </c>
      <c r="C6" s="116">
        <f>'SP500 Down Months'!H6*100</f>
        <v>-8.9105616262056273</v>
      </c>
    </row>
    <row r="7" spans="1:3" x14ac:dyDescent="0.25">
      <c r="A7" s="119">
        <f>'SP500 Down Months'!F7</f>
        <v>39629</v>
      </c>
      <c r="B7" s="116">
        <f>'SP500 Down Months'!G7*100</f>
        <v>6.400134386023848</v>
      </c>
      <c r="C7" s="116">
        <f>'SP500 Down Months'!H7*100</f>
        <v>-8.430471038990305</v>
      </c>
    </row>
    <row r="8" spans="1:3" x14ac:dyDescent="0.25">
      <c r="A8" s="119">
        <f>'SP500 Down Months'!F8</f>
        <v>39844</v>
      </c>
      <c r="B8" s="116">
        <f>'SP500 Down Months'!G8*100</f>
        <v>0.42022982940053133</v>
      </c>
      <c r="C8" s="116">
        <f>'SP500 Down Months'!H8*100</f>
        <v>-8.4288840864981012</v>
      </c>
    </row>
    <row r="9" spans="1:3" x14ac:dyDescent="0.25">
      <c r="A9" s="119">
        <f>'SP500 Down Months'!F9</f>
        <v>43890</v>
      </c>
      <c r="B9" s="116">
        <f>'SP500 Down Months'!G9*100</f>
        <v>-3.6938110749185626</v>
      </c>
      <c r="C9" s="116">
        <f>'SP500 Down Months'!H9*100</f>
        <v>-8.2318729964890878</v>
      </c>
    </row>
    <row r="10" spans="1:3" x14ac:dyDescent="0.25">
      <c r="A10" s="119">
        <f>'SP500 Down Months'!F10</f>
        <v>40329</v>
      </c>
      <c r="B10" s="116">
        <f>'SP500 Down Months'!G10*100</f>
        <v>-3.9697057218959553</v>
      </c>
      <c r="C10" s="116">
        <f>'SP500 Down Months'!H10*100</f>
        <v>-7.985053760707661</v>
      </c>
    </row>
    <row r="11" spans="1:3" x14ac:dyDescent="0.25">
      <c r="A11" s="119">
        <f>'SP500 Down Months'!F11</f>
        <v>39782</v>
      </c>
      <c r="B11" s="116">
        <f>'SP500 Down Months'!G11*100</f>
        <v>7.2805929740526354</v>
      </c>
      <c r="C11" s="116">
        <f>'SP500 Down Months'!H11*100</f>
        <v>-7.1751861106268633</v>
      </c>
    </row>
    <row r="12" spans="1:3" x14ac:dyDescent="0.25">
      <c r="A12" s="119">
        <f>'SP500 Down Months'!F12</f>
        <v>40816</v>
      </c>
      <c r="B12" s="116">
        <f>'SP500 Down Months'!G12*100</f>
        <v>-3.919919919919912</v>
      </c>
      <c r="C12" s="116">
        <f>'SP500 Down Months'!H12*100</f>
        <v>-7.0296324117143039</v>
      </c>
    </row>
    <row r="13" spans="1:3" x14ac:dyDescent="0.25">
      <c r="A13" s="119">
        <f>'SP500 Down Months'!F13</f>
        <v>43404</v>
      </c>
      <c r="B13" s="116">
        <f>'SP500 Down Months'!G13*100</f>
        <v>-1.4285878332600421</v>
      </c>
      <c r="C13" s="116">
        <f>'SP500 Down Months'!H13*100</f>
        <v>-6.8350042162466096</v>
      </c>
    </row>
    <row r="14" spans="1:3" x14ac:dyDescent="0.25">
      <c r="A14" s="119">
        <f>'SP500 Down Months'!F14</f>
        <v>43616</v>
      </c>
      <c r="B14" s="116">
        <f>'SP500 Down Months'!G14*100</f>
        <v>-0.80000000000000071</v>
      </c>
      <c r="C14" s="116">
        <f>'SP500 Down Months'!H14*100</f>
        <v>-6.3548027506824978</v>
      </c>
    </row>
    <row r="15" spans="1:3" x14ac:dyDescent="0.25">
      <c r="A15" s="119">
        <f>'SP500 Down Months'!F15</f>
        <v>42247</v>
      </c>
      <c r="B15" s="116">
        <f>'SP500 Down Months'!G15*100</f>
        <v>-3.1800350555045487</v>
      </c>
      <c r="C15" s="116">
        <f>'SP500 Down Months'!H15*100</f>
        <v>-6.0334206068073382</v>
      </c>
    </row>
    <row r="16" spans="1:3" x14ac:dyDescent="0.25">
      <c r="A16" s="119">
        <f>'SP500 Down Months'!F16</f>
        <v>41060</v>
      </c>
      <c r="B16" s="116">
        <f>'SP500 Down Months'!G16*100</f>
        <v>-1.3002983489494913</v>
      </c>
      <c r="C16" s="116">
        <f>'SP500 Down Months'!H16*100</f>
        <v>-6.0101348833743184</v>
      </c>
    </row>
    <row r="17" spans="1:3" x14ac:dyDescent="0.25">
      <c r="A17" s="119">
        <f>'SP500 Down Months'!F17</f>
        <v>39478</v>
      </c>
      <c r="B17" s="116">
        <f>'SP500 Down Months'!G17*100</f>
        <v>0.7399463806970541</v>
      </c>
      <c r="C17" s="116">
        <f>'SP500 Down Months'!H17*100</f>
        <v>-5.9981007965380755</v>
      </c>
    </row>
    <row r="18" spans="1:3" x14ac:dyDescent="0.25">
      <c r="A18" s="119">
        <f>'SP500 Down Months'!F18</f>
        <v>40786</v>
      </c>
      <c r="B18" s="116">
        <f>'SP500 Down Months'!G18*100</f>
        <v>0.93967869051228003</v>
      </c>
      <c r="C18" s="116">
        <f>'SP500 Down Months'!H18*100</f>
        <v>-5.432406833995107</v>
      </c>
    </row>
    <row r="19" spans="1:3" x14ac:dyDescent="0.25">
      <c r="A19" s="119">
        <f>'SP500 Down Months'!F19</f>
        <v>40359</v>
      </c>
      <c r="B19" s="116">
        <f>'SP500 Down Months'!G19*100</f>
        <v>0.93988103194759809</v>
      </c>
      <c r="C19" s="116">
        <f>'SP500 Down Months'!H19*100</f>
        <v>-5.234864473640588</v>
      </c>
    </row>
    <row r="20" spans="1:3" x14ac:dyDescent="0.25">
      <c r="A20" s="119">
        <f>'SP500 Down Months'!F20</f>
        <v>42400</v>
      </c>
      <c r="B20" s="116">
        <f>'SP500 Down Months'!G20*100</f>
        <v>5.8389261744966392</v>
      </c>
      <c r="C20" s="116">
        <f>'SP500 Down Months'!H20*100</f>
        <v>-4.9623194473518932</v>
      </c>
    </row>
    <row r="21" spans="1:3" x14ac:dyDescent="0.25">
      <c r="A21" s="119">
        <f>'SP500 Down Months'!F21</f>
        <v>40421</v>
      </c>
      <c r="B21" s="116">
        <f>'SP500 Down Months'!G21*100</f>
        <v>1.4997218257903677</v>
      </c>
      <c r="C21" s="116">
        <f>'SP500 Down Months'!H21*100</f>
        <v>-4.5140023972976007</v>
      </c>
    </row>
    <row r="22" spans="1:3" x14ac:dyDescent="0.25">
      <c r="A22" s="119">
        <f>'SP500 Down Months'!F22</f>
        <v>39416</v>
      </c>
      <c r="B22" s="116">
        <f>'SP500 Down Months'!G22*100</f>
        <v>-1.5499999999999958</v>
      </c>
      <c r="C22" s="116">
        <f>'SP500 Down Months'!H22*100</f>
        <v>-4.1808497031361469</v>
      </c>
    </row>
    <row r="23" spans="1:3" x14ac:dyDescent="0.25">
      <c r="A23" s="119">
        <f>'SP500 Down Months'!F23</f>
        <v>44104</v>
      </c>
      <c r="B23" s="116">
        <f>'SP500 Down Months'!G23*100</f>
        <v>-0.63586552120679096</v>
      </c>
      <c r="C23" s="116">
        <f>'SP500 Down Months'!H23*100</f>
        <v>-3.7997194147475488</v>
      </c>
    </row>
    <row r="24" spans="1:3" x14ac:dyDescent="0.25">
      <c r="A24" s="119">
        <f>'SP500 Down Months'!F24</f>
        <v>43159</v>
      </c>
      <c r="B24" s="116">
        <f>'SP500 Down Months'!G24*100</f>
        <v>-3.1826754851693506</v>
      </c>
      <c r="C24" s="116">
        <f>'SP500 Down Months'!H24*100</f>
        <v>-3.6855790289246793</v>
      </c>
    </row>
    <row r="25" spans="1:3" x14ac:dyDescent="0.25">
      <c r="A25" s="119">
        <f>'SP500 Down Months'!F25</f>
        <v>40209</v>
      </c>
      <c r="B25" s="116">
        <f>'SP500 Down Months'!G25*100</f>
        <v>-3.5198175643853968</v>
      </c>
      <c r="C25" s="116">
        <f>'SP500 Down Months'!H25*100</f>
        <v>-3.5972789115646164</v>
      </c>
    </row>
    <row r="26" spans="1:3" x14ac:dyDescent="0.25">
      <c r="A26" s="119">
        <f>'SP500 Down Months'!F26</f>
        <v>41670</v>
      </c>
      <c r="B26" s="116">
        <f>'SP500 Down Months'!G26*100</f>
        <v>-0.28959515479376474</v>
      </c>
      <c r="C26" s="116">
        <f>'SP500 Down Months'!H26*100</f>
        <v>-3.4576048305128282</v>
      </c>
    </row>
    <row r="27" spans="1:3" x14ac:dyDescent="0.25">
      <c r="A27" s="119">
        <f>'SP500 Down Months'!F27</f>
        <v>39507</v>
      </c>
      <c r="B27" s="116">
        <f>'SP500 Down Months'!G27*100</f>
        <v>14.060231869471806</v>
      </c>
      <c r="C27" s="116">
        <f>'SP500 Down Months'!H27*100</f>
        <v>-3.2487660869966462</v>
      </c>
    </row>
    <row r="28" spans="1:3" x14ac:dyDescent="0.25">
      <c r="A28" s="119">
        <f>'SP500 Down Months'!F28</f>
        <v>42035</v>
      </c>
      <c r="B28" s="116">
        <f>'SP500 Down Months'!G28*100</f>
        <v>5.3596811690468149</v>
      </c>
      <c r="C28" s="116">
        <f>'SP500 Down Months'!H28*100</f>
        <v>-3.0020374379218118</v>
      </c>
    </row>
    <row r="29" spans="1:3" x14ac:dyDescent="0.25">
      <c r="B29" s="116"/>
      <c r="C29" s="116"/>
    </row>
    <row r="30" spans="1:3" x14ac:dyDescent="0.25">
      <c r="B30" s="116"/>
      <c r="C30" s="116"/>
    </row>
    <row r="31" spans="1:3" x14ac:dyDescent="0.25">
      <c r="B31" s="116"/>
      <c r="C31" s="116"/>
    </row>
    <row r="32" spans="1:3" x14ac:dyDescent="0.25">
      <c r="B32" s="116"/>
      <c r="C32" s="1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8421F-4760-48B0-AD58-A55E4709E388}">
  <sheetPr>
    <tabColor rgb="FFFF0000"/>
  </sheetPr>
  <dimension ref="A1:C160"/>
  <sheetViews>
    <sheetView tabSelected="1" topLeftCell="A148" workbookViewId="0">
      <selection activeCell="O37" sqref="O37"/>
    </sheetView>
  </sheetViews>
  <sheetFormatPr defaultRowHeight="15" x14ac:dyDescent="0.25"/>
  <cols>
    <col min="1" max="1" width="19.140625" style="119" customWidth="1"/>
    <col min="2" max="2" width="15.7109375" style="116" customWidth="1"/>
    <col min="3" max="3" width="22.85546875" style="116" customWidth="1"/>
  </cols>
  <sheetData>
    <row r="1" spans="1:3" x14ac:dyDescent="0.25">
      <c r="A1" s="118" t="str">
        <f>'ACX Fact Sheet Backup'!A1</f>
        <v>Date</v>
      </c>
      <c r="B1" s="116" t="str">
        <f>'ACX Fact Sheet Backup'!B1</f>
        <v>ACXIX</v>
      </c>
      <c r="C1" s="116" t="s">
        <v>44</v>
      </c>
    </row>
    <row r="2" spans="1:3" x14ac:dyDescent="0.25">
      <c r="A2" s="124">
        <f>'ACX Fact Sheet Backup'!A2</f>
        <v>39386</v>
      </c>
      <c r="B2" s="116">
        <f>'ACX Fact Sheet Backup'!B2</f>
        <v>10000</v>
      </c>
      <c r="C2" s="116">
        <f>'ACX Fact Sheet Backup'!K2</f>
        <v>10000</v>
      </c>
    </row>
    <row r="3" spans="1:3" x14ac:dyDescent="0.25">
      <c r="A3" s="124">
        <f>'ACX Fact Sheet Backup'!A3</f>
        <v>39416</v>
      </c>
      <c r="B3" s="116">
        <f>'ACX Fact Sheet Backup'!B3</f>
        <v>9845</v>
      </c>
      <c r="C3" s="116">
        <f>'ACX Fact Sheet Backup'!K3</f>
        <v>9800.4173441040548</v>
      </c>
    </row>
    <row r="4" spans="1:3" x14ac:dyDescent="0.25">
      <c r="A4" s="124">
        <f>'ACX Fact Sheet Backup'!A4</f>
        <v>39447</v>
      </c>
      <c r="B4" s="116">
        <f>'ACX Fact Sheet Backup'!B4</f>
        <v>10257.5</v>
      </c>
      <c r="C4" s="116">
        <f>'ACX Fact Sheet Backup'!K4</f>
        <v>9805.9221896483305</v>
      </c>
    </row>
    <row r="5" spans="1:3" x14ac:dyDescent="0.25">
      <c r="A5" s="124">
        <f>'ACX Fact Sheet Backup'!A5</f>
        <v>39478</v>
      </c>
      <c r="B5" s="116">
        <f>'ACX Fact Sheet Backup'!B5</f>
        <v>10333.4</v>
      </c>
      <c r="C5" s="116">
        <f>'ACX Fact Sheet Backup'!K5</f>
        <v>10376.377811631866</v>
      </c>
    </row>
    <row r="6" spans="1:3" x14ac:dyDescent="0.25">
      <c r="A6" s="124">
        <f>'ACX Fact Sheet Backup'!A6</f>
        <v>39507</v>
      </c>
      <c r="B6" s="116">
        <f>'ACX Fact Sheet Backup'!B6</f>
        <v>11786.3</v>
      </c>
      <c r="C6" s="116">
        <f>'ACX Fact Sheet Backup'!K6</f>
        <v>11088.039122809265</v>
      </c>
    </row>
    <row r="7" spans="1:3" x14ac:dyDescent="0.25">
      <c r="A7" s="124">
        <f>'ACX Fact Sheet Backup'!A7</f>
        <v>39538</v>
      </c>
      <c r="B7" s="116">
        <f>'ACX Fact Sheet Backup'!B7</f>
        <v>11180.5</v>
      </c>
      <c r="C7" s="116">
        <f>'ACX Fact Sheet Backup'!K7</f>
        <v>10962.067773610028</v>
      </c>
    </row>
    <row r="8" spans="1:3" x14ac:dyDescent="0.25">
      <c r="A8" s="124">
        <f>'ACX Fact Sheet Backup'!A8</f>
        <v>39568</v>
      </c>
      <c r="B8" s="116">
        <f>'ACX Fact Sheet Backup'!B8</f>
        <v>11094.4</v>
      </c>
      <c r="C8" s="116">
        <f>'ACX Fact Sheet Backup'!K8</f>
        <v>10416.319946743823</v>
      </c>
    </row>
    <row r="9" spans="1:3" x14ac:dyDescent="0.25">
      <c r="A9" s="124">
        <f>'ACX Fact Sheet Backup'!A9</f>
        <v>39599</v>
      </c>
      <c r="B9" s="116">
        <f>'ACX Fact Sheet Backup'!B9</f>
        <v>11310.7</v>
      </c>
      <c r="C9" s="116">
        <f>'ACX Fact Sheet Backup'!K9</f>
        <v>10437.05913228272</v>
      </c>
    </row>
    <row r="10" spans="1:3" x14ac:dyDescent="0.25">
      <c r="A10" s="124">
        <f>'ACX Fact Sheet Backup'!A10</f>
        <v>39629</v>
      </c>
      <c r="B10" s="116">
        <f>'ACX Fact Sheet Backup'!B10</f>
        <v>12034.6</v>
      </c>
      <c r="C10" s="116">
        <f>'ACX Fact Sheet Backup'!K10</f>
        <v>10711.6613111774</v>
      </c>
    </row>
    <row r="11" spans="1:3" x14ac:dyDescent="0.25">
      <c r="A11" s="124">
        <f>'ACX Fact Sheet Backup'!A11</f>
        <v>39660</v>
      </c>
      <c r="B11" s="116">
        <f>'ACX Fact Sheet Backup'!B11</f>
        <v>11339</v>
      </c>
      <c r="C11" s="116">
        <f>'ACX Fact Sheet Backup'!K11</f>
        <v>10264.616645116694</v>
      </c>
    </row>
    <row r="12" spans="1:3" x14ac:dyDescent="0.25">
      <c r="A12" s="124">
        <f>'ACX Fact Sheet Backup'!A12</f>
        <v>39691</v>
      </c>
      <c r="B12" s="116">
        <f>'ACX Fact Sheet Backup'!B12</f>
        <v>10859.4</v>
      </c>
      <c r="C12" s="116">
        <f>'ACX Fact Sheet Backup'!K12</f>
        <v>10333.363204588228</v>
      </c>
    </row>
    <row r="13" spans="1:3" x14ac:dyDescent="0.25">
      <c r="A13" s="124">
        <f>'ACX Fact Sheet Backup'!A13</f>
        <v>39721</v>
      </c>
      <c r="B13" s="116">
        <f>'ACX Fact Sheet Backup'!B13</f>
        <v>10521.6</v>
      </c>
      <c r="C13" s="116">
        <f>'ACX Fact Sheet Backup'!K13</f>
        <v>10669.798881108143</v>
      </c>
    </row>
    <row r="14" spans="1:3" x14ac:dyDescent="0.25">
      <c r="A14" s="124">
        <f>'ACX Fact Sheet Backup'!A14</f>
        <v>39752</v>
      </c>
      <c r="B14" s="116">
        <f>'ACX Fact Sheet Backup'!B14</f>
        <v>10563.7</v>
      </c>
      <c r="C14" s="116">
        <f>'ACX Fact Sheet Backup'!K14</f>
        <v>11518.825291564788</v>
      </c>
    </row>
    <row r="15" spans="1:3" x14ac:dyDescent="0.25">
      <c r="A15" s="124">
        <f>'ACX Fact Sheet Backup'!A15</f>
        <v>39782</v>
      </c>
      <c r="B15" s="116">
        <f>'ACX Fact Sheet Backup'!B15</f>
        <v>11332.8</v>
      </c>
      <c r="C15" s="116">
        <f>'ACX Fact Sheet Backup'!K15</f>
        <v>11926.183861841184</v>
      </c>
    </row>
    <row r="16" spans="1:3" x14ac:dyDescent="0.25">
      <c r="A16" s="124">
        <f>'ACX Fact Sheet Backup'!A16</f>
        <v>39813</v>
      </c>
      <c r="B16" s="116">
        <f>'ACX Fact Sheet Backup'!B16</f>
        <v>11565.1</v>
      </c>
      <c r="C16" s="116">
        <f>'ACX Fact Sheet Backup'!K16</f>
        <v>12064.573118430995</v>
      </c>
    </row>
    <row r="17" spans="1:3" x14ac:dyDescent="0.25">
      <c r="A17" s="124">
        <f>'ACX Fact Sheet Backup'!A17</f>
        <v>39844</v>
      </c>
      <c r="B17" s="116">
        <f>'ACX Fact Sheet Backup'!B17</f>
        <v>11613.7</v>
      </c>
      <c r="C17" s="116">
        <f>'ACX Fact Sheet Backup'!K17</f>
        <v>12055.995800955032</v>
      </c>
    </row>
    <row r="18" spans="1:3" x14ac:dyDescent="0.25">
      <c r="A18" s="124">
        <f>'ACX Fact Sheet Backup'!A18</f>
        <v>39872</v>
      </c>
      <c r="B18" s="116">
        <f>'ACX Fact Sheet Backup'!B18</f>
        <v>11707.7</v>
      </c>
      <c r="C18" s="116">
        <f>'ACX Fact Sheet Backup'!K18</f>
        <v>12126.022557064773</v>
      </c>
    </row>
    <row r="19" spans="1:3" x14ac:dyDescent="0.25">
      <c r="A19" s="124">
        <f>'ACX Fact Sheet Backup'!A19</f>
        <v>39903</v>
      </c>
      <c r="B19" s="116">
        <f>'ACX Fact Sheet Backup'!B19</f>
        <v>11725.3</v>
      </c>
      <c r="C19" s="116">
        <f>'ACX Fact Sheet Backup'!K19</f>
        <v>11987.50528081114</v>
      </c>
    </row>
    <row r="20" spans="1:3" x14ac:dyDescent="0.25">
      <c r="A20" s="124">
        <f>'ACX Fact Sheet Backup'!A20</f>
        <v>39933</v>
      </c>
      <c r="B20" s="116">
        <f>'ACX Fact Sheet Backup'!B20</f>
        <v>11397</v>
      </c>
      <c r="C20" s="116">
        <f>'ACX Fact Sheet Backup'!K20</f>
        <v>11780.753523741254</v>
      </c>
    </row>
    <row r="21" spans="1:3" x14ac:dyDescent="0.25">
      <c r="A21" s="124">
        <f>'ACX Fact Sheet Backup'!A21</f>
        <v>39964</v>
      </c>
      <c r="B21" s="116">
        <f>'ACX Fact Sheet Backup'!B21</f>
        <v>11047.1</v>
      </c>
      <c r="C21" s="116">
        <f>'ACX Fact Sheet Backup'!K21</f>
        <v>11964.973819978755</v>
      </c>
    </row>
    <row r="22" spans="1:3" x14ac:dyDescent="0.25">
      <c r="A22" s="124">
        <f>'ACX Fact Sheet Backup'!A22</f>
        <v>39994</v>
      </c>
      <c r="B22" s="116">
        <f>'ACX Fact Sheet Backup'!B22</f>
        <v>11236</v>
      </c>
      <c r="C22" s="116">
        <f>'ACX Fact Sheet Backup'!K22</f>
        <v>11653.245938576172</v>
      </c>
    </row>
    <row r="23" spans="1:3" x14ac:dyDescent="0.25">
      <c r="A23" s="124">
        <f>'ACX Fact Sheet Backup'!A23</f>
        <v>40025</v>
      </c>
      <c r="B23" s="116">
        <f>'ACX Fact Sheet Backup'!B23</f>
        <v>11194.4</v>
      </c>
      <c r="C23" s="116">
        <f>'ACX Fact Sheet Backup'!K23</f>
        <v>11787.410546259913</v>
      </c>
    </row>
    <row r="24" spans="1:3" x14ac:dyDescent="0.25">
      <c r="A24" s="124">
        <f>'ACX Fact Sheet Backup'!A24</f>
        <v>40056</v>
      </c>
      <c r="B24" s="116">
        <f>'ACX Fact Sheet Backup'!B24</f>
        <v>11434</v>
      </c>
      <c r="C24" s="116">
        <f>'ACX Fact Sheet Backup'!K24</f>
        <v>11810.198046419937</v>
      </c>
    </row>
    <row r="25" spans="1:3" x14ac:dyDescent="0.25">
      <c r="A25" s="124">
        <f>'ACX Fact Sheet Backup'!A25</f>
        <v>40086</v>
      </c>
      <c r="B25" s="116">
        <f>'ACX Fact Sheet Backup'!B25</f>
        <v>11665</v>
      </c>
      <c r="C25" s="116">
        <f>'ACX Fact Sheet Backup'!K25</f>
        <v>12060.732528516386</v>
      </c>
    </row>
    <row r="26" spans="1:3" x14ac:dyDescent="0.25">
      <c r="A26" s="124">
        <f>'ACX Fact Sheet Backup'!A26</f>
        <v>40117</v>
      </c>
      <c r="B26" s="116">
        <f>'ACX Fact Sheet Backup'!B26</f>
        <v>11634.6</v>
      </c>
      <c r="C26" s="116">
        <f>'ACX Fact Sheet Backup'!K26</f>
        <v>11907.877049914872</v>
      </c>
    </row>
    <row r="27" spans="1:3" x14ac:dyDescent="0.25">
      <c r="A27" s="124">
        <f>'ACX Fact Sheet Backup'!A27</f>
        <v>40147</v>
      </c>
      <c r="B27" s="116">
        <f>'ACX Fact Sheet Backup'!B27</f>
        <v>12191.9</v>
      </c>
      <c r="C27" s="116">
        <f>'ACX Fact Sheet Backup'!K27</f>
        <v>12431.861533931618</v>
      </c>
    </row>
    <row r="28" spans="1:3" x14ac:dyDescent="0.25">
      <c r="A28" s="124">
        <f>'ACX Fact Sheet Backup'!A28</f>
        <v>40178</v>
      </c>
      <c r="B28" s="116">
        <f>'ACX Fact Sheet Backup'!B28</f>
        <v>12102.9</v>
      </c>
      <c r="C28" s="116">
        <f>'ACX Fact Sheet Backup'!K28</f>
        <v>12176.206265282353</v>
      </c>
    </row>
    <row r="29" spans="1:3" x14ac:dyDescent="0.25">
      <c r="A29" s="124">
        <f>'ACX Fact Sheet Backup'!A29</f>
        <v>40209</v>
      </c>
      <c r="B29" s="116">
        <f>'ACX Fact Sheet Backup'!B29</f>
        <v>11676.9</v>
      </c>
      <c r="C29" s="116">
        <f>'ACX Fact Sheet Backup'!K29</f>
        <v>11697.156683266556</v>
      </c>
    </row>
    <row r="30" spans="1:3" x14ac:dyDescent="0.25">
      <c r="A30" s="124">
        <f>'ACX Fact Sheet Backup'!A30</f>
        <v>40237</v>
      </c>
      <c r="B30" s="116">
        <f>'ACX Fact Sheet Backup'!B30</f>
        <v>11924.5</v>
      </c>
      <c r="C30" s="116">
        <f>'ACX Fact Sheet Backup'!K30</f>
        <v>11778.577189456306</v>
      </c>
    </row>
    <row r="31" spans="1:3" x14ac:dyDescent="0.25">
      <c r="A31" s="124">
        <f>'ACX Fact Sheet Backup'!A31</f>
        <v>40268</v>
      </c>
      <c r="B31" s="116">
        <f>'ACX Fact Sheet Backup'!B31</f>
        <v>12241.6</v>
      </c>
      <c r="C31" s="116">
        <f>'ACX Fact Sheet Backup'!K31</f>
        <v>12038.073048020184</v>
      </c>
    </row>
    <row r="32" spans="1:3" x14ac:dyDescent="0.25">
      <c r="A32" s="124">
        <f>'ACX Fact Sheet Backup'!A32</f>
        <v>40298</v>
      </c>
      <c r="B32" s="116">
        <f>'ACX Fact Sheet Backup'!B32</f>
        <v>12464.4</v>
      </c>
      <c r="C32" s="116">
        <f>'ACX Fact Sheet Backup'!K32</f>
        <v>12069.181826328531</v>
      </c>
    </row>
    <row r="33" spans="1:3" x14ac:dyDescent="0.25">
      <c r="A33" s="124">
        <f>'ACX Fact Sheet Backup'!A33</f>
        <v>40329</v>
      </c>
      <c r="B33" s="116">
        <f>'ACX Fact Sheet Backup'!B33</f>
        <v>11969.6</v>
      </c>
      <c r="C33" s="116">
        <f>'ACX Fact Sheet Backup'!K33</f>
        <v>12209.619397539471</v>
      </c>
    </row>
    <row r="34" spans="1:3" x14ac:dyDescent="0.25">
      <c r="A34" s="124">
        <f>'ACX Fact Sheet Backup'!A34</f>
        <v>40359</v>
      </c>
      <c r="B34" s="116">
        <f>'ACX Fact Sheet Backup'!B34</f>
        <v>12082.1</v>
      </c>
      <c r="C34" s="116">
        <f>'ACX Fact Sheet Backup'!K34</f>
        <v>12274.269327768754</v>
      </c>
    </row>
    <row r="35" spans="1:3" x14ac:dyDescent="0.25">
      <c r="A35" s="124">
        <f>'ACX Fact Sheet Backup'!A35</f>
        <v>40390</v>
      </c>
      <c r="B35" s="116">
        <f>'ACX Fact Sheet Backup'!B35</f>
        <v>12402.3</v>
      </c>
      <c r="C35" s="116">
        <f>'ACX Fact Sheet Backup'!K35</f>
        <v>11982.640533585967</v>
      </c>
    </row>
    <row r="36" spans="1:3" x14ac:dyDescent="0.25">
      <c r="A36" s="124">
        <f>'ACX Fact Sheet Backup'!A36</f>
        <v>40421</v>
      </c>
      <c r="B36" s="116">
        <f>'ACX Fact Sheet Backup'!B36</f>
        <v>12588.3</v>
      </c>
      <c r="C36" s="116">
        <f>'ACX Fact Sheet Backup'!K36</f>
        <v>12324.325016322515</v>
      </c>
    </row>
    <row r="37" spans="1:3" x14ac:dyDescent="0.25">
      <c r="A37" s="124">
        <f>'ACX Fact Sheet Backup'!A37</f>
        <v>40451</v>
      </c>
      <c r="B37" s="116">
        <f>'ACX Fact Sheet Backup'!B37</f>
        <v>13173.7</v>
      </c>
      <c r="C37" s="116">
        <f>'ACX Fact Sheet Backup'!K37</f>
        <v>12431.349455276339</v>
      </c>
    </row>
    <row r="38" spans="1:3" x14ac:dyDescent="0.25">
      <c r="A38" s="124">
        <f>'ACX Fact Sheet Backup'!A38</f>
        <v>40482</v>
      </c>
      <c r="B38" s="116">
        <f>'ACX Fact Sheet Backup'!B38</f>
        <v>13779.7</v>
      </c>
      <c r="C38" s="116">
        <f>'ACX Fact Sheet Backup'!K38</f>
        <v>12871.097000499287</v>
      </c>
    </row>
    <row r="39" spans="1:3" x14ac:dyDescent="0.25">
      <c r="A39" s="124">
        <f>'ACX Fact Sheet Backup'!A39</f>
        <v>40512</v>
      </c>
      <c r="B39" s="116">
        <f>'ACX Fact Sheet Backup'!B39</f>
        <v>13628.1</v>
      </c>
      <c r="C39" s="116">
        <f>'ACX Fact Sheet Backup'!K39</f>
        <v>12282.206546925618</v>
      </c>
    </row>
    <row r="40" spans="1:3" x14ac:dyDescent="0.25">
      <c r="A40" s="124">
        <f>'ACX Fact Sheet Backup'!A40</f>
        <v>40543</v>
      </c>
      <c r="B40" s="116">
        <f>'ACX Fact Sheet Backup'!B40</f>
        <v>14061.5</v>
      </c>
      <c r="C40" s="116">
        <f>'ACX Fact Sheet Backup'!K40</f>
        <v>12780.843137505932</v>
      </c>
    </row>
    <row r="41" spans="1:3" x14ac:dyDescent="0.25">
      <c r="A41" s="124">
        <f>'ACX Fact Sheet Backup'!A41</f>
        <v>40574</v>
      </c>
      <c r="B41" s="116">
        <f>'ACX Fact Sheet Backup'!B41</f>
        <v>14172.6</v>
      </c>
      <c r="C41" s="116">
        <f>'ACX Fact Sheet Backup'!K41</f>
        <v>12801.966382036291</v>
      </c>
    </row>
    <row r="42" spans="1:3" x14ac:dyDescent="0.25">
      <c r="A42" s="124">
        <f>'ACX Fact Sheet Backup'!A42</f>
        <v>40602</v>
      </c>
      <c r="B42" s="116">
        <f>'ACX Fact Sheet Backup'!B42</f>
        <v>14528.3</v>
      </c>
      <c r="C42" s="116">
        <f>'ACX Fact Sheet Backup'!K42</f>
        <v>12935.490891400928</v>
      </c>
    </row>
    <row r="43" spans="1:3" x14ac:dyDescent="0.25">
      <c r="A43" s="124">
        <f>'ACX Fact Sheet Backup'!A43</f>
        <v>40633</v>
      </c>
      <c r="B43" s="116">
        <f>'ACX Fact Sheet Backup'!B43</f>
        <v>14499.2</v>
      </c>
      <c r="C43" s="116">
        <f>'ACX Fact Sheet Backup'!K43</f>
        <v>12465.402685852558</v>
      </c>
    </row>
    <row r="44" spans="1:3" x14ac:dyDescent="0.25">
      <c r="A44" s="124">
        <f>'ACX Fact Sheet Backup'!A44</f>
        <v>40663</v>
      </c>
      <c r="B44" s="116">
        <f>'ACX Fact Sheet Backup'!B44</f>
        <v>15047.3</v>
      </c>
      <c r="C44" s="116">
        <f>'ACX Fact Sheet Backup'!K44</f>
        <v>12835.379514293405</v>
      </c>
    </row>
    <row r="45" spans="1:3" x14ac:dyDescent="0.25">
      <c r="A45" s="124">
        <f>'ACX Fact Sheet Backup'!A45</f>
        <v>40694</v>
      </c>
      <c r="B45" s="116">
        <f>'ACX Fact Sheet Backup'!B45</f>
        <v>14502.6</v>
      </c>
      <c r="C45" s="116">
        <f>'ACX Fact Sheet Backup'!K45</f>
        <v>12383.726140335164</v>
      </c>
    </row>
    <row r="46" spans="1:3" x14ac:dyDescent="0.25">
      <c r="A46" s="124">
        <f>'ACX Fact Sheet Backup'!A46</f>
        <v>40724</v>
      </c>
      <c r="B46" s="116">
        <f>'ACX Fact Sheet Backup'!B46</f>
        <v>14351.8</v>
      </c>
      <c r="C46" s="116">
        <f>'ACX Fact Sheet Backup'!K46</f>
        <v>11999.923188201716</v>
      </c>
    </row>
    <row r="47" spans="1:3" x14ac:dyDescent="0.25">
      <c r="A47" s="124">
        <f>'ACX Fact Sheet Backup'!A47</f>
        <v>40755</v>
      </c>
      <c r="B47" s="116">
        <f>'ACX Fact Sheet Backup'!B47</f>
        <v>14845.5</v>
      </c>
      <c r="C47" s="116">
        <f>'ACX Fact Sheet Backup'!K47</f>
        <v>12374.764763867739</v>
      </c>
    </row>
    <row r="48" spans="1:3" x14ac:dyDescent="0.25">
      <c r="A48" s="124">
        <f>'ACX Fact Sheet Backup'!A48</f>
        <v>40786</v>
      </c>
      <c r="B48" s="116">
        <f>'ACX Fact Sheet Backup'!B48</f>
        <v>14985</v>
      </c>
      <c r="C48" s="116">
        <f>'ACX Fact Sheet Backup'!K48</f>
        <v>12381.293766722578</v>
      </c>
    </row>
    <row r="49" spans="1:3" x14ac:dyDescent="0.25">
      <c r="A49" s="124">
        <f>'ACX Fact Sheet Backup'!A49</f>
        <v>40816</v>
      </c>
      <c r="B49" s="116">
        <f>'ACX Fact Sheet Backup'!B49</f>
        <v>14397.6</v>
      </c>
      <c r="C49" s="116">
        <f>'ACX Fact Sheet Backup'!K49</f>
        <v>12631.060130836106</v>
      </c>
    </row>
    <row r="50" spans="1:3" x14ac:dyDescent="0.25">
      <c r="A50" s="124">
        <f>'ACX Fact Sheet Backup'!A50</f>
        <v>40847</v>
      </c>
      <c r="B50" s="116">
        <f>'ACX Fact Sheet Backup'!B50</f>
        <v>14222</v>
      </c>
      <c r="C50" s="116">
        <f>'ACX Fact Sheet Backup'!K50</f>
        <v>12103.36307656857</v>
      </c>
    </row>
    <row r="51" spans="1:3" x14ac:dyDescent="0.25">
      <c r="A51" s="124">
        <f>'ACX Fact Sheet Backup'!A51</f>
        <v>40877</v>
      </c>
      <c r="B51" s="116">
        <f>'ACX Fact Sheet Backup'!B51</f>
        <v>14133.8</v>
      </c>
      <c r="C51" s="116">
        <f>'ACX Fact Sheet Backup'!K51</f>
        <v>12153.674804449973</v>
      </c>
    </row>
    <row r="52" spans="1:3" x14ac:dyDescent="0.25">
      <c r="A52" s="124">
        <f>'ACX Fact Sheet Backup'!A52</f>
        <v>40908</v>
      </c>
      <c r="B52" s="116">
        <f>'ACX Fact Sheet Backup'!B52</f>
        <v>14142.3</v>
      </c>
      <c r="C52" s="116">
        <f>'ACX Fact Sheet Backup'!K52</f>
        <v>12161.099944951555</v>
      </c>
    </row>
    <row r="53" spans="1:3" x14ac:dyDescent="0.25">
      <c r="A53" s="124">
        <f>'ACX Fact Sheet Backup'!A53</f>
        <v>40939</v>
      </c>
      <c r="B53" s="116">
        <f>'ACX Fact Sheet Backup'!B53</f>
        <v>14302.1</v>
      </c>
      <c r="C53" s="116">
        <f>'ACX Fact Sheet Backup'!K53</f>
        <v>12123.718203116008</v>
      </c>
    </row>
    <row r="54" spans="1:3" x14ac:dyDescent="0.25">
      <c r="A54" s="124">
        <f>'ACX Fact Sheet Backup'!A54</f>
        <v>40968</v>
      </c>
      <c r="B54" s="116">
        <f>'ACX Fact Sheet Backup'!B54</f>
        <v>14314.9</v>
      </c>
      <c r="C54" s="116">
        <f>'ACX Fact Sheet Backup'!K54</f>
        <v>12238.167782571414</v>
      </c>
    </row>
    <row r="55" spans="1:3" x14ac:dyDescent="0.25">
      <c r="A55" s="124">
        <f>'ACX Fact Sheet Backup'!A55</f>
        <v>40999</v>
      </c>
      <c r="B55" s="116">
        <f>'ACX Fact Sheet Backup'!B55</f>
        <v>14300.6</v>
      </c>
      <c r="C55" s="116">
        <f>'ACX Fact Sheet Backup'!K55</f>
        <v>12065.341236413924</v>
      </c>
    </row>
    <row r="56" spans="1:3" x14ac:dyDescent="0.25">
      <c r="A56" s="124">
        <f>'ACX Fact Sheet Backup'!A56</f>
        <v>41029</v>
      </c>
      <c r="B56" s="116">
        <f>'ACX Fact Sheet Backup'!B56</f>
        <v>14312.1</v>
      </c>
      <c r="C56" s="116">
        <f>'ACX Fact Sheet Backup'!K56</f>
        <v>11918.886741003429</v>
      </c>
    </row>
    <row r="57" spans="1:3" x14ac:dyDescent="0.25">
      <c r="A57" s="124">
        <f>'ACX Fact Sheet Backup'!A57</f>
        <v>41060</v>
      </c>
      <c r="B57" s="116">
        <f>'ACX Fact Sheet Backup'!B57</f>
        <v>14126</v>
      </c>
      <c r="C57" s="116">
        <f>'ACX Fact Sheet Backup'!K57</f>
        <v>12217.428597032515</v>
      </c>
    </row>
    <row r="58" spans="1:3" x14ac:dyDescent="0.25">
      <c r="A58" s="124">
        <f>'ACX Fact Sheet Backup'!A58</f>
        <v>41090</v>
      </c>
      <c r="B58" s="116">
        <f>'ACX Fact Sheet Backup'!B58</f>
        <v>13891.5</v>
      </c>
      <c r="C58" s="116">
        <f>'ACX Fact Sheet Backup'!K58</f>
        <v>11530.475080972446</v>
      </c>
    </row>
    <row r="59" spans="1:3" x14ac:dyDescent="0.25">
      <c r="A59" s="124">
        <f>'ACX Fact Sheet Backup'!A59</f>
        <v>41121</v>
      </c>
      <c r="B59" s="116">
        <f>'ACX Fact Sheet Backup'!B59</f>
        <v>14088.8</v>
      </c>
      <c r="C59" s="116">
        <f>'ACX Fact Sheet Backup'!K59</f>
        <v>11687.555208480035</v>
      </c>
    </row>
    <row r="60" spans="1:3" x14ac:dyDescent="0.25">
      <c r="A60" s="124">
        <f>'ACX Fact Sheet Backup'!A60</f>
        <v>41152</v>
      </c>
      <c r="B60" s="116">
        <f>'ACX Fact Sheet Backup'!B60</f>
        <v>14181.8</v>
      </c>
      <c r="C60" s="116">
        <f>'ACX Fact Sheet Backup'!K60</f>
        <v>11511.784210054677</v>
      </c>
    </row>
    <row r="61" spans="1:3" x14ac:dyDescent="0.25">
      <c r="A61" s="124">
        <f>'ACX Fact Sheet Backup'!A61</f>
        <v>41182</v>
      </c>
      <c r="B61" s="116">
        <f>'ACX Fact Sheet Backup'!B61</f>
        <v>14076.8</v>
      </c>
      <c r="C61" s="116">
        <f>'ACX Fact Sheet Backup'!K61</f>
        <v>11359.824869099906</v>
      </c>
    </row>
    <row r="62" spans="1:3" x14ac:dyDescent="0.25">
      <c r="A62" s="124">
        <f>'ACX Fact Sheet Backup'!A62</f>
        <v>41213</v>
      </c>
      <c r="B62" s="116">
        <f>'ACX Fact Sheet Backup'!B62</f>
        <v>13807.9</v>
      </c>
      <c r="C62" s="116">
        <f>'ACX Fact Sheet Backup'!K62</f>
        <v>11085.73476886051</v>
      </c>
    </row>
    <row r="63" spans="1:3" x14ac:dyDescent="0.25">
      <c r="A63" s="124">
        <f>'ACX Fact Sheet Backup'!A63</f>
        <v>41243</v>
      </c>
      <c r="B63" s="116">
        <f>'ACX Fact Sheet Backup'!B63</f>
        <v>13766.5</v>
      </c>
      <c r="C63" s="116">
        <f>'ACX Fact Sheet Backup'!K63</f>
        <v>11013.275639138184</v>
      </c>
    </row>
    <row r="64" spans="1:3" x14ac:dyDescent="0.25">
      <c r="A64" s="124">
        <f>'ACX Fact Sheet Backup'!A64</f>
        <v>41274</v>
      </c>
      <c r="B64" s="116">
        <f>'ACX Fact Sheet Backup'!B64</f>
        <v>13649.5</v>
      </c>
      <c r="C64" s="116">
        <f>'ACX Fact Sheet Backup'!K64</f>
        <v>11194.167424116358</v>
      </c>
    </row>
    <row r="65" spans="1:3" x14ac:dyDescent="0.25">
      <c r="A65" s="124">
        <f>'ACX Fact Sheet Backup'!A65</f>
        <v>41305</v>
      </c>
      <c r="B65" s="116">
        <f>'ACX Fact Sheet Backup'!B65</f>
        <v>13694.6</v>
      </c>
      <c r="C65" s="116">
        <f>'ACX Fact Sheet Backup'!K65</f>
        <v>11439.197060668532</v>
      </c>
    </row>
    <row r="66" spans="1:3" x14ac:dyDescent="0.25">
      <c r="A66" s="124">
        <f>'ACX Fact Sheet Backup'!A66</f>
        <v>41333</v>
      </c>
      <c r="B66" s="116">
        <f>'ACX Fact Sheet Backup'!B66</f>
        <v>13556.2</v>
      </c>
      <c r="C66" s="116">
        <f>'ACX Fact Sheet Backup'!K66</f>
        <v>11451.358928731466</v>
      </c>
    </row>
    <row r="67" spans="1:3" x14ac:dyDescent="0.25">
      <c r="A67" s="124">
        <f>'ACX Fact Sheet Backup'!A67</f>
        <v>41364</v>
      </c>
      <c r="B67" s="116">
        <f>'ACX Fact Sheet Backup'!B67</f>
        <v>13640.3</v>
      </c>
      <c r="C67" s="116">
        <f>'ACX Fact Sheet Backup'!K67</f>
        <v>11618.424590017041</v>
      </c>
    </row>
    <row r="68" spans="1:3" x14ac:dyDescent="0.25">
      <c r="A68" s="124">
        <f>'ACX Fact Sheet Backup'!A68</f>
        <v>41394</v>
      </c>
      <c r="B68" s="116">
        <f>'ACX Fact Sheet Backup'!B68</f>
        <v>13752.1</v>
      </c>
      <c r="C68" s="116">
        <f>'ACX Fact Sheet Backup'!K68</f>
        <v>11852.444535480665</v>
      </c>
    </row>
    <row r="69" spans="1:3" x14ac:dyDescent="0.25">
      <c r="A69" s="124">
        <f>'ACX Fact Sheet Backup'!A69</f>
        <v>41425</v>
      </c>
      <c r="B69" s="116">
        <f>'ACX Fact Sheet Backup'!B69</f>
        <v>13434.5</v>
      </c>
      <c r="C69" s="116">
        <f>'ACX Fact Sheet Backup'!K69</f>
        <v>11801.492709280159</v>
      </c>
    </row>
    <row r="70" spans="1:3" x14ac:dyDescent="0.25">
      <c r="A70" s="124">
        <f>'ACX Fact Sheet Backup'!A70</f>
        <v>41455</v>
      </c>
      <c r="B70" s="116">
        <f>'ACX Fact Sheet Backup'!B70</f>
        <v>13038.1</v>
      </c>
      <c r="C70" s="116">
        <f>'ACX Fact Sheet Backup'!K70</f>
        <v>11883.041235133729</v>
      </c>
    </row>
    <row r="71" spans="1:3" x14ac:dyDescent="0.25">
      <c r="A71" s="124">
        <f>'ACX Fact Sheet Backup'!A71</f>
        <v>41486</v>
      </c>
      <c r="B71" s="116">
        <f>'ACX Fact Sheet Backup'!B71</f>
        <v>13043.4</v>
      </c>
      <c r="C71" s="116">
        <f>'ACX Fact Sheet Backup'!K71</f>
        <v>11740.043270646383</v>
      </c>
    </row>
    <row r="72" spans="1:3" x14ac:dyDescent="0.25">
      <c r="A72" s="124">
        <f>'ACX Fact Sheet Backup'!A72</f>
        <v>41517</v>
      </c>
      <c r="B72" s="116">
        <f>'ACX Fact Sheet Backup'!B72</f>
        <v>13059</v>
      </c>
      <c r="C72" s="116">
        <f>'ACX Fact Sheet Backup'!K72</f>
        <v>11646.076837402237</v>
      </c>
    </row>
    <row r="73" spans="1:3" x14ac:dyDescent="0.25">
      <c r="A73" s="124">
        <f>'ACX Fact Sheet Backup'!A73</f>
        <v>41547</v>
      </c>
      <c r="B73" s="116">
        <f>'ACX Fact Sheet Backup'!B73</f>
        <v>13180.5</v>
      </c>
      <c r="C73" s="116">
        <f>'ACX Fact Sheet Backup'!K73</f>
        <v>11610.487370860175</v>
      </c>
    </row>
    <row r="74" spans="1:3" x14ac:dyDescent="0.25">
      <c r="A74" s="124">
        <f>'ACX Fact Sheet Backup'!A74</f>
        <v>41578</v>
      </c>
      <c r="B74" s="116">
        <f>'ACX Fact Sheet Backup'!B74</f>
        <v>13299.1</v>
      </c>
      <c r="C74" s="116">
        <f>'ACX Fact Sheet Backup'!K74</f>
        <v>11556.463072727984</v>
      </c>
    </row>
    <row r="75" spans="1:3" x14ac:dyDescent="0.25">
      <c r="A75" s="124">
        <f>'ACX Fact Sheet Backup'!A75</f>
        <v>41608</v>
      </c>
      <c r="B75" s="116">
        <f>'ACX Fact Sheet Backup'!B75</f>
        <v>13593</v>
      </c>
      <c r="C75" s="116">
        <f>'ACX Fact Sheet Backup'!K75</f>
        <v>11912.10169882095</v>
      </c>
    </row>
    <row r="76" spans="1:3" x14ac:dyDescent="0.25">
      <c r="A76" s="124">
        <f>'ACX Fact Sheet Backup'!A76</f>
        <v>41639</v>
      </c>
      <c r="B76" s="116">
        <f>'ACX Fact Sheet Backup'!B76</f>
        <v>13605.2</v>
      </c>
      <c r="C76" s="116">
        <f>'ACX Fact Sheet Backup'!K76</f>
        <v>12032.056123820632</v>
      </c>
    </row>
    <row r="77" spans="1:3" x14ac:dyDescent="0.25">
      <c r="A77" s="124">
        <f>'ACX Fact Sheet Backup'!A77</f>
        <v>41670</v>
      </c>
      <c r="B77" s="116">
        <f>'ACX Fact Sheet Backup'!B77</f>
        <v>13565.8</v>
      </c>
      <c r="C77" s="116">
        <f>'ACX Fact Sheet Backup'!K77</f>
        <v>11617.016373715016</v>
      </c>
    </row>
    <row r="78" spans="1:3" x14ac:dyDescent="0.25">
      <c r="A78" s="124">
        <f>'ACX Fact Sheet Backup'!A78</f>
        <v>41698</v>
      </c>
      <c r="B78" s="116">
        <f>'ACX Fact Sheet Backup'!B78</f>
        <v>13842.5</v>
      </c>
      <c r="C78" s="116">
        <f>'ACX Fact Sheet Backup'!K78</f>
        <v>11570.801275075866</v>
      </c>
    </row>
    <row r="79" spans="1:3" x14ac:dyDescent="0.25">
      <c r="A79" s="124">
        <f>'ACX Fact Sheet Backup'!A79</f>
        <v>41729</v>
      </c>
      <c r="B79" s="116">
        <f>'ACX Fact Sheet Backup'!B79</f>
        <v>13778.8</v>
      </c>
      <c r="C79" s="116">
        <f>'ACX Fact Sheet Backup'!K79</f>
        <v>11426.395094286496</v>
      </c>
    </row>
    <row r="80" spans="1:3" x14ac:dyDescent="0.25">
      <c r="A80" s="124">
        <f>'ACX Fact Sheet Backup'!A80</f>
        <v>41759</v>
      </c>
      <c r="B80" s="116">
        <f>'ACX Fact Sheet Backup'!B80</f>
        <v>13971.7</v>
      </c>
      <c r="C80" s="116">
        <f>'ACX Fact Sheet Backup'!K80</f>
        <v>11448.54249612742</v>
      </c>
    </row>
    <row r="81" spans="1:3" x14ac:dyDescent="0.25">
      <c r="A81" s="124">
        <f>'ACX Fact Sheet Backup'!A81</f>
        <v>41790</v>
      </c>
      <c r="B81" s="116">
        <f>'ACX Fact Sheet Backup'!B81</f>
        <v>14227.4</v>
      </c>
      <c r="C81" s="116">
        <f>'ACX Fact Sheet Backup'!K81</f>
        <v>11502.182735268154</v>
      </c>
    </row>
    <row r="82" spans="1:3" x14ac:dyDescent="0.25">
      <c r="A82" s="124">
        <f>'ACX Fact Sheet Backup'!A82</f>
        <v>41820</v>
      </c>
      <c r="B82" s="116">
        <f>'ACX Fact Sheet Backup'!B82</f>
        <v>14466.4</v>
      </c>
      <c r="C82" s="116">
        <f>'ACX Fact Sheet Backup'!K82</f>
        <v>11502.438774595796</v>
      </c>
    </row>
    <row r="83" spans="1:3" x14ac:dyDescent="0.25">
      <c r="A83" s="124">
        <f>'ACX Fact Sheet Backup'!A83</f>
        <v>41851</v>
      </c>
      <c r="B83" s="116">
        <f>'ACX Fact Sheet Backup'!B83</f>
        <v>14411.5</v>
      </c>
      <c r="C83" s="116">
        <f>'ACX Fact Sheet Backup'!K83</f>
        <v>11528.554786015149</v>
      </c>
    </row>
    <row r="84" spans="1:3" x14ac:dyDescent="0.25">
      <c r="A84" s="124">
        <f>'ACX Fact Sheet Backup'!A84</f>
        <v>41882</v>
      </c>
      <c r="B84" s="116">
        <f>'ACX Fact Sheet Backup'!B84</f>
        <v>14659.4</v>
      </c>
      <c r="C84" s="116">
        <f>'ACX Fact Sheet Backup'!K84</f>
        <v>11901.348047060048</v>
      </c>
    </row>
    <row r="85" spans="1:3" x14ac:dyDescent="0.25">
      <c r="A85" s="124">
        <f>'ACX Fact Sheet Backup'!A85</f>
        <v>41912</v>
      </c>
      <c r="B85" s="116">
        <f>'ACX Fact Sheet Backup'!B85</f>
        <v>14402.8</v>
      </c>
      <c r="C85" s="116">
        <f>'ACX Fact Sheet Backup'!K85</f>
        <v>12411.506407384195</v>
      </c>
    </row>
    <row r="86" spans="1:3" x14ac:dyDescent="0.25">
      <c r="A86" s="124">
        <f>'ACX Fact Sheet Backup'!A86</f>
        <v>41943</v>
      </c>
      <c r="B86" s="116">
        <f>'ACX Fact Sheet Backup'!B86</f>
        <v>14398.5</v>
      </c>
      <c r="C86" s="116">
        <f>'ACX Fact Sheet Backup'!K86</f>
        <v>12552.712096578056</v>
      </c>
    </row>
    <row r="87" spans="1:3" x14ac:dyDescent="0.25">
      <c r="A87" s="124">
        <f>'ACX Fact Sheet Backup'!A87</f>
        <v>41973</v>
      </c>
      <c r="B87" s="116">
        <f>'ACX Fact Sheet Backup'!B87</f>
        <v>14670.6</v>
      </c>
      <c r="C87" s="116">
        <f>'ACX Fact Sheet Backup'!K87</f>
        <v>13457.171021468923</v>
      </c>
    </row>
    <row r="88" spans="1:3" x14ac:dyDescent="0.25">
      <c r="A88" s="124">
        <f>'ACX Fact Sheet Backup'!A88</f>
        <v>42004</v>
      </c>
      <c r="B88" s="116">
        <f>'ACX Fact Sheet Backup'!B88</f>
        <v>15055</v>
      </c>
      <c r="C88" s="116">
        <f>'ACX Fact Sheet Backup'!K88</f>
        <v>13929.69160062988</v>
      </c>
    </row>
    <row r="89" spans="1:3" x14ac:dyDescent="0.25">
      <c r="A89" s="124">
        <f>'ACX Fact Sheet Backup'!A89</f>
        <v>42035</v>
      </c>
      <c r="B89" s="116">
        <f>'ACX Fact Sheet Backup'!B89</f>
        <v>15861.9</v>
      </c>
      <c r="C89" s="116">
        <f>'ACX Fact Sheet Backup'!K89</f>
        <v>15071.755021571338</v>
      </c>
    </row>
    <row r="90" spans="1:3" x14ac:dyDescent="0.25">
      <c r="A90" s="124">
        <f>'ACX Fact Sheet Backup'!A90</f>
        <v>42063</v>
      </c>
      <c r="B90" s="116">
        <f>'ACX Fact Sheet Backup'!B90</f>
        <v>15704.9</v>
      </c>
      <c r="C90" s="116">
        <f>'ACX Fact Sheet Backup'!K90</f>
        <v>14874.604739287981</v>
      </c>
    </row>
    <row r="91" spans="1:3" x14ac:dyDescent="0.25">
      <c r="A91" s="124">
        <f>'ACX Fact Sheet Backup'!A91</f>
        <v>42094</v>
      </c>
      <c r="B91" s="116">
        <f>'ACX Fact Sheet Backup'!B91</f>
        <v>15863.5</v>
      </c>
      <c r="C91" s="116">
        <f>'ACX Fact Sheet Backup'!K91</f>
        <v>15511.118507802825</v>
      </c>
    </row>
    <row r="92" spans="1:3" x14ac:dyDescent="0.25">
      <c r="A92" s="124">
        <f>'ACX Fact Sheet Backup'!A92</f>
        <v>42124</v>
      </c>
      <c r="B92" s="116">
        <f>'ACX Fact Sheet Backup'!B92</f>
        <v>15616.1</v>
      </c>
      <c r="C92" s="116">
        <f>'ACX Fact Sheet Backup'!K92</f>
        <v>14896.368082137442</v>
      </c>
    </row>
    <row r="93" spans="1:3" x14ac:dyDescent="0.25">
      <c r="A93" s="124">
        <f>'ACX Fact Sheet Backup'!A93</f>
        <v>42155</v>
      </c>
      <c r="B93" s="116">
        <f>'ACX Fact Sheet Backup'!B93</f>
        <v>15856.5</v>
      </c>
      <c r="C93" s="116">
        <f>'ACX Fact Sheet Backup'!K93</f>
        <v>15017.218644783865</v>
      </c>
    </row>
    <row r="94" spans="1:3" x14ac:dyDescent="0.25">
      <c r="A94" s="124">
        <f>'ACX Fact Sheet Backup'!A94</f>
        <v>42185</v>
      </c>
      <c r="B94" s="116">
        <f>'ACX Fact Sheet Backup'!B94</f>
        <v>15544.2</v>
      </c>
      <c r="C94" s="116">
        <f>'ACX Fact Sheet Backup'!K94</f>
        <v>14347.035704684266</v>
      </c>
    </row>
    <row r="95" spans="1:3" x14ac:dyDescent="0.25">
      <c r="A95" s="124">
        <f>'ACX Fact Sheet Backup'!A95</f>
        <v>42216</v>
      </c>
      <c r="B95" s="116">
        <f>'ACX Fact Sheet Backup'!B95</f>
        <v>15575.3</v>
      </c>
      <c r="C95" s="116">
        <f>'ACX Fact Sheet Backup'!K95</f>
        <v>14721.621241022649</v>
      </c>
    </row>
    <row r="96" spans="1:3" x14ac:dyDescent="0.25">
      <c r="A96" s="124">
        <f>'ACX Fact Sheet Backup'!A96</f>
        <v>42247</v>
      </c>
      <c r="B96" s="116">
        <f>'ACX Fact Sheet Backup'!B96</f>
        <v>15080</v>
      </c>
      <c r="C96" s="116">
        <f>'ACX Fact Sheet Backup'!K96</f>
        <v>14466.862110020125</v>
      </c>
    </row>
    <row r="97" spans="1:3" x14ac:dyDescent="0.25">
      <c r="A97" s="124">
        <f>'ACX Fact Sheet Backup'!A97</f>
        <v>42277</v>
      </c>
      <c r="B97" s="116">
        <f>'ACX Fact Sheet Backup'!B97</f>
        <v>15280</v>
      </c>
      <c r="C97" s="116">
        <f>'ACX Fact Sheet Backup'!K97</f>
        <v>14803.553825867681</v>
      </c>
    </row>
    <row r="98" spans="1:3" x14ac:dyDescent="0.25">
      <c r="A98" s="124">
        <f>'ACX Fact Sheet Backup'!A98</f>
        <v>42308</v>
      </c>
      <c r="B98" s="116">
        <f>'ACX Fact Sheet Backup'!B98</f>
        <v>14920</v>
      </c>
      <c r="C98" s="116">
        <f>'ACX Fact Sheet Backup'!K98</f>
        <v>14229.385633633354</v>
      </c>
    </row>
    <row r="99" spans="1:3" x14ac:dyDescent="0.25">
      <c r="A99" s="124">
        <f>'ACX Fact Sheet Backup'!A99</f>
        <v>42338</v>
      </c>
      <c r="B99" s="116">
        <f>'ACX Fact Sheet Backup'!B99</f>
        <v>15090</v>
      </c>
      <c r="C99" s="116">
        <f>'ACX Fact Sheet Backup'!K99</f>
        <v>14525.367096386033</v>
      </c>
    </row>
    <row r="100" spans="1:3" x14ac:dyDescent="0.25">
      <c r="A100" s="124">
        <f>'ACX Fact Sheet Backup'!A100</f>
        <v>42369</v>
      </c>
      <c r="B100" s="116">
        <f>'ACX Fact Sheet Backup'!B100</f>
        <v>14900</v>
      </c>
      <c r="C100" s="116">
        <f>'ACX Fact Sheet Backup'!K100</f>
        <v>14426.023837261431</v>
      </c>
    </row>
    <row r="101" spans="1:3" x14ac:dyDescent="0.25">
      <c r="A101" s="124">
        <f>'ACX Fact Sheet Backup'!A101</f>
        <v>42400</v>
      </c>
      <c r="B101" s="116">
        <f>'ACX Fact Sheet Backup'!B101</f>
        <v>15770</v>
      </c>
      <c r="C101" s="116">
        <f>'ACX Fact Sheet Backup'!K101</f>
        <v>14903.537183311388</v>
      </c>
    </row>
    <row r="102" spans="1:3" x14ac:dyDescent="0.25">
      <c r="A102" s="124">
        <f>'ACX Fact Sheet Backup'!A102</f>
        <v>42429</v>
      </c>
      <c r="B102" s="116">
        <f>'ACX Fact Sheet Backup'!B102</f>
        <v>15970</v>
      </c>
      <c r="C102" s="116">
        <f>'ACX Fact Sheet Backup'!K102</f>
        <v>15355.702635924908</v>
      </c>
    </row>
    <row r="103" spans="1:3" x14ac:dyDescent="0.25">
      <c r="A103" s="124">
        <f>'ACX Fact Sheet Backup'!A103</f>
        <v>42460</v>
      </c>
      <c r="B103" s="116">
        <f>'ACX Fact Sheet Backup'!B103</f>
        <v>15340</v>
      </c>
      <c r="C103" s="116">
        <f>'ACX Fact Sheet Backup'!K103</f>
        <v>15119.890415167798</v>
      </c>
    </row>
    <row r="104" spans="1:3" x14ac:dyDescent="0.25">
      <c r="A104" s="124">
        <f>'ACX Fact Sheet Backup'!A104</f>
        <v>42490</v>
      </c>
      <c r="B104" s="116">
        <f>'ACX Fact Sheet Backup'!B104</f>
        <v>14970</v>
      </c>
      <c r="C104" s="116">
        <f>'ACX Fact Sheet Backup'!K104</f>
        <v>15205.535570263623</v>
      </c>
    </row>
    <row r="105" spans="1:3" x14ac:dyDescent="0.25">
      <c r="A105" s="124">
        <f>'ACX Fact Sheet Backup'!A105</f>
        <v>42521</v>
      </c>
      <c r="B105" s="116">
        <f>'ACX Fact Sheet Backup'!B105</f>
        <v>14820</v>
      </c>
      <c r="C105" s="116">
        <f>'ACX Fact Sheet Backup'!K105</f>
        <v>14745.688937820878</v>
      </c>
    </row>
    <row r="106" spans="1:3" x14ac:dyDescent="0.25">
      <c r="A106" s="124">
        <f>'ACX Fact Sheet Backup'!A106</f>
        <v>42551</v>
      </c>
      <c r="B106" s="116">
        <f>'ACX Fact Sheet Backup'!B106</f>
        <v>15550</v>
      </c>
      <c r="C106" s="116">
        <f>'ACX Fact Sheet Backup'!K106</f>
        <v>15327.666329548247</v>
      </c>
    </row>
    <row r="107" spans="1:3" x14ac:dyDescent="0.25">
      <c r="A107" s="124">
        <f>'ACX Fact Sheet Backup'!A107</f>
        <v>42582</v>
      </c>
      <c r="B107" s="116">
        <f>'ACX Fact Sheet Backup'!B107</f>
        <v>15710</v>
      </c>
      <c r="C107" s="116">
        <f>'ACX Fact Sheet Backup'!K107</f>
        <v>15334.195332403086</v>
      </c>
    </row>
    <row r="108" spans="1:3" x14ac:dyDescent="0.25">
      <c r="A108" s="124">
        <f>'ACX Fact Sheet Backup'!A108</f>
        <v>42613</v>
      </c>
      <c r="B108" s="116">
        <f>'ACX Fact Sheet Backup'!B108</f>
        <v>15440</v>
      </c>
      <c r="C108" s="116">
        <f>'ACX Fact Sheet Backup'!K108</f>
        <v>14947.575947665589</v>
      </c>
    </row>
    <row r="109" spans="1:3" x14ac:dyDescent="0.25">
      <c r="A109" s="124">
        <f>'ACX Fact Sheet Backup'!A109</f>
        <v>42643</v>
      </c>
      <c r="B109" s="116">
        <f>'ACX Fact Sheet Backup'!B109</f>
        <v>15330</v>
      </c>
      <c r="C109" s="116">
        <f>'ACX Fact Sheet Backup'!K109</f>
        <v>15015.426369490382</v>
      </c>
    </row>
    <row r="110" spans="1:3" x14ac:dyDescent="0.25">
      <c r="A110" s="124">
        <f>'ACX Fact Sheet Backup'!A110</f>
        <v>42674</v>
      </c>
      <c r="B110" s="116">
        <f>'ACX Fact Sheet Backup'!B110</f>
        <v>14890</v>
      </c>
      <c r="C110" s="116">
        <f>'ACX Fact Sheet Backup'!K110</f>
        <v>14717.652631444218</v>
      </c>
    </row>
    <row r="111" spans="1:3" x14ac:dyDescent="0.25">
      <c r="A111" s="124">
        <f>'ACX Fact Sheet Backup'!A111</f>
        <v>42704</v>
      </c>
      <c r="B111" s="116">
        <f>'ACX Fact Sheet Backup'!B111</f>
        <v>14690</v>
      </c>
      <c r="C111" s="116">
        <f>'ACX Fact Sheet Backup'!K111</f>
        <v>14892.911551214293</v>
      </c>
    </row>
    <row r="112" spans="1:3" x14ac:dyDescent="0.25">
      <c r="A112" s="124">
        <f>'ACX Fact Sheet Backup'!A112</f>
        <v>42735</v>
      </c>
      <c r="B112" s="116">
        <f>'ACX Fact Sheet Backup'!B112</f>
        <v>14683.28</v>
      </c>
      <c r="C112" s="116">
        <f>'ACX Fact Sheet Backup'!K112</f>
        <v>15030.020611165901</v>
      </c>
    </row>
    <row r="113" spans="1:3" x14ac:dyDescent="0.25">
      <c r="A113" s="124">
        <f>'ACX Fact Sheet Backup'!A113</f>
        <v>42766</v>
      </c>
      <c r="B113" s="116">
        <f>'ACX Fact Sheet Backup'!B113</f>
        <v>14572.5</v>
      </c>
      <c r="C113" s="116">
        <f>'ACX Fact Sheet Backup'!K113</f>
        <v>14577.215060233279</v>
      </c>
    </row>
    <row r="114" spans="1:3" x14ac:dyDescent="0.25">
      <c r="A114" s="124">
        <f>'ACX Fact Sheet Backup'!A114</f>
        <v>42794</v>
      </c>
      <c r="B114" s="116">
        <f>'ACX Fact Sheet Backup'!B114</f>
        <v>14904.84</v>
      </c>
      <c r="C114" s="116">
        <f>'ACX Fact Sheet Backup'!K114</f>
        <v>14696.785426241498</v>
      </c>
    </row>
    <row r="115" spans="1:3" x14ac:dyDescent="0.25">
      <c r="A115" s="124">
        <f>'ACX Fact Sheet Backup'!A115</f>
        <v>42825</v>
      </c>
      <c r="B115" s="116">
        <f>'ACX Fact Sheet Backup'!B115</f>
        <v>15005.55</v>
      </c>
      <c r="C115" s="116">
        <f>'ACX Fact Sheet Backup'!K115</f>
        <v>14408.869202309501</v>
      </c>
    </row>
    <row r="116" spans="1:3" x14ac:dyDescent="0.25">
      <c r="A116" s="124">
        <f>'ACX Fact Sheet Backup'!A116</f>
        <v>42855</v>
      </c>
      <c r="B116" s="116">
        <f>'ACX Fact Sheet Backup'!B116</f>
        <v>15267.39</v>
      </c>
      <c r="C116" s="116">
        <f>'ACX Fact Sheet Backup'!K116</f>
        <v>14229.641672960994</v>
      </c>
    </row>
    <row r="117" spans="1:3" x14ac:dyDescent="0.25">
      <c r="A117" s="124">
        <f>'ACX Fact Sheet Backup'!A117</f>
        <v>42886</v>
      </c>
      <c r="B117" s="116">
        <f>'ACX Fact Sheet Backup'!B117</f>
        <v>15327.81</v>
      </c>
      <c r="C117" s="116">
        <f>'ACX Fact Sheet Backup'!K117</f>
        <v>14245.260071947079</v>
      </c>
    </row>
    <row r="118" spans="1:3" x14ac:dyDescent="0.25">
      <c r="A118" s="124">
        <f>'ACX Fact Sheet Backup'!A118</f>
        <v>42916</v>
      </c>
      <c r="B118" s="116">
        <f>'ACX Fact Sheet Backup'!B118</f>
        <v>14894.77</v>
      </c>
      <c r="C118" s="116">
        <f>'ACX Fact Sheet Backup'!K118</f>
        <v>13967.969480112173</v>
      </c>
    </row>
    <row r="119" spans="1:3" x14ac:dyDescent="0.25">
      <c r="A119" s="124">
        <f>'ACX Fact Sheet Backup'!A119</f>
        <v>42947</v>
      </c>
      <c r="B119" s="116">
        <f>'ACX Fact Sheet Backup'!B119</f>
        <v>14753.77</v>
      </c>
      <c r="C119" s="116">
        <f>'ACX Fact Sheet Backup'!K119</f>
        <v>14320.151575281992</v>
      </c>
    </row>
    <row r="120" spans="1:3" x14ac:dyDescent="0.25">
      <c r="A120" s="124">
        <f>'ACX Fact Sheet Backup'!A120</f>
        <v>42978</v>
      </c>
      <c r="B120" s="116">
        <f>'ACX Fact Sheet Backup'!B120</f>
        <v>14713.49</v>
      </c>
      <c r="C120" s="116">
        <f>'ACX Fact Sheet Backup'!K120</f>
        <v>14646.985777015378</v>
      </c>
    </row>
    <row r="121" spans="1:3" x14ac:dyDescent="0.25">
      <c r="A121" s="124">
        <f>'ACX Fact Sheet Backup'!A121</f>
        <v>43008</v>
      </c>
      <c r="B121" s="116">
        <f>'ACX Fact Sheet Backup'!B121</f>
        <v>14320.73</v>
      </c>
      <c r="C121" s="116">
        <f>'ACX Fact Sheet Backup'!K121</f>
        <v>14223.240689769977</v>
      </c>
    </row>
    <row r="122" spans="1:3" x14ac:dyDescent="0.25">
      <c r="A122" s="124">
        <f>'ACX Fact Sheet Backup'!A122</f>
        <v>43039</v>
      </c>
      <c r="B122" s="116">
        <f>'ACX Fact Sheet Backup'!B122</f>
        <v>14592.64</v>
      </c>
      <c r="C122" s="116">
        <f>'ACX Fact Sheet Backup'!K122</f>
        <v>14395.555157272187</v>
      </c>
    </row>
    <row r="123" spans="1:3" x14ac:dyDescent="0.25">
      <c r="A123" s="124">
        <f>'ACX Fact Sheet Backup'!A123</f>
        <v>43069</v>
      </c>
      <c r="B123" s="116">
        <f>'ACX Fact Sheet Backup'!B123</f>
        <v>14703.42</v>
      </c>
      <c r="C123" s="116">
        <f>'ACX Fact Sheet Backup'!K123</f>
        <v>14507.060284459723</v>
      </c>
    </row>
    <row r="124" spans="1:3" x14ac:dyDescent="0.25">
      <c r="A124" s="124">
        <f>'ACX Fact Sheet Backup'!A124</f>
        <v>43100</v>
      </c>
      <c r="B124" s="116">
        <f>'ACX Fact Sheet Backup'!B124</f>
        <v>14924.98</v>
      </c>
      <c r="C124" s="116">
        <f>'ACX Fact Sheet Backup'!K124</f>
        <v>14691.408600361045</v>
      </c>
    </row>
    <row r="125" spans="1:3" x14ac:dyDescent="0.25">
      <c r="A125" s="124">
        <f>'ACX Fact Sheet Backup'!A125</f>
        <v>43131</v>
      </c>
      <c r="B125" s="116">
        <f>'ACX Fact Sheet Backup'!B125</f>
        <v>15821.28</v>
      </c>
      <c r="C125" s="116">
        <f>'ACX Fact Sheet Backup'!K125</f>
        <v>15580.633185257288</v>
      </c>
    </row>
    <row r="126" spans="1:3" x14ac:dyDescent="0.25">
      <c r="A126" s="124">
        <f>'ACX Fact Sheet Backup'!A126</f>
        <v>43159</v>
      </c>
      <c r="B126" s="116">
        <f>'ACX Fact Sheet Backup'!B126</f>
        <v>15317.74</v>
      </c>
      <c r="C126" s="116">
        <f>'ACX Fact Sheet Backup'!K126</f>
        <v>14320.151575281992</v>
      </c>
    </row>
    <row r="127" spans="1:3" x14ac:dyDescent="0.25">
      <c r="A127" s="124">
        <f>'ACX Fact Sheet Backup'!A127</f>
        <v>43190</v>
      </c>
      <c r="B127" s="116">
        <f>'ACX Fact Sheet Backup'!B127</f>
        <v>15015.62</v>
      </c>
      <c r="C127" s="116">
        <f>'ACX Fact Sheet Backup'!K127</f>
        <v>13941.59742936518</v>
      </c>
    </row>
    <row r="128" spans="1:3" x14ac:dyDescent="0.25">
      <c r="A128" s="124">
        <f>'ACX Fact Sheet Backup'!A128</f>
        <v>43220</v>
      </c>
      <c r="B128" s="116">
        <f>'ACX Fact Sheet Backup'!B128</f>
        <v>14763.85</v>
      </c>
      <c r="C128" s="116">
        <f>'ACX Fact Sheet Backup'!K128</f>
        <v>13518.36442077506</v>
      </c>
    </row>
    <row r="129" spans="1:3" x14ac:dyDescent="0.25">
      <c r="A129" s="124">
        <f>'ACX Fact Sheet Backup'!A129</f>
        <v>43251</v>
      </c>
      <c r="B129" s="116">
        <f>'ACX Fact Sheet Backup'!B129</f>
        <v>14773.92</v>
      </c>
      <c r="C129" s="116">
        <f>'ACX Fact Sheet Backup'!K129</f>
        <v>13368.197355113774</v>
      </c>
    </row>
    <row r="130" spans="1:3" x14ac:dyDescent="0.25">
      <c r="A130" s="124">
        <f>'ACX Fact Sheet Backup'!A130</f>
        <v>43281</v>
      </c>
      <c r="B130" s="116">
        <f>'ACX Fact Sheet Backup'!B130</f>
        <v>14743.7</v>
      </c>
      <c r="C130" s="116">
        <f>'ACX Fact Sheet Backup'!K130</f>
        <v>13532.446583795301</v>
      </c>
    </row>
    <row r="131" spans="1:3" x14ac:dyDescent="0.25">
      <c r="A131" s="124">
        <f>'ACX Fact Sheet Backup'!A131</f>
        <v>43312</v>
      </c>
      <c r="B131" s="116">
        <f>'ACX Fact Sheet Backup'!B131</f>
        <v>14763.85</v>
      </c>
      <c r="C131" s="116">
        <f>'ACX Fact Sheet Backup'!K131</f>
        <v>13449.233802312065</v>
      </c>
    </row>
    <row r="132" spans="1:3" x14ac:dyDescent="0.25">
      <c r="A132" s="124">
        <f>'ACX Fact Sheet Backup'!A132</f>
        <v>43343</v>
      </c>
      <c r="B132" s="116">
        <f>'ACX Fact Sheet Backup'!B132</f>
        <v>14814.2</v>
      </c>
      <c r="C132" s="116">
        <f>'ACX Fact Sheet Backup'!K132</f>
        <v>13636.270531153617</v>
      </c>
    </row>
    <row r="133" spans="1:3" x14ac:dyDescent="0.25">
      <c r="A133" s="124">
        <f>'ACX Fact Sheet Backup'!A133</f>
        <v>43373</v>
      </c>
      <c r="B133" s="116">
        <f>'ACX Fact Sheet Backup'!B133</f>
        <v>14804.13</v>
      </c>
      <c r="C133" s="116">
        <f>'ACX Fact Sheet Backup'!K133</f>
        <v>13559.20269353376</v>
      </c>
    </row>
    <row r="134" spans="1:3" x14ac:dyDescent="0.25">
      <c r="A134" s="124">
        <f>'ACX Fact Sheet Backup'!A134</f>
        <v>43404</v>
      </c>
      <c r="B134" s="116">
        <f>'ACX Fact Sheet Backup'!B134</f>
        <v>14592.64</v>
      </c>
      <c r="C134" s="116">
        <f>'ACX Fact Sheet Backup'!K134</f>
        <v>13371.141807381646</v>
      </c>
    </row>
    <row r="135" spans="1:3" x14ac:dyDescent="0.25">
      <c r="A135" s="124">
        <f>'ACX Fact Sheet Backup'!A135</f>
        <v>43434</v>
      </c>
      <c r="B135" s="116">
        <f>'ACX Fact Sheet Backup'!B135</f>
        <v>14643</v>
      </c>
      <c r="C135" s="116">
        <f>'ACX Fact Sheet Backup'!K135</f>
        <v>13252.979657675451</v>
      </c>
    </row>
    <row r="136" spans="1:3" x14ac:dyDescent="0.25">
      <c r="A136" s="124">
        <f>'ACX Fact Sheet Backup'!A136</f>
        <v>43465</v>
      </c>
      <c r="B136" s="116">
        <f>'ACX Fact Sheet Backup'!B136</f>
        <v>14673.21</v>
      </c>
      <c r="C136" s="116">
        <f>'ACX Fact Sheet Backup'!K136</f>
        <v>14044.653258740575</v>
      </c>
    </row>
    <row r="137" spans="1:3" x14ac:dyDescent="0.25">
      <c r="A137" s="124">
        <f>'ACX Fact Sheet Backup'!A137</f>
        <v>43496</v>
      </c>
      <c r="B137" s="116">
        <f>'ACX Fact Sheet Backup'!B137</f>
        <v>14824.27</v>
      </c>
      <c r="C137" s="116">
        <f>'ACX Fact Sheet Backup'!K137</f>
        <v>13455.378746175444</v>
      </c>
    </row>
    <row r="138" spans="1:3" x14ac:dyDescent="0.25">
      <c r="A138" s="124">
        <f>'ACX Fact Sheet Backup'!A138</f>
        <v>43524</v>
      </c>
      <c r="B138" s="116">
        <f>'ACX Fact Sheet Backup'!B138</f>
        <v>14884.7</v>
      </c>
      <c r="C138" s="116">
        <f>'ACX Fact Sheet Backup'!K138</f>
        <v>13295.994264719091</v>
      </c>
    </row>
    <row r="139" spans="1:3" x14ac:dyDescent="0.25">
      <c r="A139" s="124">
        <f>'ACX Fact Sheet Backup'!A139</f>
        <v>43555</v>
      </c>
      <c r="B139" s="116">
        <f>'ACX Fact Sheet Backup'!B139</f>
        <v>14894.77</v>
      </c>
      <c r="C139" s="116">
        <f>'ACX Fact Sheet Backup'!K139</f>
        <v>13622.060348469557</v>
      </c>
    </row>
    <row r="140" spans="1:3" x14ac:dyDescent="0.25">
      <c r="A140" s="124">
        <f>'ACX Fact Sheet Backup'!A140</f>
        <v>43585</v>
      </c>
      <c r="B140" s="116">
        <f>'ACX Fact Sheet Backup'!B140</f>
        <v>15106.25</v>
      </c>
      <c r="C140" s="116">
        <f>'ACX Fact Sheet Backup'!K140</f>
        <v>13689.910770294349</v>
      </c>
    </row>
    <row r="141" spans="1:3" x14ac:dyDescent="0.25">
      <c r="A141" s="124">
        <f>'ACX Fact Sheet Backup'!A141</f>
        <v>43616</v>
      </c>
      <c r="B141" s="116">
        <f>'ACX Fact Sheet Backup'!B141</f>
        <v>14985.4</v>
      </c>
      <c r="C141" s="116">
        <f>'ACX Fact Sheet Backup'!K141</f>
        <v>13791.942442359177</v>
      </c>
    </row>
    <row r="142" spans="1:3" x14ac:dyDescent="0.25">
      <c r="A142" s="124">
        <f>'ACX Fact Sheet Backup'!A142</f>
        <v>43646</v>
      </c>
      <c r="B142" s="116">
        <f>'ACX Fact Sheet Backup'!B142</f>
        <v>15015.62</v>
      </c>
      <c r="C142" s="116">
        <f>'ACX Fact Sheet Backup'!K142</f>
        <v>13902.935490891432</v>
      </c>
    </row>
    <row r="143" spans="1:3" x14ac:dyDescent="0.25">
      <c r="A143" s="124">
        <f>'ACX Fact Sheet Backup'!A143</f>
        <v>43677</v>
      </c>
      <c r="B143" s="116">
        <f>'ACX Fact Sheet Backup'!B143</f>
        <v>14945.12</v>
      </c>
      <c r="C143" s="116">
        <f>'ACX Fact Sheet Backup'!K143</f>
        <v>14121.080998041331</v>
      </c>
    </row>
    <row r="144" spans="1:3" x14ac:dyDescent="0.25">
      <c r="A144" s="124">
        <f>'ACX Fact Sheet Backup'!A144</f>
        <v>43708</v>
      </c>
      <c r="B144" s="116">
        <f>'ACX Fact Sheet Backup'!B144</f>
        <v>14894.77</v>
      </c>
      <c r="C144" s="116">
        <f>'ACX Fact Sheet Backup'!K144</f>
        <v>14640.968852815828</v>
      </c>
    </row>
    <row r="145" spans="1:3" x14ac:dyDescent="0.25">
      <c r="A145" s="124">
        <f>'ACX Fact Sheet Backup'!A145</f>
        <v>43738</v>
      </c>
      <c r="B145" s="116">
        <f>'ACX Fact Sheet Backup'!B145</f>
        <v>14713.49</v>
      </c>
      <c r="C145" s="116">
        <f>'ACX Fact Sheet Backup'!K145</f>
        <v>13986.91639035759</v>
      </c>
    </row>
    <row r="146" spans="1:3" x14ac:dyDescent="0.25">
      <c r="A146" s="124">
        <f>'ACX Fact Sheet Backup'!A146</f>
        <v>43769</v>
      </c>
      <c r="B146" s="116">
        <f>'ACX Fact Sheet Backup'!B146</f>
        <v>14885</v>
      </c>
      <c r="C146" s="116">
        <f>'ACX Fact Sheet Backup'!K146</f>
        <v>13566.88387336298</v>
      </c>
    </row>
    <row r="147" spans="1:3" x14ac:dyDescent="0.25">
      <c r="A147" s="124">
        <f>'ACX Fact Sheet Backup'!A147</f>
        <v>43799</v>
      </c>
      <c r="B147" s="116">
        <f>'ACX Fact Sheet Backup'!B147</f>
        <v>14935</v>
      </c>
      <c r="C147" s="116">
        <f>'ACX Fact Sheet Backup'!K147</f>
        <v>13490.584153726042</v>
      </c>
    </row>
    <row r="148" spans="1:3" x14ac:dyDescent="0.25">
      <c r="A148" s="124">
        <f>'ACX Fact Sheet Backup'!A148</f>
        <v>43830</v>
      </c>
      <c r="B148" s="116">
        <f>'ACX Fact Sheet Backup'!B148</f>
        <v>15035</v>
      </c>
      <c r="C148" s="116">
        <f>'ACX Fact Sheet Backup'!K148</f>
        <v>13403.786821655836</v>
      </c>
    </row>
    <row r="149" spans="1:3" x14ac:dyDescent="0.25">
      <c r="A149" s="124">
        <f>'ACX Fact Sheet Backup'!A149</f>
        <v>43861</v>
      </c>
      <c r="B149" s="116">
        <f>'ACX Fact Sheet Backup'!B149</f>
        <v>15350</v>
      </c>
      <c r="C149" s="116">
        <f>'ACX Fact Sheet Backup'!K149</f>
        <v>13046.227900605563</v>
      </c>
    </row>
    <row r="150" spans="1:3" x14ac:dyDescent="0.25">
      <c r="A150" s="124">
        <f>'ACX Fact Sheet Backup'!A150</f>
        <v>43890</v>
      </c>
      <c r="B150" s="116">
        <f>'ACX Fact Sheet Backup'!B150</f>
        <v>14783</v>
      </c>
      <c r="C150" s="116">
        <f>'ACX Fact Sheet Backup'!K150</f>
        <v>12788.652336998992</v>
      </c>
    </row>
    <row r="151" spans="1:3" x14ac:dyDescent="0.25">
      <c r="A151" s="124">
        <f>'ACX Fact Sheet Backup'!A151</f>
        <v>43921</v>
      </c>
      <c r="B151" s="116">
        <f>'ACX Fact Sheet Backup'!B151</f>
        <v>13986</v>
      </c>
      <c r="C151" s="116">
        <f>'ACX Fact Sheet Backup'!K151</f>
        <v>13205.740401725734</v>
      </c>
    </row>
    <row r="152" spans="1:3" x14ac:dyDescent="0.25">
      <c r="A152" s="124">
        <f>'ACX Fact Sheet Backup'!A152</f>
        <v>43951</v>
      </c>
      <c r="B152" s="116">
        <f>'ACX Fact Sheet Backup'!B152</f>
        <v>14017</v>
      </c>
      <c r="C152" s="116">
        <f>'ACX Fact Sheet Backup'!K152</f>
        <v>13065.302830514796</v>
      </c>
    </row>
    <row r="153" spans="1:3" x14ac:dyDescent="0.25">
      <c r="A153" s="124">
        <f>'ACX Fact Sheet Backup'!A153</f>
        <v>43982</v>
      </c>
      <c r="B153" s="116">
        <f>'ACX Fact Sheet Backup'!B153</f>
        <v>14154</v>
      </c>
      <c r="C153" s="116">
        <f>'ACX Fact Sheet Backup'!K153</f>
        <v>12980.553813065715</v>
      </c>
    </row>
    <row r="154" spans="1:3" x14ac:dyDescent="0.25">
      <c r="A154" s="124">
        <f>'ACX Fact Sheet Backup'!A154</f>
        <v>44012</v>
      </c>
      <c r="B154" s="116">
        <f>'ACX Fact Sheet Backup'!B154</f>
        <v>14353</v>
      </c>
      <c r="C154" s="116">
        <f>'ACX Fact Sheet Backup'!K154</f>
        <v>12664.217223765598</v>
      </c>
    </row>
    <row r="155" spans="1:3" x14ac:dyDescent="0.25">
      <c r="A155" s="124">
        <f>'ACX Fact Sheet Backup'!A155</f>
        <v>44043</v>
      </c>
      <c r="B155" s="116">
        <f>'ACX Fact Sheet Backup'!B155</f>
        <v>14762</v>
      </c>
      <c r="C155" s="116">
        <f>'ACX Fact Sheet Backup'!K155</f>
        <v>12893.500441667868</v>
      </c>
    </row>
    <row r="156" spans="1:3" x14ac:dyDescent="0.25">
      <c r="A156" s="124">
        <f>'ACX Fact Sheet Backup'!A156</f>
        <v>44074</v>
      </c>
      <c r="B156" s="116">
        <f>'ACX Fact Sheet Backup'!B156</f>
        <v>14783</v>
      </c>
      <c r="C156" s="116">
        <f>'ACX Fact Sheet Backup'!K156</f>
        <v>13150.691946282977</v>
      </c>
    </row>
    <row r="157" spans="1:3" x14ac:dyDescent="0.25">
      <c r="A157" s="124">
        <f>'ACX Fact Sheet Backup'!A157</f>
        <v>44104</v>
      </c>
      <c r="B157" s="116">
        <f>'ACX Fact Sheet Backup'!B157</f>
        <v>14689</v>
      </c>
      <c r="C157" s="116">
        <f>'ACX Fact Sheet Backup'!K157</f>
        <v>12805.422912959457</v>
      </c>
    </row>
    <row r="158" spans="1:3" x14ac:dyDescent="0.25">
      <c r="A158" s="124">
        <f>'ACX Fact Sheet Backup'!A158</f>
        <v>44135</v>
      </c>
      <c r="B158" s="116">
        <f>'ACX Fact Sheet Backup'!B158</f>
        <v>14573</v>
      </c>
      <c r="C158" s="116">
        <f>'ACX Fact Sheet Backup'!K158</f>
        <v>12833.075160344655</v>
      </c>
    </row>
    <row r="159" spans="1:3" x14ac:dyDescent="0.25">
      <c r="A159" s="124">
        <f>'ACX Fact Sheet Backup'!A159</f>
        <v>44165</v>
      </c>
      <c r="B159" s="116">
        <f>'ACX Fact Sheet Backup'!B159</f>
        <v>15570</v>
      </c>
      <c r="C159" s="116">
        <f>'ACX Fact Sheet Backup'!K159</f>
        <v>13096.155569495502</v>
      </c>
    </row>
    <row r="160" spans="1:3" x14ac:dyDescent="0.25">
      <c r="A160" s="124">
        <f>'ACX Fact Sheet Backup'!A160</f>
        <v>44196</v>
      </c>
      <c r="B160" s="116">
        <f>'ACX Fact Sheet Backup'!B160</f>
        <v>15764</v>
      </c>
      <c r="C160" s="116">
        <f>'ACX Fact Sheet Backup'!K160</f>
        <v>13646.000025603962</v>
      </c>
    </row>
  </sheetData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28675-A434-4A03-9D74-03AE2979E542}">
  <sheetPr>
    <tabColor rgb="FFFF0000"/>
  </sheetPr>
  <dimension ref="A1:G9"/>
  <sheetViews>
    <sheetView tabSelected="1" workbookViewId="0">
      <selection activeCell="O37" sqref="O37"/>
    </sheetView>
  </sheetViews>
  <sheetFormatPr defaultRowHeight="15" x14ac:dyDescent="0.25"/>
  <cols>
    <col min="1" max="1" width="32" bestFit="1" customWidth="1"/>
    <col min="6" max="6" width="15.7109375" bestFit="1" customWidth="1"/>
  </cols>
  <sheetData>
    <row r="1" spans="1:7" x14ac:dyDescent="0.25">
      <c r="A1" t="str">
        <f>'ACX Fact Sheet Backup'!R20</f>
        <v>Share Class/Benchmark</v>
      </c>
      <c r="B1" t="str">
        <f>'ACX Fact Sheet Backup'!S20</f>
        <v>YTD</v>
      </c>
      <c r="C1" t="str">
        <f>'ACX Fact Sheet Backup'!T20</f>
        <v>1 Year</v>
      </c>
      <c r="D1" t="str">
        <f>'ACX Fact Sheet Backup'!U20</f>
        <v>5 Years</v>
      </c>
      <c r="E1" t="str">
        <f>'ACX Fact Sheet Backup'!V20</f>
        <v>10 Years</v>
      </c>
      <c r="F1" t="str">
        <f>'ACX Fact Sheet Backup'!W20</f>
        <v>Since Inception*</v>
      </c>
      <c r="G1" t="s">
        <v>40</v>
      </c>
    </row>
    <row r="2" spans="1:7" x14ac:dyDescent="0.25">
      <c r="A2" t="s">
        <v>21</v>
      </c>
      <c r="B2" s="17">
        <f>'ACX Fact Sheet Backup'!S21</f>
        <v>4.8486863984037232</v>
      </c>
      <c r="C2" s="17">
        <f>'ACX Fact Sheet Backup'!T21</f>
        <v>4.8486863984037232</v>
      </c>
      <c r="D2" s="17">
        <f>'ACX Fact Sheet Backup'!U21</f>
        <v>1.1337314978747015</v>
      </c>
      <c r="E2" s="17">
        <f>'ACX Fact Sheet Backup'!V21</f>
        <v>1.1494387884944057</v>
      </c>
      <c r="F2" s="17">
        <f>'ACX Fact Sheet Backup'!W21</f>
        <v>3.5172294509063118</v>
      </c>
      <c r="G2">
        <v>1</v>
      </c>
    </row>
    <row r="3" spans="1:7" x14ac:dyDescent="0.25">
      <c r="A3" t="s">
        <v>43</v>
      </c>
      <c r="B3" s="17">
        <f>'ACX Fact Sheet Backup'!S22</f>
        <v>1.807050553480849</v>
      </c>
      <c r="C3" s="17">
        <f>'ACX Fact Sheet Backup'!T22</f>
        <v>1.807050553480849</v>
      </c>
      <c r="D3" s="17">
        <f>'ACX Fact Sheet Backup'!U22</f>
        <v>-1.1055898558643751</v>
      </c>
      <c r="E3" s="17">
        <f>'ACX Fact Sheet Backup'!V22</f>
        <v>0.65713995477645337</v>
      </c>
      <c r="F3" s="17">
        <f>'ACX Fact Sheet Backup'!W22</f>
        <v>2.3890638503851314</v>
      </c>
      <c r="G3">
        <v>2</v>
      </c>
    </row>
    <row r="4" spans="1:7" x14ac:dyDescent="0.25">
      <c r="A4" t="s">
        <v>22</v>
      </c>
      <c r="B4" s="17">
        <f>'ACX Fact Sheet Backup'!S23</f>
        <v>0.67</v>
      </c>
      <c r="C4" s="17">
        <f>'ACX Fact Sheet Backup'!T23</f>
        <v>0.67</v>
      </c>
      <c r="D4" s="17">
        <f>'ACX Fact Sheet Backup'!U23</f>
        <v>1.2</v>
      </c>
      <c r="E4" s="17">
        <f>'ACX Fact Sheet Backup'!V23</f>
        <v>0.64</v>
      </c>
      <c r="F4" s="17">
        <f>'ACX Fact Sheet Backup'!W23</f>
        <v>0.72</v>
      </c>
      <c r="G4">
        <v>3</v>
      </c>
    </row>
    <row r="5" spans="1:7" x14ac:dyDescent="0.25">
      <c r="A5" t="s">
        <v>23</v>
      </c>
      <c r="B5" s="17">
        <f>'ACX Fact Sheet Backup'!S24</f>
        <v>4.6100000000000003</v>
      </c>
      <c r="C5" s="17">
        <f>'ACX Fact Sheet Backup'!T24</f>
        <v>4.6100000000000003</v>
      </c>
      <c r="D5" s="17">
        <f>'ACX Fact Sheet Backup'!U24</f>
        <v>0.88</v>
      </c>
      <c r="E5" s="17" t="str">
        <f>'ACX Fact Sheet Backup'!V24</f>
        <v>n/a</v>
      </c>
      <c r="F5" s="17">
        <f>'ACX Fact Sheet Backup'!W24</f>
        <v>-0.01</v>
      </c>
      <c r="G5">
        <v>4</v>
      </c>
    </row>
    <row r="6" spans="1:7" x14ac:dyDescent="0.25">
      <c r="A6" t="s">
        <v>25</v>
      </c>
      <c r="B6" s="17">
        <f>'ACX Fact Sheet Backup'!S25</f>
        <v>3.79</v>
      </c>
      <c r="C6" s="17">
        <f>'ACX Fact Sheet Backup'!T25</f>
        <v>3.79</v>
      </c>
      <c r="D6" s="17">
        <f>'ACX Fact Sheet Backup'!U25</f>
        <v>0.13</v>
      </c>
      <c r="E6" s="17" t="str">
        <f>'ACX Fact Sheet Backup'!V25</f>
        <v>n/a</v>
      </c>
      <c r="F6" s="17">
        <f>'ACX Fact Sheet Backup'!W25</f>
        <v>-0.79</v>
      </c>
      <c r="G6">
        <v>5</v>
      </c>
    </row>
    <row r="7" spans="1:7" x14ac:dyDescent="0.25">
      <c r="A7" t="s">
        <v>43</v>
      </c>
      <c r="B7" s="17">
        <f>'ACX Fact Sheet Backup'!S26</f>
        <v>1.807050553480849</v>
      </c>
      <c r="C7" s="17">
        <f>'ACX Fact Sheet Backup'!T26</f>
        <v>1.807050553480849</v>
      </c>
      <c r="D7" s="17">
        <f>'ACX Fact Sheet Backup'!U26</f>
        <v>-1.1055898558643751</v>
      </c>
      <c r="E7" s="17" t="str">
        <f>'ACX Fact Sheet Backup'!V26</f>
        <v>n/a</v>
      </c>
      <c r="F7" s="17">
        <f>'ACX Fact Sheet Backup'!W26</f>
        <v>-1.3407817765194174</v>
      </c>
      <c r="G7">
        <v>6</v>
      </c>
    </row>
    <row r="8" spans="1:7" x14ac:dyDescent="0.25">
      <c r="A8" t="s">
        <v>22</v>
      </c>
      <c r="B8" s="17">
        <f>'ACX Fact Sheet Backup'!S27</f>
        <v>0.67</v>
      </c>
      <c r="C8" s="17">
        <f>'ACX Fact Sheet Backup'!T27</f>
        <v>0.67</v>
      </c>
      <c r="D8" s="17">
        <f>'ACX Fact Sheet Backup'!U27</f>
        <v>1.2</v>
      </c>
      <c r="E8" s="17" t="str">
        <f>'ACX Fact Sheet Backup'!V27</f>
        <v>n/a</v>
      </c>
      <c r="F8" s="17">
        <f>'ACX Fact Sheet Backup'!W27</f>
        <v>1.1200000000000001</v>
      </c>
      <c r="G8">
        <v>7</v>
      </c>
    </row>
    <row r="9" spans="1:7" x14ac:dyDescent="0.25">
      <c r="A9" t="s">
        <v>57</v>
      </c>
      <c r="B9" s="17">
        <f>'ACX Fact Sheet Backup'!S28</f>
        <v>-1.38</v>
      </c>
      <c r="C9" s="17">
        <f>'ACX Fact Sheet Backup'!T28</f>
        <v>-1.38</v>
      </c>
      <c r="D9" s="17">
        <f>'ACX Fact Sheet Backup'!U28</f>
        <v>-0.31</v>
      </c>
      <c r="E9" s="17" t="str">
        <f>'ACX Fact Sheet Backup'!V28</f>
        <v>n/a</v>
      </c>
      <c r="F9" s="17">
        <f>'ACX Fact Sheet Backup'!W28</f>
        <v>-1.1000000000000001</v>
      </c>
      <c r="G9">
        <v>8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7CA-6556-4545-8A94-8381C6903D63}">
  <sheetPr>
    <tabColor rgb="FFFF0000"/>
  </sheetPr>
  <dimension ref="A1:D7"/>
  <sheetViews>
    <sheetView tabSelected="1" workbookViewId="0">
      <selection activeCell="O37" sqref="O37"/>
    </sheetView>
  </sheetViews>
  <sheetFormatPr defaultRowHeight="15" x14ac:dyDescent="0.25"/>
  <cols>
    <col min="1" max="1" width="24.7109375" bestFit="1" customWidth="1"/>
    <col min="2" max="3" width="12.7109375" bestFit="1" customWidth="1"/>
  </cols>
  <sheetData>
    <row r="1" spans="1:4" x14ac:dyDescent="0.25">
      <c r="A1" t="s">
        <v>41</v>
      </c>
      <c r="B1" t="s">
        <v>1</v>
      </c>
      <c r="C1" t="s">
        <v>28</v>
      </c>
      <c r="D1" t="s">
        <v>40</v>
      </c>
    </row>
    <row r="2" spans="1:4" x14ac:dyDescent="0.25">
      <c r="A2" t="str">
        <f>'ACX Fact Sheet Backup'!R31</f>
        <v>Standard Deviation</v>
      </c>
      <c r="B2" s="116">
        <f>'ACX Fact Sheet Backup'!S31*100</f>
        <v>8.9265372409718164</v>
      </c>
      <c r="C2" s="116">
        <f>'ACX Fact Sheet Backup'!T31*100</f>
        <v>15.926915632697394</v>
      </c>
      <c r="D2">
        <v>1</v>
      </c>
    </row>
    <row r="3" spans="1:4" x14ac:dyDescent="0.25">
      <c r="A3" t="str">
        <f>'ACX Fact Sheet Backup'!R32</f>
        <v>Sharpe Ratio</v>
      </c>
      <c r="B3" s="116">
        <f>'ACX Fact Sheet Backup'!S32</f>
        <v>0.38592002227856814</v>
      </c>
      <c r="C3" s="116">
        <f>'ACX Fact Sheet Backup'!T32</f>
        <v>0.57560201237826802</v>
      </c>
      <c r="D3">
        <v>2</v>
      </c>
    </row>
    <row r="4" spans="1:4" x14ac:dyDescent="0.25">
      <c r="A4" t="str">
        <f>'ACX Fact Sheet Backup'!R33</f>
        <v>Alpha (vs. S&amp;P 500 TR)</v>
      </c>
      <c r="B4" s="116">
        <f>'ACX Fact Sheet Backup'!S33</f>
        <v>2.6505379791660384</v>
      </c>
      <c r="C4" s="116" t="str">
        <f>'ACX Fact Sheet Backup'!T33</f>
        <v>-</v>
      </c>
      <c r="D4">
        <v>3</v>
      </c>
    </row>
    <row r="5" spans="1:4" x14ac:dyDescent="0.25">
      <c r="A5" t="str">
        <f>'ACX Fact Sheet Backup'!R34</f>
        <v>Beta vs. (vs. S&amp;P 500 TR)</v>
      </c>
      <c r="B5" s="116">
        <f>'ACX Fact Sheet Backup'!S34</f>
        <v>8.6652398829498031E-2</v>
      </c>
      <c r="C5" s="116" t="str">
        <f>'ACX Fact Sheet Backup'!T34</f>
        <v>-</v>
      </c>
      <c r="D5">
        <v>4</v>
      </c>
    </row>
    <row r="6" spans="1:4" x14ac:dyDescent="0.25">
      <c r="A6" t="str">
        <f>'ACX Fact Sheet Backup'!R35</f>
        <v>R-squared (vs. S&amp;P 500 TR)</v>
      </c>
      <c r="B6" s="116">
        <f>'ACX Fact Sheet Backup'!S35</f>
        <v>2.4208805751558111E-2</v>
      </c>
      <c r="C6" s="116" t="str">
        <f>'ACX Fact Sheet Backup'!T35</f>
        <v>-</v>
      </c>
      <c r="D6">
        <v>5</v>
      </c>
    </row>
    <row r="7" spans="1:4" x14ac:dyDescent="0.25">
      <c r="A7" t="str">
        <f>'ACX Fact Sheet Backup'!R36</f>
        <v>Maximum Drawdown</v>
      </c>
      <c r="B7" s="116">
        <f>'ACX Fact Sheet Backup'!S36*100</f>
        <v>-13.352561589122294</v>
      </c>
      <c r="C7" s="116">
        <f>'ACX Fact Sheet Backup'!T36*100</f>
        <v>-50.948767777791559</v>
      </c>
      <c r="D7">
        <v>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ACX Fact Sheet Backup</vt:lpstr>
      <vt:lpstr>SP500 Down Months</vt:lpstr>
      <vt:lpstr>ACX_EXPORT_AnnualReturn</vt:lpstr>
      <vt:lpstr>ACX_EXPORT_SPDownMonths</vt:lpstr>
      <vt:lpstr>ACX_EXPORT_10kChart</vt:lpstr>
      <vt:lpstr>ACX_EXPORT_PerformanceTable</vt:lpstr>
      <vt:lpstr>ACX_EXPORT_Performance&amp;Risks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J. MacDonald</dc:creator>
  <cp:lastModifiedBy>Jakob Bradshaw</cp:lastModifiedBy>
  <dcterms:created xsi:type="dcterms:W3CDTF">2016-07-07T19:00:48Z</dcterms:created>
  <dcterms:modified xsi:type="dcterms:W3CDTF">2021-03-30T13:59:28Z</dcterms:modified>
</cp:coreProperties>
</file>