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FH\"/>
    </mc:Choice>
  </mc:AlternateContent>
  <xr:revisionPtr revIDLastSave="0" documentId="13_ncr:1_{F126DC35-666F-4990-880B-080C75C693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H Fact Sheet Backup" sheetId="1" r:id="rId1"/>
    <sheet name="CFH_EXPORT_GrowthOf10k" sheetId="2" r:id="rId2"/>
    <sheet name="CFH_EXPORT_PerformanceTable" sheetId="3" r:id="rId3"/>
    <sheet name="CFH_EXPORT_Perf&amp;RiskStatistics" sheetId="4" r:id="rId4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2" l="1"/>
  <c r="B63" i="2"/>
  <c r="C63" i="2"/>
  <c r="A64" i="2"/>
  <c r="B64" i="2"/>
  <c r="C64" i="2"/>
  <c r="A65" i="2"/>
  <c r="B65" i="2"/>
  <c r="C65" i="2"/>
  <c r="J65" i="1"/>
  <c r="D65" i="1"/>
  <c r="C65" i="1"/>
  <c r="J64" i="1"/>
  <c r="D64" i="1"/>
  <c r="C64" i="1"/>
  <c r="J63" i="1"/>
  <c r="D63" i="1"/>
  <c r="C63" i="1"/>
  <c r="J62" i="1"/>
  <c r="D62" i="1"/>
  <c r="C62" i="1"/>
  <c r="J61" i="1"/>
  <c r="D61" i="1"/>
  <c r="C61" i="1"/>
  <c r="J60" i="1"/>
  <c r="D60" i="1"/>
  <c r="C60" i="1"/>
  <c r="J59" i="1"/>
  <c r="D59" i="1"/>
  <c r="C59" i="1"/>
  <c r="J58" i="1"/>
  <c r="D58" i="1"/>
  <c r="C58" i="1"/>
  <c r="J57" i="1"/>
  <c r="D57" i="1"/>
  <c r="C57" i="1"/>
  <c r="J56" i="1"/>
  <c r="D56" i="1"/>
  <c r="C56" i="1"/>
  <c r="J55" i="1"/>
  <c r="D55" i="1"/>
  <c r="C55" i="1"/>
  <c r="J54" i="1"/>
  <c r="D54" i="1"/>
  <c r="C54" i="1"/>
  <c r="J53" i="1"/>
  <c r="D53" i="1"/>
  <c r="C53" i="1"/>
  <c r="J52" i="1"/>
  <c r="D52" i="1"/>
  <c r="C52" i="1"/>
  <c r="J51" i="1"/>
  <c r="D51" i="1"/>
  <c r="C51" i="1"/>
  <c r="J50" i="1"/>
  <c r="D50" i="1"/>
  <c r="C50" i="1"/>
  <c r="J49" i="1"/>
  <c r="D49" i="1"/>
  <c r="C49" i="1"/>
  <c r="J48" i="1"/>
  <c r="D48" i="1"/>
  <c r="C48" i="1"/>
  <c r="J47" i="1"/>
  <c r="D47" i="1"/>
  <c r="C47" i="1"/>
  <c r="J46" i="1"/>
  <c r="D46" i="1"/>
  <c r="C46" i="1"/>
  <c r="J45" i="1"/>
  <c r="D45" i="1"/>
  <c r="C45" i="1"/>
  <c r="J44" i="1"/>
  <c r="D44" i="1"/>
  <c r="C44" i="1"/>
  <c r="J43" i="1"/>
  <c r="D43" i="1"/>
  <c r="C43" i="1"/>
  <c r="J42" i="1"/>
  <c r="D42" i="1"/>
  <c r="C42" i="1"/>
  <c r="J41" i="1"/>
  <c r="D41" i="1"/>
  <c r="C41" i="1"/>
  <c r="J40" i="1"/>
  <c r="D40" i="1"/>
  <c r="C40" i="1"/>
  <c r="J39" i="1"/>
  <c r="D39" i="1"/>
  <c r="C39" i="1"/>
  <c r="J38" i="1"/>
  <c r="D38" i="1"/>
  <c r="C38" i="1"/>
  <c r="J37" i="1"/>
  <c r="D37" i="1"/>
  <c r="C37" i="1"/>
  <c r="J36" i="1"/>
  <c r="D36" i="1"/>
  <c r="C36" i="1"/>
  <c r="J35" i="1"/>
  <c r="D35" i="1"/>
  <c r="C35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A27" i="1"/>
  <c r="J26" i="1"/>
  <c r="D26" i="1"/>
  <c r="C26" i="1"/>
  <c r="J25" i="1"/>
  <c r="D25" i="1"/>
  <c r="C25" i="1"/>
  <c r="J24" i="1"/>
  <c r="D24" i="1"/>
  <c r="C24" i="1"/>
  <c r="J23" i="1"/>
  <c r="D23" i="1"/>
  <c r="C23" i="1"/>
  <c r="J22" i="1"/>
  <c r="D22" i="1"/>
  <c r="C22" i="1"/>
  <c r="J21" i="1"/>
  <c r="D21" i="1"/>
  <c r="C21" i="1"/>
  <c r="J20" i="1"/>
  <c r="D20" i="1"/>
  <c r="C20" i="1"/>
  <c r="J19" i="1"/>
  <c r="D19" i="1"/>
  <c r="C19" i="1"/>
  <c r="J18" i="1"/>
  <c r="D18" i="1"/>
  <c r="C18" i="1"/>
  <c r="J17" i="1"/>
  <c r="D17" i="1"/>
  <c r="C17" i="1"/>
  <c r="J16" i="1"/>
  <c r="D16" i="1"/>
  <c r="C16" i="1"/>
  <c r="J15" i="1"/>
  <c r="D15" i="1"/>
  <c r="C15" i="1"/>
  <c r="J14" i="1"/>
  <c r="D14" i="1"/>
  <c r="C14" i="1"/>
  <c r="J13" i="1"/>
  <c r="D13" i="1"/>
  <c r="C13" i="1"/>
  <c r="V12" i="1"/>
  <c r="V10" i="1" s="1"/>
  <c r="J12" i="1"/>
  <c r="D12" i="1"/>
  <c r="C12" i="1"/>
  <c r="V11" i="1"/>
  <c r="J11" i="1"/>
  <c r="D11" i="1"/>
  <c r="C11" i="1"/>
  <c r="J10" i="1"/>
  <c r="D10" i="1"/>
  <c r="C10" i="1"/>
  <c r="J9" i="1"/>
  <c r="D9" i="1"/>
  <c r="C9" i="1"/>
  <c r="J8" i="1"/>
  <c r="D8" i="1"/>
  <c r="O11" i="1" s="1"/>
  <c r="C8" i="1"/>
  <c r="V7" i="1"/>
  <c r="J7" i="1"/>
  <c r="D7" i="1"/>
  <c r="C7" i="1"/>
  <c r="V6" i="1"/>
  <c r="J6" i="1"/>
  <c r="D6" i="1"/>
  <c r="C6" i="1"/>
  <c r="O3" i="1" s="1"/>
  <c r="Y5" i="1"/>
  <c r="W5" i="1"/>
  <c r="P5" i="1"/>
  <c r="O5" i="1"/>
  <c r="J5" i="1"/>
  <c r="O9" i="1" s="1"/>
  <c r="D5" i="1"/>
  <c r="C5" i="1"/>
  <c r="J4" i="1"/>
  <c r="D4" i="1"/>
  <c r="C4" i="1"/>
  <c r="J3" i="1"/>
  <c r="P15" i="1" s="1"/>
  <c r="I3" i="1"/>
  <c r="I4" i="1" s="1"/>
  <c r="E3" i="1"/>
  <c r="G3" i="1" s="1"/>
  <c r="D3" i="1"/>
  <c r="C3" i="1"/>
  <c r="O15" i="1" s="1"/>
  <c r="O10" i="1" s="1"/>
  <c r="I5" i="1" l="1"/>
  <c r="K4" i="1"/>
  <c r="P10" i="1"/>
  <c r="A28" i="1"/>
  <c r="K3" i="1"/>
  <c r="V9" i="1"/>
  <c r="O6" i="1"/>
  <c r="O8" i="1"/>
  <c r="E4" i="1"/>
  <c r="P6" i="1"/>
  <c r="K5" i="1" l="1"/>
  <c r="I6" i="1"/>
  <c r="G4" i="1"/>
  <c r="E5" i="1"/>
  <c r="A29" i="1"/>
  <c r="I7" i="1" l="1"/>
  <c r="K6" i="1"/>
  <c r="A30" i="1"/>
  <c r="G5" i="1"/>
  <c r="E6" i="1"/>
  <c r="G6" i="1" l="1"/>
  <c r="E7" i="1"/>
  <c r="A31" i="1"/>
  <c r="K7" i="1"/>
  <c r="I8" i="1"/>
  <c r="G7" i="1" l="1"/>
  <c r="E8" i="1"/>
  <c r="A32" i="1"/>
  <c r="I9" i="1"/>
  <c r="K8" i="1"/>
  <c r="K9" i="1" l="1"/>
  <c r="I10" i="1"/>
  <c r="E9" i="1"/>
  <c r="G8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W7" i="1" s="1"/>
  <c r="W12" i="1" l="1"/>
  <c r="E10" i="1"/>
  <c r="G9" i="1"/>
  <c r="I11" i="1"/>
  <c r="K10" i="1"/>
  <c r="X11" i="1"/>
  <c r="W10" i="1"/>
  <c r="W8" i="1"/>
  <c r="Y11" i="1"/>
  <c r="W6" i="1"/>
  <c r="W11" i="1"/>
  <c r="W9" i="1"/>
  <c r="I12" i="1" l="1"/>
  <c r="K11" i="1"/>
  <c r="G10" i="1"/>
  <c r="E11" i="1"/>
  <c r="V19" i="1"/>
  <c r="R21" i="1" s="1"/>
  <c r="V18" i="1"/>
  <c r="Q21" i="1" s="1"/>
  <c r="V15" i="1"/>
  <c r="N21" i="1" s="1"/>
  <c r="V16" i="1"/>
  <c r="O21" i="1" s="1"/>
  <c r="V17" i="1"/>
  <c r="P21" i="1" s="1"/>
  <c r="O13" i="1"/>
  <c r="O14" i="1" s="1"/>
  <c r="V20" i="1"/>
  <c r="S21" i="1" s="1"/>
  <c r="G11" i="1" l="1"/>
  <c r="E12" i="1"/>
  <c r="O12" i="1"/>
  <c r="K12" i="1"/>
  <c r="I13" i="1"/>
  <c r="I14" i="1" l="1"/>
  <c r="K13" i="1"/>
  <c r="E13" i="1"/>
  <c r="G12" i="1"/>
  <c r="G13" i="1" l="1"/>
  <c r="E14" i="1"/>
  <c r="K14" i="1"/>
  <c r="I15" i="1"/>
  <c r="I16" i="1" l="1"/>
  <c r="K15" i="1"/>
  <c r="E15" i="1"/>
  <c r="G14" i="1"/>
  <c r="E16" i="1" l="1"/>
  <c r="G15" i="1"/>
  <c r="K16" i="1"/>
  <c r="I17" i="1"/>
  <c r="I18" i="1" l="1"/>
  <c r="K17" i="1"/>
  <c r="E17" i="1"/>
  <c r="G16" i="1"/>
  <c r="E18" i="1" l="1"/>
  <c r="G17" i="1"/>
  <c r="I19" i="1"/>
  <c r="K18" i="1"/>
  <c r="I20" i="1" l="1"/>
  <c r="K19" i="1"/>
  <c r="E19" i="1"/>
  <c r="G18" i="1"/>
  <c r="E20" i="1" l="1"/>
  <c r="G19" i="1"/>
  <c r="K20" i="1"/>
  <c r="I21" i="1"/>
  <c r="I22" i="1" l="1"/>
  <c r="K21" i="1"/>
  <c r="E21" i="1"/>
  <c r="G20" i="1"/>
  <c r="E22" i="1" l="1"/>
  <c r="G21" i="1"/>
  <c r="I23" i="1"/>
  <c r="K22" i="1"/>
  <c r="I24" i="1" l="1"/>
  <c r="K23" i="1"/>
  <c r="E23" i="1"/>
  <c r="G22" i="1"/>
  <c r="E24" i="1" l="1"/>
  <c r="G23" i="1"/>
  <c r="I25" i="1"/>
  <c r="K24" i="1"/>
  <c r="K25" i="1" l="1"/>
  <c r="I26" i="1"/>
  <c r="G24" i="1"/>
  <c r="E25" i="1"/>
  <c r="G25" i="1" l="1"/>
  <c r="E26" i="1"/>
  <c r="K26" i="1"/>
  <c r="I27" i="1"/>
  <c r="K27" i="1" l="1"/>
  <c r="I28" i="1"/>
  <c r="G26" i="1"/>
  <c r="E27" i="1"/>
  <c r="G27" i="1" l="1"/>
  <c r="E28" i="1"/>
  <c r="K28" i="1"/>
  <c r="I29" i="1"/>
  <c r="K29" i="1" l="1"/>
  <c r="I30" i="1"/>
  <c r="Y10" i="1"/>
  <c r="G28" i="1"/>
  <c r="E29" i="1"/>
  <c r="G29" i="1" l="1"/>
  <c r="E30" i="1"/>
  <c r="X10" i="1"/>
  <c r="K30" i="1"/>
  <c r="I31" i="1"/>
  <c r="K31" i="1" l="1"/>
  <c r="I32" i="1"/>
  <c r="G30" i="1"/>
  <c r="E31" i="1"/>
  <c r="G31" i="1" l="1"/>
  <c r="E32" i="1"/>
  <c r="K32" i="1"/>
  <c r="I33" i="1"/>
  <c r="K33" i="1" l="1"/>
  <c r="I34" i="1"/>
  <c r="G32" i="1"/>
  <c r="E33" i="1"/>
  <c r="K34" i="1" l="1"/>
  <c r="I35" i="1"/>
  <c r="G33" i="1"/>
  <c r="E34" i="1"/>
  <c r="G34" i="1" l="1"/>
  <c r="E35" i="1"/>
  <c r="K35" i="1"/>
  <c r="I36" i="1"/>
  <c r="K36" i="1" l="1"/>
  <c r="I37" i="1"/>
  <c r="G35" i="1"/>
  <c r="E36" i="1"/>
  <c r="G36" i="1" l="1"/>
  <c r="E37" i="1"/>
  <c r="K37" i="1"/>
  <c r="I38" i="1"/>
  <c r="K38" i="1" l="1"/>
  <c r="I39" i="1"/>
  <c r="G37" i="1"/>
  <c r="E38" i="1"/>
  <c r="G38" i="1" l="1"/>
  <c r="E39" i="1"/>
  <c r="K39" i="1"/>
  <c r="I40" i="1"/>
  <c r="K40" i="1" l="1"/>
  <c r="I41" i="1"/>
  <c r="G39" i="1"/>
  <c r="E40" i="1"/>
  <c r="G40" i="1" l="1"/>
  <c r="E41" i="1"/>
  <c r="K41" i="1"/>
  <c r="I42" i="1"/>
  <c r="K42" i="1" l="1"/>
  <c r="I43" i="1"/>
  <c r="G41" i="1"/>
  <c r="E42" i="1"/>
  <c r="G42" i="1" l="1"/>
  <c r="E43" i="1"/>
  <c r="K43" i="1"/>
  <c r="I44" i="1"/>
  <c r="K44" i="1" l="1"/>
  <c r="I45" i="1"/>
  <c r="G43" i="1"/>
  <c r="E44" i="1"/>
  <c r="G44" i="1" l="1"/>
  <c r="E45" i="1"/>
  <c r="K45" i="1"/>
  <c r="I46" i="1"/>
  <c r="K46" i="1" l="1"/>
  <c r="I47" i="1"/>
  <c r="G45" i="1"/>
  <c r="E46" i="1"/>
  <c r="G46" i="1" l="1"/>
  <c r="E47" i="1"/>
  <c r="K47" i="1"/>
  <c r="I48" i="1"/>
  <c r="K48" i="1" l="1"/>
  <c r="I49" i="1"/>
  <c r="G47" i="1"/>
  <c r="E48" i="1"/>
  <c r="G48" i="1" l="1"/>
  <c r="E49" i="1"/>
  <c r="K49" i="1"/>
  <c r="I50" i="1"/>
  <c r="K50" i="1" l="1"/>
  <c r="I51" i="1"/>
  <c r="G49" i="1"/>
  <c r="E50" i="1"/>
  <c r="G50" i="1" l="1"/>
  <c r="E51" i="1"/>
  <c r="K51" i="1"/>
  <c r="I52" i="1"/>
  <c r="K52" i="1" l="1"/>
  <c r="I53" i="1"/>
  <c r="G51" i="1"/>
  <c r="E52" i="1"/>
  <c r="G52" i="1" l="1"/>
  <c r="E53" i="1"/>
  <c r="K53" i="1"/>
  <c r="I54" i="1"/>
  <c r="Y9" i="1"/>
  <c r="Y8" i="1"/>
  <c r="K54" i="1" l="1"/>
  <c r="I55" i="1"/>
  <c r="G53" i="1"/>
  <c r="E54" i="1"/>
  <c r="X8" i="1"/>
  <c r="G54" i="1" l="1"/>
  <c r="E55" i="1"/>
  <c r="K55" i="1"/>
  <c r="I56" i="1"/>
  <c r="K56" i="1" l="1"/>
  <c r="I57" i="1"/>
  <c r="G55" i="1"/>
  <c r="E56" i="1"/>
  <c r="G56" i="1" l="1"/>
  <c r="E57" i="1"/>
  <c r="K57" i="1"/>
  <c r="I58" i="1"/>
  <c r="K58" i="1" l="1"/>
  <c r="I59" i="1"/>
  <c r="G57" i="1"/>
  <c r="E58" i="1"/>
  <c r="G58" i="1" l="1"/>
  <c r="E59" i="1"/>
  <c r="K59" i="1"/>
  <c r="I60" i="1"/>
  <c r="Y7" i="1"/>
  <c r="K60" i="1" l="1"/>
  <c r="I61" i="1"/>
  <c r="G59" i="1"/>
  <c r="E60" i="1"/>
  <c r="X7" i="1"/>
  <c r="G60" i="1" l="1"/>
  <c r="E61" i="1"/>
  <c r="K61" i="1"/>
  <c r="I62" i="1"/>
  <c r="K62" i="1" l="1"/>
  <c r="I63" i="1"/>
  <c r="Y6" i="1"/>
  <c r="G61" i="1"/>
  <c r="E62" i="1"/>
  <c r="G62" i="1" l="1"/>
  <c r="E63" i="1"/>
  <c r="X6" i="1"/>
  <c r="K63" i="1"/>
  <c r="I64" i="1"/>
  <c r="K64" i="1" l="1"/>
  <c r="I65" i="1"/>
  <c r="G63" i="1"/>
  <c r="E64" i="1"/>
  <c r="G64" i="1" l="1"/>
  <c r="E65" i="1"/>
  <c r="K65" i="1"/>
  <c r="P11" i="1" s="1"/>
  <c r="Y12" i="1"/>
  <c r="X17" i="1" l="1"/>
  <c r="P23" i="1" s="1"/>
  <c r="X18" i="1"/>
  <c r="Q23" i="1" s="1"/>
  <c r="P13" i="1"/>
  <c r="P14" i="1" s="1"/>
  <c r="X20" i="1"/>
  <c r="S23" i="1" s="1"/>
  <c r="X16" i="1"/>
  <c r="O23" i="1" s="1"/>
  <c r="X19" i="1"/>
  <c r="R23" i="1" s="1"/>
  <c r="X15" i="1"/>
  <c r="N23" i="1" s="1"/>
  <c r="G65" i="1"/>
  <c r="X12" i="1"/>
  <c r="X9" i="1"/>
  <c r="A60" i="2"/>
  <c r="B60" i="2"/>
  <c r="C60" i="2"/>
  <c r="A61" i="2"/>
  <c r="B61" i="2"/>
  <c r="C61" i="2"/>
  <c r="A62" i="2"/>
  <c r="B62" i="2"/>
  <c r="C62" i="2"/>
  <c r="W18" i="1" l="1"/>
  <c r="Q22" i="1" s="1"/>
  <c r="W15" i="1"/>
  <c r="N22" i="1" s="1"/>
  <c r="W17" i="1"/>
  <c r="P22" i="1" s="1"/>
  <c r="W19" i="1"/>
  <c r="R22" i="1" s="1"/>
  <c r="W20" i="1"/>
  <c r="W16" i="1"/>
  <c r="O22" i="1" s="1"/>
  <c r="P12" i="1"/>
  <c r="O7" i="1"/>
  <c r="B57" i="2"/>
  <c r="B58" i="2"/>
  <c r="B59" i="2"/>
  <c r="B54" i="2" l="1"/>
  <c r="B55" i="2"/>
  <c r="B56" i="2"/>
  <c r="F4" i="3" l="1"/>
  <c r="E4" i="3"/>
  <c r="C6" i="4"/>
  <c r="C2" i="4"/>
  <c r="B7" i="4"/>
  <c r="B6" i="4"/>
  <c r="B2" i="4"/>
  <c r="C3" i="4"/>
  <c r="C4" i="4"/>
  <c r="C5" i="4"/>
  <c r="B4" i="4"/>
  <c r="B5" i="4"/>
  <c r="A3" i="4"/>
  <c r="A4" i="4"/>
  <c r="A2" i="4"/>
  <c r="G3" i="3"/>
  <c r="G7" i="3"/>
  <c r="F3" i="3"/>
  <c r="F7" i="3"/>
  <c r="E3" i="3"/>
  <c r="E7" i="3"/>
  <c r="D3" i="3"/>
  <c r="D7" i="3"/>
  <c r="D2" i="3"/>
  <c r="E2" i="3"/>
  <c r="F2" i="3"/>
  <c r="G2" i="3"/>
  <c r="C2" i="3"/>
  <c r="C3" i="3"/>
  <c r="C7" i="3"/>
  <c r="B2" i="3"/>
  <c r="B3" i="3"/>
  <c r="B4" i="3"/>
  <c r="B7" i="3"/>
  <c r="B1" i="3"/>
  <c r="C1" i="3"/>
  <c r="D1" i="3"/>
  <c r="E1" i="3"/>
  <c r="F1" i="3"/>
  <c r="G1" i="3"/>
  <c r="A2" i="3"/>
  <c r="A3" i="3"/>
  <c r="A4" i="3"/>
  <c r="A5" i="3"/>
  <c r="A6" i="3"/>
  <c r="A7" i="3"/>
  <c r="A1" i="3"/>
  <c r="C3" i="2"/>
  <c r="C4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" i="2"/>
  <c r="C5" i="2" l="1"/>
  <c r="A32" i="2" l="1"/>
  <c r="C6" i="2"/>
  <c r="A33" i="2" l="1"/>
  <c r="C7" i="2"/>
  <c r="A34" i="2" l="1"/>
  <c r="C8" i="2"/>
  <c r="A35" i="2" l="1"/>
  <c r="C9" i="2"/>
  <c r="A36" i="2" l="1"/>
  <c r="C10" i="2"/>
  <c r="A37" i="2" l="1"/>
  <c r="C11" i="2"/>
  <c r="A38" i="2" l="1"/>
  <c r="C12" i="2"/>
  <c r="A39" i="2" l="1"/>
  <c r="C13" i="2"/>
  <c r="A40" i="2" l="1"/>
  <c r="C14" i="2"/>
  <c r="A41" i="2" l="1"/>
  <c r="C15" i="2"/>
  <c r="A42" i="2" l="1"/>
  <c r="C16" i="2"/>
  <c r="A43" i="2" l="1"/>
  <c r="C17" i="2"/>
  <c r="A44" i="2" l="1"/>
  <c r="C18" i="2"/>
  <c r="A45" i="2" l="1"/>
  <c r="C19" i="2"/>
  <c r="A46" i="2" l="1"/>
  <c r="C20" i="2"/>
  <c r="A47" i="2" l="1"/>
  <c r="C21" i="2"/>
  <c r="A48" i="2" l="1"/>
  <c r="C22" i="2"/>
  <c r="A49" i="2" l="1"/>
  <c r="C23" i="2"/>
  <c r="A50" i="2" l="1"/>
  <c r="C24" i="2"/>
  <c r="A51" i="2" l="1"/>
  <c r="C25" i="2"/>
  <c r="A52" i="2" l="1"/>
  <c r="C26" i="2"/>
  <c r="A53" i="2" l="1"/>
  <c r="C27" i="2"/>
  <c r="A54" i="2" l="1"/>
  <c r="C28" i="2"/>
  <c r="A55" i="2" l="1"/>
  <c r="C29" i="2"/>
  <c r="A56" i="2" l="1"/>
  <c r="C30" i="2"/>
  <c r="A57" i="2" l="1"/>
  <c r="C31" i="2"/>
  <c r="A58" i="2" l="1"/>
  <c r="C32" i="2"/>
  <c r="A59" i="2" l="1"/>
  <c r="C33" i="2"/>
  <c r="C34" i="2" l="1"/>
  <c r="C4" i="3" l="1"/>
  <c r="G4" i="3"/>
  <c r="D4" i="3"/>
  <c r="C35" i="2"/>
  <c r="C36" i="2" l="1"/>
  <c r="C37" i="2" l="1"/>
  <c r="C38" i="2" l="1"/>
  <c r="C39" i="2" l="1"/>
  <c r="C40" i="2" l="1"/>
  <c r="C41" i="2" l="1"/>
  <c r="C42" i="2" l="1"/>
  <c r="C43" i="2" l="1"/>
  <c r="C44" i="2" l="1"/>
  <c r="C45" i="2" l="1"/>
  <c r="C46" i="2" l="1"/>
  <c r="C47" i="2" l="1"/>
  <c r="C48" i="2" l="1"/>
  <c r="C49" i="2" l="1"/>
  <c r="C50" i="2" l="1"/>
  <c r="C51" i="2" l="1"/>
  <c r="C52" i="2" l="1"/>
  <c r="C53" i="2" l="1"/>
  <c r="C54" i="2" l="1"/>
  <c r="C55" i="2" l="1"/>
  <c r="C57" i="2" l="1"/>
  <c r="C56" i="2"/>
  <c r="C58" i="2" l="1"/>
  <c r="C59" i="2" l="1"/>
  <c r="C7" i="4" l="1"/>
  <c r="G5" i="3"/>
  <c r="C5" i="3"/>
  <c r="F5" i="3"/>
  <c r="B5" i="3"/>
  <c r="E5" i="3"/>
  <c r="D5" i="3"/>
  <c r="F6" i="3" l="1"/>
  <c r="B6" i="3"/>
  <c r="D6" i="3"/>
  <c r="E6" i="3"/>
  <c r="C6" i="3"/>
  <c r="G6" i="3"/>
  <c r="B3" i="4" l="1"/>
</calcChain>
</file>

<file path=xl/sharedStrings.xml><?xml version="1.0" encoding="utf-8"?>
<sst xmlns="http://schemas.openxmlformats.org/spreadsheetml/2006/main" count="67" uniqueCount="51">
  <si>
    <t>Date</t>
  </si>
  <si>
    <t>CFHAX</t>
  </si>
  <si>
    <t>% Return</t>
  </si>
  <si>
    <t>DD</t>
  </si>
  <si>
    <t>SP500 TR</t>
  </si>
  <si>
    <t>BCOMM</t>
  </si>
  <si>
    <t>CURRENT</t>
  </si>
  <si>
    <t>Risk Free Rate:</t>
  </si>
  <si>
    <t>Months:</t>
  </si>
  <si>
    <t>SP500TR</t>
  </si>
  <si>
    <t>3mos</t>
  </si>
  <si>
    <t>6mos</t>
  </si>
  <si>
    <t>Inception</t>
  </si>
  <si>
    <t>Current</t>
  </si>
  <si>
    <t>Cumulative Return</t>
  </si>
  <si>
    <t>Ann. Inception</t>
  </si>
  <si>
    <t># positive months</t>
  </si>
  <si>
    <t>Share Class/Benchmark</t>
  </si>
  <si>
    <t>3 Months</t>
  </si>
  <si>
    <t>6 Months</t>
  </si>
  <si>
    <t>1 Year</t>
  </si>
  <si>
    <t>Since Inception*</t>
  </si>
  <si>
    <t>Class A</t>
  </si>
  <si>
    <t>Class C</t>
  </si>
  <si>
    <t>gemini</t>
  </si>
  <si>
    <t>Class I</t>
  </si>
  <si>
    <t xml:space="preserve">Bloomberg Commodity Index TR </t>
  </si>
  <si>
    <t>Class A w/ Sales Charge</t>
  </si>
  <si>
    <t>1YR</t>
  </si>
  <si>
    <t>ytd</t>
  </si>
  <si>
    <t>YTD</t>
  </si>
  <si>
    <t>BCOMTR Index</t>
  </si>
  <si>
    <t>BCOM</t>
  </si>
  <si>
    <t>CFHIX</t>
  </si>
  <si>
    <t>3YR</t>
  </si>
  <si>
    <t>3 Year</t>
  </si>
  <si>
    <t>Bloomberg Commodity Index</t>
  </si>
  <si>
    <t>ID</t>
  </si>
  <si>
    <t>Label</t>
  </si>
  <si>
    <t>BCOMM TR</t>
  </si>
  <si>
    <t>Sharpe Ratio:</t>
  </si>
  <si>
    <t>Standard Deviation:</t>
  </si>
  <si>
    <t>Alpha:</t>
  </si>
  <si>
    <t>Beta:</t>
  </si>
  <si>
    <t>% positive months</t>
  </si>
  <si>
    <t>max DD</t>
  </si>
  <si>
    <t>R-Squared</t>
  </si>
  <si>
    <t>% Positive Months</t>
  </si>
  <si>
    <t>Maximum Drawdown</t>
  </si>
  <si>
    <t>S&amp;P 500 TR Index</t>
  </si>
  <si>
    <t>R-squared: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</si>
</sst>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10409]#,##0.00;\(#,##0.00\)"/>
    <numFmt numFmtId="167" formatCode="0.0000%"/>
    <numFmt numFmtId="168" formatCode="mm\-yyyy"/>
    <numFmt numFmtId="169" formatCode="0.00_);\(0.0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43" fontId="5" fillId="2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3" fillId="3" borderId="1" xfId="0" applyFont="1" applyFill="1" applyBorder="1"/>
    <xf numFmtId="16" fontId="0" fillId="4" borderId="2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6" xfId="0" applyBorder="1"/>
    <xf numFmtId="43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43" fontId="5" fillId="2" borderId="6" xfId="0" applyNumberFormat="1" applyFont="1" applyFill="1" applyBorder="1" applyAlignment="1">
      <alignment horizont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0" fillId="0" borderId="5" xfId="0" applyBorder="1"/>
    <xf numFmtId="10" fontId="8" fillId="0" borderId="0" xfId="2" applyNumberFormat="1" applyFont="1" applyAlignment="1">
      <alignment horizontal="center"/>
    </xf>
    <xf numFmtId="10" fontId="9" fillId="0" borderId="0" xfId="2" applyNumberFormat="1" applyFont="1" applyAlignment="1">
      <alignment horizontal="center"/>
    </xf>
    <xf numFmtId="10" fontId="9" fillId="0" borderId="8" xfId="2" applyNumberFormat="1" applyFont="1" applyBorder="1" applyAlignment="1">
      <alignment horizontal="center"/>
    </xf>
    <xf numFmtId="14" fontId="10" fillId="0" borderId="0" xfId="0" applyNumberFormat="1" applyFont="1"/>
    <xf numFmtId="164" fontId="0" fillId="0" borderId="0" xfId="1" applyNumberFormat="1" applyFont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8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2" fontId="8" fillId="0" borderId="0" xfId="1" applyNumberFormat="1" applyFont="1" applyAlignment="1">
      <alignment horizontal="center"/>
    </xf>
    <xf numFmtId="0" fontId="0" fillId="0" borderId="9" xfId="0" applyBorder="1"/>
    <xf numFmtId="14" fontId="10" fillId="0" borderId="10" xfId="0" applyNumberFormat="1" applyFont="1" applyBorder="1"/>
    <xf numFmtId="164" fontId="0" fillId="0" borderId="10" xfId="1" applyNumberFormat="1" applyFont="1" applyBorder="1" applyAlignment="1">
      <alignment horizontal="center"/>
    </xf>
    <xf numFmtId="165" fontId="8" fillId="0" borderId="0" xfId="2" applyNumberFormat="1" applyFont="1" applyAlignment="1">
      <alignment horizontal="center"/>
    </xf>
    <xf numFmtId="165" fontId="9" fillId="0" borderId="0" xfId="2" applyNumberFormat="1" applyFont="1" applyAlignment="1">
      <alignment horizontal="center"/>
    </xf>
    <xf numFmtId="165" fontId="9" fillId="0" borderId="8" xfId="2" applyNumberFormat="1" applyFont="1" applyBorder="1" applyAlignment="1">
      <alignment horizontal="center"/>
    </xf>
    <xf numFmtId="0" fontId="0" fillId="0" borderId="10" xfId="0" applyBorder="1"/>
    <xf numFmtId="10" fontId="8" fillId="0" borderId="10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43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0" fontId="11" fillId="0" borderId="12" xfId="0" applyFont="1" applyBorder="1" applyAlignment="1">
      <alignment horizontal="left" vertical="center" readingOrder="1"/>
    </xf>
    <xf numFmtId="0" fontId="11" fillId="0" borderId="12" xfId="0" applyFont="1" applyBorder="1" applyAlignment="1">
      <alignment horizontal="center" readingOrder="1"/>
    </xf>
    <xf numFmtId="0" fontId="12" fillId="0" borderId="13" xfId="0" applyFont="1" applyBorder="1" applyAlignment="1">
      <alignment horizontal="left" vertical="center" readingOrder="1"/>
    </xf>
    <xf numFmtId="0" fontId="12" fillId="0" borderId="14" xfId="0" applyFont="1" applyBorder="1" applyAlignment="1">
      <alignment horizontal="left" vertical="center" readingOrder="1"/>
    </xf>
    <xf numFmtId="2" fontId="13" fillId="5" borderId="14" xfId="0" applyNumberFormat="1" applyFont="1" applyFill="1" applyBorder="1" applyAlignment="1">
      <alignment horizontal="center" vertical="center" readingOrder="1"/>
    </xf>
    <xf numFmtId="0" fontId="2" fillId="0" borderId="0" xfId="0" applyFont="1"/>
    <xf numFmtId="0" fontId="14" fillId="0" borderId="14" xfId="0" applyFont="1" applyBorder="1" applyAlignment="1">
      <alignment horizontal="left" vertical="center" readingOrder="1"/>
    </xf>
    <xf numFmtId="2" fontId="15" fillId="0" borderId="14" xfId="0" applyNumberFormat="1" applyFont="1" applyBorder="1" applyAlignment="1">
      <alignment horizontal="center" vertical="center" readingOrder="1"/>
    </xf>
    <xf numFmtId="0" fontId="12" fillId="0" borderId="15" xfId="0" applyFont="1" applyBorder="1" applyAlignment="1">
      <alignment horizontal="left" vertical="center" readingOrder="1"/>
    </xf>
    <xf numFmtId="2" fontId="13" fillId="5" borderId="15" xfId="0" applyNumberFormat="1" applyFont="1" applyFill="1" applyBorder="1" applyAlignment="1">
      <alignment horizontal="center" vertical="center" readingOrder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43" fontId="10" fillId="0" borderId="0" xfId="1" applyFont="1"/>
    <xf numFmtId="43" fontId="10" fillId="0" borderId="0" xfId="1" applyFont="1" applyAlignment="1">
      <alignment horizontal="center"/>
    </xf>
    <xf numFmtId="0" fontId="11" fillId="0" borderId="0" xfId="0" applyFont="1" applyAlignment="1">
      <alignment horizontal="center" readingOrder="1"/>
    </xf>
    <xf numFmtId="166" fontId="0" fillId="0" borderId="0" xfId="1" applyNumberFormat="1" applyFont="1"/>
    <xf numFmtId="166" fontId="0" fillId="0" borderId="0" xfId="0" applyNumberFormat="1"/>
    <xf numFmtId="10" fontId="0" fillId="4" borderId="0" xfId="2" applyNumberFormat="1" applyFont="1" applyFill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4" borderId="0" xfId="2" applyNumberFormat="1" applyFont="1" applyFill="1" applyAlignment="1">
      <alignment horizontal="center"/>
    </xf>
    <xf numFmtId="166" fontId="1" fillId="4" borderId="0" xfId="1" applyNumberFormat="1" applyFill="1"/>
    <xf numFmtId="14" fontId="10" fillId="4" borderId="0" xfId="0" applyNumberFormat="1" applyFont="1" applyFill="1"/>
    <xf numFmtId="2" fontId="13" fillId="0" borderId="14" xfId="0" applyNumberFormat="1" applyFont="1" applyBorder="1" applyAlignment="1">
      <alignment horizontal="center" vertical="center" readingOrder="1"/>
    </xf>
    <xf numFmtId="164" fontId="3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0" fontId="0" fillId="0" borderId="0" xfId="0" applyNumberFormat="1"/>
    <xf numFmtId="0" fontId="13" fillId="5" borderId="14" xfId="0" applyFont="1" applyFill="1" applyBorder="1" applyAlignment="1">
      <alignment horizontal="center" vertical="center" readingOrder="1"/>
    </xf>
    <xf numFmtId="0" fontId="13" fillId="5" borderId="15" xfId="0" applyFont="1" applyFill="1" applyBorder="1" applyAlignment="1">
      <alignment horizontal="center" vertical="center" readingOrder="1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3" fontId="1" fillId="4" borderId="0" xfId="1" applyNumberFormat="1" applyFill="1"/>
    <xf numFmtId="0" fontId="2" fillId="0" borderId="0" xfId="0" applyFont="1" applyAlignment="1">
      <alignment horizontal="left"/>
    </xf>
    <xf numFmtId="167" fontId="0" fillId="4" borderId="0" xfId="0" applyNumberFormat="1" applyFill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2" fontId="15" fillId="5" borderId="14" xfId="0" applyNumberFormat="1" applyFont="1" applyFill="1" applyBorder="1" applyAlignment="1">
      <alignment horizontal="center" vertical="center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"/>
  <sheetViews>
    <sheetView tabSelected="1" zoomScale="115" zoomScaleNormal="115" workbookViewId="0"/>
  </sheetViews>
  <sheetFormatPr defaultRowHeight="14.4" x14ac:dyDescent="0.3"/>
  <cols>
    <col min="1" max="1" width="23.5546875" bestFit="1" customWidth="1"/>
    <col min="2" max="2" width="10.6640625" style="51" bestFit="1" customWidth="1"/>
    <col min="3" max="4" width="10.33203125" style="8" bestFit="1" customWidth="1"/>
    <col min="5" max="5" width="10.5546875" style="8" bestFit="1" customWidth="1"/>
    <col min="6" max="7" width="10.33203125" style="8" bestFit="1" customWidth="1"/>
    <col min="8" max="8" width="10.33203125" style="8" customWidth="1"/>
    <col min="9" max="9" width="10.109375" style="8" bestFit="1" customWidth="1"/>
    <col min="10" max="10" width="8.109375" style="8" bestFit="1" customWidth="1"/>
    <col min="11" max="11" width="8.33203125" style="8" bestFit="1" customWidth="1"/>
    <col min="13" max="13" width="23.5546875" bestFit="1" customWidth="1"/>
    <col min="14" max="14" width="8.109375" bestFit="1" customWidth="1"/>
    <col min="15" max="15" width="8.5546875" style="8" bestFit="1" customWidth="1"/>
    <col min="16" max="16" width="10.109375" style="8" bestFit="1" customWidth="1"/>
    <col min="17" max="17" width="13" style="8" bestFit="1" customWidth="1"/>
    <col min="18" max="18" width="13" style="8" customWidth="1"/>
    <col min="19" max="19" width="11.44140625" bestFit="1" customWidth="1"/>
    <col min="20" max="20" width="5.88671875" customWidth="1"/>
    <col min="21" max="21" width="10.5546875" bestFit="1" customWidth="1"/>
    <col min="22" max="22" width="9.33203125" bestFit="1" customWidth="1"/>
    <col min="23" max="23" width="9.6640625" bestFit="1" customWidth="1"/>
  </cols>
  <sheetData>
    <row r="1" spans="1:25" ht="25.2" thickBot="1" x14ac:dyDescent="0.35">
      <c r="A1" s="1" t="s">
        <v>0</v>
      </c>
      <c r="B1" s="2" t="s">
        <v>33</v>
      </c>
      <c r="C1" s="3" t="s">
        <v>2</v>
      </c>
      <c r="D1" s="3" t="s">
        <v>3</v>
      </c>
      <c r="E1" s="4" t="s">
        <v>4</v>
      </c>
      <c r="F1" s="3" t="s">
        <v>2</v>
      </c>
      <c r="G1" s="5" t="s">
        <v>3</v>
      </c>
      <c r="H1" s="4" t="s">
        <v>31</v>
      </c>
      <c r="I1" s="4" t="s">
        <v>32</v>
      </c>
      <c r="J1" s="3" t="s">
        <v>2</v>
      </c>
      <c r="K1" s="5" t="s">
        <v>3</v>
      </c>
      <c r="M1" s="6" t="s">
        <v>6</v>
      </c>
      <c r="N1" s="7">
        <v>44196</v>
      </c>
    </row>
    <row r="2" spans="1:25" ht="15" thickBot="1" x14ac:dyDescent="0.35">
      <c r="A2" s="9">
        <v>42277</v>
      </c>
      <c r="B2" s="72">
        <v>10000</v>
      </c>
      <c r="C2" s="11"/>
      <c r="D2" s="11"/>
      <c r="E2" s="72">
        <v>10000</v>
      </c>
      <c r="F2" s="11"/>
      <c r="G2" s="11"/>
      <c r="H2" s="75">
        <v>176.92060000000001</v>
      </c>
      <c r="I2" s="72">
        <v>10000</v>
      </c>
      <c r="J2" s="11"/>
      <c r="K2" s="11"/>
      <c r="M2" s="12" t="s">
        <v>7</v>
      </c>
      <c r="N2" s="13"/>
      <c r="O2" s="91">
        <v>7.2300000000000001E-4</v>
      </c>
      <c r="P2" s="92"/>
      <c r="Q2" s="93"/>
      <c r="R2" s="93"/>
      <c r="S2" s="93"/>
      <c r="T2" s="90"/>
    </row>
    <row r="3" spans="1:25" x14ac:dyDescent="0.3">
      <c r="A3" s="9">
        <v>42308</v>
      </c>
      <c r="B3" s="72">
        <v>10050</v>
      </c>
      <c r="C3" s="11">
        <f>B3/B2-1</f>
        <v>4.9999999999998934E-3</v>
      </c>
      <c r="D3" s="11">
        <f>(B3-(MAX($B$2:B3)))/(MAX($B$2:B3))</f>
        <v>0</v>
      </c>
      <c r="E3" s="72">
        <f>E2*(1+F3)</f>
        <v>10843.545265351509</v>
      </c>
      <c r="F3" s="11">
        <v>8.4354526535150895E-2</v>
      </c>
      <c r="G3" s="11">
        <f>(E3-(MAX($E$2:E3)))/(MAX($E$2:E3))</f>
        <v>0</v>
      </c>
      <c r="H3" s="75">
        <v>176.13120000000001</v>
      </c>
      <c r="I3" s="72">
        <f>I2*(1+J3)</f>
        <v>9955.3811144660376</v>
      </c>
      <c r="J3" s="11">
        <f>H3/H2-1</f>
        <v>-4.4618885533962427E-3</v>
      </c>
      <c r="K3" s="11">
        <f>(I3-(MAX($I$2:I3)))/(MAX($I$2:I3))</f>
        <v>-4.4618885533962383E-3</v>
      </c>
      <c r="M3" t="s">
        <v>8</v>
      </c>
      <c r="O3" s="14">
        <f>COUNTA(C2:C149)</f>
        <v>63</v>
      </c>
    </row>
    <row r="4" spans="1:25" ht="15" thickBot="1" x14ac:dyDescent="0.35">
      <c r="A4" s="9">
        <v>42338</v>
      </c>
      <c r="B4" s="72">
        <v>9940</v>
      </c>
      <c r="C4" s="11">
        <f t="shared" ref="C4:C57" si="0">B4/B3-1</f>
        <v>-1.0945273631840835E-2</v>
      </c>
      <c r="D4" s="11">
        <f>(B4-(MAX($B$2:B4)))/(MAX($B$2:B4))</f>
        <v>-1.0945273631840797E-2</v>
      </c>
      <c r="E4" s="72">
        <f t="shared" ref="E4:E57" si="1">E3*(1+F4)</f>
        <v>10875.784626502378</v>
      </c>
      <c r="F4" s="11">
        <v>2.9731384304618699E-3</v>
      </c>
      <c r="G4" s="11">
        <f>(E4-(MAX($E$2:E4)))/(MAX($E$2:E4))</f>
        <v>0</v>
      </c>
      <c r="H4" s="75">
        <v>163.35419999999999</v>
      </c>
      <c r="I4" s="72">
        <f t="shared" ref="I4:I57" si="2">I3*(1+J4)</f>
        <v>9233.1927429592706</v>
      </c>
      <c r="J4" s="11">
        <f t="shared" ref="J4:J57" si="3">H4/H3-1</f>
        <v>-7.2542513762468008E-2</v>
      </c>
      <c r="K4" s="11">
        <f>(I4-(MAX($I$2:I4)))/(MAX($I$2:I4))</f>
        <v>-7.6680725704072944E-2</v>
      </c>
    </row>
    <row r="5" spans="1:25" x14ac:dyDescent="0.3">
      <c r="A5" s="9">
        <v>42369</v>
      </c>
      <c r="B5" s="72">
        <v>9940</v>
      </c>
      <c r="C5" s="11">
        <f t="shared" si="0"/>
        <v>0</v>
      </c>
      <c r="D5" s="11">
        <f>(B5-(MAX($B$2:B5)))/(MAX($B$2:B5))</f>
        <v>-1.0945273631840797E-2</v>
      </c>
      <c r="E5" s="72">
        <f t="shared" si="1"/>
        <v>10704.25217846769</v>
      </c>
      <c r="F5" s="11">
        <v>-1.57719607297752E-2</v>
      </c>
      <c r="G5" s="11">
        <f>(E5-(MAX($E$2:E5)))/(MAX($E$2:E5))</f>
        <v>-1.5771960729775172E-2</v>
      </c>
      <c r="H5" s="75">
        <v>158.3135</v>
      </c>
      <c r="I5" s="72">
        <f t="shared" si="2"/>
        <v>8948.2796237408202</v>
      </c>
      <c r="J5" s="11">
        <f t="shared" si="3"/>
        <v>-3.0857486370108544E-2</v>
      </c>
      <c r="K5" s="11">
        <f>(I5-(MAX($I$2:I5)))/(MAX($I$2:I5))</f>
        <v>-0.10517203762591798</v>
      </c>
      <c r="M5" s="15"/>
      <c r="N5" s="16"/>
      <c r="O5" s="17" t="str">
        <f>B1</f>
        <v>CFHIX</v>
      </c>
      <c r="P5" s="18" t="str">
        <f>I1</f>
        <v>BCOM</v>
      </c>
      <c r="Q5" s="19"/>
      <c r="R5" s="80"/>
      <c r="U5" s="15"/>
      <c r="V5" s="16"/>
      <c r="W5" s="20" t="str">
        <f>B1</f>
        <v>CFHIX</v>
      </c>
      <c r="X5" s="21" t="s">
        <v>9</v>
      </c>
      <c r="Y5" s="22" t="str">
        <f>I1</f>
        <v>BCOM</v>
      </c>
    </row>
    <row r="6" spans="1:25" x14ac:dyDescent="0.3">
      <c r="A6" s="9">
        <v>42400</v>
      </c>
      <c r="B6" s="72">
        <v>9650</v>
      </c>
      <c r="C6" s="11">
        <f t="shared" si="0"/>
        <v>-2.917505030181089E-2</v>
      </c>
      <c r="D6" s="11">
        <f>(B6-(MAX($B$2:B6)))/(MAX($B$2:B6))</f>
        <v>-3.9800995024875621E-2</v>
      </c>
      <c r="E6" s="72">
        <f t="shared" si="1"/>
        <v>10173.072990921999</v>
      </c>
      <c r="F6" s="11">
        <v>-4.96231944735189E-2</v>
      </c>
      <c r="G6" s="11">
        <f>(E6-(MAX($E$2:E6)))/(MAX($E$2:E6))</f>
        <v>-6.4612500128771788E-2</v>
      </c>
      <c r="H6" s="75">
        <v>155.65280000000001</v>
      </c>
      <c r="I6" s="72">
        <f t="shared" si="2"/>
        <v>8797.8901269835187</v>
      </c>
      <c r="J6" s="11">
        <f t="shared" si="3"/>
        <v>-1.6806526291187951E-2</v>
      </c>
      <c r="K6" s="11">
        <f>(I6-(MAX($I$2:I6)))/(MAX($I$2:I6))</f>
        <v>-0.12021098730164813</v>
      </c>
      <c r="M6" s="23" t="s">
        <v>41</v>
      </c>
      <c r="O6" s="24">
        <f>STDEV(C3:C149)*SQRT(12)</f>
        <v>8.4584425885429054E-2</v>
      </c>
      <c r="P6" s="25">
        <f>STDEV(J3:J149)*SQRT(12)</f>
        <v>0.12673166081314116</v>
      </c>
      <c r="Q6" s="26"/>
      <c r="R6" s="25"/>
      <c r="U6" s="23" t="s">
        <v>10</v>
      </c>
      <c r="V6" s="27">
        <f>EOMONTH(N1,-3)</f>
        <v>44104</v>
      </c>
      <c r="W6" s="28">
        <f>SUMIF($A$2:$A$182,$V6,$B$2:$B$182)</f>
        <v>11121</v>
      </c>
      <c r="X6" s="28">
        <f t="shared" ref="X6:X11" si="4">SUMIF($A$2:$A$182,$V6,$E$2:$E$182)</f>
        <v>19379.55335460218</v>
      </c>
      <c r="Y6" s="29">
        <f t="shared" ref="Y6:Y11" si="5">SUMIF($A$2:$A$182,$V6,$I$2:$I$182)</f>
        <v>8547.2748792396123</v>
      </c>
    </row>
    <row r="7" spans="1:25" x14ac:dyDescent="0.3">
      <c r="A7" s="9">
        <v>42429</v>
      </c>
      <c r="B7" s="72">
        <v>9580</v>
      </c>
      <c r="C7" s="11">
        <f t="shared" si="0"/>
        <v>-7.2538860103626979E-3</v>
      </c>
      <c r="D7" s="11">
        <f>(B7-(MAX($B$2:B7)))/(MAX($B$2:B7))</f>
        <v>-4.6766169154228855E-2</v>
      </c>
      <c r="E7" s="72">
        <f t="shared" si="1"/>
        <v>10159.34815428957</v>
      </c>
      <c r="F7" s="11">
        <v>-1.3491338010330799E-3</v>
      </c>
      <c r="G7" s="11">
        <f>(E7-(MAX($E$2:E7)))/(MAX($E$2:E7))</f>
        <v>-6.5874463021911869E-2</v>
      </c>
      <c r="H7" s="75">
        <v>153.12100000000001</v>
      </c>
      <c r="I7" s="72">
        <f t="shared" si="2"/>
        <v>8654.7863844006879</v>
      </c>
      <c r="J7" s="11">
        <f t="shared" si="3"/>
        <v>-1.626568876371004E-2</v>
      </c>
      <c r="K7" s="11">
        <f>(I7-(MAX($I$2:I7)))/(MAX($I$2:I7))</f>
        <v>-0.13452136155993122</v>
      </c>
      <c r="M7" s="23" t="s">
        <v>42</v>
      </c>
      <c r="O7" s="33">
        <f>((O14-O2)-O8*(P14-O2))*100</f>
        <v>1.1620368748759231</v>
      </c>
      <c r="P7" s="34"/>
      <c r="Q7" s="35"/>
      <c r="R7" s="34"/>
      <c r="U7" s="23" t="s">
        <v>11</v>
      </c>
      <c r="V7" s="27">
        <f>EOMONTH(N1,-6)</f>
        <v>44012</v>
      </c>
      <c r="W7" s="28">
        <f t="shared" ref="W7:W12" si="6">SUMIF($A$2:$A$116,$V7,$B$2:$B$116)</f>
        <v>11360</v>
      </c>
      <c r="X7" s="28">
        <f t="shared" si="4"/>
        <v>17790.945529204513</v>
      </c>
      <c r="Y7" s="29">
        <f t="shared" si="5"/>
        <v>7836.1818804593713</v>
      </c>
    </row>
    <row r="8" spans="1:25" x14ac:dyDescent="0.3">
      <c r="A8" s="9">
        <v>42460</v>
      </c>
      <c r="B8" s="72">
        <v>10110</v>
      </c>
      <c r="C8" s="11">
        <f t="shared" si="0"/>
        <v>5.5323590814196244E-2</v>
      </c>
      <c r="D8" s="11">
        <f>(B8-(MAX($B$2:B8)))/(MAX($B$2:B8))</f>
        <v>0</v>
      </c>
      <c r="E8" s="72">
        <f t="shared" si="1"/>
        <v>10848.531022332269</v>
      </c>
      <c r="F8" s="11">
        <v>6.7837311762143596E-2</v>
      </c>
      <c r="G8" s="11">
        <f>(E8-(MAX($E$2:E8)))/(MAX($E$2:E8))</f>
        <v>-2.505897744949579E-3</v>
      </c>
      <c r="H8" s="75">
        <v>158.97280000000001</v>
      </c>
      <c r="I8" s="72">
        <f t="shared" si="2"/>
        <v>8985.5449280637768</v>
      </c>
      <c r="J8" s="11">
        <f t="shared" si="3"/>
        <v>3.8216835052017561E-2</v>
      </c>
      <c r="K8" s="11">
        <f>(I8-(MAX($I$2:I8)))/(MAX($I$2:I8))</f>
        <v>-0.10144550719362233</v>
      </c>
      <c r="M8" s="23" t="s">
        <v>43</v>
      </c>
      <c r="O8" s="30">
        <f>COVAR(C3:C65,J3:J65)/VAR(J3:J65)</f>
        <v>4.986846090862844E-2</v>
      </c>
      <c r="P8" s="30"/>
      <c r="Q8" s="32"/>
      <c r="R8" s="31"/>
      <c r="U8" s="23" t="s">
        <v>29</v>
      </c>
      <c r="V8" s="78">
        <v>43830</v>
      </c>
      <c r="W8" s="28">
        <f t="shared" si="6"/>
        <v>11880</v>
      </c>
      <c r="X8" s="28">
        <f t="shared" si="4"/>
        <v>18356.464818201955</v>
      </c>
      <c r="Y8" s="29">
        <f t="shared" si="5"/>
        <v>9722.1126313159712</v>
      </c>
    </row>
    <row r="9" spans="1:25" x14ac:dyDescent="0.3">
      <c r="A9" s="9">
        <v>42490</v>
      </c>
      <c r="B9" s="72">
        <v>10270</v>
      </c>
      <c r="C9" s="11">
        <f t="shared" si="0"/>
        <v>1.5825914935707175E-2</v>
      </c>
      <c r="D9" s="11">
        <f>(B9-(MAX($B$2:B9)))/(MAX($B$2:B9))</f>
        <v>0</v>
      </c>
      <c r="E9" s="72">
        <f t="shared" si="1"/>
        <v>10890.601848091266</v>
      </c>
      <c r="F9" s="11">
        <v>3.87802050548536E-3</v>
      </c>
      <c r="G9" s="11">
        <f>(E9-(MAX($E$2:E9)))/(MAX($E$2:E9))</f>
        <v>0</v>
      </c>
      <c r="H9" s="75">
        <v>172.50479999999999</v>
      </c>
      <c r="I9" s="72">
        <f t="shared" si="2"/>
        <v>9750.4078100571678</v>
      </c>
      <c r="J9" s="11">
        <f t="shared" si="3"/>
        <v>8.5121479900964081E-2</v>
      </c>
      <c r="K9" s="11">
        <f>(I9-(MAX($I$2:I9)))/(MAX($I$2:I9))</f>
        <v>-2.495921899428322E-2</v>
      </c>
      <c r="M9" s="23" t="s">
        <v>50</v>
      </c>
      <c r="O9" s="36">
        <f>RSQ(C3:C65,J3:J65)</f>
        <v>5.7642006536515709E-3</v>
      </c>
      <c r="P9" s="36"/>
      <c r="Q9" s="35"/>
      <c r="R9" s="34"/>
      <c r="U9" s="23" t="s">
        <v>28</v>
      </c>
      <c r="V9" s="27">
        <f>EOMONTH(V12,-12)</f>
        <v>43830</v>
      </c>
      <c r="W9" s="28">
        <f t="shared" si="6"/>
        <v>11880</v>
      </c>
      <c r="X9" s="28">
        <f t="shared" si="4"/>
        <v>18356.464818201955</v>
      </c>
      <c r="Y9" s="29">
        <f t="shared" si="5"/>
        <v>9722.1126313159712</v>
      </c>
    </row>
    <row r="10" spans="1:25" x14ac:dyDescent="0.3">
      <c r="A10" s="9">
        <v>42521</v>
      </c>
      <c r="B10" s="72">
        <v>10700</v>
      </c>
      <c r="C10" s="11">
        <f t="shared" si="0"/>
        <v>4.1869522882181043E-2</v>
      </c>
      <c r="D10" s="11">
        <f>(B10-(MAX($B$2:B10)))/(MAX($B$2:B10))</f>
        <v>0</v>
      </c>
      <c r="E10" s="72">
        <f t="shared" si="1"/>
        <v>11086.166765168044</v>
      </c>
      <c r="F10" s="11">
        <v>1.7957218508640301E-2</v>
      </c>
      <c r="G10" s="11">
        <f>(E10-(MAX($E$2:E10)))/(MAX($E$2:E10))</f>
        <v>0</v>
      </c>
      <c r="H10" s="75">
        <v>172.1789</v>
      </c>
      <c r="I10" s="72">
        <f t="shared" si="2"/>
        <v>9731.9871173848624</v>
      </c>
      <c r="J10" s="11">
        <f t="shared" si="3"/>
        <v>-1.8892227926410321E-3</v>
      </c>
      <c r="K10" s="11">
        <f>(I10-(MAX($I$2:I10)))/(MAX($I$2:I10))</f>
        <v>-2.6801288261513765E-2</v>
      </c>
      <c r="M10" s="23" t="s">
        <v>44</v>
      </c>
      <c r="O10" s="40">
        <f>O15/$O$3</f>
        <v>0.52380952380952384</v>
      </c>
      <c r="P10" s="41">
        <f>P15/$O$3</f>
        <v>0.46031746031746029</v>
      </c>
      <c r="Q10" s="42"/>
      <c r="R10" s="41"/>
      <c r="U10" s="23" t="s">
        <v>34</v>
      </c>
      <c r="V10" s="27">
        <f>EOMONTH(V12,-36)</f>
        <v>43100</v>
      </c>
      <c r="W10" s="28">
        <f t="shared" si="6"/>
        <v>11392.13</v>
      </c>
      <c r="X10" s="28">
        <f t="shared" si="4"/>
        <v>14600.873347767762</v>
      </c>
      <c r="Y10" s="29">
        <f t="shared" si="5"/>
        <v>10171.636315951906</v>
      </c>
    </row>
    <row r="11" spans="1:25" ht="15" thickBot="1" x14ac:dyDescent="0.35">
      <c r="A11" s="9">
        <v>42551</v>
      </c>
      <c r="B11" s="72">
        <v>10920</v>
      </c>
      <c r="C11" s="11">
        <f t="shared" si="0"/>
        <v>2.0560747663551426E-2</v>
      </c>
      <c r="D11" s="11">
        <f>(B11-(MAX($B$2:B11)))/(MAX($B$2:B11))</f>
        <v>0</v>
      </c>
      <c r="E11" s="72">
        <f t="shared" si="1"/>
        <v>11114.904892484112</v>
      </c>
      <c r="F11" s="11">
        <v>2.59225103904814E-3</v>
      </c>
      <c r="G11" s="11">
        <f>(E11-(MAX($E$2:E11)))/(MAX($E$2:E11))</f>
        <v>0</v>
      </c>
      <c r="H11" s="75">
        <v>179.29130000000001</v>
      </c>
      <c r="I11" s="72">
        <f t="shared" si="2"/>
        <v>10133.997962928004</v>
      </c>
      <c r="J11" s="11">
        <f t="shared" si="3"/>
        <v>4.1308197462058382E-2</v>
      </c>
      <c r="K11" s="11">
        <f>(I11-(MAX($I$2:I11)))/(MAX($I$2:I11))</f>
        <v>0</v>
      </c>
      <c r="M11" s="37" t="s">
        <v>45</v>
      </c>
      <c r="N11" s="43"/>
      <c r="O11" s="44">
        <f>MIN(D2:D242)</f>
        <v>-0.13896987366375121</v>
      </c>
      <c r="P11" s="68">
        <f>MIN(K2:K116)</f>
        <v>-0.30335152898729112</v>
      </c>
      <c r="Q11" s="45"/>
      <c r="R11" s="81"/>
      <c r="U11" s="23" t="s">
        <v>12</v>
      </c>
      <c r="V11" s="27">
        <f>A2</f>
        <v>42277</v>
      </c>
      <c r="W11" s="28">
        <f t="shared" si="6"/>
        <v>10000</v>
      </c>
      <c r="X11" s="28">
        <f t="shared" si="4"/>
        <v>10000</v>
      </c>
      <c r="Y11" s="29">
        <f t="shared" si="5"/>
        <v>10000</v>
      </c>
    </row>
    <row r="12" spans="1:25" ht="15" thickBot="1" x14ac:dyDescent="0.35">
      <c r="A12" s="9">
        <v>42582</v>
      </c>
      <c r="B12" s="72">
        <v>10920</v>
      </c>
      <c r="C12" s="11">
        <f t="shared" si="0"/>
        <v>0</v>
      </c>
      <c r="D12" s="11">
        <f>(B12-(MAX($B$2:B12)))/(MAX($B$2:B12))</f>
        <v>0</v>
      </c>
      <c r="E12" s="72">
        <f t="shared" si="1"/>
        <v>11524.689300509499</v>
      </c>
      <c r="F12" s="11">
        <v>3.6868008497534098E-2</v>
      </c>
      <c r="G12" s="11">
        <f>(E12-(MAX($E$2:E12)))/(MAX($E$2:E12))</f>
        <v>0</v>
      </c>
      <c r="H12" s="75">
        <v>170.1268</v>
      </c>
      <c r="I12" s="72">
        <f t="shared" si="2"/>
        <v>9615.9972326569114</v>
      </c>
      <c r="J12" s="11">
        <f t="shared" si="3"/>
        <v>-5.1115140556178718E-2</v>
      </c>
      <c r="K12" s="11">
        <f>(I12-(MAX($I$2:I12)))/(MAX($I$2:I12))</f>
        <v>-5.1115140556178627E-2</v>
      </c>
      <c r="M12" s="23" t="s">
        <v>40</v>
      </c>
      <c r="O12" s="30">
        <f>(O14-$O$2)/O6</f>
        <v>0.13026501104645444</v>
      </c>
      <c r="P12" s="31">
        <f>(P14-$O$2)/P6</f>
        <v>-9.5250929643936139E-2</v>
      </c>
      <c r="Q12" s="32"/>
      <c r="R12" s="31"/>
      <c r="U12" s="37" t="s">
        <v>13</v>
      </c>
      <c r="V12" s="38">
        <f>N1</f>
        <v>44196</v>
      </c>
      <c r="W12" s="39">
        <f t="shared" si="6"/>
        <v>10632</v>
      </c>
      <c r="X12" s="39">
        <f>SUMIF($A$2:$A$116,$V12,$E$2:$E$116)</f>
        <v>21733.839004865338</v>
      </c>
      <c r="Y12" s="82">
        <f>SUMIF($A$2:$A$116,$V12,$I$2:$I$116)</f>
        <v>9418.4057707242682</v>
      </c>
    </row>
    <row r="13" spans="1:25" ht="15" thickBot="1" x14ac:dyDescent="0.35">
      <c r="A13" s="9">
        <v>42613</v>
      </c>
      <c r="B13" s="72">
        <v>11000</v>
      </c>
      <c r="C13" s="11">
        <f t="shared" si="0"/>
        <v>7.3260073260073E-3</v>
      </c>
      <c r="D13" s="11">
        <f>(B13-(MAX($B$2:B13)))/(MAX($B$2:B13))</f>
        <v>0</v>
      </c>
      <c r="E13" s="72">
        <f t="shared" si="1"/>
        <v>11540.879005761628</v>
      </c>
      <c r="F13" s="11">
        <v>1.4047845308431399E-3</v>
      </c>
      <c r="G13" s="11">
        <f>(E13-(MAX($E$2:E13)))/(MAX($E$2:E13))</f>
        <v>0</v>
      </c>
      <c r="H13" s="75">
        <v>167.12899999999999</v>
      </c>
      <c r="I13" s="72">
        <f t="shared" si="2"/>
        <v>9446.5539908863084</v>
      </c>
      <c r="J13" s="11">
        <f t="shared" si="3"/>
        <v>-1.7620974473157691E-2</v>
      </c>
      <c r="K13" s="11">
        <f>(I13-(MAX($I$2:I13)))/(MAX($I$2:I13))</f>
        <v>-6.7835416442404081E-2</v>
      </c>
      <c r="M13" s="15" t="s">
        <v>14</v>
      </c>
      <c r="N13" s="16"/>
      <c r="O13" s="48">
        <f>(W12-$W$11)/W11</f>
        <v>6.3200000000000006E-2</v>
      </c>
      <c r="P13" s="48">
        <f>(Y12-$X$11)/W11</f>
        <v>-5.815942292757318E-2</v>
      </c>
      <c r="Q13" s="49"/>
      <c r="R13" s="11"/>
    </row>
    <row r="14" spans="1:25" x14ac:dyDescent="0.3">
      <c r="A14" s="9">
        <v>42643</v>
      </c>
      <c r="B14" s="72">
        <v>11160</v>
      </c>
      <c r="C14" s="11">
        <f t="shared" si="0"/>
        <v>1.4545454545454639E-2</v>
      </c>
      <c r="D14" s="11">
        <f>(B14-(MAX($B$2:B14)))/(MAX($B$2:B14))</f>
        <v>0</v>
      </c>
      <c r="E14" s="72">
        <f t="shared" si="1"/>
        <v>11543.035765803868</v>
      </c>
      <c r="F14" s="11">
        <v>1.86880049705351E-4</v>
      </c>
      <c r="G14" s="11">
        <f>(E14-(MAX($E$2:E14)))/(MAX($E$2:E14))</f>
        <v>0</v>
      </c>
      <c r="H14" s="75">
        <v>172.36349999999999</v>
      </c>
      <c r="I14" s="72">
        <f t="shared" si="2"/>
        <v>9742.4211765051678</v>
      </c>
      <c r="J14" s="11">
        <f t="shared" si="3"/>
        <v>3.1320117992688301E-2</v>
      </c>
      <c r="K14" s="11">
        <f>(I14-(MAX($I$2:I14)))/(MAX($I$2:I14))</f>
        <v>-3.863991169677506E-2</v>
      </c>
      <c r="M14" s="23" t="s">
        <v>15</v>
      </c>
      <c r="O14" s="11">
        <f>(1+O13)^(12/O3)-1</f>
        <v>1.1741391172323423E-2</v>
      </c>
      <c r="P14" s="11">
        <f>(1+P13)^(12/O3)-1</f>
        <v>-1.1348308507771687E-2</v>
      </c>
      <c r="Q14" s="50"/>
      <c r="R14" s="11"/>
      <c r="U14" s="15"/>
      <c r="V14" s="46" t="s">
        <v>33</v>
      </c>
      <c r="W14" s="46" t="s">
        <v>9</v>
      </c>
      <c r="X14" s="47" t="s">
        <v>5</v>
      </c>
    </row>
    <row r="15" spans="1:25" ht="15" thickBot="1" x14ac:dyDescent="0.35">
      <c r="A15" s="9">
        <v>42674</v>
      </c>
      <c r="B15" s="72">
        <v>11170</v>
      </c>
      <c r="C15" s="11">
        <f t="shared" si="0"/>
        <v>8.9605734767017609E-4</v>
      </c>
      <c r="D15" s="11">
        <f>(B15-(MAX($B$2:B15)))/(MAX($B$2:B15))</f>
        <v>0</v>
      </c>
      <c r="E15" s="72">
        <f t="shared" si="1"/>
        <v>11332.485567914131</v>
      </c>
      <c r="F15" s="11">
        <v>-1.8240452699062899E-2</v>
      </c>
      <c r="G15" s="11">
        <f>(E15-(MAX($E$2:E15)))/(MAX($E$2:E15))</f>
        <v>-1.8240452699062947E-2</v>
      </c>
      <c r="H15" s="75">
        <v>171.5215</v>
      </c>
      <c r="I15" s="72">
        <f t="shared" si="2"/>
        <v>9694.8292058697534</v>
      </c>
      <c r="J15" s="11">
        <f t="shared" si="3"/>
        <v>-4.8850249617812258E-3</v>
      </c>
      <c r="K15" s="11">
        <f>(I15-(MAX($I$2:I15)))/(MAX($I$2:I15))</f>
        <v>-4.3336179725396579E-2</v>
      </c>
      <c r="M15" s="37" t="s">
        <v>16</v>
      </c>
      <c r="N15" s="43"/>
      <c r="O15" s="52">
        <f>COUNTIF(C2:C212,"&gt;0")</f>
        <v>33</v>
      </c>
      <c r="P15" s="52">
        <f>COUNTIF(J2:J212,"&gt;0")</f>
        <v>29</v>
      </c>
      <c r="Q15" s="53"/>
      <c r="U15" s="23" t="s">
        <v>10</v>
      </c>
      <c r="V15" s="11">
        <f>($W$12-W6)/W6</f>
        <v>-4.3970865929322901E-2</v>
      </c>
      <c r="W15" s="11">
        <f>($X$12-X6)/X6</f>
        <v>0.12148296749594964</v>
      </c>
      <c r="X15" s="50">
        <f>($Y$12-Y6)/Y6</f>
        <v>0.10191913841457664</v>
      </c>
    </row>
    <row r="16" spans="1:25" x14ac:dyDescent="0.3">
      <c r="A16" s="9">
        <v>42704</v>
      </c>
      <c r="B16" s="73">
        <v>10620</v>
      </c>
      <c r="C16" s="11">
        <f t="shared" si="0"/>
        <v>-4.9239033124440446E-2</v>
      </c>
      <c r="D16" s="11">
        <f>(B16-(MAX($B$2:B16)))/(MAX($B$2:B16))</f>
        <v>-4.9239033124440466E-2</v>
      </c>
      <c r="E16" s="72">
        <f t="shared" si="1"/>
        <v>11752.185470159682</v>
      </c>
      <c r="F16" s="11">
        <v>3.7035114647209898E-2</v>
      </c>
      <c r="G16" s="11">
        <f>(E16-(MAX($E$2:E16)))/(MAX($E$2:E16))</f>
        <v>0</v>
      </c>
      <c r="H16" s="75">
        <v>173.80879999999999</v>
      </c>
      <c r="I16" s="72">
        <f t="shared" si="2"/>
        <v>9824.113189758571</v>
      </c>
      <c r="J16" s="11">
        <f t="shared" si="3"/>
        <v>1.3335354459936388E-2</v>
      </c>
      <c r="K16" s="11">
        <f>(I16-(MAX($I$2:I16)))/(MAX($I$2:I16))</f>
        <v>-3.0578728583037777E-2</v>
      </c>
      <c r="U16" s="23" t="s">
        <v>11</v>
      </c>
      <c r="V16" s="11">
        <f>($W$12-W7)/W7</f>
        <v>-6.4084507042253519E-2</v>
      </c>
      <c r="W16" s="11">
        <f>($X$12-X7)/X7</f>
        <v>0.22162360450086341</v>
      </c>
      <c r="X16" s="50">
        <f>($Y$12-Y7)/Y7</f>
        <v>0.20191260417402973</v>
      </c>
    </row>
    <row r="17" spans="1:24" x14ac:dyDescent="0.3">
      <c r="A17" s="9">
        <v>42735</v>
      </c>
      <c r="B17" s="73">
        <v>10470.530000000001</v>
      </c>
      <c r="C17" s="11">
        <f t="shared" si="0"/>
        <v>-1.4074387947269229E-2</v>
      </c>
      <c r="D17" s="11">
        <f>(B17-(MAX($B$2:B17)))/(MAX($B$2:B17))</f>
        <v>-6.2620411817367896E-2</v>
      </c>
      <c r="E17" s="72">
        <f t="shared" si="1"/>
        <v>11984.471327695879</v>
      </c>
      <c r="F17" s="11">
        <v>1.97653328503027E-2</v>
      </c>
      <c r="G17" s="11">
        <f>(E17-(MAX($E$2:E17)))/(MAX($E$2:E17))</f>
        <v>0</v>
      </c>
      <c r="H17" s="75">
        <v>176.9417</v>
      </c>
      <c r="I17" s="72">
        <f t="shared" si="2"/>
        <v>10001.192625392408</v>
      </c>
      <c r="J17" s="11">
        <f t="shared" si="3"/>
        <v>1.8024979172515998E-2</v>
      </c>
      <c r="K17" s="11">
        <f>(I17-(MAX($I$2:I17)))/(MAX($I$2:I17))</f>
        <v>-1.3104930356353107E-2</v>
      </c>
      <c r="U17" s="23" t="s">
        <v>29</v>
      </c>
      <c r="V17" s="11">
        <f>($W$12-W8)/W8</f>
        <v>-0.10505050505050505</v>
      </c>
      <c r="W17" s="11">
        <f>($X$12-X8)/X8</f>
        <v>0.18398826898926837</v>
      </c>
      <c r="X17" s="50">
        <f>($Y$12-Y8)/Y8</f>
        <v>-3.1238772076496054E-2</v>
      </c>
    </row>
    <row r="18" spans="1:24" x14ac:dyDescent="0.3">
      <c r="A18" s="9">
        <v>42766</v>
      </c>
      <c r="B18" s="72">
        <v>10855.33</v>
      </c>
      <c r="C18" s="11">
        <f t="shared" si="0"/>
        <v>3.6750766198081486E-2</v>
      </c>
      <c r="D18" s="11">
        <f>(B18-(MAX($B$2:B18)))/(MAX($B$2:B18))</f>
        <v>-2.8170993733213974E-2</v>
      </c>
      <c r="E18" s="72">
        <f t="shared" si="1"/>
        <v>12211.771428251317</v>
      </c>
      <c r="F18" s="11">
        <v>1.8966218395479101E-2</v>
      </c>
      <c r="G18" s="11">
        <f>(E18-(MAX($E$2:E18)))/(MAX($E$2:E18))</f>
        <v>0</v>
      </c>
      <c r="H18" s="75">
        <v>177.1814</v>
      </c>
      <c r="I18" s="72">
        <f t="shared" si="2"/>
        <v>10014.741075940281</v>
      </c>
      <c r="J18" s="11">
        <f t="shared" si="3"/>
        <v>1.3546834917941286E-3</v>
      </c>
      <c r="K18" s="11">
        <f>(I18-(MAX($I$2:I18)))/(MAX($I$2:I18))</f>
        <v>-1.1767999897373814E-2</v>
      </c>
      <c r="M18" s="56" t="s">
        <v>17</v>
      </c>
      <c r="N18" s="57" t="s">
        <v>18</v>
      </c>
      <c r="O18" s="57" t="s">
        <v>19</v>
      </c>
      <c r="P18" s="57" t="s">
        <v>30</v>
      </c>
      <c r="Q18" s="57" t="s">
        <v>20</v>
      </c>
      <c r="R18" s="57" t="s">
        <v>35</v>
      </c>
      <c r="S18" s="57" t="s">
        <v>21</v>
      </c>
      <c r="T18" s="71"/>
      <c r="U18" s="23" t="s">
        <v>28</v>
      </c>
      <c r="V18" s="11">
        <f>($W$12-W9)/W9</f>
        <v>-0.10505050505050505</v>
      </c>
      <c r="W18" s="11">
        <f>($X$12-X9)/X9</f>
        <v>0.18398826898926837</v>
      </c>
      <c r="X18" s="50">
        <f>($Y$12-Y9)/Y9</f>
        <v>-3.1238772076496054E-2</v>
      </c>
    </row>
    <row r="19" spans="1:24" x14ac:dyDescent="0.3">
      <c r="A19" s="9">
        <v>42794</v>
      </c>
      <c r="B19" s="72">
        <v>11108.48</v>
      </c>
      <c r="C19" s="11">
        <f t="shared" si="0"/>
        <v>2.3320341251716892E-2</v>
      </c>
      <c r="D19" s="11">
        <f>(B19-(MAX($B$2:B19)))/(MAX($B$2:B19))</f>
        <v>-5.5076096687556343E-3</v>
      </c>
      <c r="E19" s="72">
        <f t="shared" si="1"/>
        <v>12696.678309436247</v>
      </c>
      <c r="F19" s="11">
        <v>3.9708152419486199E-2</v>
      </c>
      <c r="G19" s="11">
        <f>(E19-(MAX($E$2:E19)))/(MAX($E$2:E19))</f>
        <v>0</v>
      </c>
      <c r="H19" s="75">
        <v>177.5513</v>
      </c>
      <c r="I19" s="72">
        <f t="shared" si="2"/>
        <v>10035.648759952206</v>
      </c>
      <c r="J19" s="11">
        <f t="shared" si="3"/>
        <v>2.0876909201530403E-3</v>
      </c>
      <c r="K19" s="11">
        <f>(I19-(MAX($I$2:I19)))/(MAX($I$2:I19))</f>
        <v>-9.704876923754796E-3</v>
      </c>
      <c r="M19" s="58" t="s">
        <v>22</v>
      </c>
      <c r="N19" s="60">
        <v>-4.5</v>
      </c>
      <c r="O19" s="60">
        <v>-6.52</v>
      </c>
      <c r="P19" s="60">
        <v>-10.7</v>
      </c>
      <c r="Q19" s="60">
        <v>-10.7</v>
      </c>
      <c r="R19" s="60">
        <v>-2.56</v>
      </c>
      <c r="S19" s="60">
        <v>0.91</v>
      </c>
      <c r="T19" s="61" t="s">
        <v>24</v>
      </c>
      <c r="U19" s="23" t="s">
        <v>34</v>
      </c>
      <c r="V19" s="11">
        <f>($W$12/W10)^(1/3)-1</f>
        <v>-2.2755251656766395E-2</v>
      </c>
      <c r="W19" s="11">
        <f>($X$12/X10)^(1/3)-1</f>
        <v>0.14178904188562025</v>
      </c>
      <c r="X19" s="50">
        <f>($Y$12/Y10)^(1/3)-1</f>
        <v>-2.5319693636988938E-2</v>
      </c>
    </row>
    <row r="20" spans="1:24" x14ac:dyDescent="0.3">
      <c r="A20" s="9">
        <v>42825</v>
      </c>
      <c r="B20" s="72">
        <v>11067.98</v>
      </c>
      <c r="C20" s="11">
        <f t="shared" si="0"/>
        <v>-3.6458633404390373E-3</v>
      </c>
      <c r="D20" s="11">
        <f>(B20-(MAX($B$2:B20)))/(MAX($B$2:B20))</f>
        <v>-9.1333930170098866E-3</v>
      </c>
      <c r="E20" s="72">
        <f t="shared" si="1"/>
        <v>12711.467521154456</v>
      </c>
      <c r="F20" s="11">
        <v>1.1648095161407299E-3</v>
      </c>
      <c r="G20" s="11">
        <f>(E20-(MAX($E$2:E20)))/(MAX($E$2:E20))</f>
        <v>0</v>
      </c>
      <c r="H20" s="75">
        <v>172.82579999999999</v>
      </c>
      <c r="I20" s="72">
        <f t="shared" si="2"/>
        <v>9768.5515423302895</v>
      </c>
      <c r="J20" s="11">
        <f t="shared" si="3"/>
        <v>-2.661484314674134E-2</v>
      </c>
      <c r="K20" s="11">
        <f>(I20-(MAX($I$2:I20)))/(MAX($I$2:I20))</f>
        <v>-3.6061426293411913E-2</v>
      </c>
      <c r="M20" s="59" t="s">
        <v>23</v>
      </c>
      <c r="N20" s="60">
        <v>-4.62</v>
      </c>
      <c r="O20" s="84">
        <v>-6.87</v>
      </c>
      <c r="P20" s="60">
        <v>-11.37</v>
      </c>
      <c r="Q20" s="60">
        <v>-11.37</v>
      </c>
      <c r="R20" s="60">
        <v>-3.25</v>
      </c>
      <c r="S20" s="60">
        <v>0.18</v>
      </c>
      <c r="T20" s="61" t="s">
        <v>24</v>
      </c>
      <c r="U20" s="23" t="s">
        <v>12</v>
      </c>
      <c r="V20" s="11">
        <f>(W12/W11)^(12/$O$3)-1</f>
        <v>1.1741391172323423E-2</v>
      </c>
      <c r="W20" s="11">
        <f>(X12/X11)^(12/$O$3)-1</f>
        <v>0.15935507069680432</v>
      </c>
      <c r="X20" s="50">
        <f>(Y12/Y11)^(12/$O$3)-1</f>
        <v>-1.1348308507771687E-2</v>
      </c>
    </row>
    <row r="21" spans="1:24" ht="15" thickBot="1" x14ac:dyDescent="0.35">
      <c r="A21" s="9">
        <v>42855</v>
      </c>
      <c r="B21" s="77">
        <v>11057.85</v>
      </c>
      <c r="C21" s="11">
        <f t="shared" si="0"/>
        <v>-9.1525282842930267E-4</v>
      </c>
      <c r="D21" s="11">
        <f>(B21-(MAX($B$2:B21)))/(MAX($B$2:B21))</f>
        <v>-1.0040286481647237E-2</v>
      </c>
      <c r="E21" s="72">
        <f t="shared" si="1"/>
        <v>12842.021528386604</v>
      </c>
      <c r="F21" s="74">
        <v>1.02705692332439E-2</v>
      </c>
      <c r="G21" s="11">
        <f>(E21-(MAX($E$2:E21)))/(MAX($E$2:E21))</f>
        <v>0</v>
      </c>
      <c r="H21" s="76">
        <v>170.22370000000001</v>
      </c>
      <c r="I21" s="72">
        <f t="shared" si="2"/>
        <v>9621.4742658571158</v>
      </c>
      <c r="J21" s="11">
        <f t="shared" si="3"/>
        <v>-1.5056201099604261E-2</v>
      </c>
      <c r="K21" s="11">
        <f>(I21-(MAX($I$2:I21)))/(MAX($I$2:I21))</f>
        <v>-5.0574679306803955E-2</v>
      </c>
      <c r="M21" s="59" t="s">
        <v>25</v>
      </c>
      <c r="N21" s="79">
        <f>V15*100</f>
        <v>-4.3970865929322898</v>
      </c>
      <c r="O21" s="79">
        <f>V16*100</f>
        <v>-6.408450704225352</v>
      </c>
      <c r="P21" s="79">
        <f>V17*100</f>
        <v>-10.505050505050505</v>
      </c>
      <c r="Q21" s="79">
        <f>V18*100</f>
        <v>-10.505050505050505</v>
      </c>
      <c r="R21" s="79">
        <f>V19*100</f>
        <v>-2.2755251656766395</v>
      </c>
      <c r="S21" s="79">
        <f>V20*100</f>
        <v>1.1741391172323423</v>
      </c>
      <c r="T21" s="61"/>
      <c r="U21" s="37"/>
      <c r="V21" s="54"/>
      <c r="W21" s="54"/>
      <c r="X21" s="55"/>
    </row>
    <row r="22" spans="1:24" x14ac:dyDescent="0.3">
      <c r="A22" s="9">
        <v>42886</v>
      </c>
      <c r="B22" s="77">
        <v>11108.48</v>
      </c>
      <c r="C22" s="11">
        <f t="shared" si="0"/>
        <v>4.5786477479798915E-3</v>
      </c>
      <c r="D22" s="11">
        <f>(B22-(MAX($B$2:B22)))/(MAX($B$2:B22))</f>
        <v>-5.5076096687556343E-3</v>
      </c>
      <c r="E22" s="72">
        <f t="shared" si="1"/>
        <v>13022.741214003816</v>
      </c>
      <c r="F22" s="74">
        <v>1.40725262932897E-2</v>
      </c>
      <c r="G22" s="11">
        <f>(E22-(MAX($E$2:E22)))/(MAX($E$2:E22))</f>
        <v>0</v>
      </c>
      <c r="H22" s="76">
        <v>167.96270000000001</v>
      </c>
      <c r="I22" s="72">
        <f t="shared" si="2"/>
        <v>9493.6768245190251</v>
      </c>
      <c r="J22" s="11">
        <f t="shared" si="3"/>
        <v>-1.3282521764008126E-2</v>
      </c>
      <c r="K22" s="11">
        <f>(I22-(MAX($I$2:I22)))/(MAX($I$2:I22))</f>
        <v>-6.318544179221168E-2</v>
      </c>
      <c r="M22" s="62" t="s">
        <v>49</v>
      </c>
      <c r="N22" s="63">
        <f>W15*100</f>
        <v>12.148296749594964</v>
      </c>
      <c r="O22" s="63">
        <f>W16*100</f>
        <v>22.162360450086339</v>
      </c>
      <c r="P22" s="63">
        <f>W17*100</f>
        <v>18.398826898926838</v>
      </c>
      <c r="Q22" s="63">
        <f>W18*100</f>
        <v>18.398826898926838</v>
      </c>
      <c r="R22" s="63">
        <f>W19*100</f>
        <v>14.178904188562026</v>
      </c>
      <c r="S22" s="94">
        <v>15.93</v>
      </c>
      <c r="T22" s="61" t="s">
        <v>24</v>
      </c>
    </row>
    <row r="23" spans="1:24" x14ac:dyDescent="0.3">
      <c r="A23" s="9">
        <v>42916</v>
      </c>
      <c r="B23" s="77">
        <v>11148.99</v>
      </c>
      <c r="C23" s="11">
        <f t="shared" si="0"/>
        <v>3.6467635536094889E-3</v>
      </c>
      <c r="D23" s="11">
        <f>(B23-(MAX($B$2:B23)))/(MAX($B$2:B23))</f>
        <v>-1.8809310653536454E-3</v>
      </c>
      <c r="E23" s="72">
        <f t="shared" si="1"/>
        <v>13104.025858712612</v>
      </c>
      <c r="F23" s="74">
        <v>6.2417461403123696E-3</v>
      </c>
      <c r="G23" s="11">
        <f>(E23-(MAX($E$2:E23)))/(MAX($E$2:E23))</f>
        <v>0</v>
      </c>
      <c r="H23" s="76">
        <v>167.63990000000001</v>
      </c>
      <c r="I23" s="72">
        <f t="shared" si="2"/>
        <v>9475.4313516911006</v>
      </c>
      <c r="J23" s="11">
        <f t="shared" si="3"/>
        <v>-1.9218552690567492E-3</v>
      </c>
      <c r="K23" s="11">
        <f>(I23-(MAX($I$2:I23)))/(MAX($I$2:I23))</f>
        <v>-6.4985863787032444E-2</v>
      </c>
      <c r="M23" s="62" t="s">
        <v>26</v>
      </c>
      <c r="N23" s="63">
        <f>X15*100</f>
        <v>10.191913841457664</v>
      </c>
      <c r="O23" s="63">
        <f>X16*100</f>
        <v>20.191260417402972</v>
      </c>
      <c r="P23" s="63">
        <f>X17*100</f>
        <v>-3.1238772076496053</v>
      </c>
      <c r="Q23" s="63">
        <f>X18*100</f>
        <v>-3.1238772076496053</v>
      </c>
      <c r="R23" s="63">
        <f>X19*100</f>
        <v>-2.5319693636988938</v>
      </c>
      <c r="S23" s="63">
        <f>X20*100</f>
        <v>-1.1348308507771687</v>
      </c>
      <c r="T23" s="61"/>
    </row>
    <row r="24" spans="1:24" x14ac:dyDescent="0.3">
      <c r="A24" s="9">
        <v>42947</v>
      </c>
      <c r="B24" s="77">
        <v>11128.74</v>
      </c>
      <c r="C24" s="11">
        <f t="shared" si="0"/>
        <v>-1.816308024314317E-3</v>
      </c>
      <c r="D24" s="11">
        <f>(B24-(MAX($B$2:B24)))/(MAX($B$2:B24))</f>
        <v>-3.6938227394807716E-3</v>
      </c>
      <c r="E24" s="72">
        <f t="shared" si="1"/>
        <v>13373.480814639084</v>
      </c>
      <c r="F24" s="74">
        <v>2.0562761309519E-2</v>
      </c>
      <c r="G24" s="11">
        <f>(E24-(MAX($E$2:E24)))/(MAX($E$2:E24))</f>
        <v>0</v>
      </c>
      <c r="H24" s="76">
        <v>171.43039999999999</v>
      </c>
      <c r="I24" s="72">
        <f t="shared" si="2"/>
        <v>9689.6800033461368</v>
      </c>
      <c r="J24" s="11">
        <f t="shared" si="3"/>
        <v>2.2610965527896321E-2</v>
      </c>
      <c r="K24" s="11">
        <f>(I24-(MAX($I$2:I24)))/(MAX($I$2:I24))</f>
        <v>-4.3844291385025221E-2</v>
      </c>
      <c r="M24" s="64" t="s">
        <v>27</v>
      </c>
      <c r="N24" s="85">
        <v>-9.99</v>
      </c>
      <c r="O24" s="65">
        <v>-11.86</v>
      </c>
      <c r="P24" s="65">
        <v>-15.87</v>
      </c>
      <c r="Q24" s="65">
        <v>-15.87</v>
      </c>
      <c r="R24" s="65">
        <v>-4.45</v>
      </c>
      <c r="S24" s="65">
        <v>-0.22</v>
      </c>
      <c r="T24" s="61" t="s">
        <v>24</v>
      </c>
    </row>
    <row r="25" spans="1:24" x14ac:dyDescent="0.3">
      <c r="A25" s="9">
        <v>42978</v>
      </c>
      <c r="B25" s="77">
        <v>11199.62</v>
      </c>
      <c r="C25" s="11">
        <f t="shared" si="0"/>
        <v>6.3690947941996701E-3</v>
      </c>
      <c r="D25" s="11">
        <f>(B25-(MAX($B$2:B25)))/(MAX($B$2:B25))</f>
        <v>0</v>
      </c>
      <c r="E25" s="72">
        <f t="shared" si="1"/>
        <v>13414.431245570946</v>
      </c>
      <c r="F25" s="74">
        <v>3.0620622633290599E-3</v>
      </c>
      <c r="G25" s="11">
        <f>(E25-(MAX($E$2:E25)))/(MAX($E$2:E25))</f>
        <v>0</v>
      </c>
      <c r="H25" s="76">
        <v>172.12139999999999</v>
      </c>
      <c r="I25" s="72">
        <f t="shared" si="2"/>
        <v>9728.7370718842267</v>
      </c>
      <c r="J25" s="11">
        <f t="shared" si="3"/>
        <v>4.0307903382363897E-3</v>
      </c>
      <c r="K25" s="11">
        <f>(I25-(MAX($I$2:I25)))/(MAX($I$2:I25))</f>
        <v>-3.9990228192890415E-2</v>
      </c>
      <c r="O25"/>
      <c r="P25"/>
      <c r="Q25"/>
      <c r="R25"/>
    </row>
    <row r="26" spans="1:24" x14ac:dyDescent="0.3">
      <c r="A26" s="9">
        <v>43008</v>
      </c>
      <c r="B26" s="77">
        <v>11189.49</v>
      </c>
      <c r="C26" s="11">
        <f t="shared" si="0"/>
        <v>-9.044949739367425E-4</v>
      </c>
      <c r="D26" s="11">
        <f>(B26-(MAX($B$2:B26)))/(MAX($B$2:B26))</f>
        <v>-9.0449497393670661E-4</v>
      </c>
      <c r="E26" s="72">
        <f t="shared" si="1"/>
        <v>13691.140758003128</v>
      </c>
      <c r="F26" s="74">
        <v>2.0627748382813001E-2</v>
      </c>
      <c r="G26" s="11">
        <f>(E26-(MAX($E$2:E26)))/(MAX($E$2:E26))</f>
        <v>0</v>
      </c>
      <c r="H26" s="76">
        <v>171.8648</v>
      </c>
      <c r="I26" s="72">
        <f t="shared" si="2"/>
        <v>9714.2333905718187</v>
      </c>
      <c r="J26" s="11">
        <f t="shared" si="3"/>
        <v>-1.4908082318642046E-3</v>
      </c>
      <c r="K26" s="11">
        <f>(I26-(MAX($I$2:I26)))/(MAX($I$2:I26))</f>
        <v>-4.1421418663370575E-2</v>
      </c>
      <c r="N26" s="83"/>
      <c r="O26" s="83"/>
      <c r="P26" s="83"/>
      <c r="Q26" s="83"/>
      <c r="R26" s="83"/>
      <c r="S26" s="83"/>
    </row>
    <row r="27" spans="1:24" x14ac:dyDescent="0.3">
      <c r="A27" s="9">
        <f>EOMONTH(A26,1)</f>
        <v>43039</v>
      </c>
      <c r="B27" s="77">
        <v>11179.37</v>
      </c>
      <c r="C27" s="11">
        <f t="shared" si="0"/>
        <v>-9.0442012996116983E-4</v>
      </c>
      <c r="D27" s="11">
        <f>(B27-(MAX($B$2:B27)))/(MAX($B$2:B27))</f>
        <v>-1.808097060435979E-3</v>
      </c>
      <c r="E27" s="72">
        <f t="shared" si="1"/>
        <v>14010.621342961265</v>
      </c>
      <c r="F27" s="74">
        <v>2.3334840434781502E-2</v>
      </c>
      <c r="G27" s="11">
        <f>(E27-(MAX($E$2:E27)))/(MAX($E$2:E27))</f>
        <v>0</v>
      </c>
      <c r="H27" s="76">
        <v>175.55019999999999</v>
      </c>
      <c r="I27" s="72">
        <f t="shared" si="2"/>
        <v>9922.5415242769959</v>
      </c>
      <c r="J27" s="11">
        <f t="shared" si="3"/>
        <v>2.1443599852907669E-2</v>
      </c>
      <c r="K27" s="11">
        <f>(I27-(MAX($I$2:I27)))/(MAX($I$2:I27))</f>
        <v>-2.0866043137619934E-2</v>
      </c>
      <c r="O27"/>
      <c r="P27"/>
      <c r="Q27"/>
      <c r="R27"/>
    </row>
    <row r="28" spans="1:24" x14ac:dyDescent="0.3">
      <c r="A28" s="9">
        <f t="shared" ref="A28:A65" si="7">EOMONTH(A27,1)</f>
        <v>43069</v>
      </c>
      <c r="B28" s="77">
        <v>11189.49</v>
      </c>
      <c r="C28" s="11">
        <f t="shared" si="0"/>
        <v>9.0523884619608808E-4</v>
      </c>
      <c r="D28" s="11">
        <f>(B28-(MAX($B$2:B28)))/(MAX($B$2:B28))</f>
        <v>-9.0449497393670661E-4</v>
      </c>
      <c r="E28" s="72">
        <f t="shared" si="1"/>
        <v>14440.320769039014</v>
      </c>
      <c r="F28" s="74">
        <v>3.0669548163445599E-2</v>
      </c>
      <c r="G28" s="11">
        <f>(E28-(MAX($E$2:E28)))/(MAX($E$2:E28))</f>
        <v>0</v>
      </c>
      <c r="H28" s="76">
        <v>174.74039999999999</v>
      </c>
      <c r="I28" s="72">
        <f t="shared" si="2"/>
        <v>9876.7695791219376</v>
      </c>
      <c r="J28" s="11">
        <f t="shared" si="3"/>
        <v>-4.6129255335510821E-3</v>
      </c>
      <c r="K28" s="11">
        <f>(I28-(MAX($I$2:I28)))/(MAX($I$2:I28))</f>
        <v>-2.5382715167997325E-2</v>
      </c>
      <c r="O28"/>
      <c r="P28"/>
      <c r="Q28"/>
      <c r="R28"/>
    </row>
    <row r="29" spans="1:24" x14ac:dyDescent="0.3">
      <c r="A29" s="9">
        <f t="shared" si="7"/>
        <v>43100</v>
      </c>
      <c r="B29" s="77">
        <v>11392.13</v>
      </c>
      <c r="C29" s="11">
        <f t="shared" si="0"/>
        <v>1.8109851297958945E-2</v>
      </c>
      <c r="D29" s="11">
        <f>(B29-(MAX($B$2:B29)))/(MAX($B$2:B29))</f>
        <v>0</v>
      </c>
      <c r="E29" s="72">
        <f t="shared" si="1"/>
        <v>14600.873347767762</v>
      </c>
      <c r="F29" s="74">
        <v>1.1118352652732101E-2</v>
      </c>
      <c r="G29" s="11">
        <f>(E29-(MAX($E$2:E29)))/(MAX($E$2:E29))</f>
        <v>0</v>
      </c>
      <c r="H29" s="76">
        <v>179.9572</v>
      </c>
      <c r="I29" s="72">
        <f t="shared" si="2"/>
        <v>10171.636315951906</v>
      </c>
      <c r="J29" s="11">
        <f t="shared" si="3"/>
        <v>2.9854572840625426E-2</v>
      </c>
      <c r="K29" s="11">
        <f>(I29-(MAX($I$2:I29)))/(MAX($I$2:I29))</f>
        <v>0</v>
      </c>
      <c r="O29"/>
      <c r="P29"/>
      <c r="Q29"/>
      <c r="R29"/>
    </row>
    <row r="30" spans="1:24" x14ac:dyDescent="0.3">
      <c r="A30" s="9">
        <f t="shared" si="7"/>
        <v>43131</v>
      </c>
      <c r="B30" s="77">
        <v>11268.52</v>
      </c>
      <c r="C30" s="11">
        <f t="shared" si="0"/>
        <v>-1.085047308975573E-2</v>
      </c>
      <c r="D30" s="11">
        <f>(B30-(MAX($B$2:B30)))/(MAX($B$2:B30))</f>
        <v>-1.0850473089755714E-2</v>
      </c>
      <c r="E30" s="72">
        <f t="shared" si="1"/>
        <v>15436.827938165419</v>
      </c>
      <c r="F30" s="74">
        <v>5.7253738902232301E-2</v>
      </c>
      <c r="G30" s="11">
        <f>(E30-(MAX($E$2:E30)))/(MAX($E$2:E30))</f>
        <v>0</v>
      </c>
      <c r="H30" s="76">
        <v>183.53100000000001</v>
      </c>
      <c r="I30" s="72">
        <f t="shared" si="2"/>
        <v>10373.636535259324</v>
      </c>
      <c r="J30" s="11">
        <f t="shared" si="3"/>
        <v>1.9859166512926407E-2</v>
      </c>
      <c r="K30" s="11">
        <f>(I30-(MAX($I$2:I30)))/(MAX($I$2:I30))</f>
        <v>0</v>
      </c>
      <c r="O30"/>
      <c r="P30"/>
      <c r="Q30"/>
      <c r="R30"/>
    </row>
    <row r="31" spans="1:24" x14ac:dyDescent="0.3">
      <c r="A31" s="9">
        <f t="shared" si="7"/>
        <v>43159</v>
      </c>
      <c r="B31" s="77">
        <v>11629.03</v>
      </c>
      <c r="C31" s="11">
        <f t="shared" si="0"/>
        <v>3.1992666295130201E-2</v>
      </c>
      <c r="D31" s="11">
        <f>(B31-(MAX($B$2:B31)))/(MAX($B$2:B31))</f>
        <v>0</v>
      </c>
      <c r="E31" s="72">
        <f t="shared" si="1"/>
        <v>14867.89144494521</v>
      </c>
      <c r="F31" s="74">
        <v>-3.68557902892468E-2</v>
      </c>
      <c r="G31" s="11">
        <f>(E31-(MAX($E$2:E31)))/(MAX($E$2:E31))</f>
        <v>-3.6855790289246737E-2</v>
      </c>
      <c r="H31" s="76">
        <v>180.3569</v>
      </c>
      <c r="I31" s="72">
        <f t="shared" si="2"/>
        <v>10194.228371371117</v>
      </c>
      <c r="J31" s="11">
        <f t="shared" si="3"/>
        <v>-1.7294625975993183E-2</v>
      </c>
      <c r="K31" s="11">
        <f>(I31-(MAX($I$2:I31)))/(MAX($I$2:I31))</f>
        <v>-1.7294625975993117E-2</v>
      </c>
      <c r="O31"/>
      <c r="P31"/>
      <c r="Q31"/>
      <c r="R31"/>
    </row>
    <row r="32" spans="1:24" x14ac:dyDescent="0.3">
      <c r="A32" s="9">
        <f t="shared" si="7"/>
        <v>43190</v>
      </c>
      <c r="B32" s="77">
        <v>11752.64</v>
      </c>
      <c r="C32" s="11">
        <f t="shared" si="0"/>
        <v>1.0629433409321321E-2</v>
      </c>
      <c r="D32" s="11">
        <f>(B32-(MAX($B$2:B32)))/(MAX($B$2:B32))</f>
        <v>0</v>
      </c>
      <c r="E32" s="72">
        <f t="shared" si="1"/>
        <v>14490.038289493226</v>
      </c>
      <c r="F32" s="74">
        <v>-2.5414037817746201E-2</v>
      </c>
      <c r="G32" s="11">
        <f>(E32-(MAX($E$2:E32)))/(MAX($E$2:E32))</f>
        <v>-6.1333173658779119E-2</v>
      </c>
      <c r="H32" s="76">
        <v>179.23599999999999</v>
      </c>
      <c r="I32" s="72">
        <f t="shared" si="2"/>
        <v>10130.872266994351</v>
      </c>
      <c r="J32" s="11">
        <f t="shared" si="3"/>
        <v>-6.2148994576863847E-3</v>
      </c>
      <c r="K32" s="11">
        <f>(I32-(MAX($I$2:I32)))/(MAX($I$2:I32))</f>
        <v>-2.3402041072080448E-2</v>
      </c>
      <c r="O32"/>
      <c r="P32"/>
      <c r="Q32"/>
      <c r="R32"/>
    </row>
    <row r="33" spans="1:18" x14ac:dyDescent="0.3">
      <c r="A33" s="9">
        <f t="shared" si="7"/>
        <v>43220</v>
      </c>
      <c r="B33" s="77">
        <v>11618.73</v>
      </c>
      <c r="C33" s="11">
        <f t="shared" si="0"/>
        <v>-1.1394035723037543E-2</v>
      </c>
      <c r="D33" s="11">
        <f>(B33-(MAX($B$2:B33)))/(MAX($B$2:B33))</f>
        <v>-1.1394035723037535E-2</v>
      </c>
      <c r="E33" s="72">
        <f t="shared" si="1"/>
        <v>14545.637882789906</v>
      </c>
      <c r="F33" s="74">
        <v>3.8370908472336001E-3</v>
      </c>
      <c r="G33" s="11">
        <f>(E33-(MAX($E$2:E33)))/(MAX($E$2:E33))</f>
        <v>-5.7731423770823354E-2</v>
      </c>
      <c r="H33" s="76">
        <v>183.8683</v>
      </c>
      <c r="I33" s="72">
        <f t="shared" si="2"/>
        <v>10392.701584778715</v>
      </c>
      <c r="J33" s="11">
        <f t="shared" si="3"/>
        <v>2.5844696377959941E-2</v>
      </c>
      <c r="K33" s="11">
        <f>(I33-(MAX($I$2:I33)))/(MAX($I$2:I33))</f>
        <v>0</v>
      </c>
      <c r="O33"/>
      <c r="P33"/>
      <c r="Q33"/>
      <c r="R33"/>
    </row>
    <row r="34" spans="1:18" x14ac:dyDescent="0.3">
      <c r="A34" s="9">
        <f t="shared" si="7"/>
        <v>43251</v>
      </c>
      <c r="B34" s="77">
        <v>11752.64</v>
      </c>
      <c r="C34" s="11">
        <f t="shared" si="0"/>
        <v>1.1525356041494961E-2</v>
      </c>
      <c r="D34" s="11">
        <f>(B34-(MAX($B$2:B34)))/(MAX($B$2:B34))</f>
        <v>0</v>
      </c>
      <c r="E34" s="72">
        <f t="shared" si="1"/>
        <v>14895.929325494319</v>
      </c>
      <c r="F34" s="74">
        <v>2.4082233142822099E-2</v>
      </c>
      <c r="G34" s="11">
        <f>(E34-(MAX($E$2:E34)))/(MAX($E$2:E34))</f>
        <v>-3.5039492234917237E-2</v>
      </c>
      <c r="H34" s="76">
        <v>186.47309999999999</v>
      </c>
      <c r="I34" s="72">
        <f t="shared" si="2"/>
        <v>10539.931472084094</v>
      </c>
      <c r="J34" s="11">
        <f t="shared" si="3"/>
        <v>1.4166661681214165E-2</v>
      </c>
      <c r="K34" s="11">
        <f>(I34-(MAX($I$2:I34)))/(MAX($I$2:I34))</f>
        <v>0</v>
      </c>
      <c r="O34"/>
      <c r="P34"/>
      <c r="Q34"/>
      <c r="R34"/>
    </row>
    <row r="35" spans="1:18" x14ac:dyDescent="0.3">
      <c r="A35" s="9">
        <f t="shared" si="7"/>
        <v>43281</v>
      </c>
      <c r="B35" s="77">
        <v>11114.02</v>
      </c>
      <c r="C35" s="11">
        <f t="shared" si="0"/>
        <v>-5.4338429493288265E-2</v>
      </c>
      <c r="D35" s="11">
        <f>(B35-(MAX($B$2:B35)))/(MAX($B$2:B35))</f>
        <v>-5.433842949328823E-2</v>
      </c>
      <c r="E35" s="72">
        <f t="shared" si="1"/>
        <v>14987.60563222481</v>
      </c>
      <c r="F35" s="74">
        <v>6.1544536582613897E-3</v>
      </c>
      <c r="G35" s="11">
        <f>(E35-(MAX($E$2:E35)))/(MAX($E$2:E35))</f>
        <v>-2.9100687507824696E-2</v>
      </c>
      <c r="H35" s="76">
        <v>179.9539</v>
      </c>
      <c r="I35" s="72">
        <f t="shared" si="2"/>
        <v>10171.449791601437</v>
      </c>
      <c r="J35" s="11">
        <f t="shared" si="3"/>
        <v>-3.4960538544165254E-2</v>
      </c>
      <c r="K35" s="11">
        <f>(I35-(MAX($I$2:I35)))/(MAX($I$2:I35))</f>
        <v>-3.4960538544165302E-2</v>
      </c>
      <c r="O35"/>
      <c r="P35"/>
      <c r="Q35"/>
      <c r="R35"/>
    </row>
    <row r="36" spans="1:18" x14ac:dyDescent="0.3">
      <c r="A36" s="9">
        <f t="shared" si="7"/>
        <v>43312</v>
      </c>
      <c r="B36" s="77">
        <v>11072.82</v>
      </c>
      <c r="C36" s="11">
        <f t="shared" si="0"/>
        <v>-3.7070294996770503E-3</v>
      </c>
      <c r="D36" s="11">
        <f>(B36-(MAX($B$2:B36)))/(MAX($B$2:B36))</f>
        <v>-5.7844024831867541E-2</v>
      </c>
      <c r="E36" s="72">
        <f t="shared" si="1"/>
        <v>15545.366187044328</v>
      </c>
      <c r="F36" s="74">
        <v>3.7214787238615266E-2</v>
      </c>
      <c r="G36" s="11">
        <f>(E36-(MAX($E$2:E36)))/(MAX($E$2:E36))</f>
        <v>0</v>
      </c>
      <c r="H36" s="76">
        <v>176.11320000000001</v>
      </c>
      <c r="I36" s="72">
        <f t="shared" si="2"/>
        <v>9954.3637089180193</v>
      </c>
      <c r="J36" s="11">
        <f t="shared" si="3"/>
        <v>-2.1342688321842385E-2</v>
      </c>
      <c r="K36" s="11">
        <f>(I36-(MAX($I$2:I36)))/(MAX($I$2:I36))</f>
        <v>-5.555707498829577E-2</v>
      </c>
      <c r="O36"/>
      <c r="P36"/>
      <c r="Q36"/>
      <c r="R36"/>
    </row>
    <row r="37" spans="1:18" x14ac:dyDescent="0.3">
      <c r="A37" s="9">
        <f t="shared" si="7"/>
        <v>43343</v>
      </c>
      <c r="B37" s="77">
        <v>10743.21</v>
      </c>
      <c r="C37" s="11">
        <f t="shared" si="0"/>
        <v>-2.9767484705793157E-2</v>
      </c>
      <c r="D37" s="11">
        <f>(B37-(MAX($B$2:B37)))/(MAX($B$2:B37))</f>
        <v>-8.5889638413156569E-2</v>
      </c>
      <c r="E37" s="72">
        <f t="shared" si="1"/>
        <v>16051.896688393006</v>
      </c>
      <c r="F37" s="74">
        <v>3.2584018623557753E-2</v>
      </c>
      <c r="G37" s="11">
        <f>(E37-(MAX($E$2:E37)))/(MAX($E$2:E37))</f>
        <v>0</v>
      </c>
      <c r="H37" s="76">
        <v>172.99510000000001</v>
      </c>
      <c r="I37" s="72">
        <f t="shared" si="2"/>
        <v>9778.1208067347798</v>
      </c>
      <c r="J37" s="11">
        <f t="shared" si="3"/>
        <v>-1.7705089680955188E-2</v>
      </c>
      <c r="K37" s="11">
        <f>(I37-(MAX($I$2:I37)))/(MAX($I$2:I37))</f>
        <v>-7.2278521674171661E-2</v>
      </c>
      <c r="O37"/>
      <c r="P37"/>
      <c r="Q37"/>
      <c r="R37"/>
    </row>
    <row r="38" spans="1:18" x14ac:dyDescent="0.3">
      <c r="A38" s="9">
        <f t="shared" si="7"/>
        <v>43373</v>
      </c>
      <c r="B38" s="77">
        <v>10599</v>
      </c>
      <c r="C38" s="11">
        <f t="shared" si="0"/>
        <v>-1.3423362291158702E-2</v>
      </c>
      <c r="D38" s="11">
        <f>(B38-(MAX($B$2:B38)))/(MAX($B$2:B38))</f>
        <v>-9.8160072970838841E-2</v>
      </c>
      <c r="E38" s="72">
        <f t="shared" si="1"/>
        <v>16143.264886546036</v>
      </c>
      <c r="F38" s="74">
        <v>5.6920499755706011E-3</v>
      </c>
      <c r="G38" s="11">
        <f>(E38-(MAX($E$2:E38)))/(MAX($E$2:E38))</f>
        <v>0</v>
      </c>
      <c r="H38" s="76">
        <v>176.3125</v>
      </c>
      <c r="I38" s="72">
        <f t="shared" si="2"/>
        <v>9965.6286492358777</v>
      </c>
      <c r="J38" s="11">
        <f t="shared" si="3"/>
        <v>1.9176265686137839E-2</v>
      </c>
      <c r="K38" s="11">
        <f>(I38-(MAX($I$2:I38)))/(MAX($I$2:I38))</f>
        <v>-5.4488288123059073E-2</v>
      </c>
      <c r="O38"/>
      <c r="P38"/>
      <c r="Q38"/>
      <c r="R38"/>
    </row>
    <row r="39" spans="1:18" x14ac:dyDescent="0.3">
      <c r="A39" s="9">
        <f t="shared" si="7"/>
        <v>43404</v>
      </c>
      <c r="B39" s="77">
        <v>11124.32</v>
      </c>
      <c r="C39" s="11">
        <f t="shared" si="0"/>
        <v>4.9563166336446862E-2</v>
      </c>
      <c r="D39" s="11">
        <f>(B39-(MAX($B$2:B39)))/(MAX($B$2:B39))</f>
        <v>-5.3462030658643481E-2</v>
      </c>
      <c r="E39" s="72">
        <f t="shared" si="1"/>
        <v>15039.872050910755</v>
      </c>
      <c r="F39" s="74">
        <v>-6.8350042162466096E-2</v>
      </c>
      <c r="G39" s="11">
        <f>(E39-(MAX($E$2:E39)))/(MAX($E$2:E39))</f>
        <v>-6.8350042162466138E-2</v>
      </c>
      <c r="H39" s="76">
        <v>172.50630000000001</v>
      </c>
      <c r="I39" s="72">
        <f t="shared" si="2"/>
        <v>9750.4925938528413</v>
      </c>
      <c r="J39" s="11">
        <f t="shared" si="3"/>
        <v>-2.1587805742644406E-2</v>
      </c>
      <c r="K39" s="11">
        <f>(I39-(MAX($I$2:I39)))/(MAX($I$2:I39))</f>
        <v>-7.4899811286453677E-2</v>
      </c>
      <c r="O39"/>
      <c r="P39"/>
      <c r="Q39"/>
      <c r="R39"/>
    </row>
    <row r="40" spans="1:18" x14ac:dyDescent="0.3">
      <c r="A40" s="9">
        <f t="shared" si="7"/>
        <v>43434</v>
      </c>
      <c r="B40" s="77">
        <v>10918.31</v>
      </c>
      <c r="C40" s="11">
        <f t="shared" si="0"/>
        <v>-1.851888474980945E-2</v>
      </c>
      <c r="D40" s="11">
        <f>(B40-(MAX($B$2:B40)))/(MAX($B$2:B40))</f>
        <v>-7.0990858224194736E-2</v>
      </c>
      <c r="E40" s="72">
        <f t="shared" si="1"/>
        <v>15346.356055874106</v>
      </c>
      <c r="F40" s="74">
        <v>2.0378099223576251E-2</v>
      </c>
      <c r="G40" s="11">
        <f>(E40-(MAX($E$2:E40)))/(MAX($E$2:E40))</f>
        <v>-4.936478688001221E-2</v>
      </c>
      <c r="H40" s="76">
        <v>171.53489999999999</v>
      </c>
      <c r="I40" s="72">
        <f t="shared" si="2"/>
        <v>9695.5866077777318</v>
      </c>
      <c r="J40" s="11">
        <f t="shared" si="3"/>
        <v>-5.6310986903087556E-3</v>
      </c>
      <c r="K40" s="11">
        <f>(I40-(MAX($I$2:I40)))/(MAX($I$2:I40))</f>
        <v>-8.0109141747522872E-2</v>
      </c>
      <c r="O40"/>
      <c r="P40"/>
      <c r="Q40"/>
      <c r="R40"/>
    </row>
    <row r="41" spans="1:18" x14ac:dyDescent="0.3">
      <c r="A41" s="9">
        <f t="shared" si="7"/>
        <v>43465</v>
      </c>
      <c r="B41" s="77">
        <v>11443.09</v>
      </c>
      <c r="C41" s="11">
        <f t="shared" si="0"/>
        <v>4.8064215066251137E-2</v>
      </c>
      <c r="D41" s="11">
        <f>(B41-(MAX($B$2:B41)))/(MAX($B$2:B41))</f>
        <v>-2.6338763035369014E-2</v>
      </c>
      <c r="E41" s="72">
        <f t="shared" si="1"/>
        <v>13960.735763282997</v>
      </c>
      <c r="F41" s="74">
        <v>-9.028985692409619E-2</v>
      </c>
      <c r="G41" s="11">
        <f>(E41-(MAX($E$2:E41)))/(MAX($E$2:E41))</f>
        <v>-0.13519750425962354</v>
      </c>
      <c r="H41" s="76">
        <v>159.72020000000001</v>
      </c>
      <c r="I41" s="72">
        <f t="shared" si="2"/>
        <v>9027.7898673190175</v>
      </c>
      <c r="J41" s="11">
        <f t="shared" si="3"/>
        <v>-6.8876362769325628E-2</v>
      </c>
      <c r="K41" s="11">
        <f>(I41-(MAX($I$2:I41)))/(MAX($I$2:I41))</f>
        <v>-0.14346787820870679</v>
      </c>
      <c r="O41"/>
      <c r="P41"/>
      <c r="Q41"/>
      <c r="R41"/>
    </row>
    <row r="42" spans="1:18" x14ac:dyDescent="0.3">
      <c r="A42" s="9">
        <f t="shared" si="7"/>
        <v>43496</v>
      </c>
      <c r="B42" s="77">
        <v>11567.93</v>
      </c>
      <c r="C42" s="11">
        <f t="shared" si="0"/>
        <v>1.0909640665239806E-2</v>
      </c>
      <c r="D42" s="11">
        <f>(B42-(MAX($B$2:B42)))/(MAX($B$2:B42))</f>
        <v>-1.5716468810411884E-2</v>
      </c>
      <c r="E42" s="72">
        <f t="shared" si="1"/>
        <v>15079.478008050053</v>
      </c>
      <c r="F42" s="74">
        <v>8.0134905762586639E-2</v>
      </c>
      <c r="G42" s="11">
        <f>(E42-(MAX($E$2:E42)))/(MAX($E$2:E42))</f>
        <v>-6.5896637760218743E-2</v>
      </c>
      <c r="H42" s="76">
        <v>168.41929999999999</v>
      </c>
      <c r="I42" s="72">
        <f t="shared" si="2"/>
        <v>9519.4850119206058</v>
      </c>
      <c r="J42" s="11">
        <f t="shared" si="3"/>
        <v>5.4464620004232245E-2</v>
      </c>
      <c r="K42" s="11">
        <f>(I42-(MAX($I$2:I42)))/(MAX($I$2:I42))</f>
        <v>-9.6817181673925251E-2</v>
      </c>
      <c r="O42"/>
      <c r="P42"/>
      <c r="Q42"/>
      <c r="R42"/>
    </row>
    <row r="43" spans="1:18" x14ac:dyDescent="0.3">
      <c r="A43" s="9">
        <f t="shared" si="7"/>
        <v>43524</v>
      </c>
      <c r="B43" s="77">
        <v>11391.08</v>
      </c>
      <c r="C43" s="11">
        <f t="shared" si="0"/>
        <v>-1.5287955580644108E-2</v>
      </c>
      <c r="D43" s="11">
        <f>(B43-(MAX($B$2:B43)))/(MAX($B$2:B43))</f>
        <v>-3.0764151713997833E-2</v>
      </c>
      <c r="E43" s="72">
        <f t="shared" si="1"/>
        <v>15563.656632597344</v>
      </c>
      <c r="F43" s="74">
        <v>3.2108447274422636E-2</v>
      </c>
      <c r="G43" s="11">
        <f>(E43-(MAX($E$2:E43)))/(MAX($E$2:E43))</f>
        <v>-3.5904029204881845E-2</v>
      </c>
      <c r="H43" s="76">
        <v>170.12440000000001</v>
      </c>
      <c r="I43" s="72">
        <f t="shared" si="2"/>
        <v>9615.8615785838429</v>
      </c>
      <c r="J43" s="11">
        <f t="shared" si="3"/>
        <v>1.0124136604296563E-2</v>
      </c>
      <c r="K43" s="11">
        <f>(I43-(MAX($I$2:I43)))/(MAX($I$2:I43))</f>
        <v>-8.7673235442538577E-2</v>
      </c>
      <c r="O43"/>
      <c r="P43"/>
      <c r="Q43"/>
      <c r="R43"/>
    </row>
    <row r="44" spans="1:18" x14ac:dyDescent="0.3">
      <c r="A44" s="9">
        <f t="shared" si="7"/>
        <v>43555</v>
      </c>
      <c r="B44" s="77">
        <v>11287.05</v>
      </c>
      <c r="C44" s="11">
        <f t="shared" si="0"/>
        <v>-9.1325844432661452E-3</v>
      </c>
      <c r="D44" s="11">
        <f>(B44-(MAX($B$2:B44)))/(MAX($B$2:B44))</f>
        <v>-3.9615779943910488E-2</v>
      </c>
      <c r="E44" s="72">
        <f t="shared" si="1"/>
        <v>15866.079206312323</v>
      </c>
      <c r="F44" s="74">
        <v>1.9431331650016537E-2</v>
      </c>
      <c r="G44" s="11">
        <f>(E44-(MAX($E$2:E44)))/(MAX($E$2:E44))</f>
        <v>-1.7170360653917211E-2</v>
      </c>
      <c r="H44" s="76">
        <v>169.82069999999999</v>
      </c>
      <c r="I44" s="72">
        <f t="shared" si="2"/>
        <v>9598.6956860874343</v>
      </c>
      <c r="J44" s="11">
        <f t="shared" si="3"/>
        <v>-1.7851642680298818E-3</v>
      </c>
      <c r="K44" s="11">
        <f>(I44-(MAX($I$2:I44)))/(MAX($I$2:I44))</f>
        <v>-8.9301888583393801E-2</v>
      </c>
      <c r="O44"/>
      <c r="P44"/>
      <c r="Q44"/>
      <c r="R44"/>
    </row>
    <row r="45" spans="1:18" x14ac:dyDescent="0.3">
      <c r="A45" s="9">
        <f t="shared" si="7"/>
        <v>43585</v>
      </c>
      <c r="B45" s="77">
        <v>10870.94</v>
      </c>
      <c r="C45" s="11">
        <f t="shared" si="0"/>
        <v>-3.6866143057751932E-2</v>
      </c>
      <c r="D45" s="11">
        <f>(B45-(MAX($B$2:B45)))/(MAX($B$2:B45))</f>
        <v>-7.5021441990905782E-2</v>
      </c>
      <c r="E45" s="72">
        <f t="shared" si="1"/>
        <v>16508.485590322049</v>
      </c>
      <c r="F45" s="74">
        <v>4.0489296420135323E-2</v>
      </c>
      <c r="G45" s="11">
        <f>(E45-(MAX($E$2:E45)))/(MAX($E$2:E45))</f>
        <v>0</v>
      </c>
      <c r="H45" s="76">
        <v>169.10480000000001</v>
      </c>
      <c r="I45" s="72">
        <f t="shared" si="2"/>
        <v>9558.2312065412425</v>
      </c>
      <c r="J45" s="11">
        <f t="shared" si="3"/>
        <v>-4.2156227126609602E-3</v>
      </c>
      <c r="K45" s="11">
        <f>(I45-(MAX($I$2:I45)))/(MAX($I$2:I45))</f>
        <v>-9.3141048226259168E-2</v>
      </c>
      <c r="O45"/>
      <c r="P45"/>
      <c r="Q45"/>
      <c r="R45"/>
    </row>
    <row r="46" spans="1:18" x14ac:dyDescent="0.3">
      <c r="A46" s="9">
        <f t="shared" si="7"/>
        <v>43616</v>
      </c>
      <c r="B46" s="77">
        <v>11380.68</v>
      </c>
      <c r="C46" s="11">
        <f t="shared" si="0"/>
        <v>4.6890149333912223E-2</v>
      </c>
      <c r="D46" s="11">
        <f>(B46-(MAX($B$2:B46)))/(MAX($B$2:B46))</f>
        <v>-3.1649059275192563E-2</v>
      </c>
      <c r="E46" s="72">
        <f t="shared" si="1"/>
        <v>15459.40389393224</v>
      </c>
      <c r="F46" s="74">
        <v>-6.3548027506824978E-2</v>
      </c>
      <c r="G46" s="11">
        <f>(E46-(MAX($E$2:E46)))/(MAX($E$2:E46))</f>
        <v>-6.3548027506824936E-2</v>
      </c>
      <c r="H46" s="76">
        <v>163.4152</v>
      </c>
      <c r="I46" s="72">
        <f t="shared" si="2"/>
        <v>9236.6406173164705</v>
      </c>
      <c r="J46" s="11">
        <f t="shared" si="3"/>
        <v>-3.3645408054650217E-2</v>
      </c>
      <c r="K46" s="11">
        <f>(I46-(MAX($I$2:I46)))/(MAX($I$2:I46))</f>
        <v>-0.12365268770669906</v>
      </c>
      <c r="O46"/>
      <c r="P46"/>
      <c r="Q46"/>
      <c r="R46"/>
    </row>
    <row r="47" spans="1:18" x14ac:dyDescent="0.3">
      <c r="A47" s="9">
        <f t="shared" si="7"/>
        <v>43646</v>
      </c>
      <c r="B47" s="77">
        <v>11380.68</v>
      </c>
      <c r="C47" s="11">
        <f t="shared" si="0"/>
        <v>0</v>
      </c>
      <c r="D47" s="11">
        <f>(B47-(MAX($B$2:B47)))/(MAX($B$2:B47))</f>
        <v>-3.1649059275192563E-2</v>
      </c>
      <c r="E47" s="72">
        <f t="shared" si="1"/>
        <v>16548.931843581697</v>
      </c>
      <c r="F47" s="74">
        <v>7.0476711594105623E-2</v>
      </c>
      <c r="G47" s="11">
        <f>(E47-(MAX($E$2:E47)))/(MAX($E$2:E47))</f>
        <v>0</v>
      </c>
      <c r="H47" s="76">
        <v>167.80369999999999</v>
      </c>
      <c r="I47" s="72">
        <f t="shared" si="2"/>
        <v>9484.6897421781323</v>
      </c>
      <c r="J47" s="11">
        <f t="shared" si="3"/>
        <v>2.6854907009874252E-2</v>
      </c>
      <c r="K47" s="11">
        <f>(I47-(MAX($I$2:I47)))/(MAX($I$2:I47))</f>
        <v>-0.10011846212670919</v>
      </c>
      <c r="O47"/>
      <c r="P47"/>
      <c r="Q47"/>
      <c r="R47"/>
    </row>
    <row r="48" spans="1:18" x14ac:dyDescent="0.3">
      <c r="A48" s="9">
        <f t="shared" si="7"/>
        <v>43677</v>
      </c>
      <c r="B48" s="77">
        <v>11505.51</v>
      </c>
      <c r="C48" s="11">
        <f t="shared" si="0"/>
        <v>1.0968588871666629E-2</v>
      </c>
      <c r="D48" s="11">
        <f>(B48-(MAX($B$2:B48)))/(MAX($B$2:B48))</f>
        <v>-2.1027615922890451E-2</v>
      </c>
      <c r="E48" s="72">
        <f t="shared" si="1"/>
        <v>16786.791665382898</v>
      </c>
      <c r="F48" s="74">
        <v>1.4373122328946719E-2</v>
      </c>
      <c r="G48" s="11">
        <f>(E48-(MAX($E$2:E48)))/(MAX($E$2:E48))</f>
        <v>0</v>
      </c>
      <c r="H48" s="76">
        <v>166.67509999999999</v>
      </c>
      <c r="I48" s="72">
        <f t="shared" si="2"/>
        <v>9420.8984143169328</v>
      </c>
      <c r="J48" s="11">
        <f t="shared" si="3"/>
        <v>-6.7257158215224822E-3</v>
      </c>
      <c r="K48" s="11">
        <f>(I48-(MAX($I$2:I48)))/(MAX($I$2:I48))</f>
        <v>-0.10617080962347958</v>
      </c>
      <c r="O48"/>
      <c r="P48"/>
      <c r="Q48"/>
      <c r="R48"/>
    </row>
    <row r="49" spans="1:18" x14ac:dyDescent="0.3">
      <c r="A49" s="9">
        <f t="shared" si="7"/>
        <v>43708</v>
      </c>
      <c r="B49" s="77">
        <v>11557.52</v>
      </c>
      <c r="C49" s="11">
        <f t="shared" si="0"/>
        <v>4.5204428139213881E-3</v>
      </c>
      <c r="D49" s="11">
        <f>(B49-(MAX($B$2:B49)))/(MAX($B$2:B49))</f>
        <v>-1.6602227244261629E-2</v>
      </c>
      <c r="E49" s="72">
        <f t="shared" si="1"/>
        <v>16520.865953161909</v>
      </c>
      <c r="F49" s="74">
        <v>-1.5841366088397368E-2</v>
      </c>
      <c r="G49" s="11">
        <f>(E49-(MAX($E$2:E49)))/(MAX($E$2:E49))</f>
        <v>-1.5841366088397427E-2</v>
      </c>
      <c r="H49" s="76">
        <v>162.809</v>
      </c>
      <c r="I49" s="72">
        <f t="shared" si="2"/>
        <v>9202.3766593601904</v>
      </c>
      <c r="J49" s="11">
        <f t="shared" si="3"/>
        <v>-2.3195426311428569E-2</v>
      </c>
      <c r="K49" s="11">
        <f>(I49-(MAX($I$2:I49)))/(MAX($I$2:I49))</f>
        <v>-0.12690355874386197</v>
      </c>
      <c r="O49"/>
      <c r="P49"/>
      <c r="Q49"/>
      <c r="R49"/>
    </row>
    <row r="50" spans="1:18" x14ac:dyDescent="0.3">
      <c r="A50" s="9">
        <f t="shared" si="7"/>
        <v>43738</v>
      </c>
      <c r="B50" s="77">
        <v>11723.97</v>
      </c>
      <c r="C50" s="11">
        <f t="shared" si="0"/>
        <v>1.4401878603714113E-2</v>
      </c>
      <c r="D50" s="11">
        <f>(B50-(MAX($B$2:B50)))/(MAX($B$2:B50))</f>
        <v>-2.4394519018705648E-3</v>
      </c>
      <c r="E50" s="72">
        <f t="shared" si="1"/>
        <v>16829.982885969035</v>
      </c>
      <c r="F50" s="74">
        <v>1.8710697955149458E-2</v>
      </c>
      <c r="G50" s="11">
        <f>(E50-(MAX($E$2:E50)))/(MAX($E$2:E50))</f>
        <v>0</v>
      </c>
      <c r="H50" s="76">
        <v>164.72139999999999</v>
      </c>
      <c r="I50" s="72">
        <f t="shared" si="2"/>
        <v>9310.4703465848543</v>
      </c>
      <c r="J50" s="11">
        <f t="shared" si="3"/>
        <v>1.174627938258932E-2</v>
      </c>
      <c r="K50" s="11">
        <f>(I50-(MAX($I$2:I50)))/(MAX($I$2:I50))</f>
        <v>-0.11664792401692289</v>
      </c>
      <c r="O50"/>
      <c r="P50"/>
      <c r="Q50"/>
      <c r="R50"/>
    </row>
    <row r="51" spans="1:18" x14ac:dyDescent="0.3">
      <c r="A51" s="9">
        <f t="shared" si="7"/>
        <v>43769</v>
      </c>
      <c r="B51" s="77">
        <v>11828</v>
      </c>
      <c r="C51" s="11">
        <f t="shared" si="0"/>
        <v>8.8732741554269356E-3</v>
      </c>
      <c r="D51" s="11">
        <f>(B51-(MAX($B$2:B51)))/(MAX($B$2:B51))</f>
        <v>0</v>
      </c>
      <c r="E51" s="72">
        <f t="shared" si="1"/>
        <v>17194.503342978085</v>
      </c>
      <c r="F51" s="74">
        <v>2.1658991543773043E-2</v>
      </c>
      <c r="G51" s="11">
        <f>(E51-(MAX($E$2:E51)))/(MAX($E$2:E51))</f>
        <v>0</v>
      </c>
      <c r="H51" s="76">
        <v>168.05199999999999</v>
      </c>
      <c r="I51" s="72">
        <f t="shared" si="2"/>
        <v>9498.724286487839</v>
      </c>
      <c r="J51" s="11">
        <f t="shared" si="3"/>
        <v>2.0219595025297243E-2</v>
      </c>
      <c r="K51" s="11">
        <f>(I51-(MAX($I$2:I51)))/(MAX($I$2:I51))</f>
        <v>-9.878690277578947E-2</v>
      </c>
      <c r="O51"/>
      <c r="P51"/>
      <c r="Q51"/>
      <c r="R51"/>
    </row>
    <row r="52" spans="1:18" x14ac:dyDescent="0.3">
      <c r="A52" s="9">
        <f t="shared" si="7"/>
        <v>43799</v>
      </c>
      <c r="B52" s="77">
        <v>11870</v>
      </c>
      <c r="C52" s="11">
        <f t="shared" si="0"/>
        <v>3.5508961785593041E-3</v>
      </c>
      <c r="D52" s="11">
        <f>(B52-(MAX($B$2:B52)))/(MAX($B$2:B52))</f>
        <v>0</v>
      </c>
      <c r="E52" s="72">
        <f t="shared" si="1"/>
        <v>17818.647291305479</v>
      </c>
      <c r="F52" s="74">
        <v>3.6299039052051674E-2</v>
      </c>
      <c r="G52" s="11">
        <f>(E52-(MAX($E$2:E52)))/(MAX($E$2:E52))</f>
        <v>0</v>
      </c>
      <c r="H52" s="76">
        <v>163.749</v>
      </c>
      <c r="I52" s="72">
        <f t="shared" si="2"/>
        <v>9255.5078379792994</v>
      </c>
      <c r="J52" s="11">
        <f t="shared" si="3"/>
        <v>-2.5605169828386454E-2</v>
      </c>
      <c r="K52" s="11">
        <f>(I52-(MAX($I$2:I52)))/(MAX($I$2:I52))</f>
        <v>-0.12186261718178149</v>
      </c>
      <c r="O52"/>
      <c r="P52"/>
      <c r="Q52"/>
      <c r="R52"/>
    </row>
    <row r="53" spans="1:18" x14ac:dyDescent="0.3">
      <c r="A53" s="9">
        <f t="shared" si="7"/>
        <v>43830</v>
      </c>
      <c r="B53" s="77">
        <v>11880</v>
      </c>
      <c r="C53" s="11">
        <f t="shared" si="0"/>
        <v>8.424599831506896E-4</v>
      </c>
      <c r="D53" s="11">
        <f>(B53-(MAX($B$2:B53)))/(MAX($B$2:B53))</f>
        <v>0</v>
      </c>
      <c r="E53" s="72">
        <f t="shared" si="1"/>
        <v>18356.464818201955</v>
      </c>
      <c r="F53" s="74">
        <v>3.0182848232194415E-2</v>
      </c>
      <c r="G53" s="11">
        <f>(E53-(MAX($E$2:E53)))/(MAX($E$2:E53))</f>
        <v>0</v>
      </c>
      <c r="H53" s="76">
        <v>172.0042</v>
      </c>
      <c r="I53" s="72">
        <f t="shared" si="2"/>
        <v>9722.1126313159712</v>
      </c>
      <c r="J53" s="11">
        <f t="shared" si="3"/>
        <v>5.0413742984690035E-2</v>
      </c>
      <c r="K53" s="11">
        <f>(I53-(MAX($I$2:I53)))/(MAX($I$2:I53))</f>
        <v>-7.759242485913552E-2</v>
      </c>
      <c r="O53"/>
      <c r="P53"/>
      <c r="Q53"/>
      <c r="R53"/>
    </row>
    <row r="54" spans="1:18" x14ac:dyDescent="0.3">
      <c r="A54" s="9">
        <f t="shared" si="7"/>
        <v>43861</v>
      </c>
      <c r="B54" s="77">
        <v>12348</v>
      </c>
      <c r="C54" s="11">
        <f t="shared" si="0"/>
        <v>3.9393939393939315E-2</v>
      </c>
      <c r="D54" s="11">
        <f>(B54-(MAX($B$2:B54)))/(MAX($B$2:B54))</f>
        <v>0</v>
      </c>
      <c r="E54" s="72">
        <f t="shared" si="1"/>
        <v>18349.266281437602</v>
      </c>
      <c r="F54" s="74">
        <v>-3.9215267403869269E-4</v>
      </c>
      <c r="G54" s="11">
        <f>(E54-(MAX($E$2:E54)))/(MAX($E$2:E54))</f>
        <v>-3.9215267403862152E-4</v>
      </c>
      <c r="H54" s="76">
        <v>159.3501</v>
      </c>
      <c r="I54" s="72">
        <f t="shared" si="2"/>
        <v>9006.8708788010008</v>
      </c>
      <c r="J54" s="11">
        <f t="shared" si="3"/>
        <v>-7.3568552395813613E-2</v>
      </c>
      <c r="K54" s="11">
        <f>(I54-(MAX($I$2:I54)))/(MAX($I$2:I54))</f>
        <v>-0.14545261488118161</v>
      </c>
      <c r="O54"/>
      <c r="P54"/>
      <c r="Q54"/>
      <c r="R54"/>
    </row>
    <row r="55" spans="1:18" x14ac:dyDescent="0.3">
      <c r="A55" s="9">
        <f t="shared" si="7"/>
        <v>43890</v>
      </c>
      <c r="B55" s="77">
        <v>12307</v>
      </c>
      <c r="C55" s="11">
        <f t="shared" si="0"/>
        <v>-3.3203757693553992E-3</v>
      </c>
      <c r="D55" s="11">
        <f>(B55-(MAX($B$2:B55)))/(MAX($B$2:B55))</f>
        <v>-3.3203757693553611E-3</v>
      </c>
      <c r="E55" s="72">
        <f t="shared" si="1"/>
        <v>16838.777985362063</v>
      </c>
      <c r="F55" s="74">
        <v>-8.2318729964890869E-2</v>
      </c>
      <c r="G55" s="11">
        <f>(E55-(MAX($E$2:E55)))/(MAX($E$2:E55))</f>
        <v>-8.2678601128850268E-2</v>
      </c>
      <c r="H55" s="76">
        <v>151.3185</v>
      </c>
      <c r="I55" s="72">
        <f t="shared" si="2"/>
        <v>8552.9045232720237</v>
      </c>
      <c r="J55" s="11">
        <f t="shared" si="3"/>
        <v>-5.0402227548021594E-2</v>
      </c>
      <c r="K55" s="11">
        <f>(I55-(MAX($I$2:I55)))/(MAX($I$2:I55))</f>
        <v>-0.18852370663650711</v>
      </c>
      <c r="O55"/>
      <c r="P55"/>
      <c r="Q55"/>
      <c r="R55"/>
    </row>
    <row r="56" spans="1:18" x14ac:dyDescent="0.3">
      <c r="A56" s="9">
        <f t="shared" si="7"/>
        <v>43921</v>
      </c>
      <c r="B56" s="77">
        <v>11797</v>
      </c>
      <c r="C56" s="11">
        <f t="shared" si="0"/>
        <v>-4.1439830990493198E-2</v>
      </c>
      <c r="D56" s="11">
        <f>(B56-(MAX($B$2:B56)))/(MAX($B$2:B56))</f>
        <v>-4.4622610949141564E-2</v>
      </c>
      <c r="E56" s="72">
        <f t="shared" si="1"/>
        <v>14758.961057876815</v>
      </c>
      <c r="F56" s="74">
        <v>-0.12351353104680352</v>
      </c>
      <c r="G56" s="11">
        <f>(E56-(MAX($E$2:E56)))/(MAX($E$2:E56))</f>
        <v>-0.19598020620821921</v>
      </c>
      <c r="H56" s="76">
        <v>131.9359</v>
      </c>
      <c r="I56" s="72">
        <f t="shared" si="2"/>
        <v>7457.350924652078</v>
      </c>
      <c r="J56" s="11">
        <f t="shared" si="3"/>
        <v>-0.12809140984083234</v>
      </c>
      <c r="K56" s="11">
        <f>(I56-(MAX($I$2:I56)))/(MAX($I$2:I56))</f>
        <v>-0.2924668491058498</v>
      </c>
      <c r="O56"/>
      <c r="P56"/>
      <c r="Q56"/>
      <c r="R56"/>
    </row>
    <row r="57" spans="1:18" x14ac:dyDescent="0.3">
      <c r="A57" s="9">
        <f t="shared" si="7"/>
        <v>43951</v>
      </c>
      <c r="B57" s="89">
        <v>11006</v>
      </c>
      <c r="C57" s="11">
        <f t="shared" si="0"/>
        <v>-6.7050945155547992E-2</v>
      </c>
      <c r="D57" s="11">
        <f>(B57-(MAX($B$2:B57)))/(MAX($B$2:B57))</f>
        <v>-0.10868156786524133</v>
      </c>
      <c r="E57" s="72">
        <f t="shared" si="1"/>
        <v>16650.971802463209</v>
      </c>
      <c r="F57" s="74">
        <v>0.12819403324982925</v>
      </c>
      <c r="G57" s="11">
        <f>(E57-(MAX($E$2:E57)))/(MAX($E$2:E57))</f>
        <v>-9.2909666029354882E-2</v>
      </c>
      <c r="H57" s="76">
        <v>129.90620000000001</v>
      </c>
      <c r="I57" s="72">
        <f t="shared" si="2"/>
        <v>7342.6271446061137</v>
      </c>
      <c r="J57" s="11">
        <f t="shared" si="3"/>
        <v>-1.5383985708211312E-2</v>
      </c>
      <c r="K57" s="11">
        <f>(I57-(MAX($I$2:I57)))/(MAX($I$2:I57))</f>
        <v>-0.30335152898729112</v>
      </c>
      <c r="O57"/>
      <c r="P57"/>
      <c r="Q57"/>
      <c r="R57"/>
    </row>
    <row r="58" spans="1:18" x14ac:dyDescent="0.3">
      <c r="A58" s="9">
        <f>EOMONTH(A57,1)</f>
        <v>43982</v>
      </c>
      <c r="B58" s="89">
        <v>11339</v>
      </c>
      <c r="C58" s="11">
        <f>B58/B57-1</f>
        <v>3.0256223877884736E-2</v>
      </c>
      <c r="D58" s="11">
        <f>(B58-(MAX($B$2:B58)))/(MAX($B$2:B58))</f>
        <v>-8.1713637836086817E-2</v>
      </c>
      <c r="E58" s="72">
        <f>E57*(1+F58)</f>
        <v>17444.015270981516</v>
      </c>
      <c r="F58" s="74">
        <v>4.7627458500709929E-2</v>
      </c>
      <c r="G58" s="11">
        <f>(E58-(MAX($E$2:E58)))/(MAX($E$2:E58))</f>
        <v>-4.9707258791772943E-2</v>
      </c>
      <c r="H58" s="76">
        <v>135.54470000000001</v>
      </c>
      <c r="I58" s="72">
        <f>I57*(1+J58)</f>
        <v>7661.3294325251009</v>
      </c>
      <c r="J58" s="11">
        <f>H58/H57-1</f>
        <v>4.3404394863370666E-2</v>
      </c>
      <c r="K58" s="11">
        <f>(I58-(MAX($I$2:I58)))/(MAX($I$2:I58))</f>
        <v>-0.27311392367049214</v>
      </c>
      <c r="O58"/>
      <c r="P58"/>
      <c r="Q58"/>
      <c r="R58"/>
    </row>
    <row r="59" spans="1:18" x14ac:dyDescent="0.3">
      <c r="A59" s="9">
        <f t="shared" si="7"/>
        <v>44012</v>
      </c>
      <c r="B59" s="89">
        <v>11360</v>
      </c>
      <c r="C59" s="11">
        <f t="shared" ref="C59:C65" si="8">B59/B58-1</f>
        <v>1.852015168886112E-3</v>
      </c>
      <c r="D59" s="11">
        <f>(B59-(MAX($B$2:B59)))/(MAX($B$2:B59))</f>
        <v>-8.0012957563977971E-2</v>
      </c>
      <c r="E59" s="72">
        <f t="shared" ref="E59:E65" si="9">E58*(1+F59)</f>
        <v>17790.945529204513</v>
      </c>
      <c r="F59" s="74">
        <v>1.9888211104706066E-2</v>
      </c>
      <c r="G59" s="11">
        <f>(E59-(MAX($E$2:E59)))/(MAX($E$2:E59))</f>
        <v>-3.0807636143353873E-2</v>
      </c>
      <c r="H59" s="76">
        <v>138.63820000000001</v>
      </c>
      <c r="I59" s="72">
        <f t="shared" ref="I59:I61" si="10">I58*(1+J59)</f>
        <v>7836.1818804593713</v>
      </c>
      <c r="J59" s="11">
        <f t="shared" ref="J59:J61" si="11">H59/H58-1</f>
        <v>2.2822729328406011E-2</v>
      </c>
      <c r="K59" s="11">
        <f>(I59-(MAX($I$2:I59)))/(MAX($I$2:I59))</f>
        <v>-0.25652439949783673</v>
      </c>
      <c r="O59"/>
      <c r="P59"/>
      <c r="Q59"/>
      <c r="R59"/>
    </row>
    <row r="60" spans="1:18" x14ac:dyDescent="0.3">
      <c r="A60" s="9">
        <f t="shared" si="7"/>
        <v>44043</v>
      </c>
      <c r="B60" s="89">
        <v>11162</v>
      </c>
      <c r="C60" s="11">
        <f t="shared" si="8"/>
        <v>-1.7429577464788681E-2</v>
      </c>
      <c r="D60" s="11">
        <f>(B60-(MAX($B$2:B60)))/(MAX($B$2:B60))</f>
        <v>-9.6047942986718496E-2</v>
      </c>
      <c r="E60" s="72">
        <f t="shared" si="9"/>
        <v>18794.091037681701</v>
      </c>
      <c r="F60" s="74">
        <v>5.6385171143966906E-2</v>
      </c>
      <c r="G60" s="11">
        <f>(E60-(MAX($E$2:E60)))/(MAX($E$2:E60))</f>
        <v>0</v>
      </c>
      <c r="H60" s="76">
        <v>146.55099999999999</v>
      </c>
      <c r="I60" s="72">
        <f t="shared" si="10"/>
        <v>8283.4333593713782</v>
      </c>
      <c r="J60" s="11">
        <f t="shared" si="11"/>
        <v>5.7075178414029981E-2</v>
      </c>
      <c r="K60" s="11">
        <f>(I60-(MAX($I$2:I60)))/(MAX($I$2:I60))</f>
        <v>-0.21409039695269777</v>
      </c>
      <c r="O60"/>
      <c r="P60"/>
      <c r="Q60"/>
      <c r="R60"/>
    </row>
    <row r="61" spans="1:18" x14ac:dyDescent="0.3">
      <c r="A61" s="9">
        <f t="shared" si="7"/>
        <v>44074</v>
      </c>
      <c r="B61" s="89">
        <v>11183</v>
      </c>
      <c r="C61" s="11">
        <f t="shared" si="8"/>
        <v>1.8813832646478179E-3</v>
      </c>
      <c r="D61" s="11">
        <f>(B61-(MAX($B$2:B61)))/(MAX($B$2:B61))</f>
        <v>-9.434726271460965E-2</v>
      </c>
      <c r="E61" s="72">
        <f t="shared" si="9"/>
        <v>20145.007100502236</v>
      </c>
      <c r="F61" s="74">
        <v>7.1879829682211405E-2</v>
      </c>
      <c r="G61" s="11">
        <f>(E61-(MAX($E$2:E61)))/(MAX($E$2:E61))</f>
        <v>0</v>
      </c>
      <c r="H61" s="76">
        <v>156.46250000000001</v>
      </c>
      <c r="I61" s="72">
        <f t="shared" si="10"/>
        <v>8843.6564198855303</v>
      </c>
      <c r="J61" s="11">
        <f t="shared" si="11"/>
        <v>6.7631745945097688E-2</v>
      </c>
      <c r="K61" s="11">
        <f>(I61-(MAX($I$2:I61)))/(MAX($I$2:I61))</f>
        <v>-0.16093795834359004</v>
      </c>
      <c r="O61"/>
      <c r="P61"/>
      <c r="Q61"/>
      <c r="R61"/>
    </row>
    <row r="62" spans="1:18" x14ac:dyDescent="0.3">
      <c r="A62" s="9">
        <f>EOMONTH(A61,1)</f>
        <v>44104</v>
      </c>
      <c r="B62" s="89">
        <v>11121</v>
      </c>
      <c r="C62" s="11">
        <f t="shared" si="8"/>
        <v>-5.5441294822498044E-3</v>
      </c>
      <c r="D62" s="11">
        <f>(B62-(MAX($B$2:B62)))/(MAX($B$2:B62))</f>
        <v>-9.9368318756073853E-2</v>
      </c>
      <c r="E62" s="72">
        <f t="shared" si="9"/>
        <v>19379.55335460218</v>
      </c>
      <c r="F62" s="74">
        <v>-3.7997194147475488E-2</v>
      </c>
      <c r="G62" s="11">
        <f>(E62-(MAX($E$2:E62)))/(MAX($E$2:E62))</f>
        <v>-3.7997194147475537E-2</v>
      </c>
      <c r="H62" s="76">
        <v>151.21889999999999</v>
      </c>
      <c r="I62" s="72">
        <f>I61*(1+J62)</f>
        <v>8547.2748792396123</v>
      </c>
      <c r="J62" s="11">
        <f>H62/H61-1</f>
        <v>-3.3513461692098789E-2</v>
      </c>
      <c r="K62" s="11">
        <f>(I62-(MAX($I$2:I62)))/(MAX($I$2:I62))</f>
        <v>-0.18905783193393641</v>
      </c>
      <c r="O62"/>
      <c r="P62"/>
      <c r="Q62"/>
      <c r="R62"/>
    </row>
    <row r="63" spans="1:18" x14ac:dyDescent="0.3">
      <c r="A63" s="9">
        <f t="shared" si="7"/>
        <v>44135</v>
      </c>
      <c r="B63" s="89">
        <v>11162</v>
      </c>
      <c r="C63" s="11">
        <f t="shared" si="8"/>
        <v>3.6867188202500678E-3</v>
      </c>
      <c r="D63" s="11">
        <f>(B63-(MAX($B$2:B63)))/(MAX($B$2:B63))</f>
        <v>-9.6047942986718496E-2</v>
      </c>
      <c r="E63" s="72">
        <f t="shared" si="9"/>
        <v>18864.1997439898</v>
      </c>
      <c r="F63" s="74">
        <v>-2.6592646444557833E-2</v>
      </c>
      <c r="G63" s="11">
        <f>(E63-(MAX($E$2:E63)))/(MAX($E$2:E63))</f>
        <v>-6.3579394642184275E-2</v>
      </c>
      <c r="H63" s="76">
        <v>153.34899999999999</v>
      </c>
      <c r="I63" s="72">
        <f t="shared" ref="I63:I65" si="12">I62*(1+J63)</f>
        <v>8667.6735213423417</v>
      </c>
      <c r="J63" s="11">
        <f t="shared" ref="J63:J65" si="13">H63/H62-1</f>
        <v>1.4086202187689523E-2</v>
      </c>
      <c r="K63" s="11">
        <f>(I63-(MAX($I$2:I63)))/(MAX($I$2:I63))</f>
        <v>-0.17763473659203446</v>
      </c>
      <c r="O63"/>
      <c r="P63"/>
      <c r="Q63"/>
      <c r="R63"/>
    </row>
    <row r="64" spans="1:18" x14ac:dyDescent="0.3">
      <c r="A64" s="9">
        <f t="shared" si="7"/>
        <v>44165</v>
      </c>
      <c r="B64" s="89">
        <v>10850</v>
      </c>
      <c r="C64" s="11">
        <f t="shared" si="8"/>
        <v>-2.7951979931911897E-2</v>
      </c>
      <c r="D64" s="11">
        <f>(B64-(MAX($B$2:B64)))/(MAX($B$2:B64))</f>
        <v>-0.12131519274376418</v>
      </c>
      <c r="E64" s="72">
        <f t="shared" si="9"/>
        <v>20929.143430144803</v>
      </c>
      <c r="F64" s="74">
        <v>0.10946362497104611</v>
      </c>
      <c r="G64" s="11">
        <f>(E64-(MAX($E$2:E64)))/(MAX($E$2:E64))</f>
        <v>0</v>
      </c>
      <c r="H64" s="76">
        <v>158.7354</v>
      </c>
      <c r="I64" s="72">
        <f t="shared" si="12"/>
        <v>8972.1264793359278</v>
      </c>
      <c r="J64" s="11">
        <f t="shared" si="13"/>
        <v>3.5125106782567972E-2</v>
      </c>
      <c r="K64" s="11">
        <f>(I64-(MAX($I$2:I64)))/(MAX($I$2:I64))</f>
        <v>-0.14874906890055511</v>
      </c>
      <c r="O64"/>
      <c r="P64"/>
      <c r="Q64"/>
      <c r="R64"/>
    </row>
    <row r="65" spans="1:18" x14ac:dyDescent="0.3">
      <c r="A65" s="9">
        <f t="shared" si="7"/>
        <v>44196</v>
      </c>
      <c r="B65" s="89">
        <v>10632</v>
      </c>
      <c r="C65" s="11">
        <f t="shared" si="8"/>
        <v>-2.0092165898617509E-2</v>
      </c>
      <c r="D65" s="11">
        <f>(B65-(MAX($B$2:B65)))/(MAX($B$2:B65))</f>
        <v>-0.13896987366375121</v>
      </c>
      <c r="E65" s="72">
        <f t="shared" si="9"/>
        <v>21733.839004865338</v>
      </c>
      <c r="F65" s="74">
        <v>3.8448567061827754E-2</v>
      </c>
      <c r="G65" s="11">
        <f>(E65-(MAX($E$2:E65)))/(MAX($E$2:E65))</f>
        <v>0</v>
      </c>
      <c r="H65" s="76">
        <v>166.631</v>
      </c>
      <c r="I65" s="72">
        <f t="shared" si="12"/>
        <v>9418.4057707242682</v>
      </c>
      <c r="J65" s="11">
        <f t="shared" si="13"/>
        <v>4.9740637564147594E-2</v>
      </c>
      <c r="K65" s="11">
        <f>(I65-(MAX($I$2:I65)))/(MAX($I$2:I65))</f>
        <v>-0.1064073048605944</v>
      </c>
      <c r="O65"/>
      <c r="P65"/>
      <c r="Q65"/>
      <c r="R65"/>
    </row>
    <row r="66" spans="1:18" x14ac:dyDescent="0.3">
      <c r="A66" s="69"/>
      <c r="B66" s="69"/>
      <c r="C66" s="70"/>
      <c r="D66" s="70"/>
      <c r="E66" s="70"/>
      <c r="F66" s="70"/>
      <c r="G66" s="70"/>
      <c r="H66" s="70"/>
      <c r="O66"/>
      <c r="P66"/>
      <c r="Q66"/>
      <c r="R66"/>
    </row>
    <row r="67" spans="1:18" x14ac:dyDescent="0.3">
      <c r="A67" s="69"/>
      <c r="B67" s="69"/>
      <c r="C67" s="70"/>
      <c r="D67" s="70"/>
      <c r="E67" s="70"/>
      <c r="F67" s="70"/>
      <c r="G67" s="70"/>
      <c r="H67" s="70"/>
      <c r="O67"/>
      <c r="P67"/>
      <c r="Q67"/>
      <c r="R67"/>
    </row>
    <row r="68" spans="1:18" x14ac:dyDescent="0.3">
      <c r="A68" s="69"/>
      <c r="B68" s="69"/>
      <c r="C68" s="70"/>
      <c r="D68" s="70"/>
      <c r="E68" s="70"/>
      <c r="F68" s="70"/>
      <c r="G68" s="70"/>
      <c r="H68" s="70"/>
      <c r="I68" s="28"/>
      <c r="J68" s="11"/>
      <c r="K68" s="11"/>
      <c r="O68"/>
      <c r="P68"/>
      <c r="Q68"/>
      <c r="R68"/>
    </row>
    <row r="69" spans="1:18" x14ac:dyDescent="0.3">
      <c r="A69" s="69"/>
      <c r="B69" s="69"/>
      <c r="C69" s="70"/>
      <c r="D69" s="70"/>
      <c r="E69" s="70"/>
      <c r="F69" s="70"/>
      <c r="G69" s="70"/>
      <c r="H69" s="70"/>
      <c r="I69" s="28"/>
      <c r="J69" s="11"/>
      <c r="K69" s="11"/>
      <c r="O69"/>
      <c r="P69"/>
      <c r="Q69"/>
      <c r="R69"/>
    </row>
    <row r="70" spans="1:18" x14ac:dyDescent="0.3">
      <c r="A70" s="69"/>
      <c r="B70" s="69"/>
      <c r="C70" s="70"/>
      <c r="D70" s="70"/>
      <c r="E70" s="70"/>
      <c r="F70" s="70"/>
      <c r="G70" s="70"/>
      <c r="H70" s="70"/>
      <c r="I70" s="28"/>
      <c r="J70" s="11"/>
      <c r="K70" s="11"/>
      <c r="O70"/>
      <c r="P70"/>
      <c r="Q70"/>
      <c r="R70"/>
    </row>
    <row r="71" spans="1:18" x14ac:dyDescent="0.3">
      <c r="A71" s="69"/>
      <c r="B71" s="69"/>
      <c r="C71" s="70"/>
      <c r="D71" s="70"/>
      <c r="E71" s="70"/>
      <c r="F71" s="70"/>
      <c r="G71" s="70"/>
      <c r="H71" s="70"/>
      <c r="I71" s="28"/>
      <c r="J71" s="11"/>
      <c r="K71" s="11"/>
      <c r="O71"/>
      <c r="P71"/>
      <c r="Q71"/>
      <c r="R71"/>
    </row>
    <row r="72" spans="1:18" x14ac:dyDescent="0.3">
      <c r="A72" s="69"/>
      <c r="B72" s="69"/>
      <c r="C72" s="70"/>
      <c r="D72" s="70"/>
      <c r="E72" s="70"/>
      <c r="F72" s="70"/>
      <c r="G72" s="70"/>
      <c r="H72" s="70"/>
      <c r="I72" s="28"/>
      <c r="J72" s="11"/>
      <c r="K72" s="11"/>
      <c r="O72"/>
      <c r="P72"/>
      <c r="Q72"/>
      <c r="R72"/>
    </row>
    <row r="73" spans="1:18" x14ac:dyDescent="0.3">
      <c r="A73" s="69"/>
      <c r="B73" s="69"/>
      <c r="C73" s="70"/>
      <c r="D73" s="70"/>
      <c r="E73" s="70"/>
      <c r="F73" s="70"/>
      <c r="G73" s="70"/>
      <c r="H73" s="70"/>
      <c r="I73" s="28"/>
      <c r="J73" s="11"/>
      <c r="K73" s="11"/>
      <c r="O73"/>
      <c r="P73"/>
      <c r="Q73"/>
      <c r="R73"/>
    </row>
    <row r="74" spans="1:18" x14ac:dyDescent="0.3">
      <c r="A74" s="9"/>
      <c r="B74" s="10"/>
      <c r="C74" s="11"/>
      <c r="D74" s="11"/>
      <c r="E74" s="28"/>
      <c r="F74" s="11"/>
      <c r="G74" s="11"/>
      <c r="H74" s="11"/>
      <c r="I74" s="28"/>
      <c r="J74" s="11"/>
      <c r="K74" s="11"/>
      <c r="O74"/>
      <c r="P74"/>
      <c r="Q74"/>
      <c r="R74"/>
    </row>
    <row r="75" spans="1:18" x14ac:dyDescent="0.3">
      <c r="A75" s="9"/>
      <c r="B75" s="10"/>
      <c r="C75" s="11"/>
      <c r="D75" s="11"/>
      <c r="E75" s="28"/>
      <c r="F75" s="11"/>
      <c r="G75" s="11"/>
      <c r="H75" s="11"/>
      <c r="I75" s="28"/>
      <c r="J75" s="11"/>
      <c r="K75" s="11"/>
      <c r="O75"/>
      <c r="P75"/>
      <c r="Q75"/>
      <c r="R75"/>
    </row>
    <row r="76" spans="1:18" x14ac:dyDescent="0.3">
      <c r="A76" s="9"/>
      <c r="B76" s="10"/>
      <c r="C76" s="11"/>
      <c r="D76" s="11"/>
      <c r="E76" s="28"/>
      <c r="F76" s="11"/>
      <c r="G76" s="11"/>
      <c r="H76" s="11"/>
      <c r="I76" s="28"/>
      <c r="J76" s="11"/>
      <c r="K76" s="11"/>
      <c r="O76"/>
      <c r="P76"/>
      <c r="Q76"/>
      <c r="R76"/>
    </row>
    <row r="77" spans="1:18" x14ac:dyDescent="0.3">
      <c r="A77" s="9"/>
      <c r="B77" s="10"/>
      <c r="C77" s="11"/>
      <c r="D77" s="11"/>
      <c r="E77" s="28"/>
      <c r="F77" s="11"/>
      <c r="G77" s="11"/>
      <c r="H77" s="11"/>
      <c r="I77" s="28"/>
      <c r="J77" s="11"/>
      <c r="K77" s="11"/>
      <c r="O77"/>
      <c r="P77"/>
      <c r="Q77"/>
      <c r="R77"/>
    </row>
    <row r="78" spans="1:18" x14ac:dyDescent="0.3">
      <c r="A78" s="9"/>
      <c r="B78" s="10"/>
      <c r="C78" s="11"/>
      <c r="D78" s="11"/>
      <c r="E78" s="28"/>
      <c r="F78" s="11"/>
      <c r="G78" s="11"/>
      <c r="H78" s="11"/>
      <c r="I78" s="28"/>
      <c r="J78" s="11"/>
      <c r="K78" s="11"/>
      <c r="O78"/>
      <c r="P78"/>
      <c r="Q78"/>
      <c r="R78"/>
    </row>
    <row r="79" spans="1:18" x14ac:dyDescent="0.3">
      <c r="A79" s="9"/>
      <c r="B79" s="10"/>
      <c r="C79" s="11"/>
      <c r="D79" s="11"/>
      <c r="E79" s="28"/>
      <c r="F79" s="11"/>
      <c r="G79" s="11"/>
      <c r="H79" s="11"/>
      <c r="I79" s="28"/>
      <c r="J79" s="11"/>
      <c r="K79" s="11"/>
      <c r="O79"/>
      <c r="P79"/>
      <c r="Q79"/>
      <c r="R79"/>
    </row>
    <row r="80" spans="1:18" x14ac:dyDescent="0.3">
      <c r="A80" s="9"/>
      <c r="B80" s="10"/>
      <c r="C80" s="11"/>
      <c r="D80" s="11"/>
      <c r="E80" s="28"/>
      <c r="F80" s="11"/>
      <c r="G80" s="11"/>
      <c r="H80" s="11"/>
      <c r="I80" s="28"/>
      <c r="J80" s="11"/>
      <c r="K80" s="11"/>
      <c r="O80"/>
      <c r="P80"/>
      <c r="Q80"/>
      <c r="R80"/>
    </row>
    <row r="81" spans="1:18" x14ac:dyDescent="0.3">
      <c r="A81" s="9"/>
      <c r="B81" s="10"/>
      <c r="C81" s="11"/>
      <c r="D81" s="11"/>
      <c r="E81" s="28"/>
      <c r="F81" s="11"/>
      <c r="G81" s="11"/>
      <c r="H81" s="11"/>
      <c r="I81" s="28"/>
      <c r="J81" s="11"/>
      <c r="K81" s="11"/>
      <c r="O81"/>
      <c r="P81"/>
      <c r="Q81"/>
      <c r="R81"/>
    </row>
    <row r="82" spans="1:18" x14ac:dyDescent="0.3">
      <c r="A82" s="9"/>
      <c r="B82" s="10"/>
      <c r="C82" s="11"/>
      <c r="D82" s="11"/>
      <c r="E82" s="28"/>
      <c r="F82" s="11"/>
      <c r="G82" s="11"/>
      <c r="H82" s="11"/>
      <c r="I82" s="28"/>
      <c r="J82" s="11"/>
      <c r="K82" s="11"/>
      <c r="O82"/>
      <c r="P82"/>
      <c r="Q82"/>
      <c r="R82"/>
    </row>
    <row r="83" spans="1:18" x14ac:dyDescent="0.3">
      <c r="A83" s="9"/>
      <c r="B83" s="10"/>
      <c r="C83" s="11"/>
      <c r="D83" s="11"/>
      <c r="E83" s="28"/>
      <c r="F83" s="11"/>
      <c r="G83" s="11"/>
      <c r="H83" s="11"/>
      <c r="I83" s="28"/>
      <c r="J83" s="11"/>
      <c r="K83" s="11"/>
      <c r="O83"/>
      <c r="P83"/>
      <c r="Q83"/>
      <c r="R83"/>
    </row>
    <row r="84" spans="1:18" x14ac:dyDescent="0.3">
      <c r="A84" s="9"/>
      <c r="B84" s="10"/>
      <c r="C84" s="11"/>
      <c r="D84" s="11"/>
      <c r="E84" s="28"/>
      <c r="F84" s="11"/>
      <c r="G84" s="11"/>
      <c r="H84" s="11"/>
      <c r="I84" s="28"/>
      <c r="J84" s="11"/>
      <c r="K84" s="11"/>
      <c r="O84"/>
      <c r="P84"/>
      <c r="Q84"/>
      <c r="R84"/>
    </row>
    <row r="85" spans="1:18" x14ac:dyDescent="0.3">
      <c r="A85" s="9"/>
      <c r="B85" s="10"/>
      <c r="C85" s="11"/>
      <c r="D85" s="11"/>
      <c r="E85" s="28"/>
      <c r="F85" s="11"/>
      <c r="G85" s="11"/>
      <c r="H85" s="11"/>
      <c r="I85" s="28"/>
      <c r="J85" s="11"/>
      <c r="K85" s="11"/>
      <c r="O85"/>
      <c r="P85"/>
      <c r="Q85"/>
      <c r="R85"/>
    </row>
    <row r="86" spans="1:18" x14ac:dyDescent="0.3">
      <c r="A86" s="9"/>
      <c r="B86" s="10"/>
      <c r="C86" s="11"/>
      <c r="D86" s="11"/>
      <c r="E86" s="28"/>
      <c r="F86" s="11"/>
      <c r="G86" s="11"/>
      <c r="H86" s="11"/>
      <c r="I86" s="28"/>
      <c r="J86" s="11"/>
      <c r="K86" s="11"/>
      <c r="O86"/>
      <c r="P86"/>
      <c r="Q86"/>
      <c r="R86"/>
    </row>
    <row r="87" spans="1:18" x14ac:dyDescent="0.3">
      <c r="A87" s="9"/>
      <c r="B87" s="10"/>
      <c r="C87" s="11"/>
      <c r="D87" s="11"/>
      <c r="E87" s="28"/>
      <c r="F87" s="11"/>
      <c r="G87" s="11"/>
      <c r="H87" s="11"/>
      <c r="I87" s="28"/>
      <c r="J87" s="11"/>
      <c r="K87" s="11"/>
      <c r="O87"/>
      <c r="P87"/>
      <c r="Q87"/>
      <c r="R87"/>
    </row>
    <row r="88" spans="1:18" x14ac:dyDescent="0.3">
      <c r="A88" s="9"/>
      <c r="B88" s="10"/>
      <c r="C88" s="11"/>
      <c r="D88" s="11"/>
      <c r="E88" s="28"/>
      <c r="F88" s="11"/>
      <c r="G88" s="11"/>
      <c r="H88" s="11"/>
      <c r="I88" s="28"/>
      <c r="J88" s="11"/>
      <c r="K88" s="11"/>
      <c r="O88"/>
      <c r="P88"/>
      <c r="Q88"/>
      <c r="R88"/>
    </row>
    <row r="89" spans="1:18" x14ac:dyDescent="0.3">
      <c r="A89" s="9"/>
      <c r="B89" s="10"/>
      <c r="C89" s="11"/>
      <c r="D89" s="11"/>
      <c r="E89" s="28"/>
      <c r="F89" s="11"/>
      <c r="G89" s="11"/>
      <c r="H89" s="11"/>
      <c r="I89" s="28"/>
      <c r="J89" s="11"/>
      <c r="K89" s="11"/>
      <c r="O89"/>
      <c r="P89"/>
      <c r="Q89"/>
      <c r="R89"/>
    </row>
    <row r="90" spans="1:18" x14ac:dyDescent="0.3">
      <c r="A90" s="9"/>
      <c r="B90" s="10"/>
      <c r="C90" s="11"/>
      <c r="D90" s="11"/>
      <c r="E90" s="28"/>
      <c r="F90" s="11"/>
      <c r="G90" s="11"/>
      <c r="H90" s="11"/>
      <c r="I90" s="28"/>
      <c r="J90" s="11"/>
      <c r="K90" s="11"/>
      <c r="O90"/>
      <c r="P90"/>
      <c r="Q90"/>
      <c r="R90"/>
    </row>
    <row r="91" spans="1:18" x14ac:dyDescent="0.3">
      <c r="A91" s="9"/>
      <c r="B91" s="10"/>
      <c r="C91" s="11"/>
      <c r="D91" s="11"/>
      <c r="E91" s="28"/>
      <c r="F91" s="11"/>
      <c r="G91" s="11"/>
      <c r="H91" s="11"/>
      <c r="I91" s="28"/>
      <c r="J91" s="11"/>
      <c r="K91" s="11"/>
      <c r="O91"/>
      <c r="P91"/>
      <c r="Q91"/>
      <c r="R91"/>
    </row>
    <row r="92" spans="1:18" x14ac:dyDescent="0.3">
      <c r="A92" s="9"/>
      <c r="B92" s="10"/>
      <c r="C92" s="11"/>
      <c r="D92" s="11"/>
      <c r="E92" s="28"/>
      <c r="F92" s="11"/>
      <c r="G92" s="11"/>
      <c r="H92" s="11"/>
      <c r="I92" s="28"/>
      <c r="J92" s="11"/>
      <c r="K92" s="11"/>
      <c r="O92"/>
      <c r="P92"/>
      <c r="Q92"/>
      <c r="R92"/>
    </row>
    <row r="93" spans="1:18" x14ac:dyDescent="0.3">
      <c r="A93" s="9"/>
      <c r="B93" s="10"/>
      <c r="C93" s="11"/>
      <c r="D93" s="11"/>
      <c r="E93" s="28"/>
      <c r="F93" s="11"/>
      <c r="G93" s="11"/>
      <c r="H93" s="11"/>
      <c r="I93" s="28"/>
      <c r="J93" s="11"/>
      <c r="K93" s="11"/>
    </row>
    <row r="94" spans="1:18" x14ac:dyDescent="0.3">
      <c r="A94" s="9"/>
      <c r="B94" s="10"/>
      <c r="C94" s="11"/>
      <c r="D94" s="11"/>
      <c r="E94" s="28"/>
      <c r="F94" s="11"/>
      <c r="G94" s="11"/>
      <c r="H94" s="11"/>
      <c r="I94" s="28"/>
      <c r="J94" s="11"/>
      <c r="K94" s="11"/>
    </row>
    <row r="95" spans="1:18" x14ac:dyDescent="0.3">
      <c r="A95" s="9"/>
      <c r="B95" s="10"/>
      <c r="C95" s="11"/>
      <c r="D95" s="11"/>
      <c r="E95" s="28"/>
      <c r="F95" s="11"/>
      <c r="G95" s="11"/>
      <c r="H95" s="11"/>
      <c r="I95" s="28"/>
      <c r="J95" s="11"/>
      <c r="K95" s="11"/>
    </row>
    <row r="96" spans="1:18" x14ac:dyDescent="0.3">
      <c r="A96" s="9"/>
      <c r="B96" s="10"/>
      <c r="C96" s="11"/>
      <c r="D96" s="11"/>
      <c r="E96" s="28"/>
      <c r="F96" s="11"/>
      <c r="G96" s="11"/>
      <c r="H96" s="11"/>
      <c r="I96" s="28"/>
      <c r="J96" s="11"/>
      <c r="K96" s="11"/>
    </row>
    <row r="97" spans="1:11" x14ac:dyDescent="0.3">
      <c r="A97" s="9"/>
      <c r="B97" s="10"/>
      <c r="C97" s="11"/>
      <c r="D97" s="11"/>
      <c r="E97" s="28"/>
      <c r="F97" s="11"/>
      <c r="G97" s="11"/>
      <c r="H97" s="11"/>
      <c r="I97" s="28"/>
      <c r="J97" s="11"/>
      <c r="K97" s="11"/>
    </row>
    <row r="98" spans="1:11" x14ac:dyDescent="0.3">
      <c r="A98" s="9"/>
      <c r="B98" s="10"/>
      <c r="C98" s="11"/>
      <c r="D98" s="11"/>
      <c r="E98" s="28"/>
      <c r="F98" s="11"/>
      <c r="G98" s="11"/>
      <c r="H98" s="11"/>
      <c r="I98" s="28"/>
      <c r="J98" s="11"/>
      <c r="K98" s="11"/>
    </row>
    <row r="99" spans="1:11" x14ac:dyDescent="0.3">
      <c r="A99" s="9"/>
      <c r="B99" s="10"/>
      <c r="C99" s="11"/>
      <c r="D99" s="11"/>
      <c r="E99" s="28"/>
      <c r="F99" s="11"/>
      <c r="G99" s="11"/>
      <c r="H99" s="11"/>
      <c r="I99" s="28"/>
      <c r="J99" s="11"/>
      <c r="K99" s="11"/>
    </row>
    <row r="100" spans="1:11" x14ac:dyDescent="0.3">
      <c r="A100" s="9"/>
      <c r="B100" s="10"/>
      <c r="C100" s="11"/>
      <c r="D100" s="11"/>
      <c r="E100" s="28"/>
      <c r="F100" s="11"/>
      <c r="G100" s="11"/>
      <c r="H100" s="11"/>
      <c r="I100" s="28"/>
      <c r="J100" s="11"/>
      <c r="K100" s="11"/>
    </row>
    <row r="101" spans="1:11" x14ac:dyDescent="0.3">
      <c r="A101" s="9"/>
      <c r="B101" s="10"/>
      <c r="C101" s="11"/>
      <c r="D101" s="11"/>
      <c r="E101" s="28"/>
      <c r="F101" s="11"/>
      <c r="G101" s="11"/>
      <c r="H101" s="11"/>
      <c r="I101" s="28"/>
      <c r="J101" s="11"/>
      <c r="K101" s="11"/>
    </row>
    <row r="102" spans="1:11" x14ac:dyDescent="0.3">
      <c r="A102" s="9"/>
      <c r="B102" s="10"/>
      <c r="C102" s="11"/>
      <c r="D102" s="11"/>
      <c r="E102" s="28"/>
      <c r="F102" s="11"/>
      <c r="G102" s="11"/>
      <c r="H102" s="11"/>
      <c r="I102" s="28"/>
      <c r="J102" s="11"/>
      <c r="K102" s="11"/>
    </row>
    <row r="103" spans="1:11" x14ac:dyDescent="0.3">
      <c r="A103" s="9"/>
      <c r="B103" s="10"/>
      <c r="C103" s="11"/>
      <c r="D103" s="11"/>
      <c r="E103" s="28"/>
      <c r="F103" s="11"/>
      <c r="G103" s="11"/>
      <c r="H103" s="11"/>
      <c r="I103" s="28"/>
      <c r="J103" s="11"/>
      <c r="K103" s="11"/>
    </row>
    <row r="104" spans="1:11" x14ac:dyDescent="0.3">
      <c r="A104" s="9"/>
      <c r="B104" s="10"/>
      <c r="C104" s="11"/>
      <c r="D104" s="11"/>
      <c r="E104" s="28"/>
      <c r="F104" s="11"/>
      <c r="G104" s="11"/>
      <c r="H104" s="11"/>
      <c r="I104" s="28"/>
      <c r="J104" s="11"/>
      <c r="K104" s="11"/>
    </row>
    <row r="105" spans="1:11" x14ac:dyDescent="0.3">
      <c r="A105" s="9"/>
      <c r="B105" s="10"/>
      <c r="C105" s="11"/>
      <c r="D105" s="11"/>
      <c r="E105" s="28"/>
      <c r="F105" s="11"/>
      <c r="G105" s="11"/>
      <c r="H105" s="11"/>
      <c r="I105" s="28"/>
      <c r="J105" s="11"/>
      <c r="K105" s="11"/>
    </row>
    <row r="106" spans="1:11" x14ac:dyDescent="0.3">
      <c r="A106" s="9"/>
      <c r="B106" s="10"/>
      <c r="C106" s="11"/>
      <c r="D106" s="11"/>
      <c r="E106" s="28"/>
      <c r="F106" s="11"/>
      <c r="G106" s="11"/>
      <c r="H106" s="11"/>
      <c r="I106" s="28"/>
      <c r="J106" s="11"/>
      <c r="K106" s="11"/>
    </row>
    <row r="107" spans="1:11" x14ac:dyDescent="0.3">
      <c r="A107" s="9"/>
      <c r="B107" s="66"/>
      <c r="C107" s="11"/>
      <c r="D107" s="11"/>
      <c r="E107" s="67"/>
      <c r="F107" s="11"/>
      <c r="G107" s="11"/>
      <c r="H107" s="11"/>
      <c r="I107" s="67"/>
      <c r="J107" s="11"/>
      <c r="K107" s="11"/>
    </row>
    <row r="108" spans="1:11" x14ac:dyDescent="0.3">
      <c r="A108" s="9"/>
      <c r="B108" s="66"/>
      <c r="C108" s="11"/>
      <c r="D108" s="11"/>
      <c r="E108" s="67"/>
      <c r="F108" s="11"/>
      <c r="G108" s="11"/>
      <c r="H108" s="11"/>
      <c r="I108" s="67"/>
      <c r="J108" s="11"/>
      <c r="K108" s="11"/>
    </row>
    <row r="109" spans="1:11" x14ac:dyDescent="0.3">
      <c r="A109" s="9"/>
      <c r="B109" s="66"/>
      <c r="C109" s="11"/>
      <c r="D109" s="11"/>
      <c r="E109" s="67"/>
      <c r="F109" s="11"/>
      <c r="G109" s="11"/>
      <c r="H109" s="11"/>
      <c r="I109" s="67"/>
      <c r="J109" s="11"/>
      <c r="K109" s="11"/>
    </row>
    <row r="110" spans="1:11" x14ac:dyDescent="0.3">
      <c r="A110" s="9"/>
      <c r="B110" s="66"/>
      <c r="C110" s="11"/>
      <c r="D110" s="11"/>
      <c r="E110" s="67"/>
      <c r="F110" s="11"/>
      <c r="G110" s="11"/>
      <c r="H110" s="11"/>
      <c r="I110" s="67"/>
      <c r="J110" s="11"/>
      <c r="K110" s="11"/>
    </row>
    <row r="111" spans="1:11" x14ac:dyDescent="0.3">
      <c r="A111" s="9"/>
      <c r="B111" s="66"/>
      <c r="C111" s="11"/>
      <c r="D111" s="11"/>
      <c r="E111" s="67"/>
      <c r="F111" s="11"/>
      <c r="G111" s="11"/>
      <c r="H111" s="11"/>
      <c r="I111" s="67"/>
      <c r="J111" s="11"/>
      <c r="K111" s="11"/>
    </row>
    <row r="112" spans="1:11" x14ac:dyDescent="0.3">
      <c r="A112" s="9"/>
      <c r="B112" s="66"/>
      <c r="C112" s="11"/>
      <c r="D112" s="11"/>
      <c r="E112" s="67"/>
      <c r="F112" s="11"/>
      <c r="G112" s="11"/>
      <c r="H112" s="11"/>
      <c r="I112" s="67"/>
      <c r="J112" s="11"/>
      <c r="K112" s="11"/>
    </row>
    <row r="113" spans="1:11" x14ac:dyDescent="0.3">
      <c r="A113" s="9"/>
      <c r="B113" s="10"/>
      <c r="C113" s="11"/>
      <c r="D113" s="11"/>
      <c r="E113" s="28"/>
      <c r="F113" s="11"/>
      <c r="G113" s="11"/>
      <c r="H113" s="11"/>
      <c r="I113" s="28"/>
      <c r="J113" s="11"/>
      <c r="K113" s="11"/>
    </row>
    <row r="114" spans="1:11" x14ac:dyDescent="0.3">
      <c r="A114" s="9"/>
      <c r="B114" s="10"/>
      <c r="C114" s="11"/>
      <c r="D114" s="11"/>
      <c r="E114" s="28"/>
      <c r="F114" s="11"/>
      <c r="G114" s="11"/>
      <c r="H114" s="11"/>
      <c r="I114" s="28"/>
      <c r="J114" s="11"/>
      <c r="K114" s="11"/>
    </row>
    <row r="115" spans="1:11" x14ac:dyDescent="0.3">
      <c r="A115" s="9"/>
      <c r="B115" s="10"/>
      <c r="C115" s="11"/>
      <c r="D115" s="11"/>
      <c r="E115" s="28"/>
      <c r="F115" s="11"/>
      <c r="G115" s="11"/>
      <c r="H115" s="11"/>
      <c r="I115" s="28"/>
      <c r="J115" s="11"/>
      <c r="K115" s="11"/>
    </row>
    <row r="116" spans="1:11" x14ac:dyDescent="0.3">
      <c r="A116" s="9"/>
      <c r="B116" s="66"/>
      <c r="C116" s="11"/>
      <c r="D116" s="11"/>
      <c r="E116" s="67"/>
      <c r="F116" s="11"/>
      <c r="G116" s="11"/>
      <c r="H116" s="11"/>
      <c r="I116" s="67"/>
      <c r="J116" s="11"/>
      <c r="K116" s="11"/>
    </row>
  </sheetData>
  <mergeCells count="1">
    <mergeCell ref="P2:S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F091-7499-4BFE-8B1B-E0DEBA502ECB}">
  <sheetPr>
    <tabColor rgb="FFC00000"/>
  </sheetPr>
  <dimension ref="A1:C65"/>
  <sheetViews>
    <sheetView topLeftCell="A46" workbookViewId="0">
      <selection activeCell="A66" sqref="A66"/>
    </sheetView>
  </sheetViews>
  <sheetFormatPr defaultRowHeight="14.4" x14ac:dyDescent="0.3"/>
  <cols>
    <col min="1" max="1" width="10.6640625" bestFit="1" customWidth="1"/>
    <col min="2" max="2" width="10.5546875" bestFit="1" customWidth="1"/>
    <col min="3" max="3" width="27.44140625" bestFit="1" customWidth="1"/>
  </cols>
  <sheetData>
    <row r="1" spans="1:3" x14ac:dyDescent="0.3">
      <c r="A1" s="86" t="str">
        <f>'CFH Fact Sheet Backup'!A1</f>
        <v>Date</v>
      </c>
      <c r="B1" s="87" t="str">
        <f>'CFH Fact Sheet Backup'!B1</f>
        <v>CFHIX</v>
      </c>
      <c r="C1" t="s">
        <v>36</v>
      </c>
    </row>
    <row r="2" spans="1:3" x14ac:dyDescent="0.3">
      <c r="A2" s="9">
        <f>'CFH Fact Sheet Backup'!A2</f>
        <v>42277</v>
      </c>
      <c r="B2" s="87">
        <f>'CFH Fact Sheet Backup'!B2</f>
        <v>10000</v>
      </c>
      <c r="C2" s="88">
        <f>'CFH Fact Sheet Backup'!I2</f>
        <v>10000</v>
      </c>
    </row>
    <row r="3" spans="1:3" x14ac:dyDescent="0.3">
      <c r="A3" s="9">
        <f>'CFH Fact Sheet Backup'!A3</f>
        <v>42308</v>
      </c>
      <c r="B3" s="87">
        <f>'CFH Fact Sheet Backup'!B3</f>
        <v>10050</v>
      </c>
      <c r="C3" s="88">
        <f>'CFH Fact Sheet Backup'!I3</f>
        <v>9955.3811144660376</v>
      </c>
    </row>
    <row r="4" spans="1:3" x14ac:dyDescent="0.3">
      <c r="A4" s="9">
        <f>'CFH Fact Sheet Backup'!A4</f>
        <v>42338</v>
      </c>
      <c r="B4" s="87">
        <f>'CFH Fact Sheet Backup'!B4</f>
        <v>9940</v>
      </c>
      <c r="C4" s="88">
        <f>'CFH Fact Sheet Backup'!I4</f>
        <v>9233.1927429592706</v>
      </c>
    </row>
    <row r="5" spans="1:3" x14ac:dyDescent="0.3">
      <c r="A5" s="9">
        <f>'CFH Fact Sheet Backup'!A5</f>
        <v>42369</v>
      </c>
      <c r="B5" s="87">
        <f>'CFH Fact Sheet Backup'!B5</f>
        <v>9940</v>
      </c>
      <c r="C5" s="88">
        <f>'CFH Fact Sheet Backup'!I5</f>
        <v>8948.2796237408202</v>
      </c>
    </row>
    <row r="6" spans="1:3" x14ac:dyDescent="0.3">
      <c r="A6" s="9">
        <f>'CFH Fact Sheet Backup'!A6</f>
        <v>42400</v>
      </c>
      <c r="B6" s="87">
        <f>'CFH Fact Sheet Backup'!B6</f>
        <v>9650</v>
      </c>
      <c r="C6" s="88">
        <f>'CFH Fact Sheet Backup'!I6</f>
        <v>8797.8901269835187</v>
      </c>
    </row>
    <row r="7" spans="1:3" x14ac:dyDescent="0.3">
      <c r="A7" s="9">
        <f>'CFH Fact Sheet Backup'!A7</f>
        <v>42429</v>
      </c>
      <c r="B7" s="87">
        <f>'CFH Fact Sheet Backup'!B7</f>
        <v>9580</v>
      </c>
      <c r="C7" s="88">
        <f>'CFH Fact Sheet Backup'!I7</f>
        <v>8654.7863844006879</v>
      </c>
    </row>
    <row r="8" spans="1:3" x14ac:dyDescent="0.3">
      <c r="A8" s="9">
        <f>'CFH Fact Sheet Backup'!A8</f>
        <v>42460</v>
      </c>
      <c r="B8" s="87">
        <f>'CFH Fact Sheet Backup'!B8</f>
        <v>10110</v>
      </c>
      <c r="C8" s="88">
        <f>'CFH Fact Sheet Backup'!I8</f>
        <v>8985.5449280637768</v>
      </c>
    </row>
    <row r="9" spans="1:3" x14ac:dyDescent="0.3">
      <c r="A9" s="9">
        <f>'CFH Fact Sheet Backup'!A9</f>
        <v>42490</v>
      </c>
      <c r="B9" s="87">
        <f>'CFH Fact Sheet Backup'!B9</f>
        <v>10270</v>
      </c>
      <c r="C9" s="88">
        <f>'CFH Fact Sheet Backup'!I9</f>
        <v>9750.4078100571678</v>
      </c>
    </row>
    <row r="10" spans="1:3" x14ac:dyDescent="0.3">
      <c r="A10" s="9">
        <f>'CFH Fact Sheet Backup'!A10</f>
        <v>42521</v>
      </c>
      <c r="B10" s="87">
        <f>'CFH Fact Sheet Backup'!B10</f>
        <v>10700</v>
      </c>
      <c r="C10" s="88">
        <f>'CFH Fact Sheet Backup'!I10</f>
        <v>9731.9871173848624</v>
      </c>
    </row>
    <row r="11" spans="1:3" x14ac:dyDescent="0.3">
      <c r="A11" s="9">
        <f>'CFH Fact Sheet Backup'!A11</f>
        <v>42551</v>
      </c>
      <c r="B11" s="87">
        <f>'CFH Fact Sheet Backup'!B11</f>
        <v>10920</v>
      </c>
      <c r="C11" s="88">
        <f>'CFH Fact Sheet Backup'!I11</f>
        <v>10133.997962928004</v>
      </c>
    </row>
    <row r="12" spans="1:3" x14ac:dyDescent="0.3">
      <c r="A12" s="9">
        <f>'CFH Fact Sheet Backup'!A12</f>
        <v>42582</v>
      </c>
      <c r="B12" s="87">
        <f>'CFH Fact Sheet Backup'!B12</f>
        <v>10920</v>
      </c>
      <c r="C12" s="88">
        <f>'CFH Fact Sheet Backup'!I12</f>
        <v>9615.9972326569114</v>
      </c>
    </row>
    <row r="13" spans="1:3" x14ac:dyDescent="0.3">
      <c r="A13" s="9">
        <f>'CFH Fact Sheet Backup'!A13</f>
        <v>42613</v>
      </c>
      <c r="B13" s="87">
        <f>'CFH Fact Sheet Backup'!B13</f>
        <v>11000</v>
      </c>
      <c r="C13" s="88">
        <f>'CFH Fact Sheet Backup'!I13</f>
        <v>9446.5539908863084</v>
      </c>
    </row>
    <row r="14" spans="1:3" x14ac:dyDescent="0.3">
      <c r="A14" s="9">
        <f>'CFH Fact Sheet Backup'!A14</f>
        <v>42643</v>
      </c>
      <c r="B14" s="87">
        <f>'CFH Fact Sheet Backup'!B14</f>
        <v>11160</v>
      </c>
      <c r="C14" s="88">
        <f>'CFH Fact Sheet Backup'!I14</f>
        <v>9742.4211765051678</v>
      </c>
    </row>
    <row r="15" spans="1:3" x14ac:dyDescent="0.3">
      <c r="A15" s="9">
        <f>'CFH Fact Sheet Backup'!A15</f>
        <v>42674</v>
      </c>
      <c r="B15" s="87">
        <f>'CFH Fact Sheet Backup'!B15</f>
        <v>11170</v>
      </c>
      <c r="C15" s="88">
        <f>'CFH Fact Sheet Backup'!I15</f>
        <v>9694.8292058697534</v>
      </c>
    </row>
    <row r="16" spans="1:3" x14ac:dyDescent="0.3">
      <c r="A16" s="9">
        <f>'CFH Fact Sheet Backup'!A16</f>
        <v>42704</v>
      </c>
      <c r="B16" s="87">
        <f>'CFH Fact Sheet Backup'!B16</f>
        <v>10620</v>
      </c>
      <c r="C16" s="88">
        <f>'CFH Fact Sheet Backup'!I16</f>
        <v>9824.113189758571</v>
      </c>
    </row>
    <row r="17" spans="1:3" x14ac:dyDescent="0.3">
      <c r="A17" s="9">
        <f>'CFH Fact Sheet Backup'!A17</f>
        <v>42735</v>
      </c>
      <c r="B17" s="87">
        <f>'CFH Fact Sheet Backup'!B17</f>
        <v>10470.530000000001</v>
      </c>
      <c r="C17" s="88">
        <f>'CFH Fact Sheet Backup'!I17</f>
        <v>10001.192625392408</v>
      </c>
    </row>
    <row r="18" spans="1:3" x14ac:dyDescent="0.3">
      <c r="A18" s="9">
        <f>'CFH Fact Sheet Backup'!A18</f>
        <v>42766</v>
      </c>
      <c r="B18" s="87">
        <f>'CFH Fact Sheet Backup'!B18</f>
        <v>10855.33</v>
      </c>
      <c r="C18" s="88">
        <f>'CFH Fact Sheet Backup'!I18</f>
        <v>10014.741075940281</v>
      </c>
    </row>
    <row r="19" spans="1:3" x14ac:dyDescent="0.3">
      <c r="A19" s="9">
        <f>'CFH Fact Sheet Backup'!A19</f>
        <v>42794</v>
      </c>
      <c r="B19" s="87">
        <f>'CFH Fact Sheet Backup'!B19</f>
        <v>11108.48</v>
      </c>
      <c r="C19" s="88">
        <f>'CFH Fact Sheet Backup'!I19</f>
        <v>10035.648759952206</v>
      </c>
    </row>
    <row r="20" spans="1:3" x14ac:dyDescent="0.3">
      <c r="A20" s="9">
        <f>'CFH Fact Sheet Backup'!A20</f>
        <v>42825</v>
      </c>
      <c r="B20" s="87">
        <f>'CFH Fact Sheet Backup'!B20</f>
        <v>11067.98</v>
      </c>
      <c r="C20" s="88">
        <f>'CFH Fact Sheet Backup'!I20</f>
        <v>9768.5515423302895</v>
      </c>
    </row>
    <row r="21" spans="1:3" x14ac:dyDescent="0.3">
      <c r="A21" s="9">
        <f>'CFH Fact Sheet Backup'!A21</f>
        <v>42855</v>
      </c>
      <c r="B21" s="87">
        <f>'CFH Fact Sheet Backup'!B21</f>
        <v>11057.85</v>
      </c>
      <c r="C21" s="88">
        <f>'CFH Fact Sheet Backup'!I21</f>
        <v>9621.4742658571158</v>
      </c>
    </row>
    <row r="22" spans="1:3" x14ac:dyDescent="0.3">
      <c r="A22" s="9">
        <f>'CFH Fact Sheet Backup'!A22</f>
        <v>42886</v>
      </c>
      <c r="B22" s="87">
        <f>'CFH Fact Sheet Backup'!B22</f>
        <v>11108.48</v>
      </c>
      <c r="C22" s="88">
        <f>'CFH Fact Sheet Backup'!I22</f>
        <v>9493.6768245190251</v>
      </c>
    </row>
    <row r="23" spans="1:3" x14ac:dyDescent="0.3">
      <c r="A23" s="9">
        <f>'CFH Fact Sheet Backup'!A23</f>
        <v>42916</v>
      </c>
      <c r="B23" s="87">
        <f>'CFH Fact Sheet Backup'!B23</f>
        <v>11148.99</v>
      </c>
      <c r="C23" s="88">
        <f>'CFH Fact Sheet Backup'!I23</f>
        <v>9475.4313516911006</v>
      </c>
    </row>
    <row r="24" spans="1:3" x14ac:dyDescent="0.3">
      <c r="A24" s="9">
        <f>'CFH Fact Sheet Backup'!A24</f>
        <v>42947</v>
      </c>
      <c r="B24" s="87">
        <f>'CFH Fact Sheet Backup'!B24</f>
        <v>11128.74</v>
      </c>
      <c r="C24" s="88">
        <f>'CFH Fact Sheet Backup'!I24</f>
        <v>9689.6800033461368</v>
      </c>
    </row>
    <row r="25" spans="1:3" x14ac:dyDescent="0.3">
      <c r="A25" s="9">
        <f>'CFH Fact Sheet Backup'!A25</f>
        <v>42978</v>
      </c>
      <c r="B25" s="87">
        <f>'CFH Fact Sheet Backup'!B25</f>
        <v>11199.62</v>
      </c>
      <c r="C25" s="88">
        <f>'CFH Fact Sheet Backup'!I25</f>
        <v>9728.7370718842267</v>
      </c>
    </row>
    <row r="26" spans="1:3" x14ac:dyDescent="0.3">
      <c r="A26" s="9">
        <f>'CFH Fact Sheet Backup'!A26</f>
        <v>43008</v>
      </c>
      <c r="B26" s="87">
        <f>'CFH Fact Sheet Backup'!B26</f>
        <v>11189.49</v>
      </c>
      <c r="C26" s="88">
        <f>'CFH Fact Sheet Backup'!I26</f>
        <v>9714.2333905718187</v>
      </c>
    </row>
    <row r="27" spans="1:3" x14ac:dyDescent="0.3">
      <c r="A27" s="9">
        <f>'CFH Fact Sheet Backup'!A27</f>
        <v>43039</v>
      </c>
      <c r="B27" s="87">
        <f>'CFH Fact Sheet Backup'!B27</f>
        <v>11179.37</v>
      </c>
      <c r="C27" s="88">
        <f>'CFH Fact Sheet Backup'!I27</f>
        <v>9922.5415242769959</v>
      </c>
    </row>
    <row r="28" spans="1:3" x14ac:dyDescent="0.3">
      <c r="A28" s="9">
        <f>'CFH Fact Sheet Backup'!A28</f>
        <v>43069</v>
      </c>
      <c r="B28" s="87">
        <f>'CFH Fact Sheet Backup'!B28</f>
        <v>11189.49</v>
      </c>
      <c r="C28" s="88">
        <f>'CFH Fact Sheet Backup'!I28</f>
        <v>9876.7695791219376</v>
      </c>
    </row>
    <row r="29" spans="1:3" x14ac:dyDescent="0.3">
      <c r="A29" s="9">
        <f>'CFH Fact Sheet Backup'!A29</f>
        <v>43100</v>
      </c>
      <c r="B29" s="87">
        <f>'CFH Fact Sheet Backup'!B29</f>
        <v>11392.13</v>
      </c>
      <c r="C29" s="88">
        <f>'CFH Fact Sheet Backup'!I29</f>
        <v>10171.636315951906</v>
      </c>
    </row>
    <row r="30" spans="1:3" x14ac:dyDescent="0.3">
      <c r="A30" s="9">
        <f>'CFH Fact Sheet Backup'!A30</f>
        <v>43131</v>
      </c>
      <c r="B30" s="87">
        <f>'CFH Fact Sheet Backup'!B30</f>
        <v>11268.52</v>
      </c>
      <c r="C30" s="88">
        <f>'CFH Fact Sheet Backup'!I30</f>
        <v>10373.636535259324</v>
      </c>
    </row>
    <row r="31" spans="1:3" x14ac:dyDescent="0.3">
      <c r="A31" s="9">
        <f>'CFH Fact Sheet Backup'!A31</f>
        <v>43159</v>
      </c>
      <c r="B31" s="87">
        <f>'CFH Fact Sheet Backup'!B31</f>
        <v>11629.03</v>
      </c>
      <c r="C31" s="88">
        <f>'CFH Fact Sheet Backup'!I31</f>
        <v>10194.228371371117</v>
      </c>
    </row>
    <row r="32" spans="1:3" x14ac:dyDescent="0.3">
      <c r="A32" s="9">
        <f>'CFH Fact Sheet Backup'!A32</f>
        <v>43190</v>
      </c>
      <c r="B32" s="87">
        <f>'CFH Fact Sheet Backup'!B32</f>
        <v>11752.64</v>
      </c>
      <c r="C32" s="88">
        <f>'CFH Fact Sheet Backup'!I32</f>
        <v>10130.872266994351</v>
      </c>
    </row>
    <row r="33" spans="1:3" x14ac:dyDescent="0.3">
      <c r="A33" s="9">
        <f>'CFH Fact Sheet Backup'!A33</f>
        <v>43220</v>
      </c>
      <c r="B33" s="87">
        <f>'CFH Fact Sheet Backup'!B33</f>
        <v>11618.73</v>
      </c>
      <c r="C33" s="88">
        <f>'CFH Fact Sheet Backup'!I33</f>
        <v>10392.701584778715</v>
      </c>
    </row>
    <row r="34" spans="1:3" x14ac:dyDescent="0.3">
      <c r="A34" s="9">
        <f>'CFH Fact Sheet Backup'!A34</f>
        <v>43251</v>
      </c>
      <c r="B34" s="87">
        <f>'CFH Fact Sheet Backup'!B34</f>
        <v>11752.64</v>
      </c>
      <c r="C34" s="88">
        <f>'CFH Fact Sheet Backup'!I34</f>
        <v>10539.931472084094</v>
      </c>
    </row>
    <row r="35" spans="1:3" x14ac:dyDescent="0.3">
      <c r="A35" s="9">
        <f>'CFH Fact Sheet Backup'!A35</f>
        <v>43281</v>
      </c>
      <c r="B35" s="87">
        <f>'CFH Fact Sheet Backup'!B35</f>
        <v>11114.02</v>
      </c>
      <c r="C35" s="88">
        <f>'CFH Fact Sheet Backup'!I35</f>
        <v>10171.449791601437</v>
      </c>
    </row>
    <row r="36" spans="1:3" x14ac:dyDescent="0.3">
      <c r="A36" s="9">
        <f>'CFH Fact Sheet Backup'!A36</f>
        <v>43312</v>
      </c>
      <c r="B36" s="87">
        <f>'CFH Fact Sheet Backup'!B36</f>
        <v>11072.82</v>
      </c>
      <c r="C36" s="88">
        <f>'CFH Fact Sheet Backup'!I36</f>
        <v>9954.3637089180193</v>
      </c>
    </row>
    <row r="37" spans="1:3" x14ac:dyDescent="0.3">
      <c r="A37" s="9">
        <f>'CFH Fact Sheet Backup'!A37</f>
        <v>43343</v>
      </c>
      <c r="B37" s="87">
        <f>'CFH Fact Sheet Backup'!B37</f>
        <v>10743.21</v>
      </c>
      <c r="C37" s="88">
        <f>'CFH Fact Sheet Backup'!I37</f>
        <v>9778.1208067347798</v>
      </c>
    </row>
    <row r="38" spans="1:3" x14ac:dyDescent="0.3">
      <c r="A38" s="9">
        <f>'CFH Fact Sheet Backup'!A38</f>
        <v>43373</v>
      </c>
      <c r="B38" s="87">
        <f>'CFH Fact Sheet Backup'!B38</f>
        <v>10599</v>
      </c>
      <c r="C38" s="88">
        <f>'CFH Fact Sheet Backup'!I38</f>
        <v>9965.6286492358777</v>
      </c>
    </row>
    <row r="39" spans="1:3" x14ac:dyDescent="0.3">
      <c r="A39" s="9">
        <f>'CFH Fact Sheet Backup'!A39</f>
        <v>43404</v>
      </c>
      <c r="B39" s="87">
        <f>'CFH Fact Sheet Backup'!B39</f>
        <v>11124.32</v>
      </c>
      <c r="C39" s="88">
        <f>'CFH Fact Sheet Backup'!I39</f>
        <v>9750.4925938528413</v>
      </c>
    </row>
    <row r="40" spans="1:3" x14ac:dyDescent="0.3">
      <c r="A40" s="9">
        <f>'CFH Fact Sheet Backup'!A40</f>
        <v>43434</v>
      </c>
      <c r="B40" s="87">
        <f>'CFH Fact Sheet Backup'!B40</f>
        <v>10918.31</v>
      </c>
      <c r="C40" s="88">
        <f>'CFH Fact Sheet Backup'!I40</f>
        <v>9695.5866077777318</v>
      </c>
    </row>
    <row r="41" spans="1:3" x14ac:dyDescent="0.3">
      <c r="A41" s="9">
        <f>'CFH Fact Sheet Backup'!A41</f>
        <v>43465</v>
      </c>
      <c r="B41" s="87">
        <f>'CFH Fact Sheet Backup'!B41</f>
        <v>11443.09</v>
      </c>
      <c r="C41" s="88">
        <f>'CFH Fact Sheet Backup'!I41</f>
        <v>9027.7898673190175</v>
      </c>
    </row>
    <row r="42" spans="1:3" x14ac:dyDescent="0.3">
      <c r="A42" s="9">
        <f>'CFH Fact Sheet Backup'!A42</f>
        <v>43496</v>
      </c>
      <c r="B42" s="87">
        <f>'CFH Fact Sheet Backup'!B42</f>
        <v>11567.93</v>
      </c>
      <c r="C42" s="88">
        <f>'CFH Fact Sheet Backup'!I42</f>
        <v>9519.4850119206058</v>
      </c>
    </row>
    <row r="43" spans="1:3" x14ac:dyDescent="0.3">
      <c r="A43" s="9">
        <f>'CFH Fact Sheet Backup'!A43</f>
        <v>43524</v>
      </c>
      <c r="B43" s="87">
        <f>'CFH Fact Sheet Backup'!B43</f>
        <v>11391.08</v>
      </c>
      <c r="C43" s="88">
        <f>'CFH Fact Sheet Backup'!I43</f>
        <v>9615.8615785838429</v>
      </c>
    </row>
    <row r="44" spans="1:3" x14ac:dyDescent="0.3">
      <c r="A44" s="9">
        <f>'CFH Fact Sheet Backup'!A44</f>
        <v>43555</v>
      </c>
      <c r="B44" s="87">
        <f>'CFH Fact Sheet Backup'!B44</f>
        <v>11287.05</v>
      </c>
      <c r="C44" s="88">
        <f>'CFH Fact Sheet Backup'!I44</f>
        <v>9598.6956860874343</v>
      </c>
    </row>
    <row r="45" spans="1:3" x14ac:dyDescent="0.3">
      <c r="A45" s="9">
        <f>'CFH Fact Sheet Backup'!A45</f>
        <v>43585</v>
      </c>
      <c r="B45" s="87">
        <f>'CFH Fact Sheet Backup'!B45</f>
        <v>10870.94</v>
      </c>
      <c r="C45" s="88">
        <f>'CFH Fact Sheet Backup'!I45</f>
        <v>9558.2312065412425</v>
      </c>
    </row>
    <row r="46" spans="1:3" x14ac:dyDescent="0.3">
      <c r="A46" s="9">
        <f>'CFH Fact Sheet Backup'!A46</f>
        <v>43616</v>
      </c>
      <c r="B46" s="87">
        <f>'CFH Fact Sheet Backup'!B46</f>
        <v>11380.68</v>
      </c>
      <c r="C46" s="88">
        <f>'CFH Fact Sheet Backup'!I46</f>
        <v>9236.6406173164705</v>
      </c>
    </row>
    <row r="47" spans="1:3" x14ac:dyDescent="0.3">
      <c r="A47" s="9">
        <f>'CFH Fact Sheet Backup'!A47</f>
        <v>43646</v>
      </c>
      <c r="B47" s="87">
        <f>'CFH Fact Sheet Backup'!B47</f>
        <v>11380.68</v>
      </c>
      <c r="C47" s="88">
        <f>'CFH Fact Sheet Backup'!I47</f>
        <v>9484.6897421781323</v>
      </c>
    </row>
    <row r="48" spans="1:3" x14ac:dyDescent="0.3">
      <c r="A48" s="9">
        <f>'CFH Fact Sheet Backup'!A48</f>
        <v>43677</v>
      </c>
      <c r="B48" s="87">
        <f>'CFH Fact Sheet Backup'!B48</f>
        <v>11505.51</v>
      </c>
      <c r="C48" s="88">
        <f>'CFH Fact Sheet Backup'!I48</f>
        <v>9420.8984143169328</v>
      </c>
    </row>
    <row r="49" spans="1:3" x14ac:dyDescent="0.3">
      <c r="A49" s="9">
        <f>'CFH Fact Sheet Backup'!A49</f>
        <v>43708</v>
      </c>
      <c r="B49" s="87">
        <f>'CFH Fact Sheet Backup'!B49</f>
        <v>11557.52</v>
      </c>
      <c r="C49" s="88">
        <f>'CFH Fact Sheet Backup'!I49</f>
        <v>9202.3766593601904</v>
      </c>
    </row>
    <row r="50" spans="1:3" x14ac:dyDescent="0.3">
      <c r="A50" s="9">
        <f>'CFH Fact Sheet Backup'!A50</f>
        <v>43738</v>
      </c>
      <c r="B50" s="87">
        <f>'CFH Fact Sheet Backup'!B50</f>
        <v>11723.97</v>
      </c>
      <c r="C50" s="88">
        <f>'CFH Fact Sheet Backup'!I50</f>
        <v>9310.4703465848543</v>
      </c>
    </row>
    <row r="51" spans="1:3" x14ac:dyDescent="0.3">
      <c r="A51" s="9">
        <f>'CFH Fact Sheet Backup'!A51</f>
        <v>43769</v>
      </c>
      <c r="B51" s="87">
        <f>'CFH Fact Sheet Backup'!B51</f>
        <v>11828</v>
      </c>
      <c r="C51" s="88">
        <f>'CFH Fact Sheet Backup'!I51</f>
        <v>9498.724286487839</v>
      </c>
    </row>
    <row r="52" spans="1:3" x14ac:dyDescent="0.3">
      <c r="A52" s="9">
        <f>'CFH Fact Sheet Backup'!A52</f>
        <v>43799</v>
      </c>
      <c r="B52" s="87">
        <f>'CFH Fact Sheet Backup'!B52</f>
        <v>11870</v>
      </c>
      <c r="C52" s="88">
        <f>'CFH Fact Sheet Backup'!I52</f>
        <v>9255.5078379792994</v>
      </c>
    </row>
    <row r="53" spans="1:3" x14ac:dyDescent="0.3">
      <c r="A53" s="9">
        <f>'CFH Fact Sheet Backup'!A53</f>
        <v>43830</v>
      </c>
      <c r="B53" s="87">
        <f>'CFH Fact Sheet Backup'!B53</f>
        <v>11880</v>
      </c>
      <c r="C53" s="88">
        <f>'CFH Fact Sheet Backup'!I53</f>
        <v>9722.1126313159712</v>
      </c>
    </row>
    <row r="54" spans="1:3" x14ac:dyDescent="0.3">
      <c r="A54" s="9">
        <f>'CFH Fact Sheet Backup'!A54</f>
        <v>43861</v>
      </c>
      <c r="B54" s="87">
        <f>'CFH Fact Sheet Backup'!B54</f>
        <v>12348</v>
      </c>
      <c r="C54" s="88">
        <f>'CFH Fact Sheet Backup'!I54</f>
        <v>9006.8708788010008</v>
      </c>
    </row>
    <row r="55" spans="1:3" x14ac:dyDescent="0.3">
      <c r="A55" s="9">
        <f>'CFH Fact Sheet Backup'!A55</f>
        <v>43890</v>
      </c>
      <c r="B55" s="87">
        <f>'CFH Fact Sheet Backup'!B55</f>
        <v>12307</v>
      </c>
      <c r="C55" s="88">
        <f>'CFH Fact Sheet Backup'!I55</f>
        <v>8552.9045232720237</v>
      </c>
    </row>
    <row r="56" spans="1:3" x14ac:dyDescent="0.3">
      <c r="A56" s="9">
        <f>'CFH Fact Sheet Backup'!A56</f>
        <v>43921</v>
      </c>
      <c r="B56" s="87">
        <f>'CFH Fact Sheet Backup'!B56</f>
        <v>11797</v>
      </c>
      <c r="C56" s="88">
        <f>'CFH Fact Sheet Backup'!I56</f>
        <v>7457.350924652078</v>
      </c>
    </row>
    <row r="57" spans="1:3" x14ac:dyDescent="0.3">
      <c r="A57" s="9">
        <f>'CFH Fact Sheet Backup'!A57</f>
        <v>43951</v>
      </c>
      <c r="B57" s="87">
        <f>'CFH Fact Sheet Backup'!B57</f>
        <v>11006</v>
      </c>
      <c r="C57" s="88">
        <f>'CFH Fact Sheet Backup'!I57</f>
        <v>7342.6271446061137</v>
      </c>
    </row>
    <row r="58" spans="1:3" x14ac:dyDescent="0.3">
      <c r="A58" s="9">
        <f>'CFH Fact Sheet Backup'!A58</f>
        <v>43982</v>
      </c>
      <c r="B58" s="87">
        <f>'CFH Fact Sheet Backup'!B58</f>
        <v>11339</v>
      </c>
      <c r="C58" s="88">
        <f>'CFH Fact Sheet Backup'!I58</f>
        <v>7661.3294325251009</v>
      </c>
    </row>
    <row r="59" spans="1:3" x14ac:dyDescent="0.3">
      <c r="A59" s="9">
        <f>'CFH Fact Sheet Backup'!A59</f>
        <v>44012</v>
      </c>
      <c r="B59" s="87">
        <f>'CFH Fact Sheet Backup'!B59</f>
        <v>11360</v>
      </c>
      <c r="C59" s="88">
        <f>'CFH Fact Sheet Backup'!I59</f>
        <v>7836.1818804593713</v>
      </c>
    </row>
    <row r="60" spans="1:3" x14ac:dyDescent="0.3">
      <c r="A60" s="9">
        <f>'CFH Fact Sheet Backup'!A60</f>
        <v>44043</v>
      </c>
      <c r="B60" s="87">
        <f>'CFH Fact Sheet Backup'!B60</f>
        <v>11162</v>
      </c>
      <c r="C60" s="88">
        <f>'CFH Fact Sheet Backup'!I60</f>
        <v>8283.4333593713782</v>
      </c>
    </row>
    <row r="61" spans="1:3" x14ac:dyDescent="0.3">
      <c r="A61" s="9">
        <f>'CFH Fact Sheet Backup'!A61</f>
        <v>44074</v>
      </c>
      <c r="B61" s="87">
        <f>'CFH Fact Sheet Backup'!B61</f>
        <v>11183</v>
      </c>
      <c r="C61" s="88">
        <f>'CFH Fact Sheet Backup'!I61</f>
        <v>8843.6564198855303</v>
      </c>
    </row>
    <row r="62" spans="1:3" x14ac:dyDescent="0.3">
      <c r="A62" s="9">
        <f>'CFH Fact Sheet Backup'!A62</f>
        <v>44104</v>
      </c>
      <c r="B62" s="87">
        <f>'CFH Fact Sheet Backup'!B62</f>
        <v>11121</v>
      </c>
      <c r="C62" s="88">
        <f>'CFH Fact Sheet Backup'!I62</f>
        <v>8547.2748792396123</v>
      </c>
    </row>
    <row r="63" spans="1:3" x14ac:dyDescent="0.3">
      <c r="A63" s="9">
        <f>'CFH Fact Sheet Backup'!A63</f>
        <v>44135</v>
      </c>
      <c r="B63" s="87">
        <f>'CFH Fact Sheet Backup'!B63</f>
        <v>11162</v>
      </c>
      <c r="C63" s="88">
        <f>'CFH Fact Sheet Backup'!I63</f>
        <v>8667.6735213423417</v>
      </c>
    </row>
    <row r="64" spans="1:3" x14ac:dyDescent="0.3">
      <c r="A64" s="9">
        <f>'CFH Fact Sheet Backup'!A64</f>
        <v>44165</v>
      </c>
      <c r="B64" s="87">
        <f>'CFH Fact Sheet Backup'!B64</f>
        <v>10850</v>
      </c>
      <c r="C64" s="88">
        <f>'CFH Fact Sheet Backup'!I64</f>
        <v>8972.1264793359278</v>
      </c>
    </row>
    <row r="65" spans="1:3" x14ac:dyDescent="0.3">
      <c r="A65" s="9">
        <f>'CFH Fact Sheet Backup'!A65</f>
        <v>44196</v>
      </c>
      <c r="B65" s="87">
        <f>'CFH Fact Sheet Backup'!B65</f>
        <v>10632</v>
      </c>
      <c r="C65" s="88">
        <f>'CFH Fact Sheet Backup'!I65</f>
        <v>9418.4057707242682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0BF-9048-4C57-9616-20C09EA7AD8F}">
  <sheetPr>
    <tabColor rgb="FFC00000"/>
  </sheetPr>
  <dimension ref="A1:H7"/>
  <sheetViews>
    <sheetView workbookViewId="0">
      <selection activeCell="A5" sqref="A5"/>
    </sheetView>
  </sheetViews>
  <sheetFormatPr defaultRowHeight="14.4" x14ac:dyDescent="0.3"/>
  <cols>
    <col min="1" max="1" width="30.5546875" bestFit="1" customWidth="1"/>
    <col min="7" max="7" width="15.6640625" bestFit="1" customWidth="1"/>
  </cols>
  <sheetData>
    <row r="1" spans="1:8" x14ac:dyDescent="0.3">
      <c r="A1" t="str">
        <f>'CFH Fact Sheet Backup'!M18</f>
        <v>Share Class/Benchmark</v>
      </c>
      <c r="B1" t="str">
        <f>'CFH Fact Sheet Backup'!N18</f>
        <v>3 Months</v>
      </c>
      <c r="C1" t="str">
        <f>'CFH Fact Sheet Backup'!O18</f>
        <v>6 Months</v>
      </c>
      <c r="D1" t="str">
        <f>'CFH Fact Sheet Backup'!P18</f>
        <v>YTD</v>
      </c>
      <c r="E1" t="str">
        <f>'CFH Fact Sheet Backup'!Q18</f>
        <v>1 Year</v>
      </c>
      <c r="F1" t="str">
        <f>'CFH Fact Sheet Backup'!R18</f>
        <v>3 Year</v>
      </c>
      <c r="G1" t="str">
        <f>'CFH Fact Sheet Backup'!S18</f>
        <v>Since Inception*</v>
      </c>
      <c r="H1" t="s">
        <v>37</v>
      </c>
    </row>
    <row r="2" spans="1:8" x14ac:dyDescent="0.3">
      <c r="A2" t="str">
        <f>'CFH Fact Sheet Backup'!M19</f>
        <v>Class A</v>
      </c>
      <c r="B2" s="88">
        <f>'CFH Fact Sheet Backup'!N19</f>
        <v>-4.5</v>
      </c>
      <c r="C2" s="88">
        <f>'CFH Fact Sheet Backup'!O19</f>
        <v>-6.52</v>
      </c>
      <c r="D2" s="88">
        <f>'CFH Fact Sheet Backup'!P19</f>
        <v>-10.7</v>
      </c>
      <c r="E2" s="88">
        <f>'CFH Fact Sheet Backup'!Q19</f>
        <v>-10.7</v>
      </c>
      <c r="F2" s="88">
        <f>'CFH Fact Sheet Backup'!R19</f>
        <v>-2.56</v>
      </c>
      <c r="G2" s="88">
        <f>'CFH Fact Sheet Backup'!S19</f>
        <v>0.91</v>
      </c>
      <c r="H2">
        <v>1</v>
      </c>
    </row>
    <row r="3" spans="1:8" x14ac:dyDescent="0.3">
      <c r="A3" t="str">
        <f>'CFH Fact Sheet Backup'!M20</f>
        <v>Class C</v>
      </c>
      <c r="B3" s="88">
        <f>'CFH Fact Sheet Backup'!N20</f>
        <v>-4.62</v>
      </c>
      <c r="C3" s="88">
        <f>'CFH Fact Sheet Backup'!O20</f>
        <v>-6.87</v>
      </c>
      <c r="D3" s="88">
        <f>'CFH Fact Sheet Backup'!P20</f>
        <v>-11.37</v>
      </c>
      <c r="E3" s="88">
        <f>'CFH Fact Sheet Backup'!Q20</f>
        <v>-11.37</v>
      </c>
      <c r="F3" s="88">
        <f>'CFH Fact Sheet Backup'!R20</f>
        <v>-3.25</v>
      </c>
      <c r="G3" s="88">
        <f>'CFH Fact Sheet Backup'!S20</f>
        <v>0.18</v>
      </c>
      <c r="H3">
        <v>2</v>
      </c>
    </row>
    <row r="4" spans="1:8" x14ac:dyDescent="0.3">
      <c r="A4" t="str">
        <f>'CFH Fact Sheet Backup'!M21</f>
        <v>Class I</v>
      </c>
      <c r="B4" s="88">
        <f>'CFH Fact Sheet Backup'!N21</f>
        <v>-4.3970865929322898</v>
      </c>
      <c r="C4" s="88">
        <f>'CFH Fact Sheet Backup'!O21</f>
        <v>-6.408450704225352</v>
      </c>
      <c r="D4" s="88">
        <f>'CFH Fact Sheet Backup'!P21</f>
        <v>-10.505050505050505</v>
      </c>
      <c r="E4" s="88">
        <f>'CFH Fact Sheet Backup'!Q21</f>
        <v>-10.505050505050505</v>
      </c>
      <c r="F4" s="88">
        <f>'CFH Fact Sheet Backup'!R21</f>
        <v>-2.2755251656766395</v>
      </c>
      <c r="G4" s="88">
        <f>'CFH Fact Sheet Backup'!S21</f>
        <v>1.1741391172323423</v>
      </c>
      <c r="H4">
        <v>3</v>
      </c>
    </row>
    <row r="5" spans="1:8" x14ac:dyDescent="0.3">
      <c r="A5" t="str">
        <f>'CFH Fact Sheet Backup'!M22</f>
        <v>S&amp;P 500 TR Index</v>
      </c>
      <c r="B5" s="88">
        <f>'CFH Fact Sheet Backup'!N22</f>
        <v>12.148296749594964</v>
      </c>
      <c r="C5" s="88">
        <f>'CFH Fact Sheet Backup'!O22</f>
        <v>22.162360450086339</v>
      </c>
      <c r="D5" s="88">
        <f>'CFH Fact Sheet Backup'!P22</f>
        <v>18.398826898926838</v>
      </c>
      <c r="E5" s="88">
        <f>'CFH Fact Sheet Backup'!Q22</f>
        <v>18.398826898926838</v>
      </c>
      <c r="F5" s="88">
        <f>'CFH Fact Sheet Backup'!R22</f>
        <v>14.178904188562026</v>
      </c>
      <c r="G5" s="88">
        <f>'CFH Fact Sheet Backup'!S22</f>
        <v>15.93</v>
      </c>
      <c r="H5">
        <v>4</v>
      </c>
    </row>
    <row r="6" spans="1:8" x14ac:dyDescent="0.3">
      <c r="A6" t="str">
        <f>'CFH Fact Sheet Backup'!M23</f>
        <v xml:space="preserve">Bloomberg Commodity Index TR </v>
      </c>
      <c r="B6" s="88">
        <f>'CFH Fact Sheet Backup'!N23</f>
        <v>10.191913841457664</v>
      </c>
      <c r="C6" s="88">
        <f>'CFH Fact Sheet Backup'!O23</f>
        <v>20.191260417402972</v>
      </c>
      <c r="D6" s="88">
        <f>'CFH Fact Sheet Backup'!P23</f>
        <v>-3.1238772076496053</v>
      </c>
      <c r="E6" s="88">
        <f>'CFH Fact Sheet Backup'!Q23</f>
        <v>-3.1238772076496053</v>
      </c>
      <c r="F6" s="88">
        <f>'CFH Fact Sheet Backup'!R23</f>
        <v>-2.5319693636988938</v>
      </c>
      <c r="G6" s="88">
        <f>'CFH Fact Sheet Backup'!S23</f>
        <v>-1.1348308507771687</v>
      </c>
      <c r="H6">
        <v>5</v>
      </c>
    </row>
    <row r="7" spans="1:8" x14ac:dyDescent="0.3">
      <c r="A7" t="str">
        <f>'CFH Fact Sheet Backup'!M24</f>
        <v>Class A w/ Sales Charge</v>
      </c>
      <c r="B7" s="88">
        <f>'CFH Fact Sheet Backup'!N24</f>
        <v>-9.99</v>
      </c>
      <c r="C7" s="88">
        <f>'CFH Fact Sheet Backup'!O24</f>
        <v>-11.86</v>
      </c>
      <c r="D7" s="88">
        <f>'CFH Fact Sheet Backup'!P24</f>
        <v>-15.87</v>
      </c>
      <c r="E7" s="88">
        <f>'CFH Fact Sheet Backup'!Q24</f>
        <v>-15.87</v>
      </c>
      <c r="F7" s="88">
        <f>'CFH Fact Sheet Backup'!R24</f>
        <v>-4.45</v>
      </c>
      <c r="G7" s="88">
        <f>'CFH Fact Sheet Backup'!S24</f>
        <v>-0.22</v>
      </c>
      <c r="H7"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5D05-6644-4F05-87D5-6589CF2C535F}">
  <sheetPr>
    <tabColor rgb="FFC00000"/>
  </sheetPr>
  <dimension ref="A1:D7"/>
  <sheetViews>
    <sheetView workbookViewId="0">
      <selection activeCell="B8" sqref="B8"/>
    </sheetView>
  </sheetViews>
  <sheetFormatPr defaultRowHeight="14.4" x14ac:dyDescent="0.3"/>
  <cols>
    <col min="1" max="1" width="22.33203125" customWidth="1"/>
    <col min="2" max="2" width="9.109375" style="88"/>
    <col min="3" max="3" width="10.6640625" style="88" bestFit="1" customWidth="1"/>
  </cols>
  <sheetData>
    <row r="1" spans="1:4" x14ac:dyDescent="0.3">
      <c r="A1" t="s">
        <v>38</v>
      </c>
      <c r="B1" s="88" t="s">
        <v>1</v>
      </c>
      <c r="C1" s="88" t="s">
        <v>39</v>
      </c>
      <c r="D1" t="s">
        <v>37</v>
      </c>
    </row>
    <row r="2" spans="1:4" x14ac:dyDescent="0.3">
      <c r="A2" t="str">
        <f>'CFH Fact Sheet Backup'!M6</f>
        <v>Standard Deviation:</v>
      </c>
      <c r="B2" s="88">
        <f>'CFH Fact Sheet Backup'!O6*100</f>
        <v>8.4584425885429049</v>
      </c>
      <c r="C2" s="88">
        <f>'CFH Fact Sheet Backup'!P6*100</f>
        <v>12.673166081314116</v>
      </c>
      <c r="D2">
        <v>1</v>
      </c>
    </row>
    <row r="3" spans="1:4" x14ac:dyDescent="0.3">
      <c r="A3" t="str">
        <f>'CFH Fact Sheet Backup'!M7</f>
        <v>Alpha:</v>
      </c>
      <c r="B3" s="88">
        <f>'CFH Fact Sheet Backup'!O7</f>
        <v>1.1620368748759231</v>
      </c>
      <c r="C3" s="88">
        <f>'CFH Fact Sheet Backup'!P7</f>
        <v>0</v>
      </c>
      <c r="D3">
        <v>2</v>
      </c>
    </row>
    <row r="4" spans="1:4" x14ac:dyDescent="0.3">
      <c r="A4" t="str">
        <f>'CFH Fact Sheet Backup'!M8</f>
        <v>Beta:</v>
      </c>
      <c r="B4" s="88">
        <f>'CFH Fact Sheet Backup'!O8</f>
        <v>4.986846090862844E-2</v>
      </c>
      <c r="C4" s="88">
        <f>'CFH Fact Sheet Backup'!P8</f>
        <v>0</v>
      </c>
      <c r="D4">
        <v>3</v>
      </c>
    </row>
    <row r="5" spans="1:4" x14ac:dyDescent="0.3">
      <c r="A5" t="s">
        <v>46</v>
      </c>
      <c r="B5" s="88">
        <f>'CFH Fact Sheet Backup'!O9</f>
        <v>5.7642006536515709E-3</v>
      </c>
      <c r="C5" s="88">
        <f>'CFH Fact Sheet Backup'!P9</f>
        <v>0</v>
      </c>
      <c r="D5">
        <v>4</v>
      </c>
    </row>
    <row r="6" spans="1:4" x14ac:dyDescent="0.3">
      <c r="A6" t="s">
        <v>47</v>
      </c>
      <c r="B6" s="88">
        <f>'CFH Fact Sheet Backup'!O10*100</f>
        <v>52.380952380952387</v>
      </c>
      <c r="C6" s="88">
        <f>'CFH Fact Sheet Backup'!P10*100</f>
        <v>46.031746031746032</v>
      </c>
      <c r="D6">
        <v>5</v>
      </c>
    </row>
    <row r="7" spans="1:4" x14ac:dyDescent="0.3">
      <c r="A7" t="s">
        <v>48</v>
      </c>
      <c r="B7" s="88">
        <f>'CFH Fact Sheet Backup'!O11*100</f>
        <v>-13.896987366375122</v>
      </c>
      <c r="C7" s="88">
        <f>'CFH Fact Sheet Backup'!P11*100</f>
        <v>-30.335152898729113</v>
      </c>
      <c r="D7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CFH Fact Sheet Backup</vt:lpstr>
      <vt:lpstr>CFH_EXPORT_GrowthOf10k</vt:lpstr>
      <vt:lpstr>CFH_EXPORT_PerformanceTable</vt:lpstr>
      <vt:lpstr>CFH_EXPORT_Perf&amp;RiskStatistics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2021-01-05T20:36:18Z</dcterms:modified>
</cp:coreProperties>
</file>