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FR\"/>
    </mc:Choice>
  </mc:AlternateContent>
  <xr:revisionPtr revIDLastSave="0" documentId="13_ncr:1_{1FE17430-A2DF-4838-AFFC-C66FF17F0E59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INSTITUTIONAL FACT SHEET" sheetId="3" r:id="rId1"/>
    <sheet name="Return Data" sheetId="4" r:id="rId2"/>
    <sheet name="CFR_I_GrowthOf10k" sheetId="5" r:id="rId3"/>
    <sheet name="CFR_I_PerformanceTable" sheetId="6" r:id="rId4"/>
    <sheet name="CFR_I_MonthlyPerformance" sheetId="7" r:id="rId5"/>
    <sheet name="CFR_I_Perf&amp;RiskStats" sheetId="8" r:id="rId6"/>
  </sheets>
  <externalReferences>
    <externalReference r:id="rId7"/>
    <externalReference r:id="rId8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5" l="1"/>
  <c r="B97" i="5"/>
  <c r="C97" i="5"/>
  <c r="A98" i="5"/>
  <c r="B98" i="5"/>
  <c r="C98" i="5"/>
  <c r="A99" i="5"/>
  <c r="B99" i="5"/>
  <c r="C99" i="5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K34" i="4"/>
  <c r="D34" i="4"/>
  <c r="D33" i="4"/>
  <c r="D32" i="4"/>
  <c r="D31" i="4"/>
  <c r="D30" i="4"/>
  <c r="D29" i="4"/>
  <c r="K28" i="4"/>
  <c r="K40" i="4" s="1"/>
  <c r="D28" i="4"/>
  <c r="K27" i="4"/>
  <c r="D27" i="4"/>
  <c r="K26" i="4"/>
  <c r="D26" i="4"/>
  <c r="K25" i="4"/>
  <c r="D25" i="4"/>
  <c r="K24" i="4"/>
  <c r="D24" i="4"/>
  <c r="K23" i="4"/>
  <c r="D23" i="4"/>
  <c r="K22" i="4"/>
  <c r="D22" i="4"/>
  <c r="D21" i="4"/>
  <c r="N20" i="4"/>
  <c r="N30" i="4" s="1"/>
  <c r="L20" i="4"/>
  <c r="L30" i="4" s="1"/>
  <c r="D20" i="4"/>
  <c r="D19" i="4"/>
  <c r="D18" i="4"/>
  <c r="D17" i="4"/>
  <c r="D16" i="4"/>
  <c r="M15" i="4"/>
  <c r="L15" i="4"/>
  <c r="D15" i="4"/>
  <c r="D14" i="4"/>
  <c r="L13" i="4"/>
  <c r="D13" i="4"/>
  <c r="L12" i="4"/>
  <c r="D12" i="4"/>
  <c r="D11" i="4"/>
  <c r="D10" i="4"/>
  <c r="D9" i="4"/>
  <c r="D8" i="4"/>
  <c r="L7" i="4"/>
  <c r="D7" i="4"/>
  <c r="L6" i="4"/>
  <c r="D6" i="4"/>
  <c r="E5" i="4"/>
  <c r="G5" i="4" s="1"/>
  <c r="D5" i="4"/>
  <c r="A5" i="4"/>
  <c r="E4" i="4"/>
  <c r="G4" i="4" s="1"/>
  <c r="D4" i="4"/>
  <c r="B41" i="3"/>
  <c r="B40" i="3"/>
  <c r="B39" i="3"/>
  <c r="C38" i="3"/>
  <c r="B38" i="3"/>
  <c r="C37" i="3"/>
  <c r="B37" i="3"/>
  <c r="C36" i="3"/>
  <c r="B36" i="3"/>
  <c r="C35" i="3"/>
  <c r="B35" i="3"/>
  <c r="C34" i="3"/>
  <c r="B34" i="3"/>
  <c r="U21" i="3"/>
  <c r="T21" i="3"/>
  <c r="H11" i="3"/>
  <c r="H10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K35" i="4" l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M7" i="4"/>
  <c r="F4" i="4"/>
  <c r="L8" i="4"/>
  <c r="E6" i="4"/>
  <c r="H2" i="7"/>
  <c r="I2" i="7"/>
  <c r="J2" i="7"/>
  <c r="K2" i="7"/>
  <c r="L2" i="7"/>
  <c r="M2" i="7"/>
  <c r="A94" i="5" l="1"/>
  <c r="A96" i="4"/>
  <c r="K36" i="4"/>
  <c r="F5" i="4"/>
  <c r="H4" i="4"/>
  <c r="E7" i="4"/>
  <c r="G6" i="4"/>
  <c r="E2" i="7"/>
  <c r="F2" i="7"/>
  <c r="G2" i="7"/>
  <c r="A91" i="5"/>
  <c r="A92" i="5"/>
  <c r="A93" i="5"/>
  <c r="E8" i="4" l="1"/>
  <c r="G7" i="4"/>
  <c r="H5" i="4"/>
  <c r="F6" i="4"/>
  <c r="A97" i="4"/>
  <c r="A95" i="5"/>
  <c r="B8" i="8"/>
  <c r="B9" i="8"/>
  <c r="B3" i="8"/>
  <c r="C3" i="8"/>
  <c r="C7" i="8"/>
  <c r="C8" i="8"/>
  <c r="C9" i="8"/>
  <c r="A9" i="8"/>
  <c r="A3" i="8"/>
  <c r="A4" i="8"/>
  <c r="A5" i="8"/>
  <c r="A6" i="8"/>
  <c r="A7" i="8"/>
  <c r="A8" i="8"/>
  <c r="A2" i="8"/>
  <c r="B10" i="7"/>
  <c r="C10" i="7"/>
  <c r="D10" i="7"/>
  <c r="E10" i="7"/>
  <c r="F10" i="7"/>
  <c r="G10" i="7"/>
  <c r="H10" i="7"/>
  <c r="I10" i="7"/>
  <c r="J10" i="7"/>
  <c r="K10" i="7"/>
  <c r="L10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M10" i="7"/>
  <c r="N10" i="7"/>
  <c r="O10" i="7"/>
  <c r="C2" i="7"/>
  <c r="D2" i="7"/>
  <c r="N2" i="7"/>
  <c r="O2" i="7"/>
  <c r="B2" i="7"/>
  <c r="A3" i="7"/>
  <c r="A4" i="7"/>
  <c r="A5" i="7"/>
  <c r="A6" i="7"/>
  <c r="A7" i="7"/>
  <c r="A8" i="7"/>
  <c r="A9" i="7"/>
  <c r="A10" i="7"/>
  <c r="A2" i="7"/>
  <c r="L1" i="7"/>
  <c r="M1" i="7"/>
  <c r="N1" i="7"/>
  <c r="O1" i="7"/>
  <c r="C1" i="7"/>
  <c r="D1" i="7"/>
  <c r="E1" i="7"/>
  <c r="F1" i="7"/>
  <c r="G1" i="7"/>
  <c r="H1" i="7"/>
  <c r="I1" i="7"/>
  <c r="J1" i="7"/>
  <c r="K1" i="7"/>
  <c r="B1" i="7"/>
  <c r="A2" i="6"/>
  <c r="A3" i="6"/>
  <c r="F1" i="6"/>
  <c r="B1" i="6"/>
  <c r="C1" i="6"/>
  <c r="D1" i="6"/>
  <c r="E1" i="6"/>
  <c r="A1" i="6"/>
  <c r="C3" i="5"/>
  <c r="C2" i="5"/>
  <c r="B3" i="5"/>
  <c r="B4" i="5"/>
  <c r="B2" i="5"/>
  <c r="A3" i="5"/>
  <c r="A4" i="5"/>
  <c r="A5" i="5"/>
  <c r="A2" i="5"/>
  <c r="A98" i="4" l="1"/>
  <c r="A96" i="5"/>
  <c r="H6" i="4"/>
  <c r="F7" i="4"/>
  <c r="G8" i="4"/>
  <c r="E9" i="4"/>
  <c r="C4" i="5"/>
  <c r="A99" i="4" l="1"/>
  <c r="G9" i="4"/>
  <c r="E10" i="4"/>
  <c r="H7" i="4"/>
  <c r="F8" i="4"/>
  <c r="A6" i="5"/>
  <c r="C5" i="5"/>
  <c r="B5" i="5"/>
  <c r="A7" i="5"/>
  <c r="E11" i="4" l="1"/>
  <c r="G10" i="4"/>
  <c r="A100" i="4"/>
  <c r="M32" i="4"/>
  <c r="L27" i="4"/>
  <c r="L31" i="4" s="1"/>
  <c r="L4" i="4"/>
  <c r="F9" i="4"/>
  <c r="H8" i="4"/>
  <c r="M26" i="4"/>
  <c r="A8" i="5"/>
  <c r="B6" i="5"/>
  <c r="E12" i="4" l="1"/>
  <c r="G11" i="4"/>
  <c r="F10" i="4"/>
  <c r="H9" i="4"/>
  <c r="M16" i="4"/>
  <c r="L16" i="4"/>
  <c r="M27" i="4"/>
  <c r="M31" i="4" s="1"/>
  <c r="O32" i="4" s="1"/>
  <c r="L51" i="4" s="1"/>
  <c r="L32" i="4"/>
  <c r="N32" i="4" s="1"/>
  <c r="K51" i="4" s="1"/>
  <c r="L26" i="4"/>
  <c r="C6" i="5"/>
  <c r="A9" i="5"/>
  <c r="C7" i="5"/>
  <c r="B7" i="5"/>
  <c r="F11" i="4" l="1"/>
  <c r="H10" i="4"/>
  <c r="E13" i="4"/>
  <c r="G12" i="4"/>
  <c r="A10" i="5"/>
  <c r="B8" i="5"/>
  <c r="E14" i="4" l="1"/>
  <c r="G13" i="4"/>
  <c r="H11" i="4"/>
  <c r="F12" i="4"/>
  <c r="C8" i="5"/>
  <c r="C9" i="5"/>
  <c r="A11" i="5"/>
  <c r="B9" i="5"/>
  <c r="G14" i="4" l="1"/>
  <c r="E15" i="4"/>
  <c r="F13" i="4"/>
  <c r="H12" i="4"/>
  <c r="B10" i="5"/>
  <c r="A12" i="5"/>
  <c r="C10" i="5"/>
  <c r="F14" i="4" l="1"/>
  <c r="H13" i="4"/>
  <c r="G15" i="4"/>
  <c r="E16" i="4"/>
  <c r="A13" i="5"/>
  <c r="C11" i="5"/>
  <c r="B11" i="5"/>
  <c r="G16" i="4" l="1"/>
  <c r="E17" i="4"/>
  <c r="L33" i="4"/>
  <c r="N33" i="4" s="1"/>
  <c r="K50" i="4" s="1"/>
  <c r="F15" i="4"/>
  <c r="H14" i="4"/>
  <c r="B12" i="5"/>
  <c r="A14" i="5"/>
  <c r="F16" i="4" l="1"/>
  <c r="H15" i="4"/>
  <c r="G17" i="4"/>
  <c r="E18" i="4"/>
  <c r="C12" i="5"/>
  <c r="B13" i="5"/>
  <c r="G18" i="4" l="1"/>
  <c r="E19" i="4"/>
  <c r="F17" i="4"/>
  <c r="H16" i="4"/>
  <c r="M33" i="4"/>
  <c r="O33" i="4" s="1"/>
  <c r="L50" i="4" s="1"/>
  <c r="A15" i="5"/>
  <c r="C13" i="5"/>
  <c r="C14" i="5"/>
  <c r="B14" i="5"/>
  <c r="A16" i="5"/>
  <c r="F18" i="4" l="1"/>
  <c r="H17" i="4"/>
  <c r="G19" i="4"/>
  <c r="E20" i="4"/>
  <c r="B15" i="5"/>
  <c r="A17" i="5"/>
  <c r="E21" i="4" l="1"/>
  <c r="G20" i="4"/>
  <c r="F19" i="4"/>
  <c r="H18" i="4"/>
  <c r="C15" i="5"/>
  <c r="A18" i="5"/>
  <c r="C16" i="5"/>
  <c r="B16" i="5"/>
  <c r="H19" i="4" l="1"/>
  <c r="F20" i="4"/>
  <c r="E22" i="4"/>
  <c r="G21" i="4"/>
  <c r="B17" i="5"/>
  <c r="C17" i="5"/>
  <c r="A19" i="5"/>
  <c r="H20" i="4" l="1"/>
  <c r="F21" i="4"/>
  <c r="E23" i="4"/>
  <c r="G22" i="4"/>
  <c r="B18" i="5"/>
  <c r="A20" i="5"/>
  <c r="C18" i="5"/>
  <c r="E24" i="4" l="1"/>
  <c r="G23" i="4"/>
  <c r="F22" i="4"/>
  <c r="H21" i="4"/>
  <c r="C19" i="5"/>
  <c r="A21" i="5"/>
  <c r="B19" i="5"/>
  <c r="F23" i="4" l="1"/>
  <c r="H22" i="4"/>
  <c r="E25" i="4"/>
  <c r="G24" i="4"/>
  <c r="B20" i="5"/>
  <c r="A22" i="5"/>
  <c r="C20" i="5"/>
  <c r="E26" i="4" l="1"/>
  <c r="G25" i="4"/>
  <c r="H23" i="4"/>
  <c r="F24" i="4"/>
  <c r="A23" i="5"/>
  <c r="C21" i="5"/>
  <c r="B21" i="5"/>
  <c r="F25" i="4" l="1"/>
  <c r="H24" i="4"/>
  <c r="G26" i="4"/>
  <c r="E27" i="4"/>
  <c r="B22" i="5"/>
  <c r="C22" i="5"/>
  <c r="A24" i="5"/>
  <c r="E28" i="4" l="1"/>
  <c r="G27" i="4"/>
  <c r="H25" i="4"/>
  <c r="F26" i="4"/>
  <c r="A25" i="5"/>
  <c r="C23" i="5"/>
  <c r="B23" i="5"/>
  <c r="F27" i="4" l="1"/>
  <c r="H26" i="4"/>
  <c r="G28" i="4"/>
  <c r="E29" i="4"/>
  <c r="L34" i="4"/>
  <c r="N34" i="4" s="1"/>
  <c r="K49" i="4" s="1"/>
  <c r="B24" i="5"/>
  <c r="C24" i="5"/>
  <c r="A26" i="5"/>
  <c r="G29" i="4" l="1"/>
  <c r="E30" i="4"/>
  <c r="F28" i="4"/>
  <c r="H27" i="4"/>
  <c r="C25" i="5"/>
  <c r="A27" i="5"/>
  <c r="B25" i="5"/>
  <c r="G30" i="4" l="1"/>
  <c r="E31" i="4"/>
  <c r="H28" i="4"/>
  <c r="F29" i="4"/>
  <c r="M34" i="4"/>
  <c r="O34" i="4" s="1"/>
  <c r="L49" i="4" s="1"/>
  <c r="B26" i="5"/>
  <c r="A28" i="5"/>
  <c r="C26" i="5"/>
  <c r="H29" i="4" l="1"/>
  <c r="F30" i="4"/>
  <c r="G31" i="4"/>
  <c r="E32" i="4"/>
  <c r="A29" i="5"/>
  <c r="B27" i="5"/>
  <c r="C27" i="5"/>
  <c r="E33" i="4" l="1"/>
  <c r="G32" i="4"/>
  <c r="H30" i="4"/>
  <c r="F31" i="4"/>
  <c r="C28" i="5"/>
  <c r="B28" i="5"/>
  <c r="A30" i="5"/>
  <c r="H31" i="4" l="1"/>
  <c r="F32" i="4"/>
  <c r="E34" i="4"/>
  <c r="G33" i="4"/>
  <c r="A31" i="5"/>
  <c r="C29" i="5"/>
  <c r="B29" i="5"/>
  <c r="E35" i="4" l="1"/>
  <c r="G34" i="4"/>
  <c r="F33" i="4"/>
  <c r="H32" i="4"/>
  <c r="B30" i="5"/>
  <c r="C30" i="5"/>
  <c r="A32" i="5"/>
  <c r="F34" i="4" l="1"/>
  <c r="H33" i="4"/>
  <c r="E36" i="4"/>
  <c r="G35" i="4"/>
  <c r="B31" i="5"/>
  <c r="A33" i="5"/>
  <c r="C31" i="5"/>
  <c r="E37" i="4" l="1"/>
  <c r="G36" i="4"/>
  <c r="H34" i="4"/>
  <c r="F35" i="4"/>
  <c r="A34" i="5"/>
  <c r="C32" i="5"/>
  <c r="B32" i="5"/>
  <c r="F36" i="4" l="1"/>
  <c r="H35" i="4"/>
  <c r="E38" i="4"/>
  <c r="G37" i="4"/>
  <c r="B33" i="5"/>
  <c r="C33" i="5"/>
  <c r="A35" i="5"/>
  <c r="E39" i="4" l="1"/>
  <c r="G38" i="4"/>
  <c r="H36" i="4"/>
  <c r="F37" i="4"/>
  <c r="C34" i="5"/>
  <c r="A36" i="5"/>
  <c r="B34" i="5"/>
  <c r="F38" i="4" l="1"/>
  <c r="H37" i="4"/>
  <c r="E40" i="4"/>
  <c r="G39" i="4"/>
  <c r="B35" i="5"/>
  <c r="C35" i="5"/>
  <c r="A37" i="5"/>
  <c r="G40" i="4" l="1"/>
  <c r="E41" i="4"/>
  <c r="L35" i="4"/>
  <c r="N35" i="4" s="1"/>
  <c r="K48" i="4" s="1"/>
  <c r="L25" i="4"/>
  <c r="F39" i="4"/>
  <c r="H38" i="4"/>
  <c r="A38" i="5"/>
  <c r="C36" i="5"/>
  <c r="B36" i="5"/>
  <c r="F40" i="4" l="1"/>
  <c r="H39" i="4"/>
  <c r="E42" i="4"/>
  <c r="G41" i="4"/>
  <c r="B37" i="5"/>
  <c r="C37" i="5"/>
  <c r="A39" i="5"/>
  <c r="E43" i="4" l="1"/>
  <c r="G42" i="4"/>
  <c r="F41" i="4"/>
  <c r="H40" i="4"/>
  <c r="M25" i="4"/>
  <c r="M35" i="4"/>
  <c r="O35" i="4" s="1"/>
  <c r="L48" i="4" s="1"/>
  <c r="A40" i="5"/>
  <c r="C38" i="5"/>
  <c r="B38" i="5"/>
  <c r="F42" i="4" l="1"/>
  <c r="H41" i="4"/>
  <c r="G43" i="4"/>
  <c r="E44" i="4"/>
  <c r="C39" i="5"/>
  <c r="B39" i="5"/>
  <c r="A41" i="5"/>
  <c r="G44" i="4" l="1"/>
  <c r="E45" i="4"/>
  <c r="F43" i="4"/>
  <c r="H42" i="4"/>
  <c r="B40" i="5"/>
  <c r="A42" i="5"/>
  <c r="C40" i="5"/>
  <c r="H43" i="4" l="1"/>
  <c r="F44" i="4"/>
  <c r="G45" i="4"/>
  <c r="E46" i="4"/>
  <c r="C41" i="5"/>
  <c r="A43" i="5"/>
  <c r="B41" i="5"/>
  <c r="G46" i="4" l="1"/>
  <c r="E47" i="4"/>
  <c r="H44" i="4"/>
  <c r="F45" i="4"/>
  <c r="B42" i="5"/>
  <c r="A44" i="5"/>
  <c r="C42" i="5"/>
  <c r="H45" i="4" l="1"/>
  <c r="F46" i="4"/>
  <c r="G47" i="4"/>
  <c r="E48" i="4"/>
  <c r="A45" i="5"/>
  <c r="B43" i="5"/>
  <c r="C43" i="5"/>
  <c r="G48" i="4" l="1"/>
  <c r="E49" i="4"/>
  <c r="H46" i="4"/>
  <c r="F47" i="4"/>
  <c r="C44" i="5"/>
  <c r="B44" i="5"/>
  <c r="A46" i="5"/>
  <c r="H47" i="4" l="1"/>
  <c r="F48" i="4"/>
  <c r="G49" i="4"/>
  <c r="E50" i="4"/>
  <c r="B45" i="5"/>
  <c r="C45" i="5"/>
  <c r="A47" i="5"/>
  <c r="G50" i="4" l="1"/>
  <c r="E51" i="4"/>
  <c r="H48" i="4"/>
  <c r="F49" i="4"/>
  <c r="C46" i="5"/>
  <c r="B46" i="5"/>
  <c r="A48" i="5"/>
  <c r="G51" i="4" l="1"/>
  <c r="E52" i="4"/>
  <c r="H49" i="4"/>
  <c r="F50" i="4"/>
  <c r="A49" i="5"/>
  <c r="B47" i="5"/>
  <c r="C47" i="5"/>
  <c r="H50" i="4" l="1"/>
  <c r="F51" i="4"/>
  <c r="G52" i="4"/>
  <c r="E53" i="4"/>
  <c r="L36" i="4"/>
  <c r="N36" i="4" s="1"/>
  <c r="K47" i="4" s="1"/>
  <c r="C48" i="5"/>
  <c r="B48" i="5"/>
  <c r="A50" i="5"/>
  <c r="G53" i="4" l="1"/>
  <c r="E54" i="4"/>
  <c r="H51" i="4"/>
  <c r="F52" i="4"/>
  <c r="A51" i="5"/>
  <c r="C49" i="5"/>
  <c r="B49" i="5"/>
  <c r="E55" i="4" l="1"/>
  <c r="G54" i="4"/>
  <c r="H52" i="4"/>
  <c r="F53" i="4"/>
  <c r="M36" i="4"/>
  <c r="O36" i="4" s="1"/>
  <c r="L47" i="4" s="1"/>
  <c r="B50" i="5"/>
  <c r="C50" i="5"/>
  <c r="A52" i="5"/>
  <c r="E56" i="4" l="1"/>
  <c r="G55" i="4"/>
  <c r="H53" i="4"/>
  <c r="F54" i="4"/>
  <c r="A53" i="5"/>
  <c r="C51" i="5"/>
  <c r="B51" i="5"/>
  <c r="G56" i="4" l="1"/>
  <c r="E57" i="4"/>
  <c r="F55" i="4"/>
  <c r="H54" i="4"/>
  <c r="C52" i="5"/>
  <c r="B52" i="5"/>
  <c r="A54" i="5"/>
  <c r="F56" i="4" l="1"/>
  <c r="H55" i="4"/>
  <c r="G57" i="4"/>
  <c r="E58" i="4"/>
  <c r="B53" i="5"/>
  <c r="A55" i="5"/>
  <c r="C53" i="5"/>
  <c r="E59" i="4" l="1"/>
  <c r="G58" i="4"/>
  <c r="H56" i="4"/>
  <c r="F57" i="4"/>
  <c r="C54" i="5"/>
  <c r="A56" i="5"/>
  <c r="B54" i="5"/>
  <c r="H57" i="4" l="1"/>
  <c r="F58" i="4"/>
  <c r="E60" i="4"/>
  <c r="G59" i="4"/>
  <c r="A57" i="5"/>
  <c r="B55" i="5"/>
  <c r="C55" i="5"/>
  <c r="G60" i="4" l="1"/>
  <c r="E61" i="4"/>
  <c r="F59" i="4"/>
  <c r="H58" i="4"/>
  <c r="B56" i="5"/>
  <c r="C56" i="5"/>
  <c r="A58" i="5"/>
  <c r="F60" i="4" l="1"/>
  <c r="H59" i="4"/>
  <c r="G61" i="4"/>
  <c r="E62" i="4"/>
  <c r="A59" i="5"/>
  <c r="C57" i="5"/>
  <c r="B57" i="5"/>
  <c r="E63" i="4" l="1"/>
  <c r="G62" i="4"/>
  <c r="H60" i="4"/>
  <c r="F61" i="4"/>
  <c r="B58" i="5"/>
  <c r="C58" i="5"/>
  <c r="A60" i="5"/>
  <c r="H61" i="4" l="1"/>
  <c r="F62" i="4"/>
  <c r="E64" i="4"/>
  <c r="G63" i="4"/>
  <c r="A61" i="5"/>
  <c r="B59" i="5"/>
  <c r="C59" i="5"/>
  <c r="G64" i="4" l="1"/>
  <c r="E65" i="4"/>
  <c r="L37" i="4"/>
  <c r="N37" i="4" s="1"/>
  <c r="K46" i="4" s="1"/>
  <c r="L24" i="4"/>
  <c r="F63" i="4"/>
  <c r="H62" i="4"/>
  <c r="C60" i="5"/>
  <c r="B60" i="5"/>
  <c r="A62" i="5"/>
  <c r="F64" i="4" l="1"/>
  <c r="H63" i="4"/>
  <c r="G65" i="4"/>
  <c r="E66" i="4"/>
  <c r="A63" i="5"/>
  <c r="B61" i="5"/>
  <c r="C61" i="5"/>
  <c r="E67" i="4" l="1"/>
  <c r="G66" i="4"/>
  <c r="H64" i="4"/>
  <c r="F65" i="4"/>
  <c r="M37" i="4"/>
  <c r="O37" i="4" s="1"/>
  <c r="L46" i="4" s="1"/>
  <c r="M24" i="4"/>
  <c r="B62" i="5"/>
  <c r="C62" i="5"/>
  <c r="A64" i="5"/>
  <c r="H65" i="4" l="1"/>
  <c r="F66" i="4"/>
  <c r="E68" i="4"/>
  <c r="G67" i="4"/>
  <c r="A65" i="5"/>
  <c r="C63" i="5"/>
  <c r="B63" i="5"/>
  <c r="G68" i="4" l="1"/>
  <c r="E69" i="4"/>
  <c r="F67" i="4"/>
  <c r="H66" i="4"/>
  <c r="B64" i="5"/>
  <c r="C64" i="5"/>
  <c r="A66" i="5"/>
  <c r="F68" i="4" l="1"/>
  <c r="H67" i="4"/>
  <c r="G69" i="4"/>
  <c r="E70" i="4"/>
  <c r="C65" i="5"/>
  <c r="A67" i="5"/>
  <c r="B65" i="5"/>
  <c r="E71" i="4" l="1"/>
  <c r="G70" i="4"/>
  <c r="H68" i="4"/>
  <c r="F69" i="4"/>
  <c r="C66" i="5"/>
  <c r="B66" i="5"/>
  <c r="A68" i="5"/>
  <c r="E72" i="4" l="1"/>
  <c r="G71" i="4"/>
  <c r="H69" i="4"/>
  <c r="F70" i="4"/>
  <c r="B67" i="5"/>
  <c r="C67" i="5"/>
  <c r="A69" i="5"/>
  <c r="G72" i="4" l="1"/>
  <c r="E73" i="4"/>
  <c r="F71" i="4"/>
  <c r="H70" i="4"/>
  <c r="C68" i="5"/>
  <c r="A70" i="5"/>
  <c r="B68" i="5"/>
  <c r="F72" i="4" l="1"/>
  <c r="H71" i="4"/>
  <c r="G73" i="4"/>
  <c r="E74" i="4"/>
  <c r="A71" i="5"/>
  <c r="B69" i="5"/>
  <c r="C69" i="5"/>
  <c r="H72" i="4" l="1"/>
  <c r="F73" i="4"/>
  <c r="E75" i="4"/>
  <c r="G74" i="4"/>
  <c r="C70" i="5"/>
  <c r="B70" i="5"/>
  <c r="A72" i="5"/>
  <c r="E76" i="4" l="1"/>
  <c r="G75" i="4"/>
  <c r="H73" i="4"/>
  <c r="F74" i="4"/>
  <c r="C71" i="5"/>
  <c r="A73" i="5"/>
  <c r="B71" i="5"/>
  <c r="F75" i="4" l="1"/>
  <c r="H74" i="4"/>
  <c r="G76" i="4"/>
  <c r="E77" i="4"/>
  <c r="L38" i="4"/>
  <c r="N38" i="4" s="1"/>
  <c r="K45" i="4" s="1"/>
  <c r="B72" i="5"/>
  <c r="A74" i="5"/>
  <c r="C72" i="5"/>
  <c r="F76" i="4" l="1"/>
  <c r="H75" i="4"/>
  <c r="G77" i="4"/>
  <c r="E78" i="4"/>
  <c r="A75" i="5"/>
  <c r="B73" i="5"/>
  <c r="E79" i="4" l="1"/>
  <c r="G78" i="4"/>
  <c r="H76" i="4"/>
  <c r="F77" i="4"/>
  <c r="M38" i="4"/>
  <c r="O38" i="4" s="1"/>
  <c r="L45" i="4" s="1"/>
  <c r="C73" i="5"/>
  <c r="A76" i="5"/>
  <c r="B74" i="5"/>
  <c r="C74" i="5"/>
  <c r="H77" i="4" l="1"/>
  <c r="F78" i="4"/>
  <c r="E80" i="4"/>
  <c r="G79" i="4"/>
  <c r="C75" i="5"/>
  <c r="B75" i="5"/>
  <c r="A77" i="5"/>
  <c r="G80" i="4" l="1"/>
  <c r="E81" i="4"/>
  <c r="F79" i="4"/>
  <c r="H78" i="4"/>
  <c r="A78" i="5"/>
  <c r="B76" i="5"/>
  <c r="C76" i="5"/>
  <c r="F80" i="4" l="1"/>
  <c r="H79" i="4"/>
  <c r="G81" i="4"/>
  <c r="E82" i="4"/>
  <c r="C6" i="8"/>
  <c r="C77" i="5"/>
  <c r="B6" i="8"/>
  <c r="B77" i="5"/>
  <c r="A79" i="5"/>
  <c r="H80" i="4" l="1"/>
  <c r="F81" i="4"/>
  <c r="E83" i="4"/>
  <c r="G82" i="4"/>
  <c r="A80" i="5"/>
  <c r="B78" i="5"/>
  <c r="C78" i="5"/>
  <c r="E84" i="4" l="1"/>
  <c r="G83" i="4"/>
  <c r="H81" i="4"/>
  <c r="F82" i="4"/>
  <c r="B79" i="5"/>
  <c r="A81" i="5"/>
  <c r="G84" i="4" l="1"/>
  <c r="E85" i="4"/>
  <c r="F83" i="4"/>
  <c r="H82" i="4"/>
  <c r="C79" i="5"/>
  <c r="B80" i="5"/>
  <c r="A82" i="5"/>
  <c r="C80" i="5"/>
  <c r="F84" i="4" l="1"/>
  <c r="H83" i="4"/>
  <c r="G85" i="4"/>
  <c r="E86" i="4"/>
  <c r="C81" i="5"/>
  <c r="A83" i="5"/>
  <c r="B81" i="5"/>
  <c r="E87" i="4" l="1"/>
  <c r="G86" i="4"/>
  <c r="H84" i="4"/>
  <c r="F85" i="4"/>
  <c r="A84" i="5"/>
  <c r="B82" i="5"/>
  <c r="C82" i="5"/>
  <c r="H85" i="4" l="1"/>
  <c r="F86" i="4"/>
  <c r="E88" i="4"/>
  <c r="G87" i="4"/>
  <c r="C83" i="5"/>
  <c r="B83" i="5"/>
  <c r="A85" i="5"/>
  <c r="G88" i="4" l="1"/>
  <c r="E89" i="4"/>
  <c r="L39" i="4"/>
  <c r="N39" i="4" s="1"/>
  <c r="K44" i="4" s="1"/>
  <c r="L23" i="4"/>
  <c r="L21" i="4"/>
  <c r="F87" i="4"/>
  <c r="H86" i="4"/>
  <c r="A86" i="5"/>
  <c r="B84" i="5"/>
  <c r="C84" i="5"/>
  <c r="F88" i="4" l="1"/>
  <c r="H87" i="4"/>
  <c r="G89" i="4"/>
  <c r="E90" i="4"/>
  <c r="B85" i="5"/>
  <c r="A87" i="5"/>
  <c r="E91" i="4" l="1"/>
  <c r="G90" i="4"/>
  <c r="H88" i="4"/>
  <c r="F89" i="4"/>
  <c r="M39" i="4"/>
  <c r="O39" i="4" s="1"/>
  <c r="L44" i="4" s="1"/>
  <c r="M21" i="4"/>
  <c r="M23" i="4"/>
  <c r="C85" i="5"/>
  <c r="A88" i="5"/>
  <c r="C86" i="5"/>
  <c r="B86" i="5"/>
  <c r="H89" i="4" l="1"/>
  <c r="F90" i="4"/>
  <c r="E92" i="4"/>
  <c r="G91" i="4"/>
  <c r="B91" i="5"/>
  <c r="B87" i="5"/>
  <c r="C87" i="5"/>
  <c r="A89" i="5"/>
  <c r="G92" i="4" l="1"/>
  <c r="E93" i="4"/>
  <c r="F91" i="4"/>
  <c r="H90" i="4"/>
  <c r="B92" i="5"/>
  <c r="A90" i="5"/>
  <c r="B88" i="5"/>
  <c r="F92" i="4" l="1"/>
  <c r="H91" i="4"/>
  <c r="G93" i="4"/>
  <c r="E94" i="4"/>
  <c r="B93" i="5"/>
  <c r="C89" i="5"/>
  <c r="C88" i="5"/>
  <c r="B89" i="5"/>
  <c r="B5" i="8"/>
  <c r="C5" i="8"/>
  <c r="E95" i="4" l="1"/>
  <c r="G94" i="4"/>
  <c r="H92" i="4"/>
  <c r="F93" i="4"/>
  <c r="C91" i="5"/>
  <c r="C90" i="5"/>
  <c r="B90" i="5"/>
  <c r="H93" i="4" l="1"/>
  <c r="F94" i="4"/>
  <c r="E96" i="4"/>
  <c r="G95" i="4"/>
  <c r="B94" i="5"/>
  <c r="C92" i="5"/>
  <c r="D3" i="6"/>
  <c r="C3" i="6"/>
  <c r="E3" i="6"/>
  <c r="B3" i="6"/>
  <c r="B2" i="6"/>
  <c r="C2" i="6"/>
  <c r="D2" i="6"/>
  <c r="E2" i="6"/>
  <c r="B95" i="5" l="1"/>
  <c r="G96" i="4"/>
  <c r="E97" i="4"/>
  <c r="F95" i="4"/>
  <c r="H94" i="4"/>
  <c r="C93" i="5"/>
  <c r="F2" i="6"/>
  <c r="F3" i="6"/>
  <c r="G97" i="4" l="1"/>
  <c r="E98" i="4"/>
  <c r="B96" i="5"/>
  <c r="L22" i="4"/>
  <c r="F96" i="4"/>
  <c r="H95" i="4"/>
  <c r="C94" i="5"/>
  <c r="C4" i="8"/>
  <c r="C2" i="8"/>
  <c r="B7" i="8"/>
  <c r="B2" i="8"/>
  <c r="B4" i="8"/>
  <c r="H96" i="4" l="1"/>
  <c r="C95" i="5"/>
  <c r="F97" i="4"/>
  <c r="E99" i="4"/>
  <c r="G98" i="4"/>
  <c r="E100" i="4" l="1"/>
  <c r="G99" i="4"/>
  <c r="H97" i="4"/>
  <c r="F98" i="4"/>
  <c r="C96" i="5"/>
  <c r="M22" i="4"/>
  <c r="F99" i="4" l="1"/>
  <c r="H98" i="4"/>
  <c r="G100" i="4"/>
  <c r="L17" i="4" s="1"/>
  <c r="L28" i="4"/>
  <c r="L40" i="4"/>
  <c r="N40" i="4" s="1"/>
  <c r="K43" i="4" s="1"/>
  <c r="N27" i="4" l="1"/>
  <c r="L10" i="4" s="1"/>
  <c r="N21" i="4"/>
  <c r="N23" i="4"/>
  <c r="L9" i="4"/>
  <c r="N24" i="4"/>
  <c r="N22" i="4"/>
  <c r="N25" i="4"/>
  <c r="F100" i="4"/>
  <c r="H99" i="4"/>
  <c r="H100" i="4" l="1"/>
  <c r="M17" i="4" s="1"/>
  <c r="M28" i="4"/>
  <c r="M40" i="4"/>
  <c r="O40" i="4" s="1"/>
  <c r="L43" i="4" s="1"/>
  <c r="L14" i="4"/>
  <c r="O23" i="4" l="1"/>
  <c r="M9" i="4"/>
  <c r="O25" i="4"/>
  <c r="O24" i="4"/>
  <c r="O21" i="4"/>
  <c r="O27" i="4"/>
  <c r="M10" i="4" s="1"/>
  <c r="O22" i="4"/>
  <c r="M14" i="4" l="1"/>
  <c r="L11" i="4"/>
</calcChain>
</file>

<file path=xl/sharedStrings.xml><?xml version="1.0" encoding="utf-8"?>
<sst xmlns="http://schemas.openxmlformats.org/spreadsheetml/2006/main" count="88" uniqueCount="67">
  <si>
    <t>Jan</t>
  </si>
  <si>
    <t>Feb</t>
  </si>
  <si>
    <t>Mar</t>
  </si>
  <si>
    <t>May</t>
  </si>
  <si>
    <t>Aug</t>
  </si>
  <si>
    <t>Oct</t>
  </si>
  <si>
    <t>Nov</t>
  </si>
  <si>
    <t>Dec</t>
  </si>
  <si>
    <t>YTD</t>
  </si>
  <si>
    <t>Annualized if greater than a year</t>
  </si>
  <si>
    <t>Share Class/Benchmark</t>
  </si>
  <si>
    <t>1 Year</t>
  </si>
  <si>
    <t>Apr</t>
  </si>
  <si>
    <t>Jun</t>
  </si>
  <si>
    <t>Jul</t>
  </si>
  <si>
    <t>Sep</t>
  </si>
  <si>
    <t>QTD</t>
  </si>
  <si>
    <t>Annualized Return</t>
  </si>
  <si>
    <t>Standard Deviation</t>
  </si>
  <si>
    <t>Sharpe Ratio</t>
  </si>
  <si>
    <t>Barclays Agg</t>
  </si>
  <si>
    <t>Date</t>
  </si>
  <si>
    <t>Growth of 10K</t>
  </si>
  <si>
    <t>Drawdown</t>
  </si>
  <si>
    <t>CURRENT</t>
  </si>
  <si>
    <t>Risk Free Rate:</t>
  </si>
  <si>
    <t>Months:</t>
  </si>
  <si>
    <t>Standard Deviation:</t>
  </si>
  <si>
    <t>Beta:</t>
  </si>
  <si>
    <t>Cumulative Return</t>
  </si>
  <si>
    <t>Ann. Inception</t>
  </si>
  <si>
    <t>Alpha:</t>
  </si>
  <si>
    <t>R-squared:</t>
  </si>
  <si>
    <t>Correlation</t>
  </si>
  <si>
    <t>Sharpe Ratio:</t>
  </si>
  <si>
    <t># positive months</t>
  </si>
  <si>
    <t>% positive months</t>
  </si>
  <si>
    <t>max DD</t>
  </si>
  <si>
    <t>3 Years</t>
  </si>
  <si>
    <t>5 Years</t>
  </si>
  <si>
    <t>10 Years</t>
  </si>
  <si>
    <t>Inception*</t>
  </si>
  <si>
    <t>Current</t>
  </si>
  <si>
    <t>CIFC Composite</t>
  </si>
  <si>
    <t>2012 YTD</t>
  </si>
  <si>
    <t>LSTA LL 100</t>
  </si>
  <si>
    <t>CIFC Comp</t>
  </si>
  <si>
    <t>SPBDLL Index</t>
  </si>
  <si>
    <t>S&amp;P LSTA Levg. Loan 100 TR Index</t>
  </si>
  <si>
    <t>*Inception: 12/1/2012</t>
  </si>
  <si>
    <t>% Positive Months</t>
  </si>
  <si>
    <t>Worst Drawdown</t>
  </si>
  <si>
    <r>
      <t xml:space="preserve">Alpha </t>
    </r>
    <r>
      <rPr>
        <sz val="7"/>
        <color rgb="FF000000"/>
        <rFont val="Roboto Condensed"/>
      </rPr>
      <t>(vs. S&amp;P LSTA LL 100)</t>
    </r>
  </si>
  <si>
    <r>
      <t xml:space="preserve">Beta </t>
    </r>
    <r>
      <rPr>
        <sz val="7"/>
        <rFont val="Roboto Condensed"/>
      </rPr>
      <t>(vs. S&amp;P LSTA LL 100)</t>
    </r>
  </si>
  <si>
    <t>MONTHLY PERFORMANCE</t>
  </si>
  <si>
    <t>2012 Ytd</t>
  </si>
  <si>
    <t>CIFC</t>
  </si>
  <si>
    <t>LSTA</t>
  </si>
  <si>
    <t>2020 YTD</t>
  </si>
  <si>
    <t xml:space="preserve">LSTA Leveraged Loan 100 TR Index </t>
  </si>
  <si>
    <t>ID</t>
  </si>
  <si>
    <t>Year</t>
  </si>
  <si>
    <t>Label</t>
  </si>
  <si>
    <t>S&amp;P LSTA LL 100 TR Index</t>
  </si>
  <si>
    <r>
      <t xml:space="preserve">R-squared </t>
    </r>
    <r>
      <rPr>
        <sz val="7"/>
        <rFont val="Roboto Condensed"/>
      </rPr>
      <t>(vs. S&amp;P LSTA LL 100)</t>
    </r>
  </si>
  <si>
    <r>
      <t xml:space="preserve">Performance (%): </t>
    </r>
    <r>
      <rPr>
        <sz val="9"/>
        <color theme="1"/>
        <rFont val="Calibri"/>
        <family val="2"/>
        <charset val="1"/>
        <scheme val="minor"/>
      </rPr>
      <t>Ending December 31, 2020</t>
    </r>
  </si>
  <si>
    <r>
      <t xml:space="preserve">Performance &amp; Risk Statistics: </t>
    </r>
    <r>
      <rPr>
        <sz val="8"/>
        <rFont val="Arial"/>
        <family val="2"/>
        <charset val="1"/>
      </rPr>
      <t>as of December 31,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</si>
</sst>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%"/>
    <numFmt numFmtId="165" formatCode="_-* #,##0.00_-;\-* #,##0.00_-;_-* &quot;-&quot;??_-;_-@_-"/>
    <numFmt numFmtId="166" formatCode="_-* #,##0_-;\-* #,##0_-;_-* &quot;-&quot;??_-;_-@_-"/>
    <numFmt numFmtId="167" formatCode="[$-10409]#,##0.00;\(#,##0.00\)"/>
    <numFmt numFmtId="168" formatCode="0.0%"/>
    <numFmt numFmtId="169" formatCode="0.000"/>
    <numFmt numFmtId="170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0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7.5"/>
      <color rgb="FF000000"/>
      <name val="Roboto Condensed Light"/>
    </font>
    <font>
      <b/>
      <sz val="9"/>
      <color rgb="FF000000"/>
      <name val="Proxima Nova Rg"/>
      <family val="3"/>
    </font>
    <font>
      <sz val="18"/>
      <name val="Arial"/>
      <family val="2"/>
    </font>
    <font>
      <b/>
      <sz val="6.5"/>
      <color rgb="FF000000"/>
      <name val="Helvetica LT Std"/>
      <family val="2"/>
    </font>
    <font>
      <b/>
      <sz val="6.5"/>
      <color rgb="FFFFFFFF"/>
      <name val="Helvetica LT Std"/>
      <family val="2"/>
    </font>
    <font>
      <b/>
      <sz val="7.5"/>
      <color rgb="FF000000"/>
      <name val="Trade Gothic LT Std"/>
      <family val="3"/>
    </font>
    <font>
      <sz val="7.5"/>
      <color rgb="FF000000"/>
      <name val="Trade Gothic LT Std Light"/>
      <family val="3"/>
    </font>
    <font>
      <sz val="7.5"/>
      <name val="Trade Gothic LT Std Light"/>
      <family val="3"/>
    </font>
    <font>
      <sz val="8"/>
      <name val="Arial"/>
      <family val="2"/>
      <charset val="1"/>
    </font>
    <font>
      <b/>
      <sz val="8"/>
      <color rgb="FF000000"/>
      <name val="Roboto Condensed"/>
    </font>
    <font>
      <sz val="7"/>
      <name val="Roboto Condensed"/>
    </font>
    <font>
      <sz val="7"/>
      <color rgb="FF000000"/>
      <name val="Roboto Condensed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A373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 style="medium">
        <color rgb="FFFFFFF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medium">
        <color rgb="FFFFFFFF"/>
      </right>
      <top/>
      <bottom style="thin">
        <color rgb="FF7F7F7F"/>
      </bottom>
      <diagonal/>
    </border>
    <border>
      <left style="medium">
        <color rgb="FFFFFFFF"/>
      </left>
      <right style="medium">
        <color rgb="FFFFFFFF"/>
      </right>
      <top style="thin">
        <color rgb="FF7F7F7F"/>
      </top>
      <bottom style="thin">
        <color rgb="FFA6A6A6"/>
      </bottom>
      <diagonal/>
    </border>
    <border>
      <left style="medium">
        <color rgb="FFFFFFFF"/>
      </left>
      <right style="thin">
        <color rgb="FFBFBFBF"/>
      </right>
      <top style="thin">
        <color rgb="FF7F7F7F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/>
      <bottom style="thin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horizontal="left" readingOrder="1"/>
    </xf>
    <xf numFmtId="0" fontId="4" fillId="0" borderId="0" xfId="0" applyFont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6" fillId="0" borderId="2" xfId="0" applyFont="1" applyBorder="1" applyAlignment="1">
      <alignment wrapText="1" readingOrder="1"/>
    </xf>
    <xf numFmtId="2" fontId="7" fillId="0" borderId="2" xfId="0" applyNumberFormat="1" applyFont="1" applyBorder="1" applyAlignment="1">
      <alignment wrapText="1" readingOrder="1"/>
    </xf>
    <xf numFmtId="0" fontId="8" fillId="0" borderId="3" xfId="0" applyFont="1" applyBorder="1" applyAlignment="1">
      <alignment wrapText="1" readingOrder="1"/>
    </xf>
    <xf numFmtId="2" fontId="9" fillId="0" borderId="3" xfId="0" applyNumberFormat="1" applyFont="1" applyBorder="1" applyAlignment="1">
      <alignment wrapText="1" readingOrder="1"/>
    </xf>
    <xf numFmtId="0" fontId="12" fillId="3" borderId="8" xfId="0" applyFont="1" applyFill="1" applyBorder="1" applyAlignment="1">
      <alignment vertical="center" wrapText="1" readingOrder="1"/>
    </xf>
    <xf numFmtId="0" fontId="13" fillId="3" borderId="8" xfId="0" applyFont="1" applyFill="1" applyBorder="1" applyAlignment="1">
      <alignment vertical="center" wrapText="1" readingOrder="1"/>
    </xf>
    <xf numFmtId="0" fontId="14" fillId="4" borderId="9" xfId="0" applyFont="1" applyFill="1" applyBorder="1" applyAlignment="1">
      <alignment vertical="center" wrapText="1" readingOrder="1"/>
    </xf>
    <xf numFmtId="0" fontId="15" fillId="3" borderId="10" xfId="0" applyFont="1" applyFill="1" applyBorder="1" applyAlignment="1">
      <alignment vertical="center" wrapText="1" readingOrder="1"/>
    </xf>
    <xf numFmtId="0" fontId="15" fillId="3" borderId="11" xfId="0" applyFont="1" applyFill="1" applyBorder="1" applyAlignment="1">
      <alignment vertical="center" wrapText="1" readingOrder="1"/>
    </xf>
    <xf numFmtId="0" fontId="15" fillId="3" borderId="12" xfId="0" applyFont="1" applyFill="1" applyBorder="1" applyAlignment="1">
      <alignment vertical="center" wrapText="1" readingOrder="1"/>
    </xf>
    <xf numFmtId="0" fontId="12" fillId="0" borderId="1" xfId="0" applyFont="1" applyBorder="1" applyAlignment="1">
      <alignment vertical="center" wrapText="1" readingOrder="1"/>
    </xf>
    <xf numFmtId="0" fontId="19" fillId="0" borderId="1" xfId="0" applyFont="1" applyBorder="1" applyAlignment="1">
      <alignment vertical="center" wrapText="1" readingOrder="1"/>
    </xf>
    <xf numFmtId="0" fontId="6" fillId="0" borderId="13" xfId="0" applyFont="1" applyBorder="1" applyAlignment="1">
      <alignment vertical="center" wrapText="1" readingOrder="1"/>
    </xf>
    <xf numFmtId="0" fontId="6" fillId="0" borderId="14" xfId="0" applyFont="1" applyBorder="1" applyAlignment="1">
      <alignment vertical="center" wrapText="1" readingOrder="1"/>
    </xf>
    <xf numFmtId="2" fontId="7" fillId="0" borderId="14" xfId="0" applyNumberFormat="1" applyFont="1" applyBorder="1" applyAlignment="1">
      <alignment vertical="center" wrapText="1" readingOrder="1"/>
    </xf>
    <xf numFmtId="2" fontId="9" fillId="0" borderId="14" xfId="0" applyNumberFormat="1" applyFont="1" applyBorder="1" applyAlignment="1">
      <alignment vertical="center" wrapText="1" readingOrder="1"/>
    </xf>
    <xf numFmtId="0" fontId="6" fillId="0" borderId="15" xfId="0" applyFont="1" applyBorder="1" applyAlignment="1">
      <alignment vertical="center" wrapText="1" readingOrder="1"/>
    </xf>
    <xf numFmtId="2" fontId="7" fillId="0" borderId="15" xfId="0" applyNumberFormat="1" applyFont="1" applyBorder="1" applyAlignment="1">
      <alignment vertical="center" wrapText="1" readingOrder="1"/>
    </xf>
    <xf numFmtId="2" fontId="9" fillId="0" borderId="15" xfId="0" applyNumberFormat="1" applyFont="1" applyBorder="1" applyAlignment="1">
      <alignment vertical="center" wrapText="1" readingOrder="1"/>
    </xf>
    <xf numFmtId="0" fontId="6" fillId="0" borderId="16" xfId="0" applyFont="1" applyBorder="1" applyAlignment="1">
      <alignment vertical="center" wrapText="1" readingOrder="1"/>
    </xf>
    <xf numFmtId="2" fontId="7" fillId="0" borderId="16" xfId="0" applyNumberFormat="1" applyFont="1" applyBorder="1" applyAlignment="1">
      <alignment vertical="center" wrapText="1" readingOrder="1"/>
    </xf>
    <xf numFmtId="10" fontId="7" fillId="0" borderId="13" xfId="1" applyNumberFormat="1" applyFont="1" applyBorder="1" applyAlignment="1">
      <alignment vertical="center" wrapText="1" readingOrder="1"/>
    </xf>
    <xf numFmtId="10" fontId="7" fillId="0" borderId="16" xfId="1" applyNumberFormat="1" applyFont="1" applyBorder="1" applyAlignment="1">
      <alignment vertical="center" wrapText="1" readingOrder="1"/>
    </xf>
    <xf numFmtId="10" fontId="9" fillId="0" borderId="16" xfId="1" applyNumberFormat="1" applyFont="1" applyBorder="1" applyAlignment="1">
      <alignment vertical="center" wrapText="1" readingOrder="1"/>
    </xf>
    <xf numFmtId="0" fontId="23" fillId="0" borderId="0" xfId="0" applyFont="1"/>
    <xf numFmtId="14" fontId="1" fillId="0" borderId="0" xfId="0" applyNumberFormat="1" applyFont="1"/>
    <xf numFmtId="166" fontId="0" fillId="0" borderId="0" xfId="2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4" fontId="25" fillId="0" borderId="0" xfId="0" applyNumberFormat="1" applyFont="1"/>
    <xf numFmtId="0" fontId="23" fillId="6" borderId="0" xfId="0" applyFont="1" applyFill="1"/>
    <xf numFmtId="14" fontId="1" fillId="2" borderId="0" xfId="0" applyNumberFormat="1" applyFont="1" applyFill="1"/>
    <xf numFmtId="0" fontId="1" fillId="7" borderId="0" xfId="0" applyFont="1" applyFill="1"/>
    <xf numFmtId="167" fontId="1" fillId="0" borderId="0" xfId="2" applyNumberFormat="1"/>
    <xf numFmtId="164" fontId="1" fillId="2" borderId="0" xfId="0" applyNumberFormat="1" applyFont="1" applyFill="1" applyAlignment="1">
      <alignment horizontal="center"/>
    </xf>
    <xf numFmtId="10" fontId="1" fillId="0" borderId="0" xfId="1" applyNumberFormat="1"/>
    <xf numFmtId="10" fontId="1" fillId="0" borderId="0" xfId="1" applyNumberFormat="1" applyFill="1"/>
    <xf numFmtId="167" fontId="1" fillId="0" borderId="0" xfId="2" applyNumberFormat="1" applyFill="1"/>
    <xf numFmtId="9" fontId="1" fillId="0" borderId="0" xfId="1"/>
    <xf numFmtId="2" fontId="1" fillId="0" borderId="0" xfId="0" applyNumberFormat="1" applyFont="1" applyAlignment="1">
      <alignment horizontal="center"/>
    </xf>
    <xf numFmtId="43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/>
    </xf>
    <xf numFmtId="10" fontId="1" fillId="0" borderId="0" xfId="1" applyNumberFormat="1" applyAlignment="1">
      <alignment horizontal="center"/>
    </xf>
    <xf numFmtId="2" fontId="1" fillId="7" borderId="0" xfId="0" applyNumberFormat="1" applyFont="1" applyFill="1" applyAlignment="1">
      <alignment horizontal="center"/>
    </xf>
    <xf numFmtId="10" fontId="1" fillId="7" borderId="0" xfId="1" applyNumberFormat="1" applyFill="1" applyAlignment="1">
      <alignment horizontal="center"/>
    </xf>
    <xf numFmtId="2" fontId="1" fillId="7" borderId="0" xfId="1" applyNumberFormat="1" applyFill="1" applyAlignment="1">
      <alignment horizontal="center"/>
    </xf>
    <xf numFmtId="168" fontId="1" fillId="0" borderId="0" xfId="1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24" fillId="0" borderId="17" xfId="0" applyFont="1" applyBorder="1" applyAlignment="1">
      <alignment horizontal="center"/>
    </xf>
    <xf numFmtId="0" fontId="1" fillId="0" borderId="18" xfId="0" applyFont="1" applyBorder="1"/>
    <xf numFmtId="14" fontId="26" fillId="8" borderId="19" xfId="0" applyNumberFormat="1" applyFont="1" applyFill="1" applyBorder="1" applyAlignment="1">
      <alignment horizontal="center" wrapText="1"/>
    </xf>
    <xf numFmtId="14" fontId="23" fillId="0" borderId="20" xfId="0" applyNumberFormat="1" applyFont="1" applyBorder="1" applyAlignment="1">
      <alignment horizontal="center" vertical="center"/>
    </xf>
    <xf numFmtId="14" fontId="23" fillId="0" borderId="21" xfId="0" applyNumberFormat="1" applyFont="1" applyBorder="1" applyAlignment="1">
      <alignment horizontal="center" vertical="center"/>
    </xf>
    <xf numFmtId="0" fontId="24" fillId="0" borderId="22" xfId="0" applyFont="1" applyBorder="1" applyAlignment="1">
      <alignment horizontal="center"/>
    </xf>
    <xf numFmtId="170" fontId="1" fillId="0" borderId="0" xfId="3" applyNumberFormat="1" applyAlignment="1">
      <alignment horizontal="center"/>
    </xf>
    <xf numFmtId="10" fontId="1" fillId="0" borderId="22" xfId="1" applyNumberFormat="1" applyBorder="1" applyAlignment="1">
      <alignment horizontal="center"/>
    </xf>
    <xf numFmtId="10" fontId="1" fillId="0" borderId="23" xfId="1" applyNumberForma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0" fontId="1" fillId="0" borderId="22" xfId="1" applyNumberFormat="1" applyFill="1" applyBorder="1" applyAlignment="1">
      <alignment horizontal="center"/>
    </xf>
    <xf numFmtId="10" fontId="1" fillId="0" borderId="23" xfId="1" applyNumberFormat="1" applyFill="1" applyBorder="1" applyAlignment="1">
      <alignment horizontal="center"/>
    </xf>
    <xf numFmtId="0" fontId="24" fillId="0" borderId="24" xfId="0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70" fontId="1" fillId="0" borderId="25" xfId="3" applyNumberFormat="1" applyBorder="1" applyAlignment="1">
      <alignment horizontal="center"/>
    </xf>
    <xf numFmtId="10" fontId="1" fillId="0" borderId="24" xfId="1" applyNumberForma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70" fontId="1" fillId="0" borderId="18" xfId="0" applyNumberFormat="1" applyFont="1" applyBorder="1" applyAlignment="1">
      <alignment horizontal="center"/>
    </xf>
    <xf numFmtId="10" fontId="23" fillId="0" borderId="22" xfId="1" applyNumberFormat="1" applyFont="1" applyBorder="1" applyAlignment="1">
      <alignment horizontal="center"/>
    </xf>
    <xf numFmtId="10" fontId="23" fillId="0" borderId="23" xfId="1" applyNumberFormat="1" applyFont="1" applyBorder="1" applyAlignment="1">
      <alignment horizontal="center"/>
    </xf>
    <xf numFmtId="14" fontId="1" fillId="0" borderId="25" xfId="0" applyNumberFormat="1" applyFont="1" applyBorder="1"/>
    <xf numFmtId="10" fontId="23" fillId="0" borderId="24" xfId="1" applyNumberFormat="1" applyFont="1" applyBorder="1" applyAlignment="1">
      <alignment horizontal="center"/>
    </xf>
    <xf numFmtId="10" fontId="23" fillId="0" borderId="26" xfId="1" applyNumberFormat="1" applyFont="1" applyBorder="1" applyAlignment="1">
      <alignment horizontal="center"/>
    </xf>
    <xf numFmtId="166" fontId="1" fillId="0" borderId="0" xfId="2" applyNumberFormat="1"/>
    <xf numFmtId="168" fontId="7" fillId="0" borderId="16" xfId="1" applyNumberFormat="1" applyFont="1" applyBorder="1" applyAlignment="1">
      <alignment vertical="center" wrapText="1" readingOrder="1"/>
    </xf>
    <xf numFmtId="10" fontId="9" fillId="0" borderId="13" xfId="1" applyNumberFormat="1" applyFont="1" applyBorder="1" applyAlignment="1">
      <alignment vertical="center" wrapText="1" readingOrder="1"/>
    </xf>
    <xf numFmtId="2" fontId="9" fillId="0" borderId="16" xfId="0" applyNumberFormat="1" applyFont="1" applyBorder="1" applyAlignment="1">
      <alignment vertical="center" wrapText="1" readingOrder="1"/>
    </xf>
    <xf numFmtId="168" fontId="9" fillId="0" borderId="16" xfId="1" applyNumberFormat="1" applyFont="1" applyBorder="1" applyAlignment="1">
      <alignment vertical="center" wrapText="1" readingOrder="1"/>
    </xf>
    <xf numFmtId="10" fontId="16" fillId="3" borderId="10" xfId="0" applyNumberFormat="1" applyFont="1" applyFill="1" applyBorder="1" applyAlignment="1">
      <alignment vertical="center" wrapText="1" readingOrder="1"/>
    </xf>
    <xf numFmtId="10" fontId="17" fillId="3" borderId="10" xfId="0" applyNumberFormat="1" applyFont="1" applyFill="1" applyBorder="1" applyAlignment="1">
      <alignment vertical="center" wrapText="1" readingOrder="1"/>
    </xf>
    <xf numFmtId="10" fontId="16" fillId="3" borderId="11" xfId="0" applyNumberFormat="1" applyFont="1" applyFill="1" applyBorder="1" applyAlignment="1">
      <alignment vertical="center" wrapText="1" readingOrder="1"/>
    </xf>
    <xf numFmtId="10" fontId="17" fillId="3" borderId="11" xfId="0" applyNumberFormat="1" applyFont="1" applyFill="1" applyBorder="1" applyAlignment="1">
      <alignment vertical="center" wrapText="1" readingOrder="1"/>
    </xf>
    <xf numFmtId="10" fontId="16" fillId="3" borderId="12" xfId="0" applyNumberFormat="1" applyFont="1" applyFill="1" applyBorder="1" applyAlignment="1">
      <alignment vertical="center" wrapText="1" readingOrder="1"/>
    </xf>
    <xf numFmtId="10" fontId="1" fillId="0" borderId="0" xfId="1" applyNumberFormat="1" applyFont="1"/>
    <xf numFmtId="10" fontId="16" fillId="5" borderId="3" xfId="0" applyNumberFormat="1" applyFont="1" applyFill="1" applyBorder="1" applyAlignment="1">
      <alignment vertical="center" wrapText="1" readingOrder="1"/>
    </xf>
    <xf numFmtId="10" fontId="16" fillId="3" borderId="3" xfId="0" applyNumberFormat="1" applyFont="1" applyFill="1" applyBorder="1" applyAlignment="1">
      <alignment vertical="center" wrapText="1" readingOrder="1"/>
    </xf>
    <xf numFmtId="10" fontId="16" fillId="5" borderId="12" xfId="0" applyNumberFormat="1" applyFont="1" applyFill="1" applyBorder="1" applyAlignment="1">
      <alignment vertical="center" wrapText="1" readingOrder="1"/>
    </xf>
    <xf numFmtId="0" fontId="24" fillId="0" borderId="27" xfId="0" applyFont="1" applyBorder="1" applyAlignment="1">
      <alignment horizontal="center"/>
    </xf>
    <xf numFmtId="14" fontId="26" fillId="8" borderId="17" xfId="0" applyNumberFormat="1" applyFont="1" applyFill="1" applyBorder="1" applyAlignment="1">
      <alignment horizontal="center" wrapText="1"/>
    </xf>
    <xf numFmtId="14" fontId="23" fillId="0" borderId="27" xfId="0" applyNumberFormat="1" applyFont="1" applyBorder="1" applyAlignment="1">
      <alignment horizontal="center" vertical="center"/>
    </xf>
    <xf numFmtId="10" fontId="1" fillId="0" borderId="17" xfId="1" applyNumberFormat="1" applyBorder="1" applyAlignment="1">
      <alignment horizontal="center"/>
    </xf>
    <xf numFmtId="10" fontId="1" fillId="0" borderId="27" xfId="1" applyNumberFormat="1" applyBorder="1" applyAlignment="1">
      <alignment horizontal="center"/>
    </xf>
    <xf numFmtId="10" fontId="1" fillId="9" borderId="0" xfId="1" applyNumberFormat="1" applyFill="1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2" fontId="16" fillId="3" borderId="12" xfId="0" applyNumberFormat="1" applyFont="1" applyFill="1" applyBorder="1" applyAlignment="1">
      <alignment horizontal="center" vertical="center" wrapText="1" readingOrder="1"/>
    </xf>
    <xf numFmtId="168" fontId="0" fillId="0" borderId="0" xfId="0" applyNumberFormat="1"/>
    <xf numFmtId="0" fontId="22" fillId="0" borderId="0" xfId="0" applyFont="1" applyAlignment="1">
      <alignment horizontal="center"/>
    </xf>
    <xf numFmtId="2" fontId="16" fillId="3" borderId="12" xfId="0" applyNumberFormat="1" applyFont="1" applyFill="1" applyBorder="1" applyAlignment="1">
      <alignment vertical="center" wrapText="1" readingOrder="1"/>
    </xf>
    <xf numFmtId="0" fontId="10" fillId="0" borderId="4" xfId="0" applyFont="1" applyBorder="1" applyAlignment="1">
      <alignment wrapText="1" readingOrder="1"/>
    </xf>
    <xf numFmtId="0" fontId="11" fillId="3" borderId="5" xfId="0" applyFont="1" applyFill="1" applyBorder="1" applyAlignment="1">
      <alignment wrapText="1" readingOrder="1"/>
    </xf>
    <xf numFmtId="0" fontId="11" fillId="3" borderId="6" xfId="0" applyFont="1" applyFill="1" applyBorder="1" applyAlignment="1">
      <alignment wrapText="1" readingOrder="1"/>
    </xf>
    <xf numFmtId="0" fontId="11" fillId="3" borderId="7" xfId="0" applyFont="1" applyFill="1" applyBorder="1" applyAlignment="1">
      <alignment wrapText="1" readingOrder="1"/>
    </xf>
    <xf numFmtId="0" fontId="3" fillId="0" borderId="0" xfId="0" applyFont="1" applyAlignment="1">
      <alignment vertical="center" readingOrder="1"/>
    </xf>
    <xf numFmtId="0" fontId="22" fillId="0" borderId="0" xfId="0" applyFont="1" applyAlignment="1">
      <alignment horizontal="center"/>
    </xf>
  </cellXfs>
  <cellStyles count="4">
    <cellStyle name="Comma 2" xfId="2" xr:uid="{ADF16B22-8EB2-4C64-8CA2-A5E327CBBCCC}"/>
    <cellStyle name="Comma 2 2" xfId="3" xr:uid="{1EED59CF-31F2-4B1A-85F8-3FB345F321C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'[1]INSTITUTIONAL FACT SHEET'!$A$5</c:f>
              <c:strCache>
                <c:ptCount val="1"/>
                <c:pt idx="0">
                  <c:v>CIFC Composite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'[1]Return Data'!$A$3:$A$97</c:f>
              <c:numCache>
                <c:formatCode>General</c:formatCode>
                <c:ptCount val="95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</c:numCache>
            </c:numRef>
          </c:cat>
          <c:val>
            <c:numRef>
              <c:f>'[1]Return Data'!$E$3:$E$97</c:f>
              <c:numCache>
                <c:formatCode>General</c:formatCode>
                <c:ptCount val="95"/>
                <c:pt idx="0">
                  <c:v>10000</c:v>
                </c:pt>
                <c:pt idx="1">
                  <c:v>10094</c:v>
                </c:pt>
                <c:pt idx="2">
                  <c:v>10258.86859168495</c:v>
                </c:pt>
                <c:pt idx="3">
                  <c:v>10334.89087039371</c:v>
                </c:pt>
                <c:pt idx="4">
                  <c:v>10489.810880481076</c:v>
                </c:pt>
                <c:pt idx="5">
                  <c:v>10657.704227462096</c:v>
                </c:pt>
                <c:pt idx="6">
                  <c:v>10779.380191181359</c:v>
                </c:pt>
                <c:pt idx="7">
                  <c:v>10750.57081502379</c:v>
                </c:pt>
                <c:pt idx="8">
                  <c:v>10872.042766061111</c:v>
                </c:pt>
                <c:pt idx="9">
                  <c:v>10903.81372494724</c:v>
                </c:pt>
                <c:pt idx="10">
                  <c:v>10951.58100116272</c:v>
                </c:pt>
                <c:pt idx="11">
                  <c:v>11058.290263815483</c:v>
                </c:pt>
                <c:pt idx="12">
                  <c:v>11124.640005398376</c:v>
                </c:pt>
                <c:pt idx="13">
                  <c:v>11198.530282251353</c:v>
                </c:pt>
                <c:pt idx="14">
                  <c:v>11292.735862202013</c:v>
                </c:pt>
                <c:pt idx="15">
                  <c:v>11349.431347977375</c:v>
                </c:pt>
                <c:pt idx="16">
                  <c:v>11395.189735326003</c:v>
                </c:pt>
                <c:pt idx="17">
                  <c:v>11425.39288240874</c:v>
                </c:pt>
                <c:pt idx="18">
                  <c:v>11513.28964523759</c:v>
                </c:pt>
                <c:pt idx="19">
                  <c:v>11591.339185271461</c:v>
                </c:pt>
                <c:pt idx="20">
                  <c:v>11592.836681468692</c:v>
                </c:pt>
                <c:pt idx="21">
                  <c:v>11610.34212808124</c:v>
                </c:pt>
                <c:pt idx="22">
                  <c:v>11579.65976744438</c:v>
                </c:pt>
                <c:pt idx="23">
                  <c:v>11629.492487784581</c:v>
                </c:pt>
                <c:pt idx="24">
                  <c:v>11706.879652457654</c:v>
                </c:pt>
                <c:pt idx="25">
                  <c:v>11672.177781084984</c:v>
                </c:pt>
                <c:pt idx="26">
                  <c:v>11720.571030668016</c:v>
                </c:pt>
                <c:pt idx="27">
                  <c:v>11875.320461234609</c:v>
                </c:pt>
                <c:pt idx="28">
                  <c:v>11932.692271905778</c:v>
                </c:pt>
                <c:pt idx="29">
                  <c:v>12044.067526921994</c:v>
                </c:pt>
                <c:pt idx="30">
                  <c:v>12093.798816430255</c:v>
                </c:pt>
                <c:pt idx="31">
                  <c:v>12132.498972642834</c:v>
                </c:pt>
                <c:pt idx="32">
                  <c:v>12189.333565049243</c:v>
                </c:pt>
                <c:pt idx="33">
                  <c:v>12156.384801827646</c:v>
                </c:pt>
                <c:pt idx="34">
                  <c:v>12138.013845819112</c:v>
                </c:pt>
                <c:pt idx="35">
                  <c:v>12143.511747026692</c:v>
                </c:pt>
                <c:pt idx="36">
                  <c:v>12112.647538273404</c:v>
                </c:pt>
                <c:pt idx="37">
                  <c:v>12084.413851470064</c:v>
                </c:pt>
                <c:pt idx="38">
                  <c:v>12075.726942004487</c:v>
                </c:pt>
                <c:pt idx="39">
                  <c:v>12058.296238735767</c:v>
                </c:pt>
                <c:pt idx="40">
                  <c:v>12337.919142216022</c:v>
                </c:pt>
                <c:pt idx="41">
                  <c:v>12490.484571704543</c:v>
                </c:pt>
                <c:pt idx="42">
                  <c:v>12582.595521617039</c:v>
                </c:pt>
                <c:pt idx="43">
                  <c:v>12568.779418259965</c:v>
                </c:pt>
                <c:pt idx="44">
                  <c:v>12709.938636925148</c:v>
                </c:pt>
                <c:pt idx="45">
                  <c:v>12788.646475028556</c:v>
                </c:pt>
                <c:pt idx="46">
                  <c:v>12906.229056593651</c:v>
                </c:pt>
                <c:pt idx="47">
                  <c:v>12998.064424393859</c:v>
                </c:pt>
                <c:pt idx="48">
                  <c:v>13062.710119889562</c:v>
                </c:pt>
                <c:pt idx="49">
                  <c:v>13218.920427104309</c:v>
                </c:pt>
                <c:pt idx="50">
                  <c:v>13270.329413400314</c:v>
                </c:pt>
                <c:pt idx="51">
                  <c:v>13334.6361221438</c:v>
                </c:pt>
                <c:pt idx="52">
                  <c:v>13370.247479601741</c:v>
                </c:pt>
                <c:pt idx="53">
                  <c:v>13437.34421560364</c:v>
                </c:pt>
                <c:pt idx="54">
                  <c:v>13472.14924849013</c:v>
                </c:pt>
                <c:pt idx="55">
                  <c:v>13465.335667101363</c:v>
                </c:pt>
                <c:pt idx="56">
                  <c:v>13574.208099365818</c:v>
                </c:pt>
                <c:pt idx="57">
                  <c:v>13563.858237437429</c:v>
                </c:pt>
                <c:pt idx="58">
                  <c:v>13569.355770903456</c:v>
                </c:pt>
                <c:pt idx="59">
                  <c:v>13640.773743021364</c:v>
                </c:pt>
                <c:pt idx="60">
                  <c:v>13664.582981569121</c:v>
                </c:pt>
                <c:pt idx="61">
                  <c:v>13730.16887589301</c:v>
                </c:pt>
                <c:pt idx="62">
                  <c:v>13847.513917711518</c:v>
                </c:pt>
                <c:pt idx="63">
                  <c:v>13864.85925596776</c:v>
                </c:pt>
                <c:pt idx="64">
                  <c:v>13910.831262607868</c:v>
                </c:pt>
                <c:pt idx="65">
                  <c:v>13974.007947603017</c:v>
                </c:pt>
                <c:pt idx="66">
                  <c:v>13984.509444355503</c:v>
                </c:pt>
                <c:pt idx="67">
                  <c:v>13993.083821054333</c:v>
                </c:pt>
                <c:pt idx="68">
                  <c:v>14090.098800012411</c:v>
                </c:pt>
                <c:pt idx="69">
                  <c:v>14150.897949513941</c:v>
                </c:pt>
                <c:pt idx="70">
                  <c:v>14246.453691359604</c:v>
                </c:pt>
                <c:pt idx="71">
                  <c:v>14251.319717478198</c:v>
                </c:pt>
                <c:pt idx="72">
                  <c:v>14151.877505903525</c:v>
                </c:pt>
                <c:pt idx="73">
                  <c:v>13850.824932160443</c:v>
                </c:pt>
                <c:pt idx="74">
                  <c:v>14140.307173242596</c:v>
                </c:pt>
                <c:pt idx="75">
                  <c:v>14370.794180166449</c:v>
                </c:pt>
                <c:pt idx="76">
                  <c:v>14333.430115298015</c:v>
                </c:pt>
                <c:pt idx="77">
                  <c:v>14571.365055211962</c:v>
                </c:pt>
                <c:pt idx="78">
                  <c:v>14511.622458485592</c:v>
                </c:pt>
                <c:pt idx="79">
                  <c:v>14549.352676877654</c:v>
                </c:pt>
                <c:pt idx="80">
                  <c:v>14658.472821954238</c:v>
                </c:pt>
                <c:pt idx="81">
                  <c:v>14607.168167077398</c:v>
                </c:pt>
                <c:pt idx="82">
                  <c:v>14687.507591996324</c:v>
                </c:pt>
                <c:pt idx="83">
                  <c:v>14622.88255859154</c:v>
                </c:pt>
                <c:pt idx="84">
                  <c:v>14717.931295222385</c:v>
                </c:pt>
                <c:pt idx="85">
                  <c:v>14926.925919614543</c:v>
                </c:pt>
                <c:pt idx="86">
                  <c:v>14977.677467741234</c:v>
                </c:pt>
                <c:pt idx="87">
                  <c:v>14756.007841218663</c:v>
                </c:pt>
                <c:pt idx="88">
                  <c:v>13211.053820243069</c:v>
                </c:pt>
                <c:pt idx="89">
                  <c:v>13689.293968535869</c:v>
                </c:pt>
                <c:pt idx="90">
                  <c:v>14197.166774768548</c:v>
                </c:pt>
                <c:pt idx="91">
                  <c:v>14322.10184238651</c:v>
                </c:pt>
                <c:pt idx="92">
                  <c:v>14512.779354279415</c:v>
                </c:pt>
                <c:pt idx="93">
                  <c:v>14692.174920115034</c:v>
                </c:pt>
                <c:pt idx="94">
                  <c:v>14758.761414678425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1B-4834-8890-4C55409A86CA}"/>
            </c:ext>
          </c:extLst>
        </c:ser>
        <c:ser>
          <c:idx val="2"/>
          <c:order val="1"/>
          <c:tx>
            <c:strRef>
              <c:f>'[1]INSTITUTIONAL FACT SHEET'!$A$6</c:f>
              <c:strCache>
                <c:ptCount val="1"/>
                <c:pt idx="0">
                  <c:v>S&amp;P LSTA Levg. Loan 100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'[1]Return Data'!$A$3:$A$97</c:f>
              <c:numCache>
                <c:formatCode>General</c:formatCode>
                <c:ptCount val="95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</c:numCache>
            </c:numRef>
          </c:cat>
          <c:val>
            <c:numRef>
              <c:f>'[1]Return Data'!$F$3:$F$97</c:f>
              <c:numCache>
                <c:formatCode>General</c:formatCode>
                <c:ptCount val="95"/>
                <c:pt idx="0">
                  <c:v>10000</c:v>
                </c:pt>
                <c:pt idx="1">
                  <c:v>10107.631245991992</c:v>
                </c:pt>
                <c:pt idx="2">
                  <c:v>10229.994627103662</c:v>
                </c:pt>
                <c:pt idx="3">
                  <c:v>10239.238319727772</c:v>
                </c:pt>
                <c:pt idx="4">
                  <c:v>10325.320207289806</c:v>
                </c:pt>
                <c:pt idx="5">
                  <c:v>10383.439924663904</c:v>
                </c:pt>
                <c:pt idx="6">
                  <c:v>10395.745590469753</c:v>
                </c:pt>
                <c:pt idx="7">
                  <c:v>10305.504041226868</c:v>
                </c:pt>
                <c:pt idx="8">
                  <c:v>10431.391580151481</c:v>
                </c:pt>
                <c:pt idx="9">
                  <c:v>10409.380037090317</c:v>
                </c:pt>
                <c:pt idx="10">
                  <c:v>10423.70776065769</c:v>
                </c:pt>
                <c:pt idx="11">
                  <c:v>10513.082713717064</c:v>
                </c:pt>
                <c:pt idx="12">
                  <c:v>10570.509154144353</c:v>
                </c:pt>
                <c:pt idx="13">
                  <c:v>10615.514382607993</c:v>
                </c:pt>
                <c:pt idx="14">
                  <c:v>10680.971281002478</c:v>
                </c:pt>
                <c:pt idx="15">
                  <c:v>10686.459723498045</c:v>
                </c:pt>
                <c:pt idx="16">
                  <c:v>10722.452351653177</c:v>
                </c:pt>
                <c:pt idx="17">
                  <c:v>10736.664529062748</c:v>
                </c:pt>
                <c:pt idx="18">
                  <c:v>10818.35566262833</c:v>
                </c:pt>
                <c:pt idx="19">
                  <c:v>10878.266345448352</c:v>
                </c:pt>
                <c:pt idx="20">
                  <c:v>10850.59304065492</c:v>
                </c:pt>
                <c:pt idx="21">
                  <c:v>10876.186514607925</c:v>
                </c:pt>
                <c:pt idx="22">
                  <c:v>10771.270603324267</c:v>
                </c:pt>
                <c:pt idx="23">
                  <c:v>10836.958594034355</c:v>
                </c:pt>
                <c:pt idx="24">
                  <c:v>10876.128741529024</c:v>
                </c:pt>
                <c:pt idx="25">
                  <c:v>10720.776932365059</c:v>
                </c:pt>
                <c:pt idx="26">
                  <c:v>10742.49961003172</c:v>
                </c:pt>
                <c:pt idx="27">
                  <c:v>10898.140284590188</c:v>
                </c:pt>
                <c:pt idx="28">
                  <c:v>10918.765273757735</c:v>
                </c:pt>
                <c:pt idx="29">
                  <c:v>10998.261030325091</c:v>
                </c:pt>
                <c:pt idx="30">
                  <c:v>11004.09611129406</c:v>
                </c:pt>
                <c:pt idx="31">
                  <c:v>10909.117169581319</c:v>
                </c:pt>
                <c:pt idx="32">
                  <c:v>10870.178114402252</c:v>
                </c:pt>
                <c:pt idx="33">
                  <c:v>10769.537410957242</c:v>
                </c:pt>
                <c:pt idx="34">
                  <c:v>10665.488095857092</c:v>
                </c:pt>
                <c:pt idx="35">
                  <c:v>10666.528011277305</c:v>
                </c:pt>
                <c:pt idx="36">
                  <c:v>10554.968195920066</c:v>
                </c:pt>
                <c:pt idx="37">
                  <c:v>10425.44095302471</c:v>
                </c:pt>
                <c:pt idx="38">
                  <c:v>10380.724589955573</c:v>
                </c:pt>
                <c:pt idx="39">
                  <c:v>10358.597500736607</c:v>
                </c:pt>
                <c:pt idx="40">
                  <c:v>10685.073169604426</c:v>
                </c:pt>
                <c:pt idx="41">
                  <c:v>10935.172828165529</c:v>
                </c:pt>
                <c:pt idx="42">
                  <c:v>11001.438549664626</c:v>
                </c:pt>
                <c:pt idx="43">
                  <c:v>10984.453264467822</c:v>
                </c:pt>
                <c:pt idx="44">
                  <c:v>11164.705270637985</c:v>
                </c:pt>
                <c:pt idx="45">
                  <c:v>11243.276657942928</c:v>
                </c:pt>
                <c:pt idx="46">
                  <c:v>11310.466748704435</c:v>
                </c:pt>
                <c:pt idx="47">
                  <c:v>11392.042336112216</c:v>
                </c:pt>
                <c:pt idx="48">
                  <c:v>11412.667325279765</c:v>
                </c:pt>
                <c:pt idx="49">
                  <c:v>11560.046449555435</c:v>
                </c:pt>
                <c:pt idx="50">
                  <c:v>11607.015962701696</c:v>
                </c:pt>
                <c:pt idx="51">
                  <c:v>11657.220768266401</c:v>
                </c:pt>
                <c:pt idx="52">
                  <c:v>11650.576864192821</c:v>
                </c:pt>
                <c:pt idx="53">
                  <c:v>11698.181881206994</c:v>
                </c:pt>
                <c:pt idx="54">
                  <c:v>11749.946559902017</c:v>
                </c:pt>
                <c:pt idx="55">
                  <c:v>11724.237539791207</c:v>
                </c:pt>
                <c:pt idx="56">
                  <c:v>11814.536862112993</c:v>
                </c:pt>
                <c:pt idx="57">
                  <c:v>11789.752211264595</c:v>
                </c:pt>
                <c:pt idx="58">
                  <c:v>11829.557862627173</c:v>
                </c:pt>
                <c:pt idx="59">
                  <c:v>11895.93913028407</c:v>
                </c:pt>
                <c:pt idx="60">
                  <c:v>11904.662865198077</c:v>
                </c:pt>
                <c:pt idx="61">
                  <c:v>11942.504231878031</c:v>
                </c:pt>
                <c:pt idx="62">
                  <c:v>12070.876013195373</c:v>
                </c:pt>
                <c:pt idx="63">
                  <c:v>12077.982101900157</c:v>
                </c:pt>
                <c:pt idx="64">
                  <c:v>12110.277253005643</c:v>
                </c:pt>
                <c:pt idx="65">
                  <c:v>12159.326596992332</c:v>
                </c:pt>
                <c:pt idx="66">
                  <c:v>12160.13542009694</c:v>
                </c:pt>
                <c:pt idx="67">
                  <c:v>12161.637520148359</c:v>
                </c:pt>
                <c:pt idx="68">
                  <c:v>12269.268766140349</c:v>
                </c:pt>
                <c:pt idx="69">
                  <c:v>12330.739322090687</c:v>
                </c:pt>
                <c:pt idx="70">
                  <c:v>12416.590117337117</c:v>
                </c:pt>
                <c:pt idx="71">
                  <c:v>12391.92101264652</c:v>
                </c:pt>
                <c:pt idx="72">
                  <c:v>12255.865411835388</c:v>
                </c:pt>
                <c:pt idx="73">
                  <c:v>11868.785783200739</c:v>
                </c:pt>
                <c:pt idx="74">
                  <c:v>12290.818124570305</c:v>
                </c:pt>
                <c:pt idx="75">
                  <c:v>12537.393625318469</c:v>
                </c:pt>
                <c:pt idx="76">
                  <c:v>12477.482942498447</c:v>
                </c:pt>
                <c:pt idx="77">
                  <c:v>12737.981755261677</c:v>
                </c:pt>
                <c:pt idx="78">
                  <c:v>12652.708690804255</c:v>
                </c:pt>
                <c:pt idx="79">
                  <c:v>12675.240191575525</c:v>
                </c:pt>
                <c:pt idx="80">
                  <c:v>12807.251676863612</c:v>
                </c:pt>
                <c:pt idx="81">
                  <c:v>12756.815778983306</c:v>
                </c:pt>
                <c:pt idx="82">
                  <c:v>12843.590943492149</c:v>
                </c:pt>
                <c:pt idx="83">
                  <c:v>12818.170788775842</c:v>
                </c:pt>
                <c:pt idx="84">
                  <c:v>12914.420738224397</c:v>
                </c:pt>
                <c:pt idx="85">
                  <c:v>13132.860749547921</c:v>
                </c:pt>
                <c:pt idx="86">
                  <c:v>13161.747288998269</c:v>
                </c:pt>
                <c:pt idx="87">
                  <c:v>12906.274734099403</c:v>
                </c:pt>
                <c:pt idx="88">
                  <c:v>11835.335170517241</c:v>
                </c:pt>
                <c:pt idx="89">
                  <c:v>12222.299252994089</c:v>
                </c:pt>
                <c:pt idx="90">
                  <c:v>12641.15407502412</c:v>
                </c:pt>
                <c:pt idx="91">
                  <c:v>12616.311651096821</c:v>
                </c:pt>
                <c:pt idx="92">
                  <c:v>12893.391337504549</c:v>
                </c:pt>
                <c:pt idx="93">
                  <c:v>13061.85763557897</c:v>
                </c:pt>
                <c:pt idx="94">
                  <c:v>13062.897550999185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F1B-4834-8890-4C55409A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2"/>
        <c:majorTimeUnit val="months"/>
      </c:dateAx>
      <c:valAx>
        <c:axId val="536340472"/>
        <c:scaling>
          <c:orientation val="minMax"/>
          <c:max val="15000"/>
          <c:min val="9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'[2]INSTITUTIONAL FACT SHEET'!$A$5</c:f>
              <c:strCache>
                <c:ptCount val="1"/>
                <c:pt idx="0">
                  <c:v>CIFC Composite</c:v>
                </c:pt>
              </c:strCache>
            </c:strRef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'[2]Return Data'!$A$3:$A$100</c:f>
              <c:numCache>
                <c:formatCode>m/d/yyyy</c:formatCode>
                <c:ptCount val="98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  <c:pt idx="95">
                  <c:v>44135</c:v>
                </c:pt>
                <c:pt idx="96">
                  <c:v>44165</c:v>
                </c:pt>
                <c:pt idx="97">
                  <c:v>44196</c:v>
                </c:pt>
              </c:numCache>
            </c:numRef>
          </c:cat>
          <c:val>
            <c:numRef>
              <c:f>'[2]Return Data'!$E$3:$E$100</c:f>
              <c:numCache>
                <c:formatCode>[$-10409]#,##0.00;\(#,##0.00\)</c:formatCode>
                <c:ptCount val="98"/>
                <c:pt idx="0">
                  <c:v>10000</c:v>
                </c:pt>
                <c:pt idx="1">
                  <c:v>10094</c:v>
                </c:pt>
                <c:pt idx="2">
                  <c:v>10258.86859168495</c:v>
                </c:pt>
                <c:pt idx="3">
                  <c:v>10334.89087039371</c:v>
                </c:pt>
                <c:pt idx="4">
                  <c:v>10489.810880481076</c:v>
                </c:pt>
                <c:pt idx="5">
                  <c:v>10657.704227462096</c:v>
                </c:pt>
                <c:pt idx="6">
                  <c:v>10779.380191181359</c:v>
                </c:pt>
                <c:pt idx="7">
                  <c:v>10750.57081502379</c:v>
                </c:pt>
                <c:pt idx="8">
                  <c:v>10872.042766061111</c:v>
                </c:pt>
                <c:pt idx="9">
                  <c:v>10903.81372494724</c:v>
                </c:pt>
                <c:pt idx="10">
                  <c:v>10951.58100116272</c:v>
                </c:pt>
                <c:pt idx="11">
                  <c:v>11058.290263815483</c:v>
                </c:pt>
                <c:pt idx="12">
                  <c:v>11124.640005398376</c:v>
                </c:pt>
                <c:pt idx="13">
                  <c:v>11198.530282251353</c:v>
                </c:pt>
                <c:pt idx="14">
                  <c:v>11292.735862202013</c:v>
                </c:pt>
                <c:pt idx="15">
                  <c:v>11349.431347977375</c:v>
                </c:pt>
                <c:pt idx="16">
                  <c:v>11395.189735326003</c:v>
                </c:pt>
                <c:pt idx="17">
                  <c:v>11425.39288240874</c:v>
                </c:pt>
                <c:pt idx="18">
                  <c:v>11513.28964523759</c:v>
                </c:pt>
                <c:pt idx="19">
                  <c:v>11591.339185271461</c:v>
                </c:pt>
                <c:pt idx="20">
                  <c:v>11592.836681468692</c:v>
                </c:pt>
                <c:pt idx="21">
                  <c:v>11610.34212808124</c:v>
                </c:pt>
                <c:pt idx="22">
                  <c:v>11579.65976744438</c:v>
                </c:pt>
                <c:pt idx="23">
                  <c:v>11629.492487784581</c:v>
                </c:pt>
                <c:pt idx="24">
                  <c:v>11706.879652457654</c:v>
                </c:pt>
                <c:pt idx="25">
                  <c:v>11672.177781084984</c:v>
                </c:pt>
                <c:pt idx="26">
                  <c:v>11720.571030668016</c:v>
                </c:pt>
                <c:pt idx="27">
                  <c:v>11875.320461234609</c:v>
                </c:pt>
                <c:pt idx="28">
                  <c:v>11932.692271905778</c:v>
                </c:pt>
                <c:pt idx="29">
                  <c:v>12044.067526921994</c:v>
                </c:pt>
                <c:pt idx="30">
                  <c:v>12093.798816430255</c:v>
                </c:pt>
                <c:pt idx="31">
                  <c:v>12132.498972642834</c:v>
                </c:pt>
                <c:pt idx="32">
                  <c:v>12189.333565049243</c:v>
                </c:pt>
                <c:pt idx="33">
                  <c:v>12156.384801827646</c:v>
                </c:pt>
                <c:pt idx="34">
                  <c:v>12138.013845819112</c:v>
                </c:pt>
                <c:pt idx="35">
                  <c:v>12143.511747026692</c:v>
                </c:pt>
                <c:pt idx="36">
                  <c:v>12112.647538273404</c:v>
                </c:pt>
                <c:pt idx="37">
                  <c:v>12084.413851470064</c:v>
                </c:pt>
                <c:pt idx="38">
                  <c:v>12075.726942004487</c:v>
                </c:pt>
                <c:pt idx="39">
                  <c:v>12058.296238735767</c:v>
                </c:pt>
                <c:pt idx="40">
                  <c:v>12337.919142216022</c:v>
                </c:pt>
                <c:pt idx="41">
                  <c:v>12490.484571704543</c:v>
                </c:pt>
                <c:pt idx="42">
                  <c:v>12582.595521617039</c:v>
                </c:pt>
                <c:pt idx="43">
                  <c:v>12568.779418259965</c:v>
                </c:pt>
                <c:pt idx="44">
                  <c:v>12709.938636925148</c:v>
                </c:pt>
                <c:pt idx="45">
                  <c:v>12788.646475028556</c:v>
                </c:pt>
                <c:pt idx="46">
                  <c:v>12906.229056593651</c:v>
                </c:pt>
                <c:pt idx="47">
                  <c:v>12998.064424393859</c:v>
                </c:pt>
                <c:pt idx="48">
                  <c:v>13062.710119889562</c:v>
                </c:pt>
                <c:pt idx="49">
                  <c:v>13218.920427104309</c:v>
                </c:pt>
                <c:pt idx="50">
                  <c:v>13270.329413400314</c:v>
                </c:pt>
                <c:pt idx="51">
                  <c:v>13334.6361221438</c:v>
                </c:pt>
                <c:pt idx="52">
                  <c:v>13370.247479601741</c:v>
                </c:pt>
                <c:pt idx="53">
                  <c:v>13437.34421560364</c:v>
                </c:pt>
                <c:pt idx="54">
                  <c:v>13472.14924849013</c:v>
                </c:pt>
                <c:pt idx="55">
                  <c:v>13465.335667101363</c:v>
                </c:pt>
                <c:pt idx="56">
                  <c:v>13574.208099365818</c:v>
                </c:pt>
                <c:pt idx="57">
                  <c:v>13563.858237437429</c:v>
                </c:pt>
                <c:pt idx="58">
                  <c:v>13569.355770903456</c:v>
                </c:pt>
                <c:pt idx="59">
                  <c:v>13640.773743021364</c:v>
                </c:pt>
                <c:pt idx="60">
                  <c:v>13664.582981569121</c:v>
                </c:pt>
                <c:pt idx="61">
                  <c:v>13730.16887589301</c:v>
                </c:pt>
                <c:pt idx="62">
                  <c:v>13847.513917711518</c:v>
                </c:pt>
                <c:pt idx="63">
                  <c:v>13864.85925596776</c:v>
                </c:pt>
                <c:pt idx="64">
                  <c:v>13910.831262607868</c:v>
                </c:pt>
                <c:pt idx="65">
                  <c:v>13974.007947603017</c:v>
                </c:pt>
                <c:pt idx="66">
                  <c:v>13984.509444355503</c:v>
                </c:pt>
                <c:pt idx="67">
                  <c:v>13993.083821054333</c:v>
                </c:pt>
                <c:pt idx="68">
                  <c:v>14090.098800012411</c:v>
                </c:pt>
                <c:pt idx="69">
                  <c:v>14150.897949513941</c:v>
                </c:pt>
                <c:pt idx="70">
                  <c:v>14246.453691359604</c:v>
                </c:pt>
                <c:pt idx="71">
                  <c:v>14251.319717478198</c:v>
                </c:pt>
                <c:pt idx="72">
                  <c:v>14151.877505903525</c:v>
                </c:pt>
                <c:pt idx="73">
                  <c:v>13850.824932160443</c:v>
                </c:pt>
                <c:pt idx="74">
                  <c:v>14140.307173242596</c:v>
                </c:pt>
                <c:pt idx="75">
                  <c:v>14370.794180166449</c:v>
                </c:pt>
                <c:pt idx="76">
                  <c:v>14333.430115298015</c:v>
                </c:pt>
                <c:pt idx="77">
                  <c:v>14571.365055211962</c:v>
                </c:pt>
                <c:pt idx="78">
                  <c:v>14511.622458485592</c:v>
                </c:pt>
                <c:pt idx="79">
                  <c:v>14549.352676877654</c:v>
                </c:pt>
                <c:pt idx="80">
                  <c:v>14658.472821954238</c:v>
                </c:pt>
                <c:pt idx="81">
                  <c:v>14607.168167077398</c:v>
                </c:pt>
                <c:pt idx="82">
                  <c:v>14687.507591996324</c:v>
                </c:pt>
                <c:pt idx="83">
                  <c:v>14622.88255859154</c:v>
                </c:pt>
                <c:pt idx="84">
                  <c:v>14717.931295222385</c:v>
                </c:pt>
                <c:pt idx="85">
                  <c:v>14926.925919614543</c:v>
                </c:pt>
                <c:pt idx="86">
                  <c:v>14977.677467741234</c:v>
                </c:pt>
                <c:pt idx="87">
                  <c:v>14756.007841218663</c:v>
                </c:pt>
                <c:pt idx="88">
                  <c:v>13211.053820243069</c:v>
                </c:pt>
                <c:pt idx="89">
                  <c:v>13689.293968535869</c:v>
                </c:pt>
                <c:pt idx="90">
                  <c:v>14197.166774768548</c:v>
                </c:pt>
                <c:pt idx="91">
                  <c:v>14322.10184238651</c:v>
                </c:pt>
                <c:pt idx="92">
                  <c:v>14512.779354279415</c:v>
                </c:pt>
                <c:pt idx="93">
                  <c:v>14692.174920115034</c:v>
                </c:pt>
                <c:pt idx="94">
                  <c:v>14758.761414678425</c:v>
                </c:pt>
                <c:pt idx="95">
                  <c:v>14755.80966239549</c:v>
                </c:pt>
                <c:pt idx="96">
                  <c:v>15043.547950812203</c:v>
                </c:pt>
                <c:pt idx="97">
                  <c:v>15243.627138558006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F63-415F-9E63-7ABC7C245F23}"/>
            </c:ext>
          </c:extLst>
        </c:ser>
        <c:ser>
          <c:idx val="2"/>
          <c:order val="1"/>
          <c:tx>
            <c:strRef>
              <c:f>'[2]INSTITUTIONAL FACT SHEET'!$A$6</c:f>
              <c:strCache>
                <c:ptCount val="1"/>
                <c:pt idx="0">
                  <c:v>S&amp;P LSTA Levg. Loan 100 TR Index</c:v>
                </c:pt>
              </c:strCache>
            </c:strRef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'[2]Return Data'!$A$3:$A$100</c:f>
              <c:numCache>
                <c:formatCode>m/d/yyyy</c:formatCode>
                <c:ptCount val="98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41364</c:v>
                </c:pt>
                <c:pt idx="5">
                  <c:v>41394</c:v>
                </c:pt>
                <c:pt idx="6">
                  <c:v>41425</c:v>
                </c:pt>
                <c:pt idx="7">
                  <c:v>41455</c:v>
                </c:pt>
                <c:pt idx="8">
                  <c:v>41486</c:v>
                </c:pt>
                <c:pt idx="9">
                  <c:v>41517</c:v>
                </c:pt>
                <c:pt idx="10">
                  <c:v>41547</c:v>
                </c:pt>
                <c:pt idx="11">
                  <c:v>41578</c:v>
                </c:pt>
                <c:pt idx="12">
                  <c:v>41608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41790</c:v>
                </c:pt>
                <c:pt idx="19">
                  <c:v>41820</c:v>
                </c:pt>
                <c:pt idx="20">
                  <c:v>41851</c:v>
                </c:pt>
                <c:pt idx="21">
                  <c:v>41882</c:v>
                </c:pt>
                <c:pt idx="22">
                  <c:v>41912</c:v>
                </c:pt>
                <c:pt idx="23">
                  <c:v>41943</c:v>
                </c:pt>
                <c:pt idx="24">
                  <c:v>41973</c:v>
                </c:pt>
                <c:pt idx="25">
                  <c:v>42004</c:v>
                </c:pt>
                <c:pt idx="26">
                  <c:v>42035</c:v>
                </c:pt>
                <c:pt idx="27">
                  <c:v>42063</c:v>
                </c:pt>
                <c:pt idx="28">
                  <c:v>42094</c:v>
                </c:pt>
                <c:pt idx="29">
                  <c:v>42124</c:v>
                </c:pt>
                <c:pt idx="30">
                  <c:v>42155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42308</c:v>
                </c:pt>
                <c:pt idx="36">
                  <c:v>42338</c:v>
                </c:pt>
                <c:pt idx="37">
                  <c:v>42369</c:v>
                </c:pt>
                <c:pt idx="38">
                  <c:v>42400</c:v>
                </c:pt>
                <c:pt idx="39">
                  <c:v>42429</c:v>
                </c:pt>
                <c:pt idx="40">
                  <c:v>42460</c:v>
                </c:pt>
                <c:pt idx="41">
                  <c:v>42490</c:v>
                </c:pt>
                <c:pt idx="42">
                  <c:v>42521</c:v>
                </c:pt>
                <c:pt idx="43">
                  <c:v>42551</c:v>
                </c:pt>
                <c:pt idx="44">
                  <c:v>42582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42735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42855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43008</c:v>
                </c:pt>
                <c:pt idx="59">
                  <c:v>43039</c:v>
                </c:pt>
                <c:pt idx="60">
                  <c:v>43069</c:v>
                </c:pt>
                <c:pt idx="61">
                  <c:v>43100</c:v>
                </c:pt>
                <c:pt idx="62">
                  <c:v>43131</c:v>
                </c:pt>
                <c:pt idx="63">
                  <c:v>43159</c:v>
                </c:pt>
                <c:pt idx="64">
                  <c:v>43190</c:v>
                </c:pt>
                <c:pt idx="65">
                  <c:v>43220</c:v>
                </c:pt>
                <c:pt idx="66">
                  <c:v>43251</c:v>
                </c:pt>
                <c:pt idx="67">
                  <c:v>43281</c:v>
                </c:pt>
                <c:pt idx="68">
                  <c:v>43312</c:v>
                </c:pt>
                <c:pt idx="69">
                  <c:v>43343</c:v>
                </c:pt>
                <c:pt idx="70">
                  <c:v>43373</c:v>
                </c:pt>
                <c:pt idx="71">
                  <c:v>43404</c:v>
                </c:pt>
                <c:pt idx="72">
                  <c:v>43434</c:v>
                </c:pt>
                <c:pt idx="73">
                  <c:v>43465</c:v>
                </c:pt>
                <c:pt idx="74">
                  <c:v>43496</c:v>
                </c:pt>
                <c:pt idx="75">
                  <c:v>43524</c:v>
                </c:pt>
                <c:pt idx="76">
                  <c:v>43555</c:v>
                </c:pt>
                <c:pt idx="77">
                  <c:v>43585</c:v>
                </c:pt>
                <c:pt idx="78">
                  <c:v>43616</c:v>
                </c:pt>
                <c:pt idx="79">
                  <c:v>43646</c:v>
                </c:pt>
                <c:pt idx="80">
                  <c:v>43677</c:v>
                </c:pt>
                <c:pt idx="81">
                  <c:v>43708</c:v>
                </c:pt>
                <c:pt idx="82">
                  <c:v>43738</c:v>
                </c:pt>
                <c:pt idx="83">
                  <c:v>43769</c:v>
                </c:pt>
                <c:pt idx="84">
                  <c:v>43799</c:v>
                </c:pt>
                <c:pt idx="85">
                  <c:v>43830</c:v>
                </c:pt>
                <c:pt idx="86">
                  <c:v>43861</c:v>
                </c:pt>
                <c:pt idx="87">
                  <c:v>43890</c:v>
                </c:pt>
                <c:pt idx="88">
                  <c:v>43921</c:v>
                </c:pt>
                <c:pt idx="89">
                  <c:v>43951</c:v>
                </c:pt>
                <c:pt idx="90">
                  <c:v>43982</c:v>
                </c:pt>
                <c:pt idx="91">
                  <c:v>44012</c:v>
                </c:pt>
                <c:pt idx="92">
                  <c:v>44043</c:v>
                </c:pt>
                <c:pt idx="93">
                  <c:v>44074</c:v>
                </c:pt>
                <c:pt idx="94">
                  <c:v>44104</c:v>
                </c:pt>
                <c:pt idx="95">
                  <c:v>44135</c:v>
                </c:pt>
                <c:pt idx="96">
                  <c:v>44165</c:v>
                </c:pt>
                <c:pt idx="97">
                  <c:v>44196</c:v>
                </c:pt>
              </c:numCache>
            </c:numRef>
          </c:cat>
          <c:val>
            <c:numRef>
              <c:f>'[2]Return Data'!$F$3:$F$100</c:f>
              <c:numCache>
                <c:formatCode>[$-10409]#,##0.00;\(#,##0.00\)</c:formatCode>
                <c:ptCount val="98"/>
                <c:pt idx="0">
                  <c:v>10000</c:v>
                </c:pt>
                <c:pt idx="1">
                  <c:v>10107.631245991992</c:v>
                </c:pt>
                <c:pt idx="2">
                  <c:v>10229.994627103662</c:v>
                </c:pt>
                <c:pt idx="3">
                  <c:v>10239.238319727772</c:v>
                </c:pt>
                <c:pt idx="4">
                  <c:v>10325.320207289806</c:v>
                </c:pt>
                <c:pt idx="5">
                  <c:v>10383.439924663904</c:v>
                </c:pt>
                <c:pt idx="6">
                  <c:v>10395.745590469753</c:v>
                </c:pt>
                <c:pt idx="7">
                  <c:v>10305.504041226868</c:v>
                </c:pt>
                <c:pt idx="8">
                  <c:v>10431.391580151481</c:v>
                </c:pt>
                <c:pt idx="9">
                  <c:v>10409.380037090317</c:v>
                </c:pt>
                <c:pt idx="10">
                  <c:v>10423.70776065769</c:v>
                </c:pt>
                <c:pt idx="11">
                  <c:v>10513.082713717064</c:v>
                </c:pt>
                <c:pt idx="12">
                  <c:v>10570.509154144353</c:v>
                </c:pt>
                <c:pt idx="13">
                  <c:v>10615.514382607993</c:v>
                </c:pt>
                <c:pt idx="14">
                  <c:v>10680.971281002478</c:v>
                </c:pt>
                <c:pt idx="15">
                  <c:v>10686.459723498045</c:v>
                </c:pt>
                <c:pt idx="16">
                  <c:v>10722.452351653177</c:v>
                </c:pt>
                <c:pt idx="17">
                  <c:v>10736.664529062748</c:v>
                </c:pt>
                <c:pt idx="18">
                  <c:v>10818.35566262833</c:v>
                </c:pt>
                <c:pt idx="19">
                  <c:v>10878.266345448352</c:v>
                </c:pt>
                <c:pt idx="20">
                  <c:v>10850.59304065492</c:v>
                </c:pt>
                <c:pt idx="21">
                  <c:v>10876.186514607925</c:v>
                </c:pt>
                <c:pt idx="22">
                  <c:v>10771.270603324267</c:v>
                </c:pt>
                <c:pt idx="23">
                  <c:v>10836.958594034355</c:v>
                </c:pt>
                <c:pt idx="24">
                  <c:v>10876.128741529024</c:v>
                </c:pt>
                <c:pt idx="25">
                  <c:v>10720.776932365059</c:v>
                </c:pt>
                <c:pt idx="26">
                  <c:v>10742.49961003172</c:v>
                </c:pt>
                <c:pt idx="27">
                  <c:v>10898.140284590188</c:v>
                </c:pt>
                <c:pt idx="28">
                  <c:v>10918.765273757735</c:v>
                </c:pt>
                <c:pt idx="29">
                  <c:v>10998.261030325091</c:v>
                </c:pt>
                <c:pt idx="30">
                  <c:v>11004.09611129406</c:v>
                </c:pt>
                <c:pt idx="31">
                  <c:v>10909.117169581319</c:v>
                </c:pt>
                <c:pt idx="32">
                  <c:v>10870.178114402252</c:v>
                </c:pt>
                <c:pt idx="33">
                  <c:v>10769.537410957242</c:v>
                </c:pt>
                <c:pt idx="34">
                  <c:v>10665.488095857092</c:v>
                </c:pt>
                <c:pt idx="35">
                  <c:v>10666.528011277305</c:v>
                </c:pt>
                <c:pt idx="36">
                  <c:v>10554.968195920066</c:v>
                </c:pt>
                <c:pt idx="37">
                  <c:v>10425.44095302471</c:v>
                </c:pt>
                <c:pt idx="38">
                  <c:v>10380.724589955573</c:v>
                </c:pt>
                <c:pt idx="39">
                  <c:v>10358.597500736607</c:v>
                </c:pt>
                <c:pt idx="40">
                  <c:v>10685.073169604426</c:v>
                </c:pt>
                <c:pt idx="41">
                  <c:v>10935.172828165529</c:v>
                </c:pt>
                <c:pt idx="42">
                  <c:v>11001.438549664626</c:v>
                </c:pt>
                <c:pt idx="43">
                  <c:v>10984.453264467822</c:v>
                </c:pt>
                <c:pt idx="44">
                  <c:v>11164.705270637985</c:v>
                </c:pt>
                <c:pt idx="45">
                  <c:v>11243.276657942928</c:v>
                </c:pt>
                <c:pt idx="46">
                  <c:v>11310.466748704435</c:v>
                </c:pt>
                <c:pt idx="47">
                  <c:v>11392.042336112216</c:v>
                </c:pt>
                <c:pt idx="48">
                  <c:v>11412.667325279765</c:v>
                </c:pt>
                <c:pt idx="49">
                  <c:v>11560.046449555435</c:v>
                </c:pt>
                <c:pt idx="50">
                  <c:v>11607.015962701696</c:v>
                </c:pt>
                <c:pt idx="51">
                  <c:v>11657.220768266401</c:v>
                </c:pt>
                <c:pt idx="52">
                  <c:v>11650.576864192821</c:v>
                </c:pt>
                <c:pt idx="53">
                  <c:v>11698.181881206994</c:v>
                </c:pt>
                <c:pt idx="54">
                  <c:v>11749.946559902017</c:v>
                </c:pt>
                <c:pt idx="55">
                  <c:v>11724.237539791207</c:v>
                </c:pt>
                <c:pt idx="56">
                  <c:v>11814.536862112993</c:v>
                </c:pt>
                <c:pt idx="57">
                  <c:v>11789.752211264595</c:v>
                </c:pt>
                <c:pt idx="58">
                  <c:v>11829.557862627173</c:v>
                </c:pt>
                <c:pt idx="59">
                  <c:v>11895.93913028407</c:v>
                </c:pt>
                <c:pt idx="60">
                  <c:v>11904.662865198077</c:v>
                </c:pt>
                <c:pt idx="61">
                  <c:v>11942.504231878031</c:v>
                </c:pt>
                <c:pt idx="62">
                  <c:v>12070.876013195373</c:v>
                </c:pt>
                <c:pt idx="63">
                  <c:v>12077.982101900157</c:v>
                </c:pt>
                <c:pt idx="64">
                  <c:v>12110.277253005643</c:v>
                </c:pt>
                <c:pt idx="65">
                  <c:v>12159.326596992332</c:v>
                </c:pt>
                <c:pt idx="66">
                  <c:v>12160.13542009694</c:v>
                </c:pt>
                <c:pt idx="67">
                  <c:v>12161.637520148359</c:v>
                </c:pt>
                <c:pt idx="68">
                  <c:v>12269.268766140349</c:v>
                </c:pt>
                <c:pt idx="69">
                  <c:v>12330.739322090687</c:v>
                </c:pt>
                <c:pt idx="70">
                  <c:v>12416.590117337117</c:v>
                </c:pt>
                <c:pt idx="71">
                  <c:v>12391.92101264652</c:v>
                </c:pt>
                <c:pt idx="72">
                  <c:v>12255.865411835388</c:v>
                </c:pt>
                <c:pt idx="73">
                  <c:v>11868.785783200739</c:v>
                </c:pt>
                <c:pt idx="74">
                  <c:v>12290.818124570305</c:v>
                </c:pt>
                <c:pt idx="75">
                  <c:v>12537.393625318469</c:v>
                </c:pt>
                <c:pt idx="76">
                  <c:v>12477.482942498447</c:v>
                </c:pt>
                <c:pt idx="77">
                  <c:v>12737.981755261677</c:v>
                </c:pt>
                <c:pt idx="78">
                  <c:v>12652.708690804255</c:v>
                </c:pt>
                <c:pt idx="79">
                  <c:v>12675.240191575525</c:v>
                </c:pt>
                <c:pt idx="80">
                  <c:v>12807.251676863612</c:v>
                </c:pt>
                <c:pt idx="81">
                  <c:v>12756.815778983306</c:v>
                </c:pt>
                <c:pt idx="82">
                  <c:v>12843.590943492149</c:v>
                </c:pt>
                <c:pt idx="83">
                  <c:v>12818.170788775842</c:v>
                </c:pt>
                <c:pt idx="84">
                  <c:v>12914.420738224397</c:v>
                </c:pt>
                <c:pt idx="85">
                  <c:v>13132.860749547921</c:v>
                </c:pt>
                <c:pt idx="86">
                  <c:v>13161.747288998269</c:v>
                </c:pt>
                <c:pt idx="87">
                  <c:v>12906.274734099403</c:v>
                </c:pt>
                <c:pt idx="88">
                  <c:v>11835.335170517241</c:v>
                </c:pt>
                <c:pt idx="89">
                  <c:v>12222.299252994089</c:v>
                </c:pt>
                <c:pt idx="90">
                  <c:v>12641.15407502412</c:v>
                </c:pt>
                <c:pt idx="91">
                  <c:v>12616.311651096821</c:v>
                </c:pt>
                <c:pt idx="92">
                  <c:v>12893.391337504549</c:v>
                </c:pt>
                <c:pt idx="93">
                  <c:v>13061.85763557897</c:v>
                </c:pt>
                <c:pt idx="94">
                  <c:v>13062.897550999185</c:v>
                </c:pt>
                <c:pt idx="95">
                  <c:v>13014.483710880402</c:v>
                </c:pt>
                <c:pt idx="96">
                  <c:v>13362.913149730488</c:v>
                </c:pt>
                <c:pt idx="97">
                  <c:v>13505.381562299597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F63-415F-9E63-7ABC7C24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12"/>
        <c:majorTimeUnit val="months"/>
      </c:dateAx>
      <c:valAx>
        <c:axId val="536340472"/>
        <c:scaling>
          <c:orientation val="minMax"/>
          <c:max val="15000"/>
          <c:min val="9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105831</xdr:colOff>
      <xdr:row>8</xdr:row>
      <xdr:rowOff>135466</xdr:rowOff>
    </xdr:from>
    <xdr:to>
      <xdr:col>5</xdr:col>
      <xdr:colOff>467124</xdr:colOff>
      <xdr:row>17</xdr:row>
      <xdr:rowOff>158326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80B85-5348-47E9-AF65-947DACDE9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105831</xdr:colOff>
      <xdr:row>8</xdr:row>
      <xdr:rowOff>135466</xdr:rowOff>
    </xdr:from>
    <xdr:to>
      <xdr:col>5</xdr:col>
      <xdr:colOff>467124</xdr:colOff>
      <xdr:row>17</xdr:row>
      <xdr:rowOff>158326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7845D-6B8E-40D5-82B6-E41006F64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CFR/Institutional/CIFC%20Institutional%20Fact%20Sheet%20Backup%20File%202020-09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CFR/Institutional/CIFC%20Institutional%20Fact%20Sheet%20Backup%20File%202020-12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Return Data"/>
    </sheetNames>
    <sheetDataSet>
      <sheetData sheetId="0">
        <row r="5">
          <cell r="A5" t="str">
            <v>CIFC Composite</v>
          </cell>
        </row>
        <row r="6">
          <cell r="A6" t="str">
            <v>S&amp;P LSTA Levg. Loan 100 TR Index</v>
          </cell>
        </row>
      </sheetData>
      <sheetData sheetId="1">
        <row r="3">
          <cell r="A3">
            <v>41243</v>
          </cell>
          <cell r="E3">
            <v>10000</v>
          </cell>
          <cell r="F3">
            <v>10000</v>
          </cell>
        </row>
        <row r="4">
          <cell r="A4">
            <v>41274</v>
          </cell>
          <cell r="E4">
            <v>10094</v>
          </cell>
          <cell r="F4">
            <v>10107.631245991992</v>
          </cell>
        </row>
        <row r="5">
          <cell r="A5">
            <v>41305</v>
          </cell>
          <cell r="E5">
            <v>10258.86859168495</v>
          </cell>
          <cell r="F5">
            <v>10229.994627103662</v>
          </cell>
        </row>
        <row r="6">
          <cell r="A6">
            <v>41333</v>
          </cell>
          <cell r="E6">
            <v>10334.89087039371</v>
          </cell>
          <cell r="F6">
            <v>10239.238319727772</v>
          </cell>
        </row>
        <row r="7">
          <cell r="A7">
            <v>41364</v>
          </cell>
          <cell r="E7">
            <v>10489.810880481076</v>
          </cell>
          <cell r="F7">
            <v>10325.320207289806</v>
          </cell>
        </row>
        <row r="8">
          <cell r="A8">
            <v>41394</v>
          </cell>
          <cell r="E8">
            <v>10657.704227462096</v>
          </cell>
          <cell r="F8">
            <v>10383.439924663904</v>
          </cell>
        </row>
        <row r="9">
          <cell r="A9">
            <v>41425</v>
          </cell>
          <cell r="E9">
            <v>10779.380191181359</v>
          </cell>
          <cell r="F9">
            <v>10395.745590469753</v>
          </cell>
        </row>
        <row r="10">
          <cell r="A10">
            <v>41455</v>
          </cell>
          <cell r="E10">
            <v>10750.57081502379</v>
          </cell>
          <cell r="F10">
            <v>10305.504041226868</v>
          </cell>
        </row>
        <row r="11">
          <cell r="A11">
            <v>41486</v>
          </cell>
          <cell r="E11">
            <v>10872.042766061111</v>
          </cell>
          <cell r="F11">
            <v>10431.391580151481</v>
          </cell>
        </row>
        <row r="12">
          <cell r="A12">
            <v>41517</v>
          </cell>
          <cell r="E12">
            <v>10903.81372494724</v>
          </cell>
          <cell r="F12">
            <v>10409.380037090317</v>
          </cell>
        </row>
        <row r="13">
          <cell r="A13">
            <v>41547</v>
          </cell>
          <cell r="E13">
            <v>10951.58100116272</v>
          </cell>
          <cell r="F13">
            <v>10423.70776065769</v>
          </cell>
        </row>
        <row r="14">
          <cell r="A14">
            <v>41578</v>
          </cell>
          <cell r="E14">
            <v>11058.290263815483</v>
          </cell>
          <cell r="F14">
            <v>10513.082713717064</v>
          </cell>
        </row>
        <row r="15">
          <cell r="A15">
            <v>41608</v>
          </cell>
          <cell r="E15">
            <v>11124.640005398376</v>
          </cell>
          <cell r="F15">
            <v>10570.509154144353</v>
          </cell>
        </row>
        <row r="16">
          <cell r="A16">
            <v>41639</v>
          </cell>
          <cell r="E16">
            <v>11198.530282251353</v>
          </cell>
          <cell r="F16">
            <v>10615.514382607993</v>
          </cell>
        </row>
        <row r="17">
          <cell r="A17">
            <v>41670</v>
          </cell>
          <cell r="E17">
            <v>11292.735862202013</v>
          </cell>
          <cell r="F17">
            <v>10680.971281002478</v>
          </cell>
        </row>
        <row r="18">
          <cell r="A18">
            <v>41698</v>
          </cell>
          <cell r="E18">
            <v>11349.431347977375</v>
          </cell>
          <cell r="F18">
            <v>10686.459723498045</v>
          </cell>
        </row>
        <row r="19">
          <cell r="A19">
            <v>41729</v>
          </cell>
          <cell r="E19">
            <v>11395.189735326003</v>
          </cell>
          <cell r="F19">
            <v>10722.452351653177</v>
          </cell>
        </row>
        <row r="20">
          <cell r="A20">
            <v>41759</v>
          </cell>
          <cell r="E20">
            <v>11425.39288240874</v>
          </cell>
          <cell r="F20">
            <v>10736.664529062748</v>
          </cell>
        </row>
        <row r="21">
          <cell r="A21">
            <v>41790</v>
          </cell>
          <cell r="E21">
            <v>11513.28964523759</v>
          </cell>
          <cell r="F21">
            <v>10818.35566262833</v>
          </cell>
        </row>
        <row r="22">
          <cell r="A22">
            <v>41820</v>
          </cell>
          <cell r="E22">
            <v>11591.339185271461</v>
          </cell>
          <cell r="F22">
            <v>10878.266345448352</v>
          </cell>
        </row>
        <row r="23">
          <cell r="A23">
            <v>41851</v>
          </cell>
          <cell r="E23">
            <v>11592.836681468692</v>
          </cell>
          <cell r="F23">
            <v>10850.59304065492</v>
          </cell>
        </row>
        <row r="24">
          <cell r="A24">
            <v>41882</v>
          </cell>
          <cell r="E24">
            <v>11610.34212808124</v>
          </cell>
          <cell r="F24">
            <v>10876.186514607925</v>
          </cell>
        </row>
        <row r="25">
          <cell r="A25">
            <v>41912</v>
          </cell>
          <cell r="E25">
            <v>11579.65976744438</v>
          </cell>
          <cell r="F25">
            <v>10771.270603324267</v>
          </cell>
        </row>
        <row r="26">
          <cell r="A26">
            <v>41943</v>
          </cell>
          <cell r="E26">
            <v>11629.492487784581</v>
          </cell>
          <cell r="F26">
            <v>10836.958594034355</v>
          </cell>
        </row>
        <row r="27">
          <cell r="A27">
            <v>41973</v>
          </cell>
          <cell r="E27">
            <v>11706.879652457654</v>
          </cell>
          <cell r="F27">
            <v>10876.128741529024</v>
          </cell>
        </row>
        <row r="28">
          <cell r="A28">
            <v>42004</v>
          </cell>
          <cell r="E28">
            <v>11672.177781084984</v>
          </cell>
          <cell r="F28">
            <v>10720.776932365059</v>
          </cell>
        </row>
        <row r="29">
          <cell r="A29">
            <v>42035</v>
          </cell>
          <cell r="E29">
            <v>11720.571030668016</v>
          </cell>
          <cell r="F29">
            <v>10742.49961003172</v>
          </cell>
        </row>
        <row r="30">
          <cell r="A30">
            <v>42063</v>
          </cell>
          <cell r="E30">
            <v>11875.320461234609</v>
          </cell>
          <cell r="F30">
            <v>10898.140284590188</v>
          </cell>
        </row>
        <row r="31">
          <cell r="A31">
            <v>42094</v>
          </cell>
          <cell r="E31">
            <v>11932.692271905778</v>
          </cell>
          <cell r="F31">
            <v>10918.765273757735</v>
          </cell>
        </row>
        <row r="32">
          <cell r="A32">
            <v>42124</v>
          </cell>
          <cell r="E32">
            <v>12044.067526921994</v>
          </cell>
          <cell r="F32">
            <v>10998.261030325091</v>
          </cell>
        </row>
        <row r="33">
          <cell r="A33">
            <v>42155</v>
          </cell>
          <cell r="E33">
            <v>12093.798816430255</v>
          </cell>
          <cell r="F33">
            <v>11004.09611129406</v>
          </cell>
        </row>
        <row r="34">
          <cell r="A34">
            <v>42185</v>
          </cell>
          <cell r="E34">
            <v>12132.498972642834</v>
          </cell>
          <cell r="F34">
            <v>10909.117169581319</v>
          </cell>
        </row>
        <row r="35">
          <cell r="A35">
            <v>42216</v>
          </cell>
          <cell r="E35">
            <v>12189.333565049243</v>
          </cell>
          <cell r="F35">
            <v>10870.178114402252</v>
          </cell>
        </row>
        <row r="36">
          <cell r="A36">
            <v>42247</v>
          </cell>
          <cell r="E36">
            <v>12156.384801827646</v>
          </cell>
          <cell r="F36">
            <v>10769.537410957242</v>
          </cell>
        </row>
        <row r="37">
          <cell r="A37">
            <v>42277</v>
          </cell>
          <cell r="E37">
            <v>12138.013845819112</v>
          </cell>
          <cell r="F37">
            <v>10665.488095857092</v>
          </cell>
        </row>
        <row r="38">
          <cell r="A38">
            <v>42308</v>
          </cell>
          <cell r="E38">
            <v>12143.511747026692</v>
          </cell>
          <cell r="F38">
            <v>10666.528011277305</v>
          </cell>
        </row>
        <row r="39">
          <cell r="A39">
            <v>42338</v>
          </cell>
          <cell r="E39">
            <v>12112.647538273404</v>
          </cell>
          <cell r="F39">
            <v>10554.968195920066</v>
          </cell>
        </row>
        <row r="40">
          <cell r="A40">
            <v>42369</v>
          </cell>
          <cell r="E40">
            <v>12084.413851470064</v>
          </cell>
          <cell r="F40">
            <v>10425.44095302471</v>
          </cell>
        </row>
        <row r="41">
          <cell r="A41">
            <v>42400</v>
          </cell>
          <cell r="E41">
            <v>12075.726942004487</v>
          </cell>
          <cell r="F41">
            <v>10380.724589955573</v>
          </cell>
        </row>
        <row r="42">
          <cell r="A42">
            <v>42429</v>
          </cell>
          <cell r="E42">
            <v>12058.296238735767</v>
          </cell>
          <cell r="F42">
            <v>10358.597500736607</v>
          </cell>
        </row>
        <row r="43">
          <cell r="A43">
            <v>42460</v>
          </cell>
          <cell r="E43">
            <v>12337.919142216022</v>
          </cell>
          <cell r="F43">
            <v>10685.073169604426</v>
          </cell>
        </row>
        <row r="44">
          <cell r="A44">
            <v>42490</v>
          </cell>
          <cell r="E44">
            <v>12490.484571704543</v>
          </cell>
          <cell r="F44">
            <v>10935.172828165529</v>
          </cell>
        </row>
        <row r="45">
          <cell r="A45">
            <v>42521</v>
          </cell>
          <cell r="E45">
            <v>12582.595521617039</v>
          </cell>
          <cell r="F45">
            <v>11001.438549664626</v>
          </cell>
        </row>
        <row r="46">
          <cell r="A46">
            <v>42551</v>
          </cell>
          <cell r="E46">
            <v>12568.779418259965</v>
          </cell>
          <cell r="F46">
            <v>10984.453264467822</v>
          </cell>
        </row>
        <row r="47">
          <cell r="A47">
            <v>42582</v>
          </cell>
          <cell r="E47">
            <v>12709.938636925148</v>
          </cell>
          <cell r="F47">
            <v>11164.705270637985</v>
          </cell>
        </row>
        <row r="48">
          <cell r="A48">
            <v>42613</v>
          </cell>
          <cell r="E48">
            <v>12788.646475028556</v>
          </cell>
          <cell r="F48">
            <v>11243.276657942928</v>
          </cell>
        </row>
        <row r="49">
          <cell r="A49">
            <v>42643</v>
          </cell>
          <cell r="E49">
            <v>12906.229056593651</v>
          </cell>
          <cell r="F49">
            <v>11310.466748704435</v>
          </cell>
        </row>
        <row r="50">
          <cell r="A50">
            <v>42674</v>
          </cell>
          <cell r="E50">
            <v>12998.064424393859</v>
          </cell>
          <cell r="F50">
            <v>11392.042336112216</v>
          </cell>
        </row>
        <row r="51">
          <cell r="A51">
            <v>42704</v>
          </cell>
          <cell r="E51">
            <v>13062.710119889562</v>
          </cell>
          <cell r="F51">
            <v>11412.667325279765</v>
          </cell>
        </row>
        <row r="52">
          <cell r="A52">
            <v>42735</v>
          </cell>
          <cell r="E52">
            <v>13218.920427104309</v>
          </cell>
          <cell r="F52">
            <v>11560.046449555435</v>
          </cell>
        </row>
        <row r="53">
          <cell r="A53">
            <v>42766</v>
          </cell>
          <cell r="E53">
            <v>13270.329413400314</v>
          </cell>
          <cell r="F53">
            <v>11607.015962701696</v>
          </cell>
        </row>
        <row r="54">
          <cell r="A54">
            <v>42794</v>
          </cell>
          <cell r="E54">
            <v>13334.6361221438</v>
          </cell>
          <cell r="F54">
            <v>11657.220768266401</v>
          </cell>
        </row>
        <row r="55">
          <cell r="A55">
            <v>42825</v>
          </cell>
          <cell r="E55">
            <v>13370.247479601741</v>
          </cell>
          <cell r="F55">
            <v>11650.576864192821</v>
          </cell>
        </row>
        <row r="56">
          <cell r="A56">
            <v>42855</v>
          </cell>
          <cell r="E56">
            <v>13437.34421560364</v>
          </cell>
          <cell r="F56">
            <v>11698.181881206994</v>
          </cell>
        </row>
        <row r="57">
          <cell r="A57">
            <v>42886</v>
          </cell>
          <cell r="E57">
            <v>13472.14924849013</v>
          </cell>
          <cell r="F57">
            <v>11749.946559902017</v>
          </cell>
        </row>
        <row r="58">
          <cell r="A58">
            <v>42916</v>
          </cell>
          <cell r="E58">
            <v>13465.335667101363</v>
          </cell>
          <cell r="F58">
            <v>11724.237539791207</v>
          </cell>
        </row>
        <row r="59">
          <cell r="A59">
            <v>42947</v>
          </cell>
          <cell r="E59">
            <v>13574.208099365818</v>
          </cell>
          <cell r="F59">
            <v>11814.536862112993</v>
          </cell>
        </row>
        <row r="60">
          <cell r="A60">
            <v>42978</v>
          </cell>
          <cell r="E60">
            <v>13563.858237437429</v>
          </cell>
          <cell r="F60">
            <v>11789.752211264595</v>
          </cell>
        </row>
        <row r="61">
          <cell r="A61">
            <v>43008</v>
          </cell>
          <cell r="E61">
            <v>13569.355770903456</v>
          </cell>
          <cell r="F61">
            <v>11829.557862627173</v>
          </cell>
        </row>
        <row r="62">
          <cell r="A62">
            <v>43039</v>
          </cell>
          <cell r="E62">
            <v>13640.773743021364</v>
          </cell>
          <cell r="F62">
            <v>11895.93913028407</v>
          </cell>
        </row>
        <row r="63">
          <cell r="A63">
            <v>43069</v>
          </cell>
          <cell r="E63">
            <v>13664.582981569121</v>
          </cell>
          <cell r="F63">
            <v>11904.662865198077</v>
          </cell>
        </row>
        <row r="64">
          <cell r="A64">
            <v>43100</v>
          </cell>
          <cell r="E64">
            <v>13730.16887589301</v>
          </cell>
          <cell r="F64">
            <v>11942.504231878031</v>
          </cell>
        </row>
        <row r="65">
          <cell r="A65">
            <v>43131</v>
          </cell>
          <cell r="E65">
            <v>13847.513917711518</v>
          </cell>
          <cell r="F65">
            <v>12070.876013195373</v>
          </cell>
        </row>
        <row r="66">
          <cell r="A66">
            <v>43159</v>
          </cell>
          <cell r="E66">
            <v>13864.85925596776</v>
          </cell>
          <cell r="F66">
            <v>12077.982101900157</v>
          </cell>
        </row>
        <row r="67">
          <cell r="A67">
            <v>43190</v>
          </cell>
          <cell r="E67">
            <v>13910.831262607868</v>
          </cell>
          <cell r="F67">
            <v>12110.277253005643</v>
          </cell>
        </row>
        <row r="68">
          <cell r="A68">
            <v>43220</v>
          </cell>
          <cell r="E68">
            <v>13974.007947603017</v>
          </cell>
          <cell r="F68">
            <v>12159.326596992332</v>
          </cell>
        </row>
        <row r="69">
          <cell r="A69">
            <v>43251</v>
          </cell>
          <cell r="E69">
            <v>13984.509444355503</v>
          </cell>
          <cell r="F69">
            <v>12160.13542009694</v>
          </cell>
        </row>
        <row r="70">
          <cell r="A70">
            <v>43281</v>
          </cell>
          <cell r="E70">
            <v>13993.083821054333</v>
          </cell>
          <cell r="F70">
            <v>12161.637520148359</v>
          </cell>
        </row>
        <row r="71">
          <cell r="A71">
            <v>43312</v>
          </cell>
          <cell r="E71">
            <v>14090.098800012411</v>
          </cell>
          <cell r="F71">
            <v>12269.268766140349</v>
          </cell>
        </row>
        <row r="72">
          <cell r="A72">
            <v>43343</v>
          </cell>
          <cell r="E72">
            <v>14150.897949513941</v>
          </cell>
          <cell r="F72">
            <v>12330.739322090687</v>
          </cell>
        </row>
        <row r="73">
          <cell r="A73">
            <v>43373</v>
          </cell>
          <cell r="E73">
            <v>14246.453691359604</v>
          </cell>
          <cell r="F73">
            <v>12416.590117337117</v>
          </cell>
        </row>
        <row r="74">
          <cell r="A74">
            <v>43404</v>
          </cell>
          <cell r="E74">
            <v>14251.319717478198</v>
          </cell>
          <cell r="F74">
            <v>12391.92101264652</v>
          </cell>
        </row>
        <row r="75">
          <cell r="A75">
            <v>43434</v>
          </cell>
          <cell r="E75">
            <v>14151.877505903525</v>
          </cell>
          <cell r="F75">
            <v>12255.865411835388</v>
          </cell>
        </row>
        <row r="76">
          <cell r="A76">
            <v>43465</v>
          </cell>
          <cell r="E76">
            <v>13850.824932160443</v>
          </cell>
          <cell r="F76">
            <v>11868.785783200739</v>
          </cell>
        </row>
        <row r="77">
          <cell r="A77">
            <v>43496</v>
          </cell>
          <cell r="E77">
            <v>14140.307173242596</v>
          </cell>
          <cell r="F77">
            <v>12290.818124570305</v>
          </cell>
        </row>
        <row r="78">
          <cell r="A78">
            <v>43524</v>
          </cell>
          <cell r="E78">
            <v>14370.794180166449</v>
          </cell>
          <cell r="F78">
            <v>12537.393625318469</v>
          </cell>
        </row>
        <row r="79">
          <cell r="A79">
            <v>43555</v>
          </cell>
          <cell r="E79">
            <v>14333.430115298015</v>
          </cell>
          <cell r="F79">
            <v>12477.482942498447</v>
          </cell>
        </row>
        <row r="80">
          <cell r="A80">
            <v>43585</v>
          </cell>
          <cell r="E80">
            <v>14571.365055211962</v>
          </cell>
          <cell r="F80">
            <v>12737.981755261677</v>
          </cell>
        </row>
        <row r="81">
          <cell r="A81">
            <v>43616</v>
          </cell>
          <cell r="E81">
            <v>14511.622458485592</v>
          </cell>
          <cell r="F81">
            <v>12652.708690804255</v>
          </cell>
        </row>
        <row r="82">
          <cell r="A82">
            <v>43646</v>
          </cell>
          <cell r="E82">
            <v>14549.352676877654</v>
          </cell>
          <cell r="F82">
            <v>12675.240191575525</v>
          </cell>
        </row>
        <row r="83">
          <cell r="A83">
            <v>43677</v>
          </cell>
          <cell r="E83">
            <v>14658.472821954238</v>
          </cell>
          <cell r="F83">
            <v>12807.251676863612</v>
          </cell>
        </row>
        <row r="84">
          <cell r="A84">
            <v>43708</v>
          </cell>
          <cell r="E84">
            <v>14607.168167077398</v>
          </cell>
          <cell r="F84">
            <v>12756.815778983306</v>
          </cell>
        </row>
        <row r="85">
          <cell r="A85">
            <v>43738</v>
          </cell>
          <cell r="E85">
            <v>14687.507591996324</v>
          </cell>
          <cell r="F85">
            <v>12843.590943492149</v>
          </cell>
        </row>
        <row r="86">
          <cell r="A86">
            <v>43769</v>
          </cell>
          <cell r="E86">
            <v>14622.88255859154</v>
          </cell>
          <cell r="F86">
            <v>12818.170788775842</v>
          </cell>
        </row>
        <row r="87">
          <cell r="A87">
            <v>43799</v>
          </cell>
          <cell r="E87">
            <v>14717.931295222385</v>
          </cell>
          <cell r="F87">
            <v>12914.420738224397</v>
          </cell>
        </row>
        <row r="88">
          <cell r="A88">
            <v>43830</v>
          </cell>
          <cell r="E88">
            <v>14926.925919614543</v>
          </cell>
          <cell r="F88">
            <v>13132.860749547921</v>
          </cell>
        </row>
        <row r="89">
          <cell r="A89">
            <v>43861</v>
          </cell>
          <cell r="E89">
            <v>14977.677467741234</v>
          </cell>
          <cell r="F89">
            <v>13161.747288998269</v>
          </cell>
        </row>
        <row r="90">
          <cell r="A90">
            <v>43890</v>
          </cell>
          <cell r="E90">
            <v>14756.007841218663</v>
          </cell>
          <cell r="F90">
            <v>12906.274734099403</v>
          </cell>
        </row>
        <row r="91">
          <cell r="A91">
            <v>43921</v>
          </cell>
          <cell r="E91">
            <v>13211.053820243069</v>
          </cell>
          <cell r="F91">
            <v>11835.335170517241</v>
          </cell>
        </row>
        <row r="92">
          <cell r="A92">
            <v>43951</v>
          </cell>
          <cell r="E92">
            <v>13689.293968535869</v>
          </cell>
          <cell r="F92">
            <v>12222.299252994089</v>
          </cell>
        </row>
        <row r="93">
          <cell r="A93">
            <v>43982</v>
          </cell>
          <cell r="E93">
            <v>14197.166774768548</v>
          </cell>
          <cell r="F93">
            <v>12641.15407502412</v>
          </cell>
        </row>
        <row r="94">
          <cell r="A94">
            <v>44012</v>
          </cell>
          <cell r="E94">
            <v>14322.10184238651</v>
          </cell>
          <cell r="F94">
            <v>12616.311651096821</v>
          </cell>
        </row>
        <row r="95">
          <cell r="A95">
            <v>44043</v>
          </cell>
          <cell r="E95">
            <v>14512.779354279415</v>
          </cell>
          <cell r="F95">
            <v>12893.391337504549</v>
          </cell>
        </row>
        <row r="96">
          <cell r="A96">
            <v>44074</v>
          </cell>
          <cell r="E96">
            <v>14692.174920115034</v>
          </cell>
          <cell r="F96">
            <v>13061.85763557897</v>
          </cell>
        </row>
        <row r="97">
          <cell r="A97">
            <v>44104</v>
          </cell>
          <cell r="E97">
            <v>14758.761414678425</v>
          </cell>
          <cell r="F97">
            <v>13062.897550999185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Return Data"/>
    </sheetNames>
    <sheetDataSet>
      <sheetData sheetId="0">
        <row r="5">
          <cell r="A5" t="str">
            <v>CIFC Composite</v>
          </cell>
        </row>
        <row r="6">
          <cell r="A6" t="str">
            <v>S&amp;P LSTA Levg. Loan 100 TR Index</v>
          </cell>
        </row>
      </sheetData>
      <sheetData sheetId="1">
        <row r="3">
          <cell r="A3">
            <v>41243</v>
          </cell>
          <cell r="E3">
            <v>10000</v>
          </cell>
          <cell r="F3">
            <v>10000</v>
          </cell>
        </row>
        <row r="4">
          <cell r="A4">
            <v>41274</v>
          </cell>
          <cell r="E4">
            <v>10094</v>
          </cell>
          <cell r="F4">
            <v>10107.631245991992</v>
          </cell>
        </row>
        <row r="5">
          <cell r="A5">
            <v>41305</v>
          </cell>
          <cell r="E5">
            <v>10258.86859168495</v>
          </cell>
          <cell r="F5">
            <v>10229.994627103662</v>
          </cell>
        </row>
        <row r="6">
          <cell r="A6">
            <v>41333</v>
          </cell>
          <cell r="E6">
            <v>10334.89087039371</v>
          </cell>
          <cell r="F6">
            <v>10239.238319727772</v>
          </cell>
        </row>
        <row r="7">
          <cell r="A7">
            <v>41364</v>
          </cell>
          <cell r="E7">
            <v>10489.810880481076</v>
          </cell>
          <cell r="F7">
            <v>10325.320207289806</v>
          </cell>
          <cell r="L7">
            <v>4.8064758422239479E-2</v>
          </cell>
          <cell r="M7">
            <v>4.8103212263417627E-2</v>
          </cell>
        </row>
        <row r="8">
          <cell r="A8">
            <v>41394</v>
          </cell>
          <cell r="E8">
            <v>10657.704227462096</v>
          </cell>
          <cell r="F8">
            <v>10383.439924663904</v>
          </cell>
          <cell r="L8">
            <v>0.92234922691309029</v>
          </cell>
        </row>
        <row r="9">
          <cell r="A9">
            <v>41425</v>
          </cell>
          <cell r="E9">
            <v>10779.380191181359</v>
          </cell>
          <cell r="F9">
            <v>10395.745590469753</v>
          </cell>
        </row>
        <row r="10">
          <cell r="A10">
            <v>41455</v>
          </cell>
          <cell r="E10">
            <v>10750.57081502379</v>
          </cell>
          <cell r="F10">
            <v>10305.504041226868</v>
          </cell>
          <cell r="L10">
            <v>5.3537748542984209E-2</v>
          </cell>
          <cell r="M10">
            <v>3.7875304599549908E-2</v>
          </cell>
        </row>
        <row r="11">
          <cell r="A11">
            <v>41486</v>
          </cell>
          <cell r="E11">
            <v>10872.042766061111</v>
          </cell>
          <cell r="F11">
            <v>10431.391580151481</v>
          </cell>
          <cell r="L11">
            <v>1.8547349117549704E-2</v>
          </cell>
        </row>
        <row r="12">
          <cell r="A12">
            <v>41517</v>
          </cell>
          <cell r="E12">
            <v>10903.81372494724</v>
          </cell>
          <cell r="F12">
            <v>10409.380037090317</v>
          </cell>
          <cell r="L12">
            <v>0.86993420800757615</v>
          </cell>
        </row>
        <row r="13">
          <cell r="A13">
            <v>41547</v>
          </cell>
          <cell r="E13">
            <v>10951.58100116272</v>
          </cell>
          <cell r="F13">
            <v>10423.70776065769</v>
          </cell>
        </row>
        <row r="14">
          <cell r="A14">
            <v>41578</v>
          </cell>
          <cell r="E14">
            <v>11058.290263815483</v>
          </cell>
          <cell r="F14">
            <v>10513.082713717064</v>
          </cell>
          <cell r="L14">
            <v>1.0988247996383753</v>
          </cell>
          <cell r="M14">
            <v>0.77234560544731312</v>
          </cell>
        </row>
        <row r="15">
          <cell r="A15">
            <v>41608</v>
          </cell>
          <cell r="E15">
            <v>11124.640005398376</v>
          </cell>
          <cell r="F15">
            <v>10570.509154144353</v>
          </cell>
        </row>
        <row r="16">
          <cell r="A16">
            <v>41639</v>
          </cell>
          <cell r="E16">
            <v>11198.530282251353</v>
          </cell>
          <cell r="F16">
            <v>10615.514382607993</v>
          </cell>
          <cell r="L16">
            <v>0.78350515463917525</v>
          </cell>
          <cell r="M16">
            <v>0.71134020618556704</v>
          </cell>
        </row>
        <row r="17">
          <cell r="A17">
            <v>41670</v>
          </cell>
          <cell r="E17">
            <v>11292.735862202013</v>
          </cell>
          <cell r="F17">
            <v>10680.971281002478</v>
          </cell>
          <cell r="L17">
            <v>-0.11795044000000006</v>
          </cell>
          <cell r="M17">
            <v>-0.10077781386896546</v>
          </cell>
        </row>
        <row r="18">
          <cell r="A18">
            <v>41698</v>
          </cell>
          <cell r="E18">
            <v>11349.431347977375</v>
          </cell>
          <cell r="F18">
            <v>10686.459723498045</v>
          </cell>
        </row>
        <row r="19">
          <cell r="A19">
            <v>41729</v>
          </cell>
          <cell r="E19">
            <v>11395.189735326003</v>
          </cell>
          <cell r="F19">
            <v>10722.452351653177</v>
          </cell>
        </row>
        <row r="20">
          <cell r="A20">
            <v>41759</v>
          </cell>
          <cell r="E20">
            <v>11425.39288240874</v>
          </cell>
          <cell r="F20">
            <v>10736.664529062748</v>
          </cell>
        </row>
        <row r="21">
          <cell r="A21">
            <v>41790</v>
          </cell>
          <cell r="E21">
            <v>11513.28964523759</v>
          </cell>
          <cell r="F21">
            <v>10818.35566262833</v>
          </cell>
          <cell r="J21" t="str">
            <v>YTD</v>
          </cell>
          <cell r="N21">
            <v>2.1216774347845146E-2</v>
          </cell>
          <cell r="O21">
            <v>2.8365549582523342E-2</v>
          </cell>
        </row>
        <row r="22">
          <cell r="A22">
            <v>41820</v>
          </cell>
          <cell r="E22">
            <v>11591.339185271461</v>
          </cell>
          <cell r="F22">
            <v>10878.266345448352</v>
          </cell>
        </row>
        <row r="23">
          <cell r="A23">
            <v>41851</v>
          </cell>
          <cell r="E23">
            <v>11592.836681468692</v>
          </cell>
          <cell r="F23">
            <v>10850.59304065492</v>
          </cell>
          <cell r="J23" t="str">
            <v>1 Year</v>
          </cell>
          <cell r="N23">
            <v>2.121677434784508E-2</v>
          </cell>
          <cell r="O23">
            <v>2.8365549582523242E-2</v>
          </cell>
        </row>
        <row r="24">
          <cell r="A24">
            <v>41882</v>
          </cell>
          <cell r="E24">
            <v>11610.34212808124</v>
          </cell>
          <cell r="F24">
            <v>10876.186514607925</v>
          </cell>
          <cell r="J24" t="str">
            <v>3 Years</v>
          </cell>
          <cell r="N24">
            <v>3.5469901255189118E-2</v>
          </cell>
          <cell r="O24">
            <v>4.1846694741915158E-2</v>
          </cell>
        </row>
        <row r="25">
          <cell r="A25">
            <v>41912</v>
          </cell>
          <cell r="E25">
            <v>11579.65976744438</v>
          </cell>
          <cell r="F25">
            <v>10771.270603324267</v>
          </cell>
          <cell r="J25" t="str">
            <v>5 Years</v>
          </cell>
          <cell r="N25">
            <v>4.754465551278364E-2</v>
          </cell>
          <cell r="O25">
            <v>5.3131214091864942E-2</v>
          </cell>
        </row>
        <row r="26">
          <cell r="A26">
            <v>41943</v>
          </cell>
          <cell r="E26">
            <v>11629.492487784581</v>
          </cell>
          <cell r="F26">
            <v>10836.958594034355</v>
          </cell>
        </row>
        <row r="27">
          <cell r="A27">
            <v>41973</v>
          </cell>
          <cell r="E27">
            <v>11706.879652457654</v>
          </cell>
          <cell r="F27">
            <v>10876.128741529024</v>
          </cell>
          <cell r="J27" t="str">
            <v>Inception*</v>
          </cell>
          <cell r="N27">
            <v>5.3537748542984209E-2</v>
          </cell>
          <cell r="O27">
            <v>3.7875304599549908E-2</v>
          </cell>
        </row>
        <row r="28">
          <cell r="A28">
            <v>42004</v>
          </cell>
          <cell r="E28">
            <v>11672.177781084984</v>
          </cell>
          <cell r="F28">
            <v>10720.776932365059</v>
          </cell>
        </row>
        <row r="29">
          <cell r="A29">
            <v>42035</v>
          </cell>
          <cell r="E29">
            <v>11720.571030668016</v>
          </cell>
          <cell r="F29">
            <v>10742.49961003172</v>
          </cell>
        </row>
        <row r="30">
          <cell r="A30">
            <v>42063</v>
          </cell>
          <cell r="E30">
            <v>11875.320461234609</v>
          </cell>
          <cell r="F30">
            <v>10898.140284590188</v>
          </cell>
        </row>
        <row r="31">
          <cell r="A31">
            <v>42094</v>
          </cell>
          <cell r="E31">
            <v>11932.692271905778</v>
          </cell>
          <cell r="F31">
            <v>10918.765273757735</v>
          </cell>
        </row>
        <row r="32">
          <cell r="A32">
            <v>42124</v>
          </cell>
          <cell r="E32">
            <v>12044.067526921994</v>
          </cell>
          <cell r="F32">
            <v>10998.261030325091</v>
          </cell>
        </row>
        <row r="33">
          <cell r="A33">
            <v>42155</v>
          </cell>
          <cell r="E33">
            <v>12093.798816430255</v>
          </cell>
          <cell r="F33">
            <v>11004.09611129406</v>
          </cell>
        </row>
        <row r="34">
          <cell r="A34">
            <v>42185</v>
          </cell>
          <cell r="E34">
            <v>12132.498972642834</v>
          </cell>
          <cell r="F34">
            <v>10909.117169581319</v>
          </cell>
        </row>
        <row r="35">
          <cell r="A35">
            <v>42216</v>
          </cell>
          <cell r="E35">
            <v>12189.333565049243</v>
          </cell>
          <cell r="F35">
            <v>10870.178114402252</v>
          </cell>
        </row>
        <row r="36">
          <cell r="A36">
            <v>42247</v>
          </cell>
          <cell r="E36">
            <v>12156.384801827646</v>
          </cell>
          <cell r="F36">
            <v>10769.537410957242</v>
          </cell>
        </row>
        <row r="37">
          <cell r="A37">
            <v>42277</v>
          </cell>
          <cell r="E37">
            <v>12138.013845819112</v>
          </cell>
          <cell r="F37">
            <v>10665.488095857092</v>
          </cell>
        </row>
        <row r="38">
          <cell r="A38">
            <v>42308</v>
          </cell>
          <cell r="E38">
            <v>12143.511747026692</v>
          </cell>
          <cell r="F38">
            <v>10666.528011277305</v>
          </cell>
        </row>
        <row r="39">
          <cell r="A39">
            <v>42338</v>
          </cell>
          <cell r="E39">
            <v>12112.647538273404</v>
          </cell>
          <cell r="F39">
            <v>10554.968195920066</v>
          </cell>
        </row>
        <row r="40">
          <cell r="A40">
            <v>42369</v>
          </cell>
          <cell r="E40">
            <v>12084.413851470064</v>
          </cell>
          <cell r="F40">
            <v>10425.44095302471</v>
          </cell>
        </row>
        <row r="41">
          <cell r="A41">
            <v>42400</v>
          </cell>
          <cell r="E41">
            <v>12075.726942004487</v>
          </cell>
          <cell r="F41">
            <v>10380.724589955573</v>
          </cell>
        </row>
        <row r="42">
          <cell r="A42">
            <v>42429</v>
          </cell>
          <cell r="E42">
            <v>12058.296238735767</v>
          </cell>
          <cell r="F42">
            <v>10358.597500736607</v>
          </cell>
        </row>
        <row r="43">
          <cell r="A43">
            <v>42460</v>
          </cell>
          <cell r="E43">
            <v>12337.919142216022</v>
          </cell>
          <cell r="F43">
            <v>10685.073169604426</v>
          </cell>
          <cell r="K43">
            <v>2.121677434784508E-2</v>
          </cell>
          <cell r="L43">
            <v>2.8365549582523242E-2</v>
          </cell>
        </row>
        <row r="44">
          <cell r="A44">
            <v>42490</v>
          </cell>
          <cell r="E44">
            <v>12490.484571704543</v>
          </cell>
          <cell r="F44">
            <v>10935.172828165529</v>
          </cell>
        </row>
        <row r="45">
          <cell r="A45">
            <v>42521</v>
          </cell>
          <cell r="E45">
            <v>12582.595521617039</v>
          </cell>
          <cell r="F45">
            <v>11001.438549664626</v>
          </cell>
        </row>
        <row r="46">
          <cell r="A46">
            <v>42551</v>
          </cell>
          <cell r="E46">
            <v>12568.779418259965</v>
          </cell>
          <cell r="F46">
            <v>10984.453264467822</v>
          </cell>
        </row>
        <row r="47">
          <cell r="A47">
            <v>42582</v>
          </cell>
          <cell r="E47">
            <v>12709.938636925148</v>
          </cell>
          <cell r="F47">
            <v>11164.705270637985</v>
          </cell>
        </row>
        <row r="48">
          <cell r="A48">
            <v>42613</v>
          </cell>
          <cell r="E48">
            <v>12788.646475028556</v>
          </cell>
          <cell r="F48">
            <v>11243.276657942928</v>
          </cell>
        </row>
        <row r="49">
          <cell r="A49">
            <v>42643</v>
          </cell>
          <cell r="E49">
            <v>12906.229056593651</v>
          </cell>
          <cell r="F49">
            <v>11310.466748704435</v>
          </cell>
        </row>
        <row r="50">
          <cell r="A50">
            <v>42674</v>
          </cell>
          <cell r="E50">
            <v>12998.064424393859</v>
          </cell>
          <cell r="F50">
            <v>11392.042336112216</v>
          </cell>
        </row>
        <row r="51">
          <cell r="A51">
            <v>42704</v>
          </cell>
          <cell r="E51">
            <v>13062.710119889562</v>
          </cell>
          <cell r="F51">
            <v>11412.667325279765</v>
          </cell>
        </row>
        <row r="52">
          <cell r="A52">
            <v>42735</v>
          </cell>
          <cell r="E52">
            <v>13218.920427104309</v>
          </cell>
          <cell r="F52">
            <v>11560.046449555435</v>
          </cell>
        </row>
        <row r="53">
          <cell r="A53">
            <v>42766</v>
          </cell>
          <cell r="E53">
            <v>13270.329413400314</v>
          </cell>
          <cell r="F53">
            <v>11607.015962701696</v>
          </cell>
        </row>
        <row r="54">
          <cell r="A54">
            <v>42794</v>
          </cell>
          <cell r="E54">
            <v>13334.6361221438</v>
          </cell>
          <cell r="F54">
            <v>11657.220768266401</v>
          </cell>
        </row>
        <row r="55">
          <cell r="A55">
            <v>42825</v>
          </cell>
          <cell r="E55">
            <v>13370.247479601741</v>
          </cell>
          <cell r="F55">
            <v>11650.576864192821</v>
          </cell>
        </row>
        <row r="56">
          <cell r="A56">
            <v>42855</v>
          </cell>
          <cell r="E56">
            <v>13437.34421560364</v>
          </cell>
          <cell r="F56">
            <v>11698.181881206994</v>
          </cell>
        </row>
        <row r="57">
          <cell r="A57">
            <v>42886</v>
          </cell>
          <cell r="E57">
            <v>13472.14924849013</v>
          </cell>
          <cell r="F57">
            <v>11749.946559902017</v>
          </cell>
        </row>
        <row r="58">
          <cell r="A58">
            <v>42916</v>
          </cell>
          <cell r="E58">
            <v>13465.335667101363</v>
          </cell>
          <cell r="F58">
            <v>11724.237539791207</v>
          </cell>
        </row>
        <row r="59">
          <cell r="A59">
            <v>42947</v>
          </cell>
          <cell r="E59">
            <v>13574.208099365818</v>
          </cell>
          <cell r="F59">
            <v>11814.536862112993</v>
          </cell>
        </row>
        <row r="60">
          <cell r="A60">
            <v>42978</v>
          </cell>
          <cell r="E60">
            <v>13563.858237437429</v>
          </cell>
          <cell r="F60">
            <v>11789.752211264595</v>
          </cell>
        </row>
        <row r="61">
          <cell r="A61">
            <v>43008</v>
          </cell>
          <cell r="E61">
            <v>13569.355770903456</v>
          </cell>
          <cell r="F61">
            <v>11829.557862627173</v>
          </cell>
        </row>
        <row r="62">
          <cell r="A62">
            <v>43039</v>
          </cell>
          <cell r="E62">
            <v>13640.773743021364</v>
          </cell>
          <cell r="F62">
            <v>11895.93913028407</v>
          </cell>
        </row>
        <row r="63">
          <cell r="A63">
            <v>43069</v>
          </cell>
          <cell r="E63">
            <v>13664.582981569121</v>
          </cell>
          <cell r="F63">
            <v>11904.662865198077</v>
          </cell>
        </row>
        <row r="64">
          <cell r="A64">
            <v>43100</v>
          </cell>
          <cell r="E64">
            <v>13730.16887589301</v>
          </cell>
          <cell r="F64">
            <v>11942.504231878031</v>
          </cell>
        </row>
        <row r="65">
          <cell r="A65">
            <v>43131</v>
          </cell>
          <cell r="E65">
            <v>13847.513917711518</v>
          </cell>
          <cell r="F65">
            <v>12070.876013195373</v>
          </cell>
        </row>
        <row r="66">
          <cell r="A66">
            <v>43159</v>
          </cell>
          <cell r="E66">
            <v>13864.85925596776</v>
          </cell>
          <cell r="F66">
            <v>12077.982101900157</v>
          </cell>
        </row>
        <row r="67">
          <cell r="A67">
            <v>43190</v>
          </cell>
          <cell r="E67">
            <v>13910.831262607868</v>
          </cell>
          <cell r="F67">
            <v>12110.277253005643</v>
          </cell>
        </row>
        <row r="68">
          <cell r="A68">
            <v>43220</v>
          </cell>
          <cell r="E68">
            <v>13974.007947603017</v>
          </cell>
          <cell r="F68">
            <v>12159.326596992332</v>
          </cell>
        </row>
        <row r="69">
          <cell r="A69">
            <v>43251</v>
          </cell>
          <cell r="E69">
            <v>13984.509444355503</v>
          </cell>
          <cell r="F69">
            <v>12160.13542009694</v>
          </cell>
        </row>
        <row r="70">
          <cell r="A70">
            <v>43281</v>
          </cell>
          <cell r="E70">
            <v>13993.083821054333</v>
          </cell>
          <cell r="F70">
            <v>12161.637520148359</v>
          </cell>
        </row>
        <row r="71">
          <cell r="A71">
            <v>43312</v>
          </cell>
          <cell r="E71">
            <v>14090.098800012411</v>
          </cell>
          <cell r="F71">
            <v>12269.268766140349</v>
          </cell>
        </row>
        <row r="72">
          <cell r="A72">
            <v>43343</v>
          </cell>
          <cell r="E72">
            <v>14150.897949513941</v>
          </cell>
          <cell r="F72">
            <v>12330.739322090687</v>
          </cell>
        </row>
        <row r="73">
          <cell r="A73">
            <v>43373</v>
          </cell>
          <cell r="E73">
            <v>14246.453691359604</v>
          </cell>
          <cell r="F73">
            <v>12416.590117337117</v>
          </cell>
        </row>
        <row r="74">
          <cell r="A74">
            <v>43404</v>
          </cell>
          <cell r="E74">
            <v>14251.319717478198</v>
          </cell>
          <cell r="F74">
            <v>12391.92101264652</v>
          </cell>
        </row>
        <row r="75">
          <cell r="A75">
            <v>43434</v>
          </cell>
          <cell r="E75">
            <v>14151.877505903525</v>
          </cell>
          <cell r="F75">
            <v>12255.865411835388</v>
          </cell>
        </row>
        <row r="76">
          <cell r="A76">
            <v>43465</v>
          </cell>
          <cell r="E76">
            <v>13850.824932160443</v>
          </cell>
          <cell r="F76">
            <v>11868.785783200739</v>
          </cell>
        </row>
        <row r="77">
          <cell r="A77">
            <v>43496</v>
          </cell>
          <cell r="E77">
            <v>14140.307173242596</v>
          </cell>
          <cell r="F77">
            <v>12290.818124570305</v>
          </cell>
        </row>
        <row r="78">
          <cell r="A78">
            <v>43524</v>
          </cell>
          <cell r="E78">
            <v>14370.794180166449</v>
          </cell>
          <cell r="F78">
            <v>12537.393625318469</v>
          </cell>
        </row>
        <row r="79">
          <cell r="A79">
            <v>43555</v>
          </cell>
          <cell r="E79">
            <v>14333.430115298015</v>
          </cell>
          <cell r="F79">
            <v>12477.482942498447</v>
          </cell>
        </row>
        <row r="80">
          <cell r="A80">
            <v>43585</v>
          </cell>
          <cell r="E80">
            <v>14571.365055211962</v>
          </cell>
          <cell r="F80">
            <v>12737.981755261677</v>
          </cell>
        </row>
        <row r="81">
          <cell r="A81">
            <v>43616</v>
          </cell>
          <cell r="E81">
            <v>14511.622458485592</v>
          </cell>
          <cell r="F81">
            <v>12652.708690804255</v>
          </cell>
        </row>
        <row r="82">
          <cell r="A82">
            <v>43646</v>
          </cell>
          <cell r="E82">
            <v>14549.352676877654</v>
          </cell>
          <cell r="F82">
            <v>12675.240191575525</v>
          </cell>
        </row>
        <row r="83">
          <cell r="A83">
            <v>43677</v>
          </cell>
          <cell r="E83">
            <v>14658.472821954238</v>
          </cell>
          <cell r="F83">
            <v>12807.251676863612</v>
          </cell>
        </row>
        <row r="84">
          <cell r="A84">
            <v>43708</v>
          </cell>
          <cell r="E84">
            <v>14607.168167077398</v>
          </cell>
          <cell r="F84">
            <v>12756.815778983306</v>
          </cell>
        </row>
        <row r="85">
          <cell r="A85">
            <v>43738</v>
          </cell>
          <cell r="E85">
            <v>14687.507591996324</v>
          </cell>
          <cell r="F85">
            <v>12843.590943492149</v>
          </cell>
        </row>
        <row r="86">
          <cell r="A86">
            <v>43769</v>
          </cell>
          <cell r="E86">
            <v>14622.88255859154</v>
          </cell>
          <cell r="F86">
            <v>12818.170788775842</v>
          </cell>
        </row>
        <row r="87">
          <cell r="A87">
            <v>43799</v>
          </cell>
          <cell r="E87">
            <v>14717.931295222385</v>
          </cell>
          <cell r="F87">
            <v>12914.420738224397</v>
          </cell>
        </row>
        <row r="88">
          <cell r="A88">
            <v>43830</v>
          </cell>
          <cell r="E88">
            <v>14926.925919614543</v>
          </cell>
          <cell r="F88">
            <v>13132.860749547921</v>
          </cell>
        </row>
        <row r="89">
          <cell r="A89">
            <v>43861</v>
          </cell>
          <cell r="E89">
            <v>14977.677467741234</v>
          </cell>
          <cell r="F89">
            <v>13161.747288998269</v>
          </cell>
        </row>
        <row r="90">
          <cell r="A90">
            <v>43890</v>
          </cell>
          <cell r="E90">
            <v>14756.007841218663</v>
          </cell>
          <cell r="F90">
            <v>12906.274734099403</v>
          </cell>
        </row>
        <row r="91">
          <cell r="A91">
            <v>43921</v>
          </cell>
          <cell r="E91">
            <v>13211.053820243069</v>
          </cell>
          <cell r="F91">
            <v>11835.335170517241</v>
          </cell>
        </row>
        <row r="92">
          <cell r="A92">
            <v>43951</v>
          </cell>
          <cell r="E92">
            <v>13689.293968535869</v>
          </cell>
          <cell r="F92">
            <v>12222.299252994089</v>
          </cell>
        </row>
        <row r="93">
          <cell r="A93">
            <v>43982</v>
          </cell>
          <cell r="E93">
            <v>14197.166774768548</v>
          </cell>
          <cell r="F93">
            <v>12641.15407502412</v>
          </cell>
        </row>
        <row r="94">
          <cell r="A94">
            <v>44012</v>
          </cell>
          <cell r="E94">
            <v>14322.10184238651</v>
          </cell>
          <cell r="F94">
            <v>12616.311651096821</v>
          </cell>
        </row>
        <row r="95">
          <cell r="A95">
            <v>44043</v>
          </cell>
          <cell r="E95">
            <v>14512.779354279415</v>
          </cell>
          <cell r="F95">
            <v>12893.391337504549</v>
          </cell>
        </row>
        <row r="96">
          <cell r="A96">
            <v>44074</v>
          </cell>
          <cell r="E96">
            <v>14692.174920115034</v>
          </cell>
          <cell r="F96">
            <v>13061.85763557897</v>
          </cell>
        </row>
        <row r="97">
          <cell r="A97">
            <v>44104</v>
          </cell>
          <cell r="E97">
            <v>14758.761414678425</v>
          </cell>
          <cell r="F97">
            <v>13062.897550999185</v>
          </cell>
        </row>
        <row r="98">
          <cell r="A98">
            <v>44135</v>
          </cell>
          <cell r="E98">
            <v>14755.80966239549</v>
          </cell>
          <cell r="F98">
            <v>13014.483710880402</v>
          </cell>
        </row>
        <row r="99">
          <cell r="A99">
            <v>44165</v>
          </cell>
          <cell r="E99">
            <v>15043.547950812203</v>
          </cell>
          <cell r="F99">
            <v>13362.913149730488</v>
          </cell>
        </row>
        <row r="100">
          <cell r="A100">
            <v>44196</v>
          </cell>
          <cell r="E100">
            <v>15243.627138558006</v>
          </cell>
          <cell r="F100">
            <v>13505.381562299597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1"/>
  <sheetViews>
    <sheetView tabSelected="1" zoomScale="130" zoomScaleNormal="130" workbookViewId="0"/>
  </sheetViews>
  <sheetFormatPr defaultColWidth="8.6640625" defaultRowHeight="14.4"/>
  <cols>
    <col min="1" max="1" width="27.33203125" style="31" bestFit="1" customWidth="1"/>
    <col min="2" max="5" width="9" style="31" bestFit="1" customWidth="1"/>
    <col min="6" max="6" width="9" style="31" customWidth="1"/>
    <col min="7" max="7" width="8.6640625" style="31"/>
    <col min="8" max="8" width="9.109375" style="31" bestFit="1" customWidth="1"/>
    <col min="9" max="19" width="8.6640625" style="31"/>
    <col min="20" max="20" width="9.109375" style="31" bestFit="1" customWidth="1"/>
    <col min="21" max="16384" width="8.6640625" style="31"/>
  </cols>
  <sheetData>
    <row r="2" spans="1:8" ht="14.4" customHeight="1">
      <c r="A2" s="1" t="s">
        <v>65</v>
      </c>
      <c r="B2" s="101"/>
      <c r="C2" s="101"/>
      <c r="D2" s="101"/>
      <c r="E2" s="101"/>
      <c r="F2" s="101"/>
    </row>
    <row r="3" spans="1:8">
      <c r="A3" s="2" t="s">
        <v>9</v>
      </c>
      <c r="B3" s="101"/>
      <c r="C3" s="101"/>
      <c r="D3" s="101"/>
      <c r="E3" s="101"/>
      <c r="F3" s="101"/>
    </row>
    <row r="4" spans="1:8">
      <c r="A4" s="3" t="s">
        <v>10</v>
      </c>
      <c r="B4" s="3" t="str">
        <f>'[2]Return Data'!J21</f>
        <v>YTD</v>
      </c>
      <c r="C4" s="3" t="str">
        <f>'[2]Return Data'!J23</f>
        <v>1 Year</v>
      </c>
      <c r="D4" s="3" t="str">
        <f>'[2]Return Data'!J24</f>
        <v>3 Years</v>
      </c>
      <c r="E4" s="3" t="str">
        <f>'[2]Return Data'!J25</f>
        <v>5 Years</v>
      </c>
      <c r="F4" s="3" t="str">
        <f>'[2]Return Data'!J27</f>
        <v>Inception*</v>
      </c>
    </row>
    <row r="5" spans="1:8">
      <c r="A5" s="4" t="s">
        <v>43</v>
      </c>
      <c r="B5" s="5">
        <f>'[2]Return Data'!N21*100</f>
        <v>2.1216774347845146</v>
      </c>
      <c r="C5" s="5">
        <f>'[2]Return Data'!N23*100</f>
        <v>2.121677434784508</v>
      </c>
      <c r="D5" s="5">
        <f>'[2]Return Data'!N24*100</f>
        <v>3.5469901255189118</v>
      </c>
      <c r="E5" s="5">
        <f>'[2]Return Data'!N25*100</f>
        <v>4.754465551278364</v>
      </c>
      <c r="F5" s="5">
        <f>'[2]Return Data'!N27*100</f>
        <v>5.3537748542984209</v>
      </c>
    </row>
    <row r="6" spans="1:8">
      <c r="A6" s="6" t="s">
        <v>48</v>
      </c>
      <c r="B6" s="7">
        <f>'[2]Return Data'!O21*100</f>
        <v>2.8365549582523344</v>
      </c>
      <c r="C6" s="7">
        <f>'[2]Return Data'!O23*100</f>
        <v>2.8365549582523242</v>
      </c>
      <c r="D6" s="7">
        <f>'[2]Return Data'!O24*100</f>
        <v>4.1846694741915158</v>
      </c>
      <c r="E6" s="7">
        <f>'[2]Return Data'!O25*100</f>
        <v>5.3131214091864942</v>
      </c>
      <c r="F6" s="7">
        <f>'[2]Return Data'!O27*100</f>
        <v>3.7875304599549908</v>
      </c>
    </row>
    <row r="7" spans="1:8">
      <c r="A7" s="107" t="s">
        <v>49</v>
      </c>
      <c r="B7" s="107"/>
      <c r="C7" s="107"/>
      <c r="D7" s="107"/>
      <c r="E7" s="107"/>
      <c r="F7" s="107"/>
    </row>
    <row r="10" spans="1:8">
      <c r="G10" t="s">
        <v>56</v>
      </c>
      <c r="H10" s="31">
        <f>'[2]Return Data'!E100</f>
        <v>15243.627138558006</v>
      </c>
    </row>
    <row r="11" spans="1:8">
      <c r="G11" t="s">
        <v>57</v>
      </c>
      <c r="H11" s="31">
        <f>'[2]Return Data'!F100</f>
        <v>13505.381562299597</v>
      </c>
    </row>
    <row r="19" spans="1:21">
      <c r="G19" s="108" t="s">
        <v>54</v>
      </c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/>
    </row>
    <row r="20" spans="1:21" s="102" customFormat="1" ht="14.4" customHeight="1">
      <c r="G20" s="8"/>
      <c r="H20" s="9" t="s">
        <v>0</v>
      </c>
      <c r="I20" s="9" t="s">
        <v>1</v>
      </c>
      <c r="J20" s="9" t="s">
        <v>2</v>
      </c>
      <c r="K20" s="9" t="s">
        <v>12</v>
      </c>
      <c r="L20" s="9" t="s">
        <v>3</v>
      </c>
      <c r="M20" s="9" t="s">
        <v>13</v>
      </c>
      <c r="N20" s="9" t="s">
        <v>14</v>
      </c>
      <c r="O20" s="9" t="s">
        <v>4</v>
      </c>
      <c r="P20" s="9" t="s">
        <v>15</v>
      </c>
      <c r="Q20" s="9" t="s">
        <v>5</v>
      </c>
      <c r="R20" s="9" t="s">
        <v>6</v>
      </c>
      <c r="S20" s="9" t="s">
        <v>7</v>
      </c>
      <c r="T20" s="10" t="s">
        <v>8</v>
      </c>
      <c r="U20" s="9" t="s">
        <v>45</v>
      </c>
    </row>
    <row r="21" spans="1:21" s="102" customFormat="1" ht="14.4" customHeight="1">
      <c r="G21" s="11">
        <v>2020</v>
      </c>
      <c r="H21" s="83">
        <v>3.3999999999999998E-3</v>
      </c>
      <c r="I21" s="83">
        <v>-1.4800000000000001E-2</v>
      </c>
      <c r="J21" s="83">
        <v>-0.1047</v>
      </c>
      <c r="K21" s="83">
        <v>3.6200000000000003E-2</v>
      </c>
      <c r="L21" s="83">
        <v>3.7100000000000001E-2</v>
      </c>
      <c r="M21" s="83">
        <v>8.8000000000000005E-3</v>
      </c>
      <c r="N21" s="83">
        <v>1.3313514593828048E-2</v>
      </c>
      <c r="O21" s="83">
        <v>1.2361213621202091E-2</v>
      </c>
      <c r="P21" s="83">
        <v>4.5321060309614167E-3</v>
      </c>
      <c r="Q21" s="84">
        <v>-2.0000000000000001E-4</v>
      </c>
      <c r="R21" s="84">
        <v>1.95E-2</v>
      </c>
      <c r="S21" s="84">
        <v>1.3299999999999999E-2</v>
      </c>
      <c r="T21" s="89">
        <f>'[2]Return Data'!K43</f>
        <v>2.121677434784508E-2</v>
      </c>
      <c r="U21" s="90">
        <f>'[2]Return Data'!L43</f>
        <v>2.8365549582523242E-2</v>
      </c>
    </row>
    <row r="22" spans="1:21" s="102" customFormat="1" ht="14.4" customHeight="1">
      <c r="G22" s="12">
        <v>2019</v>
      </c>
      <c r="H22" s="85">
        <v>2.0899999999999998E-2</v>
      </c>
      <c r="I22" s="85">
        <v>1.6299999999999999E-2</v>
      </c>
      <c r="J22" s="85">
        <v>-2.5999999999999999E-3</v>
      </c>
      <c r="K22" s="85">
        <v>1.66E-2</v>
      </c>
      <c r="L22" s="85">
        <v>-4.1000000000000003E-3</v>
      </c>
      <c r="M22" s="85">
        <v>2.5999999999999999E-3</v>
      </c>
      <c r="N22" s="85">
        <v>7.4999999999999997E-3</v>
      </c>
      <c r="O22" s="85">
        <v>-3.5000000000000001E-3</v>
      </c>
      <c r="P22" s="85">
        <v>5.4999999999999997E-3</v>
      </c>
      <c r="Q22" s="86">
        <v>-4.4000000000000003E-3</v>
      </c>
      <c r="R22" s="86">
        <v>6.4999999999999997E-3</v>
      </c>
      <c r="S22" s="86">
        <v>1.4200000000000001E-2</v>
      </c>
      <c r="T22" s="89">
        <v>7.7692194704987116E-2</v>
      </c>
      <c r="U22" s="85">
        <v>0.10650415210428466</v>
      </c>
    </row>
    <row r="23" spans="1:21" s="102" customFormat="1" ht="14.4" customHeight="1">
      <c r="G23" s="12">
        <v>2018</v>
      </c>
      <c r="H23" s="85">
        <v>8.5465111812673307E-3</v>
      </c>
      <c r="I23" s="85">
        <v>1.2525958348419059E-3</v>
      </c>
      <c r="J23" s="85">
        <v>3.3157211185046932E-3</v>
      </c>
      <c r="K23" s="85">
        <v>4.5415463535213455E-3</v>
      </c>
      <c r="L23" s="85">
        <v>7.5150213108957792E-4</v>
      </c>
      <c r="M23" s="85">
        <v>6.1313389167834279E-4</v>
      </c>
      <c r="N23" s="85">
        <v>6.9330663775560861E-3</v>
      </c>
      <c r="O23" s="85">
        <v>4.315026485227756E-3</v>
      </c>
      <c r="P23" s="85">
        <v>6.7526274436136005E-3</v>
      </c>
      <c r="Q23" s="85">
        <v>3.4156051913087151E-4</v>
      </c>
      <c r="R23" s="85">
        <v>-6.9777545901741336E-3</v>
      </c>
      <c r="S23" s="85">
        <v>-2.1272977639715647E-2</v>
      </c>
      <c r="T23" s="89">
        <v>8.7876600323013587E-3</v>
      </c>
      <c r="U23" s="85">
        <v>-6.1727797826953701E-3</v>
      </c>
    </row>
    <row r="24" spans="1:21" s="102" customFormat="1" ht="14.4" customHeight="1">
      <c r="G24" s="12">
        <v>2017</v>
      </c>
      <c r="H24" s="85">
        <v>3.889045749197038E-3</v>
      </c>
      <c r="I24" s="85">
        <v>4.8459014648537099E-3</v>
      </c>
      <c r="J24" s="85">
        <v>2.6705908681530378E-3</v>
      </c>
      <c r="K24" s="86">
        <v>5.0183615601928208E-3</v>
      </c>
      <c r="L24" s="86">
        <v>2.590172010781204E-3</v>
      </c>
      <c r="M24" s="86">
        <v>-5.0575311059073867E-4</v>
      </c>
      <c r="N24" s="86">
        <v>8.085385686333324E-3</v>
      </c>
      <c r="O24" s="86">
        <v>-7.6246524678453165E-4</v>
      </c>
      <c r="P24" s="86">
        <v>4.0530749951758272E-4</v>
      </c>
      <c r="Q24" s="86">
        <v>5.2631807525490024E-3</v>
      </c>
      <c r="R24" s="86">
        <v>1.7454463358384535E-3</v>
      </c>
      <c r="S24" s="86">
        <v>4.7996996624303278E-3</v>
      </c>
      <c r="T24" s="89">
        <v>3.8675506945365035E-2</v>
      </c>
      <c r="U24" s="90">
        <v>3.3084450308355162E-2</v>
      </c>
    </row>
    <row r="25" spans="1:21" s="102" customFormat="1" ht="14.4" customHeight="1">
      <c r="G25" s="12">
        <v>2016</v>
      </c>
      <c r="H25" s="85">
        <v>-7.1885236407394143E-4</v>
      </c>
      <c r="I25" s="85">
        <v>-1.4434496036912483E-3</v>
      </c>
      <c r="J25" s="85">
        <v>2.3189254762376894E-2</v>
      </c>
      <c r="K25" s="86">
        <v>1.2365572162529042E-2</v>
      </c>
      <c r="L25" s="86">
        <v>7.3744897072416582E-3</v>
      </c>
      <c r="M25" s="86">
        <v>-1.0980328608146805E-3</v>
      </c>
      <c r="N25" s="86">
        <v>1.1230940886758269E-2</v>
      </c>
      <c r="O25" s="86">
        <v>6.1926214084736522E-3</v>
      </c>
      <c r="P25" s="86">
        <v>9.1942944700746047E-3</v>
      </c>
      <c r="Q25" s="86">
        <v>7.1155848387248113E-3</v>
      </c>
      <c r="R25" s="86">
        <v>4.9734863118835191E-3</v>
      </c>
      <c r="S25" s="86">
        <v>1.1958491444811117E-2</v>
      </c>
      <c r="T25" s="89">
        <v>9.3881804246238376E-2</v>
      </c>
      <c r="U25" s="90">
        <v>0.10883045634645749</v>
      </c>
    </row>
    <row r="26" spans="1:21" s="102" customFormat="1" ht="14.4" customHeight="1">
      <c r="G26" s="12">
        <v>2015</v>
      </c>
      <c r="H26" s="85">
        <v>4.1460343125902565E-3</v>
      </c>
      <c r="I26" s="85">
        <v>1.3203233030342562E-2</v>
      </c>
      <c r="J26" s="85">
        <v>4.8311799970747237E-3</v>
      </c>
      <c r="K26" s="86">
        <v>9.3336233331381257E-3</v>
      </c>
      <c r="L26" s="86">
        <v>4.1291108171800546E-3</v>
      </c>
      <c r="M26" s="86">
        <v>3.2000000000000006E-3</v>
      </c>
      <c r="N26" s="86">
        <v>4.6844918375483473E-3</v>
      </c>
      <c r="O26" s="86">
        <v>-2.7030815955412391E-3</v>
      </c>
      <c r="P26" s="86">
        <v>-1.5112186976650476E-3</v>
      </c>
      <c r="Q26" s="86">
        <v>4.5294899786867978E-4</v>
      </c>
      <c r="R26" s="86">
        <v>-2.5416213527231541E-3</v>
      </c>
      <c r="S26" s="86">
        <v>-2.3309261426229843E-3</v>
      </c>
      <c r="T26" s="89">
        <v>3.5317836835309313E-2</v>
      </c>
      <c r="U26" s="90">
        <v>-2.7548001530444677E-2</v>
      </c>
    </row>
    <row r="27" spans="1:21" s="102" customFormat="1" ht="14.4" customHeight="1">
      <c r="G27" s="12">
        <v>2014</v>
      </c>
      <c r="H27" s="85">
        <v>8.4123164001233611E-3</v>
      </c>
      <c r="I27" s="85">
        <v>5.0205270420896897E-3</v>
      </c>
      <c r="J27" s="85">
        <v>4.0317779759759349E-3</v>
      </c>
      <c r="K27" s="86">
        <v>2.6505172607267707E-3</v>
      </c>
      <c r="L27" s="86">
        <v>7.6931063757275609E-3</v>
      </c>
      <c r="M27" s="86">
        <v>6.7790824724155334E-3</v>
      </c>
      <c r="N27" s="86">
        <v>1.2919095656630224E-4</v>
      </c>
      <c r="O27" s="86">
        <v>1.5100227057049745E-3</v>
      </c>
      <c r="P27" s="86">
        <v>-2.6426749787718043E-3</v>
      </c>
      <c r="Q27" s="86">
        <v>4.303470165876868E-3</v>
      </c>
      <c r="R27" s="86">
        <v>6.6543888096887785E-3</v>
      </c>
      <c r="S27" s="86">
        <v>-2.9642289322915128E-3</v>
      </c>
      <c r="T27" s="89">
        <v>4.2295505472206285E-2</v>
      </c>
      <c r="U27" s="90">
        <v>9.915916079349385E-3</v>
      </c>
    </row>
    <row r="28" spans="1:21" s="102" customFormat="1" ht="14.4" customHeight="1">
      <c r="G28" s="12">
        <v>2013</v>
      </c>
      <c r="H28" s="85">
        <v>1.6333325904987962E-2</v>
      </c>
      <c r="I28" s="85">
        <v>7.410395993411859E-3</v>
      </c>
      <c r="J28" s="85">
        <v>1.4989999607171831E-2</v>
      </c>
      <c r="K28" s="86">
        <v>1.6005374061931719E-2</v>
      </c>
      <c r="L28" s="86">
        <v>1.1416714249372411E-2</v>
      </c>
      <c r="M28" s="86">
        <v>-2.6726375400636156E-3</v>
      </c>
      <c r="N28" s="86">
        <v>1.1299116402969732E-2</v>
      </c>
      <c r="O28" s="86">
        <v>2.9222621332310739E-3</v>
      </c>
      <c r="P28" s="86">
        <v>4.3807861561494226E-3</v>
      </c>
      <c r="Q28" s="86">
        <v>9.7437313061405472E-3</v>
      </c>
      <c r="R28" s="86">
        <v>6.0000000000000001E-3</v>
      </c>
      <c r="S28" s="86">
        <v>6.6420375685974468E-3</v>
      </c>
      <c r="T28" s="89">
        <v>0.10942443850320527</v>
      </c>
      <c r="U28" s="90">
        <v>5.02474936268964E-2</v>
      </c>
    </row>
    <row r="29" spans="1:21" s="102" customFormat="1" ht="14.4" customHeight="1">
      <c r="G29" s="13">
        <v>2012</v>
      </c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6"/>
      <c r="S29" s="87">
        <v>9.362519179790741E-3</v>
      </c>
      <c r="T29" s="91">
        <v>9.400000000000075E-3</v>
      </c>
      <c r="U29" s="87">
        <v>1.0763124599199259E-2</v>
      </c>
    </row>
    <row r="32" spans="1:21">
      <c r="A32" s="111" t="s">
        <v>66</v>
      </c>
      <c r="B32" s="111"/>
      <c r="C32" s="111"/>
    </row>
    <row r="33" spans="1:3" ht="36">
      <c r="A33" s="14"/>
      <c r="B33" s="15" t="s">
        <v>43</v>
      </c>
      <c r="C33" s="15" t="s">
        <v>48</v>
      </c>
    </row>
    <row r="34" spans="1:3">
      <c r="A34" s="16" t="s">
        <v>17</v>
      </c>
      <c r="B34" s="25">
        <f>'[2]Return Data'!L10</f>
        <v>5.3537748542984209E-2</v>
      </c>
      <c r="C34" s="80">
        <f>'[2]Return Data'!M10</f>
        <v>3.7875304599549908E-2</v>
      </c>
    </row>
    <row r="35" spans="1:3">
      <c r="A35" s="23" t="s">
        <v>18</v>
      </c>
      <c r="B35" s="26">
        <f>'[2]Return Data'!L7</f>
        <v>4.8064758422239479E-2</v>
      </c>
      <c r="C35" s="27">
        <f>'[2]Return Data'!M7</f>
        <v>4.8103212263417627E-2</v>
      </c>
    </row>
    <row r="36" spans="1:3">
      <c r="A36" s="23" t="s">
        <v>19</v>
      </c>
      <c r="B36" s="24">
        <f>'[2]Return Data'!L14</f>
        <v>1.0988247996383753</v>
      </c>
      <c r="C36" s="81">
        <f>'[2]Return Data'!M14</f>
        <v>0.77234560544731312</v>
      </c>
    </row>
    <row r="37" spans="1:3">
      <c r="A37" s="23" t="s">
        <v>50</v>
      </c>
      <c r="B37" s="79">
        <f>'[2]Return Data'!L16</f>
        <v>0.78350515463917525</v>
      </c>
      <c r="C37" s="82">
        <f>'[2]Return Data'!M16</f>
        <v>0.71134020618556704</v>
      </c>
    </row>
    <row r="38" spans="1:3">
      <c r="A38" s="23" t="s">
        <v>51</v>
      </c>
      <c r="B38" s="26">
        <f>'[2]Return Data'!L17</f>
        <v>-0.11795044000000006</v>
      </c>
      <c r="C38" s="27">
        <f>'[2]Return Data'!M17</f>
        <v>-0.10077781386896546</v>
      </c>
    </row>
    <row r="39" spans="1:3">
      <c r="A39" s="23" t="s">
        <v>52</v>
      </c>
      <c r="B39" s="26">
        <f>'[2]Return Data'!L11</f>
        <v>1.8547349117549704E-2</v>
      </c>
      <c r="C39" s="27">
        <v>0</v>
      </c>
    </row>
    <row r="40" spans="1:3">
      <c r="A40" s="17" t="s">
        <v>53</v>
      </c>
      <c r="B40" s="18">
        <f>'[2]Return Data'!L8</f>
        <v>0.92234922691309029</v>
      </c>
      <c r="C40" s="19">
        <v>1</v>
      </c>
    </row>
    <row r="41" spans="1:3">
      <c r="A41" s="20" t="s">
        <v>64</v>
      </c>
      <c r="B41" s="21">
        <f>'[2]Return Data'!L12</f>
        <v>0.86993420800757615</v>
      </c>
      <c r="C41" s="22">
        <v>1</v>
      </c>
    </row>
  </sheetData>
  <mergeCells count="3">
    <mergeCell ref="A7:F7"/>
    <mergeCell ref="G19:T19"/>
    <mergeCell ref="A32:C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B48B-FC57-446F-B30B-525CC060B30C}">
  <dimension ref="A1:V100"/>
  <sheetViews>
    <sheetView zoomScaleNormal="100" workbookViewId="0">
      <pane ySplit="2" topLeftCell="A3" activePane="bottomLeft" state="frozen"/>
      <selection pane="bottomLeft"/>
    </sheetView>
  </sheetViews>
  <sheetFormatPr defaultColWidth="8.6640625" defaultRowHeight="14.4"/>
  <cols>
    <col min="1" max="1" width="11.33203125" style="29" bestFit="1" customWidth="1"/>
    <col min="2" max="2" width="10.5546875" style="78" customWidth="1"/>
    <col min="3" max="3" width="13.109375" style="29" bestFit="1" customWidth="1"/>
    <col min="4" max="6" width="10.5546875" style="78" customWidth="1"/>
    <col min="7" max="7" width="10.5546875" style="31" bestFit="1" customWidth="1"/>
    <col min="8" max="8" width="8.6640625" style="31"/>
    <col min="9" max="9" width="8" style="31" customWidth="1"/>
    <col min="10" max="10" width="22.109375" style="31" bestFit="1" customWidth="1"/>
    <col min="11" max="11" width="11.33203125" style="31" bestFit="1" customWidth="1"/>
    <col min="12" max="12" width="20" style="32" bestFit="1" customWidth="1"/>
    <col min="13" max="13" width="16.5546875" style="32" bestFit="1" customWidth="1"/>
    <col min="14" max="15" width="14.6640625" style="33" customWidth="1"/>
    <col min="16" max="16" width="17.33203125" style="31" customWidth="1"/>
    <col min="17" max="17" width="16.44140625" style="31" bestFit="1" customWidth="1"/>
    <col min="18" max="18" width="6.5546875" style="31" bestFit="1" customWidth="1"/>
    <col min="19" max="19" width="9.109375" style="31" bestFit="1" customWidth="1"/>
    <col min="20" max="20" width="9.109375" style="31" customWidth="1"/>
    <col min="21" max="21" width="16" style="31" customWidth="1"/>
    <col min="22" max="22" width="9.109375" style="31" customWidth="1"/>
    <col min="23" max="23" width="11.44140625" style="31" bestFit="1" customWidth="1"/>
    <col min="24" max="16384" width="8.6640625" style="31"/>
  </cols>
  <sheetData>
    <row r="1" spans="1:15">
      <c r="B1" s="30"/>
      <c r="C1" s="29" t="s">
        <v>47</v>
      </c>
      <c r="D1" s="30"/>
      <c r="E1" s="30" t="s">
        <v>22</v>
      </c>
      <c r="F1" s="30"/>
      <c r="G1" t="s">
        <v>23</v>
      </c>
    </row>
    <row r="2" spans="1:15" s="32" customFormat="1">
      <c r="A2" s="34" t="s">
        <v>21</v>
      </c>
      <c r="B2" s="34" t="s">
        <v>43</v>
      </c>
      <c r="C2" s="34" t="s">
        <v>45</v>
      </c>
      <c r="D2" s="34" t="s">
        <v>45</v>
      </c>
      <c r="E2" s="34" t="s">
        <v>46</v>
      </c>
      <c r="F2" s="34" t="s">
        <v>45</v>
      </c>
      <c r="G2" s="34" t="s">
        <v>46</v>
      </c>
      <c r="H2" s="34" t="s">
        <v>20</v>
      </c>
      <c r="I2" s="28"/>
      <c r="J2" s="35" t="s">
        <v>24</v>
      </c>
      <c r="K2" s="36">
        <v>44196</v>
      </c>
      <c r="N2" s="33"/>
      <c r="O2" s="33"/>
    </row>
    <row r="3" spans="1:15" s="32" customFormat="1">
      <c r="A3" s="29">
        <v>41243</v>
      </c>
      <c r="B3" s="38"/>
      <c r="C3" s="37">
        <v>1730.91</v>
      </c>
      <c r="D3" s="38"/>
      <c r="E3" s="38">
        <v>10000</v>
      </c>
      <c r="F3" s="38">
        <v>10000</v>
      </c>
      <c r="G3" s="31"/>
      <c r="H3" s="31"/>
      <c r="I3" s="31"/>
      <c r="J3" s="31" t="s">
        <v>25</v>
      </c>
      <c r="K3" s="31"/>
      <c r="L3" s="39">
        <v>7.2300000000000001E-4</v>
      </c>
      <c r="M3" s="112"/>
      <c r="N3" s="112"/>
      <c r="O3" s="105"/>
    </row>
    <row r="4" spans="1:15" s="32" customFormat="1">
      <c r="A4" s="29">
        <v>41274</v>
      </c>
      <c r="B4" s="40">
        <v>9.4000000000000004E-3</v>
      </c>
      <c r="C4" s="37">
        <v>1749.54</v>
      </c>
      <c r="D4" s="40">
        <f t="shared" ref="D4:D67" si="0">C4/C3-1</f>
        <v>1.0763124599199259E-2</v>
      </c>
      <c r="E4" s="42">
        <f t="shared" ref="E4:E67" si="1">E3*(1+B4)</f>
        <v>10094</v>
      </c>
      <c r="F4" s="38">
        <f t="shared" ref="F4:F67" si="2">F3*(1+D4)</f>
        <v>10107.631245991992</v>
      </c>
      <c r="G4" s="40">
        <f>(E4-(MAX($E$3:E4)))/(MAX($E$3:E4))</f>
        <v>0</v>
      </c>
      <c r="H4" s="40">
        <f>(F4-(MAX($F$3:F4)))/(MAX($F$3:F4))</f>
        <v>0</v>
      </c>
      <c r="I4" s="43"/>
      <c r="J4" s="31" t="s">
        <v>26</v>
      </c>
      <c r="K4" s="31"/>
      <c r="L4" s="44">
        <f>COUNTA(A:A)-2</f>
        <v>97</v>
      </c>
      <c r="N4" s="33"/>
      <c r="O4" s="33"/>
    </row>
    <row r="5" spans="1:15" s="32" customFormat="1">
      <c r="A5" s="29">
        <f>EOMONTH(A4,1)</f>
        <v>41305</v>
      </c>
      <c r="B5" s="41">
        <v>1.6333325904987962E-2</v>
      </c>
      <c r="C5" s="37">
        <v>1770.72</v>
      </c>
      <c r="D5" s="40">
        <f t="shared" si="0"/>
        <v>1.2106039301759353E-2</v>
      </c>
      <c r="E5" s="42">
        <f t="shared" si="1"/>
        <v>10258.86859168495</v>
      </c>
      <c r="F5" s="38">
        <f t="shared" si="2"/>
        <v>10229.994627103662</v>
      </c>
      <c r="G5" s="40">
        <f>(E5-(MAX($E$3:E5)))/(MAX($E$3:E5))</f>
        <v>0</v>
      </c>
      <c r="H5" s="40">
        <f>(F5-(MAX($F$3:F5)))/(MAX($F$3:F5))</f>
        <v>0</v>
      </c>
      <c r="I5" s="43"/>
      <c r="J5" s="31"/>
      <c r="K5" s="31"/>
      <c r="N5" s="33"/>
      <c r="O5" s="33"/>
    </row>
    <row r="6" spans="1:15" s="32" customFormat="1">
      <c r="A6" s="29">
        <f t="shared" ref="A6:A69" si="3">EOMONTH(A5,1)</f>
        <v>41333</v>
      </c>
      <c r="B6" s="41">
        <v>7.410395993411859E-3</v>
      </c>
      <c r="C6" s="37">
        <v>1772.32</v>
      </c>
      <c r="D6" s="40">
        <f t="shared" si="0"/>
        <v>9.0358724134809165E-4</v>
      </c>
      <c r="E6" s="42">
        <f t="shared" si="1"/>
        <v>10334.89087039371</v>
      </c>
      <c r="F6" s="38">
        <f t="shared" si="2"/>
        <v>10239.238319727772</v>
      </c>
      <c r="G6" s="40">
        <f>(E6-(MAX($E$3:E6)))/(MAX($E$3:E6))</f>
        <v>0</v>
      </c>
      <c r="H6" s="40">
        <f>(F6-(MAX($F$3:F6)))/(MAX($F$3:F6))</f>
        <v>0</v>
      </c>
      <c r="I6" s="43"/>
      <c r="J6" s="31"/>
      <c r="K6" s="31"/>
      <c r="L6" s="45" t="str">
        <f>G2</f>
        <v>CIFC Comp</v>
      </c>
      <c r="M6" s="46" t="s">
        <v>45</v>
      </c>
    </row>
    <row r="7" spans="1:15" s="32" customFormat="1">
      <c r="A7" s="29">
        <f t="shared" si="3"/>
        <v>41364</v>
      </c>
      <c r="B7" s="41">
        <v>1.4989999607171831E-2</v>
      </c>
      <c r="C7" s="37">
        <v>1787.22</v>
      </c>
      <c r="D7" s="40">
        <f t="shared" si="0"/>
        <v>8.4070596731966596E-3</v>
      </c>
      <c r="E7" s="42">
        <f t="shared" si="1"/>
        <v>10489.810880481076</v>
      </c>
      <c r="F7" s="38">
        <f t="shared" si="2"/>
        <v>10325.320207289806</v>
      </c>
      <c r="G7" s="40">
        <f>(E7-(MAX($E$3:E7)))/(MAX($E$3:E7))</f>
        <v>0</v>
      </c>
      <c r="H7" s="40">
        <f>(F7-(MAX($F$3:F7)))/(MAX($F$3:F7))</f>
        <v>0</v>
      </c>
      <c r="I7" s="43"/>
      <c r="J7" s="31" t="s">
        <v>27</v>
      </c>
      <c r="K7" s="31"/>
      <c r="L7" s="47">
        <f>STDEV(B4:B1100)*SQRT(12)</f>
        <v>4.8064758422239479E-2</v>
      </c>
      <c r="M7" s="47">
        <f>STDEV(D4:D986)*SQRT(12)</f>
        <v>4.8103212263417627E-2</v>
      </c>
    </row>
    <row r="8" spans="1:15" s="32" customFormat="1">
      <c r="A8" s="29">
        <f t="shared" si="3"/>
        <v>41394</v>
      </c>
      <c r="B8" s="41">
        <v>1.6005374061931719E-2</v>
      </c>
      <c r="C8" s="37">
        <v>1797.28</v>
      </c>
      <c r="D8" s="40">
        <f t="shared" si="0"/>
        <v>5.6288537505175817E-3</v>
      </c>
      <c r="E8" s="42">
        <f t="shared" si="1"/>
        <v>10657.704227462096</v>
      </c>
      <c r="F8" s="38">
        <f t="shared" si="2"/>
        <v>10383.439924663904</v>
      </c>
      <c r="G8" s="40">
        <f>(E8-(MAX($E$3:E8)))/(MAX($E$3:E8))</f>
        <v>0</v>
      </c>
      <c r="H8" s="40">
        <f>(F8-(MAX($F$3:F8)))/(MAX($F$3:F8))</f>
        <v>0</v>
      </c>
      <c r="I8" s="43"/>
      <c r="J8" s="31" t="s">
        <v>28</v>
      </c>
      <c r="K8" s="31"/>
      <c r="L8" s="48">
        <f>COVAR(B4:B100,D4:D100)/VAR(D4:D100)</f>
        <v>0.92234922691309029</v>
      </c>
      <c r="M8" s="44"/>
    </row>
    <row r="9" spans="1:15" s="32" customFormat="1">
      <c r="A9" s="29">
        <f t="shared" si="3"/>
        <v>41425</v>
      </c>
      <c r="B9" s="41">
        <v>1.1416714249372411E-2</v>
      </c>
      <c r="C9" s="37">
        <v>1799.41</v>
      </c>
      <c r="D9" s="40">
        <f t="shared" si="0"/>
        <v>1.1851241876614793E-3</v>
      </c>
      <c r="E9" s="42">
        <f t="shared" si="1"/>
        <v>10779.380191181359</v>
      </c>
      <c r="F9" s="38">
        <f t="shared" si="2"/>
        <v>10395.745590469753</v>
      </c>
      <c r="G9" s="40">
        <f>(E9-(MAX($E$3:E9)))/(MAX($E$3:E9))</f>
        <v>0</v>
      </c>
      <c r="H9" s="40">
        <f>(F9-(MAX($F$3:F9)))/(MAX($F$3:F9))</f>
        <v>0</v>
      </c>
      <c r="I9" s="43"/>
      <c r="J9" s="31" t="s">
        <v>29</v>
      </c>
      <c r="K9" s="31"/>
      <c r="L9" s="47">
        <f>(L28-L27)/L27</f>
        <v>0.52436271385580058</v>
      </c>
      <c r="M9" s="47">
        <f>(M28-M27)/M27</f>
        <v>0.35053815622995971</v>
      </c>
    </row>
    <row r="10" spans="1:15" s="32" customFormat="1">
      <c r="A10" s="29">
        <f t="shared" si="3"/>
        <v>41455</v>
      </c>
      <c r="B10" s="41">
        <v>-2.6726375400636156E-3</v>
      </c>
      <c r="C10" s="37">
        <v>1783.79</v>
      </c>
      <c r="D10" s="40">
        <f t="shared" si="0"/>
        <v>-8.6806230931250061E-3</v>
      </c>
      <c r="E10" s="42">
        <f t="shared" si="1"/>
        <v>10750.57081502379</v>
      </c>
      <c r="F10" s="38">
        <f t="shared" si="2"/>
        <v>10305.504041226868</v>
      </c>
      <c r="G10" s="40">
        <f>(E10-(MAX($E$3:E10)))/(MAX($E$3:E10))</f>
        <v>-2.6726375400635961E-3</v>
      </c>
      <c r="H10" s="40">
        <f>(F10-(MAX($F$3:F10)))/(MAX($F$3:F10))</f>
        <v>-8.6806230931250356E-3</v>
      </c>
      <c r="I10" s="43"/>
      <c r="J10" s="31" t="s">
        <v>30</v>
      </c>
      <c r="K10" s="31"/>
      <c r="L10" s="47">
        <f>N27</f>
        <v>5.3537748542984209E-2</v>
      </c>
      <c r="M10" s="47">
        <f>O27</f>
        <v>3.7875304599549908E-2</v>
      </c>
    </row>
    <row r="11" spans="1:15" s="32" customFormat="1">
      <c r="A11" s="29">
        <f t="shared" si="3"/>
        <v>41486</v>
      </c>
      <c r="B11" s="41">
        <v>1.1299116402969732E-2</v>
      </c>
      <c r="C11" s="37">
        <v>1805.58</v>
      </c>
      <c r="D11" s="40">
        <f t="shared" si="0"/>
        <v>1.2215563491218218E-2</v>
      </c>
      <c r="E11" s="42">
        <f t="shared" si="1"/>
        <v>10872.042766061111</v>
      </c>
      <c r="F11" s="38">
        <f t="shared" si="2"/>
        <v>10431.391580151481</v>
      </c>
      <c r="G11" s="40">
        <f>(E11-(MAX($E$3:E11)))/(MAX($E$3:E11))</f>
        <v>0</v>
      </c>
      <c r="H11" s="40">
        <f>(F11-(MAX($F$3:F11)))/(MAX($F$3:F11))</f>
        <v>0</v>
      </c>
      <c r="I11" s="43"/>
      <c r="J11" s="31" t="s">
        <v>31</v>
      </c>
      <c r="K11" s="31"/>
      <c r="L11" s="49">
        <f>((L10-L3)-L8*(M10-L3))</f>
        <v>1.8547349117549704E-2</v>
      </c>
    </row>
    <row r="12" spans="1:15" s="32" customFormat="1">
      <c r="A12" s="29">
        <f t="shared" si="3"/>
        <v>41517</v>
      </c>
      <c r="B12" s="41">
        <v>2.9222621332310739E-3</v>
      </c>
      <c r="C12" s="37">
        <v>1801.77</v>
      </c>
      <c r="D12" s="40">
        <f t="shared" si="0"/>
        <v>-2.1101252783038982E-3</v>
      </c>
      <c r="E12" s="42">
        <f t="shared" si="1"/>
        <v>10903.81372494724</v>
      </c>
      <c r="F12" s="38">
        <f t="shared" si="2"/>
        <v>10409.380037090317</v>
      </c>
      <c r="G12" s="40">
        <f>(E12-(MAX($E$3:E12)))/(MAX($E$3:E12))</f>
        <v>0</v>
      </c>
      <c r="H12" s="40">
        <f>(F12-(MAX($F$3:F12)))/(MAX($F$3:F12))</f>
        <v>-2.1101252783038947E-3</v>
      </c>
      <c r="I12" s="43"/>
      <c r="J12" s="31" t="s">
        <v>32</v>
      </c>
      <c r="K12" s="31"/>
      <c r="L12" s="49">
        <f>RSQ(B4:B100,D4:D100)</f>
        <v>0.86993420800757615</v>
      </c>
    </row>
    <row r="13" spans="1:15" s="32" customFormat="1">
      <c r="A13" s="29">
        <f t="shared" si="3"/>
        <v>41547</v>
      </c>
      <c r="B13" s="41">
        <v>4.3807861561494226E-3</v>
      </c>
      <c r="C13" s="37">
        <v>1804.25</v>
      </c>
      <c r="D13" s="40">
        <f t="shared" si="0"/>
        <v>1.3764242938887339E-3</v>
      </c>
      <c r="E13" s="42">
        <f t="shared" si="1"/>
        <v>10951.58100116272</v>
      </c>
      <c r="F13" s="38">
        <f t="shared" si="2"/>
        <v>10423.70776065769</v>
      </c>
      <c r="G13" s="40">
        <f>(E13-(MAX($E$3:E13)))/(MAX($E$3:E13))</f>
        <v>0</v>
      </c>
      <c r="H13" s="40">
        <f>(F13-(MAX($F$3:F13)))/(MAX($F$3:F13))</f>
        <v>-7.3660541211129896E-4</v>
      </c>
      <c r="I13" s="43"/>
      <c r="J13" t="s">
        <v>33</v>
      </c>
      <c r="K13" s="31"/>
      <c r="L13" s="50">
        <f>CORREL(B4:B100,D4:D100)</f>
        <v>0.93270263643219986</v>
      </c>
    </row>
    <row r="14" spans="1:15" s="32" customFormat="1">
      <c r="A14" s="29">
        <f t="shared" si="3"/>
        <v>41578</v>
      </c>
      <c r="B14" s="41">
        <v>9.7437313061405472E-3</v>
      </c>
      <c r="C14" s="37">
        <v>1819.72</v>
      </c>
      <c r="D14" s="40">
        <f t="shared" si="0"/>
        <v>8.5741998060135938E-3</v>
      </c>
      <c r="E14" s="42">
        <f t="shared" si="1"/>
        <v>11058.290263815483</v>
      </c>
      <c r="F14" s="38">
        <f t="shared" si="2"/>
        <v>10513.082713717064</v>
      </c>
      <c r="G14" s="40">
        <f>(E14-(MAX($E$3:E14)))/(MAX($E$3:E14))</f>
        <v>0</v>
      </c>
      <c r="H14" s="40">
        <f>(F14-(MAX($F$3:F14)))/(MAX($F$3:F14))</f>
        <v>0</v>
      </c>
      <c r="I14" s="43"/>
      <c r="J14" s="31" t="s">
        <v>34</v>
      </c>
      <c r="K14" s="31"/>
      <c r="L14" s="44">
        <f>(L10-L3)/L7</f>
        <v>1.0988247996383753</v>
      </c>
      <c r="M14" s="44">
        <f>(M10-L3)/M7</f>
        <v>0.77234560544731312</v>
      </c>
    </row>
    <row r="15" spans="1:15" s="32" customFormat="1">
      <c r="A15" s="29">
        <f t="shared" si="3"/>
        <v>41608</v>
      </c>
      <c r="B15" s="41">
        <v>6.0000000000000001E-3</v>
      </c>
      <c r="C15" s="37">
        <v>1829.66</v>
      </c>
      <c r="D15" s="40">
        <f t="shared" si="0"/>
        <v>5.4623788275118823E-3</v>
      </c>
      <c r="E15" s="42">
        <f t="shared" si="1"/>
        <v>11124.640005398376</v>
      </c>
      <c r="F15" s="38">
        <f t="shared" si="2"/>
        <v>10570.509154144353</v>
      </c>
      <c r="G15" s="40">
        <f>(E15-(MAX($E$3:E15)))/(MAX($E$3:E15))</f>
        <v>0</v>
      </c>
      <c r="H15" s="40">
        <f>(F15-(MAX($F$3:F15)))/(MAX($F$3:F15))</f>
        <v>0</v>
      </c>
      <c r="I15" s="43"/>
      <c r="J15" s="31" t="s">
        <v>35</v>
      </c>
      <c r="K15" s="31"/>
      <c r="L15" s="32">
        <f>COUNTIF(B:B,"&gt;0")</f>
        <v>76</v>
      </c>
      <c r="M15" s="32">
        <f>COUNTIF(D:D,"&gt;0")</f>
        <v>69</v>
      </c>
    </row>
    <row r="16" spans="1:15" s="32" customFormat="1">
      <c r="A16" s="29">
        <f t="shared" si="3"/>
        <v>41639</v>
      </c>
      <c r="B16" s="41">
        <v>6.6420375685974468E-3</v>
      </c>
      <c r="C16" s="37">
        <v>1837.45</v>
      </c>
      <c r="D16" s="40">
        <f t="shared" si="0"/>
        <v>4.257621634620623E-3</v>
      </c>
      <c r="E16" s="42">
        <f t="shared" si="1"/>
        <v>11198.530282251353</v>
      </c>
      <c r="F16" s="38">
        <f t="shared" si="2"/>
        <v>10615.514382607993</v>
      </c>
      <c r="G16" s="40">
        <f>(E16-(MAX($E$3:E16)))/(MAX($E$3:E16))</f>
        <v>0</v>
      </c>
      <c r="H16" s="40">
        <f>(F16-(MAX($F$3:F16)))/(MAX($F$3:F16))</f>
        <v>0</v>
      </c>
      <c r="I16" s="43"/>
      <c r="J16" s="31" t="s">
        <v>36</v>
      </c>
      <c r="K16" s="31"/>
      <c r="L16" s="51">
        <f>L15/$L$4</f>
        <v>0.78350515463917525</v>
      </c>
      <c r="M16" s="51">
        <f>M15/$L$4</f>
        <v>0.71134020618556704</v>
      </c>
    </row>
    <row r="17" spans="1:22" s="32" customFormat="1">
      <c r="A17" s="29">
        <f t="shared" si="3"/>
        <v>41670</v>
      </c>
      <c r="B17" s="41">
        <v>8.4123164001233611E-3</v>
      </c>
      <c r="C17" s="37">
        <v>1848.78</v>
      </c>
      <c r="D17" s="40">
        <f t="shared" si="0"/>
        <v>6.1661541810660303E-3</v>
      </c>
      <c r="E17" s="42">
        <f t="shared" si="1"/>
        <v>11292.735862202013</v>
      </c>
      <c r="F17" s="38">
        <f t="shared" si="2"/>
        <v>10680.971281002478</v>
      </c>
      <c r="G17" s="40">
        <f>(E17-(MAX($E$3:E17)))/(MAX($E$3:E17))</f>
        <v>0</v>
      </c>
      <c r="H17" s="40">
        <f>(F17-(MAX($F$3:F17)))/(MAX($F$3:F17))</f>
        <v>0</v>
      </c>
      <c r="I17" s="43"/>
      <c r="J17" s="31" t="s">
        <v>37</v>
      </c>
      <c r="K17" s="31"/>
      <c r="L17" s="52">
        <f>MIN(G4:G100)</f>
        <v>-0.11795044000000006</v>
      </c>
      <c r="M17" s="52">
        <f>MIN(H4:H100)</f>
        <v>-0.10077781386896546</v>
      </c>
      <c r="S17" s="53"/>
      <c r="T17" s="53"/>
    </row>
    <row r="18" spans="1:22">
      <c r="A18" s="29">
        <f t="shared" si="3"/>
        <v>41698</v>
      </c>
      <c r="B18" s="41">
        <v>5.0205270420896897E-3</v>
      </c>
      <c r="C18" s="37">
        <v>1849.73</v>
      </c>
      <c r="D18" s="40">
        <f t="shared" si="0"/>
        <v>5.1385237832524133E-4</v>
      </c>
      <c r="E18" s="42">
        <f t="shared" si="1"/>
        <v>11349.431347977375</v>
      </c>
      <c r="F18" s="38">
        <f t="shared" si="2"/>
        <v>10686.459723498045</v>
      </c>
      <c r="G18" s="40">
        <f>(E18-(MAX($E$3:E18)))/(MAX($E$3:E18))</f>
        <v>0</v>
      </c>
      <c r="H18" s="40">
        <f>(F18-(MAX($F$3:F18)))/(MAX($F$3:F18))</f>
        <v>0</v>
      </c>
      <c r="I18" s="43"/>
      <c r="N18" s="32"/>
      <c r="O18" s="32"/>
      <c r="P18" s="32"/>
      <c r="Q18" s="32"/>
      <c r="R18" s="32"/>
      <c r="S18" s="32"/>
      <c r="T18" s="32"/>
      <c r="U18" s="32"/>
      <c r="V18" s="32"/>
    </row>
    <row r="19" spans="1:22" ht="15" thickBot="1">
      <c r="A19" s="29">
        <f t="shared" si="3"/>
        <v>41729</v>
      </c>
      <c r="B19" s="41">
        <v>4.0317779759759349E-3</v>
      </c>
      <c r="C19" s="37">
        <v>1855.96</v>
      </c>
      <c r="D19" s="40">
        <f t="shared" si="0"/>
        <v>3.3680591221421086E-3</v>
      </c>
      <c r="E19" s="42">
        <f t="shared" si="1"/>
        <v>11395.189735326003</v>
      </c>
      <c r="F19" s="38">
        <f t="shared" si="2"/>
        <v>10722.452351653177</v>
      </c>
      <c r="G19" s="40">
        <f>(E19-(MAX($E$3:E19)))/(MAX($E$3:E19))</f>
        <v>0</v>
      </c>
      <c r="H19" s="40">
        <f>(F19-(MAX($F$3:F19)))/(MAX($F$3:F19))</f>
        <v>0</v>
      </c>
      <c r="I19" s="43"/>
    </row>
    <row r="20" spans="1:22" ht="15" thickBot="1">
      <c r="A20" s="29">
        <f t="shared" si="3"/>
        <v>41759</v>
      </c>
      <c r="B20" s="41">
        <v>2.6505172607267707E-3</v>
      </c>
      <c r="C20" s="37">
        <v>1858.42</v>
      </c>
      <c r="D20" s="40">
        <f t="shared" si="0"/>
        <v>1.3254596004224073E-3</v>
      </c>
      <c r="E20" s="42">
        <f t="shared" si="1"/>
        <v>11425.39288240874</v>
      </c>
      <c r="F20" s="38">
        <f t="shared" si="2"/>
        <v>10736.664529062748</v>
      </c>
      <c r="G20" s="40">
        <f>(E20-(MAX($E$3:E20)))/(MAX($E$3:E20))</f>
        <v>0</v>
      </c>
      <c r="H20" s="40">
        <f>(F20-(MAX($F$3:F20)))/(MAX($F$3:F20))</f>
        <v>0</v>
      </c>
      <c r="I20" s="43"/>
      <c r="J20" s="54"/>
      <c r="K20" s="55"/>
      <c r="L20" s="56" t="str">
        <f>E2</f>
        <v>CIFC Comp</v>
      </c>
      <c r="M20" s="57" t="s">
        <v>45</v>
      </c>
      <c r="N20" s="93" t="str">
        <f>G2</f>
        <v>CIFC Comp</v>
      </c>
      <c r="O20" s="94" t="s">
        <v>45</v>
      </c>
    </row>
    <row r="21" spans="1:22">
      <c r="A21" s="29">
        <f t="shared" si="3"/>
        <v>41790</v>
      </c>
      <c r="B21" s="41">
        <v>7.6931063757275609E-3</v>
      </c>
      <c r="C21" s="37">
        <v>1872.56</v>
      </c>
      <c r="D21" s="40">
        <f t="shared" si="0"/>
        <v>7.6086137686852684E-3</v>
      </c>
      <c r="E21" s="42">
        <f t="shared" si="1"/>
        <v>11513.28964523759</v>
      </c>
      <c r="F21" s="38">
        <f t="shared" si="2"/>
        <v>10818.35566262833</v>
      </c>
      <c r="G21" s="40">
        <f>(E21-(MAX($E$3:E21)))/(MAX($E$3:E21))</f>
        <v>0</v>
      </c>
      <c r="H21" s="40">
        <f>(F21-(MAX($F$3:F21)))/(MAX($F$3:F21))</f>
        <v>0</v>
      </c>
      <c r="I21" s="43"/>
      <c r="J21" s="59" t="s">
        <v>8</v>
      </c>
      <c r="K21" s="36">
        <v>43830</v>
      </c>
      <c r="L21" s="60">
        <f t="shared" ref="L21:L28" si="4">SUMIF(A:A,$K21,E:E)</f>
        <v>14926.925919614543</v>
      </c>
      <c r="M21" s="60">
        <f t="shared" ref="M21:M28" si="5">SUMIF(A:A,$K21,F:F)</f>
        <v>13132.860749547921</v>
      </c>
      <c r="N21" s="95">
        <f>(L$28-L21)/L21</f>
        <v>2.1216774347845146E-2</v>
      </c>
      <c r="O21" s="96">
        <f>(M$28-M21)/M21</f>
        <v>2.8365549582523342E-2</v>
      </c>
    </row>
    <row r="22" spans="1:22">
      <c r="A22" s="29">
        <f t="shared" si="3"/>
        <v>41820</v>
      </c>
      <c r="B22" s="41">
        <v>6.7790824724155334E-3</v>
      </c>
      <c r="C22" s="37">
        <v>1882.93</v>
      </c>
      <c r="D22" s="40">
        <f t="shared" si="0"/>
        <v>5.5378732857693791E-3</v>
      </c>
      <c r="E22" s="42">
        <f t="shared" si="1"/>
        <v>11591.339185271461</v>
      </c>
      <c r="F22" s="38">
        <f t="shared" si="2"/>
        <v>10878.266345448352</v>
      </c>
      <c r="G22" s="40">
        <f>(E22-(MAX($E$3:E22)))/(MAX($E$3:E22))</f>
        <v>0</v>
      </c>
      <c r="H22" s="40">
        <f>(F22-(MAX($F$3:F22)))/(MAX($F$3:F22))</f>
        <v>0</v>
      </c>
      <c r="I22" s="43"/>
      <c r="J22" s="59" t="s">
        <v>16</v>
      </c>
      <c r="K22" s="29">
        <f>EOMONTH(K2,-3)</f>
        <v>44104</v>
      </c>
      <c r="L22" s="60">
        <f t="shared" si="4"/>
        <v>14758.761414678425</v>
      </c>
      <c r="M22" s="60">
        <f t="shared" si="5"/>
        <v>13062.897550999185</v>
      </c>
      <c r="N22" s="61">
        <f>(L$28-L22)/L22</f>
        <v>3.2852738130000121E-2</v>
      </c>
      <c r="O22" s="62">
        <f>(M$28-M22)/M22</f>
        <v>3.3873343151693498E-2</v>
      </c>
    </row>
    <row r="23" spans="1:22">
      <c r="A23" s="29">
        <f t="shared" si="3"/>
        <v>41851</v>
      </c>
      <c r="B23" s="41">
        <v>1.2919095656630224E-4</v>
      </c>
      <c r="C23" s="37">
        <v>1878.14</v>
      </c>
      <c r="D23" s="40">
        <f t="shared" si="0"/>
        <v>-2.5439076333161337E-3</v>
      </c>
      <c r="E23" s="42">
        <f t="shared" si="1"/>
        <v>11592.836681468692</v>
      </c>
      <c r="F23" s="38">
        <f t="shared" si="2"/>
        <v>10850.59304065492</v>
      </c>
      <c r="G23" s="40">
        <f>(E23-(MAX($E$3:E23)))/(MAX($E$3:E23))</f>
        <v>0</v>
      </c>
      <c r="H23" s="40">
        <f>(F23-(MAX($F$3:F23)))/(MAX($F$3:F23))</f>
        <v>-2.5439076333161445E-3</v>
      </c>
      <c r="I23" s="43"/>
      <c r="J23" s="59" t="s">
        <v>11</v>
      </c>
      <c r="K23" s="29">
        <f>EOMONTH(K2,-12)</f>
        <v>43830</v>
      </c>
      <c r="L23" s="60">
        <f t="shared" si="4"/>
        <v>14926.925919614543</v>
      </c>
      <c r="M23" s="60">
        <f t="shared" si="5"/>
        <v>13132.860749547921</v>
      </c>
      <c r="N23" s="61">
        <f>L28/L23-1</f>
        <v>2.121677434784508E-2</v>
      </c>
      <c r="O23" s="62">
        <f>M28/M23-1</f>
        <v>2.8365549582523242E-2</v>
      </c>
    </row>
    <row r="24" spans="1:22">
      <c r="A24" s="29">
        <f t="shared" si="3"/>
        <v>41882</v>
      </c>
      <c r="B24" s="41">
        <v>1.5100227057049745E-3</v>
      </c>
      <c r="C24" s="37">
        <v>1882.57</v>
      </c>
      <c r="D24" s="40">
        <f t="shared" si="0"/>
        <v>2.3587166025960116E-3</v>
      </c>
      <c r="E24" s="42">
        <f t="shared" si="1"/>
        <v>11610.34212808124</v>
      </c>
      <c r="F24" s="38">
        <f t="shared" si="2"/>
        <v>10876.186514607925</v>
      </c>
      <c r="G24" s="40">
        <f>(E24-(MAX($E$3:E24)))/(MAX($E$3:E24))</f>
        <v>0</v>
      </c>
      <c r="H24" s="40">
        <f>(F24-(MAX($F$3:F24)))/(MAX($F$3:F24))</f>
        <v>-1.9119138789028408E-4</v>
      </c>
      <c r="I24" s="43"/>
      <c r="J24" s="59" t="s">
        <v>38</v>
      </c>
      <c r="K24" s="29">
        <f>EOMONTH(K2,-36)</f>
        <v>43100</v>
      </c>
      <c r="L24" s="60">
        <f t="shared" si="4"/>
        <v>13730.16887589301</v>
      </c>
      <c r="M24" s="60">
        <f t="shared" si="5"/>
        <v>11942.504231878031</v>
      </c>
      <c r="N24" s="61">
        <f>(L28/L24)^(1/3)-1</f>
        <v>3.5469901255189118E-2</v>
      </c>
      <c r="O24" s="62">
        <f>(M28/M24)^(1/3)-1</f>
        <v>4.1846694741915158E-2</v>
      </c>
    </row>
    <row r="25" spans="1:22">
      <c r="A25" s="29">
        <f t="shared" si="3"/>
        <v>41912</v>
      </c>
      <c r="B25" s="41">
        <v>-2.6426749787718043E-3</v>
      </c>
      <c r="C25" s="37">
        <v>1864.41</v>
      </c>
      <c r="D25" s="40">
        <f t="shared" si="0"/>
        <v>-9.6463876509239599E-3</v>
      </c>
      <c r="E25" s="42">
        <f t="shared" si="1"/>
        <v>11579.65976744438</v>
      </c>
      <c r="F25" s="38">
        <f t="shared" si="2"/>
        <v>10771.270603324267</v>
      </c>
      <c r="G25" s="40">
        <f>(E25-(MAX($E$3:E25)))/(MAX($E$3:E25))</f>
        <v>-2.642674978771747E-3</v>
      </c>
      <c r="H25" s="40">
        <f>(F25-(MAX($F$3:F25)))/(MAX($F$3:F25))</f>
        <v>-9.8357347325710547E-3</v>
      </c>
      <c r="I25" s="43"/>
      <c r="J25" s="59" t="s">
        <v>39</v>
      </c>
      <c r="K25" s="29">
        <f>EOMONTH(K2,-60)</f>
        <v>42369</v>
      </c>
      <c r="L25" s="60">
        <f t="shared" si="4"/>
        <v>12084.413851470064</v>
      </c>
      <c r="M25" s="60">
        <f t="shared" si="5"/>
        <v>10425.44095302471</v>
      </c>
      <c r="N25" s="61">
        <f>(L28/L25)^(1/5)-1</f>
        <v>4.754465551278364E-2</v>
      </c>
      <c r="O25" s="62">
        <f>(M28/M25)^(1/5)-1</f>
        <v>5.3131214091864942E-2</v>
      </c>
    </row>
    <row r="26" spans="1:22">
      <c r="A26" s="29">
        <f t="shared" si="3"/>
        <v>41943</v>
      </c>
      <c r="B26" s="41">
        <v>4.303470165876868E-3</v>
      </c>
      <c r="C26" s="37">
        <v>1875.78</v>
      </c>
      <c r="D26" s="40">
        <f t="shared" si="0"/>
        <v>6.0984440117783922E-3</v>
      </c>
      <c r="E26" s="42">
        <f t="shared" si="1"/>
        <v>11629.492487784581</v>
      </c>
      <c r="F26" s="38">
        <f t="shared" si="2"/>
        <v>10836.958594034355</v>
      </c>
      <c r="G26" s="40">
        <f>(E26-(MAX($E$3:E26)))/(MAX($E$3:E26))</f>
        <v>0</v>
      </c>
      <c r="H26" s="40">
        <f>(F26-(MAX($F$3:F26)))/(MAX($F$3:F26))</f>
        <v>-3.7972733983738746E-3</v>
      </c>
      <c r="I26" s="43"/>
      <c r="J26" s="59" t="s">
        <v>40</v>
      </c>
      <c r="K26" s="29">
        <f>EOMONTH(K2,-120)</f>
        <v>40543</v>
      </c>
      <c r="L26" s="60">
        <f t="shared" si="4"/>
        <v>0</v>
      </c>
      <c r="M26" s="60">
        <f t="shared" si="5"/>
        <v>0</v>
      </c>
      <c r="N26" s="61"/>
      <c r="O26" s="62"/>
    </row>
    <row r="27" spans="1:22">
      <c r="A27" s="29">
        <f t="shared" si="3"/>
        <v>41973</v>
      </c>
      <c r="B27" s="41">
        <v>6.6543888096887785E-3</v>
      </c>
      <c r="C27" s="37">
        <v>1882.56</v>
      </c>
      <c r="D27" s="40">
        <f t="shared" si="0"/>
        <v>3.6144963695101673E-3</v>
      </c>
      <c r="E27" s="42">
        <f t="shared" si="1"/>
        <v>11706.879652457654</v>
      </c>
      <c r="F27" s="38">
        <f t="shared" si="2"/>
        <v>10876.128741529024</v>
      </c>
      <c r="G27" s="40">
        <f>(E27-(MAX($E$3:E27)))/(MAX($E$3:E27))</f>
        <v>0</v>
      </c>
      <c r="H27" s="40">
        <f>(F27-(MAX($F$3:F27)))/(MAX($F$3:F27))</f>
        <v>-1.9650225977614388E-4</v>
      </c>
      <c r="I27" s="43"/>
      <c r="J27" s="59" t="s">
        <v>41</v>
      </c>
      <c r="K27" s="63">
        <f>A3</f>
        <v>41243</v>
      </c>
      <c r="L27" s="60">
        <f t="shared" si="4"/>
        <v>10000</v>
      </c>
      <c r="M27" s="60">
        <f t="shared" si="5"/>
        <v>10000</v>
      </c>
      <c r="N27" s="64">
        <f>(L28/L27)^(12/$L$4)-1</f>
        <v>5.3537748542984209E-2</v>
      </c>
      <c r="O27" s="65">
        <f>(M28/M27)^(12/$L$4)-1</f>
        <v>3.7875304599549908E-2</v>
      </c>
    </row>
    <row r="28" spans="1:22" ht="15" thickBot="1">
      <c r="A28" s="29">
        <f t="shared" si="3"/>
        <v>42004</v>
      </c>
      <c r="B28" s="41">
        <v>-2.9642289322915128E-3</v>
      </c>
      <c r="C28" s="37">
        <v>1855.67</v>
      </c>
      <c r="D28" s="40">
        <f t="shared" si="0"/>
        <v>-1.4283741288458218E-2</v>
      </c>
      <c r="E28" s="42">
        <f t="shared" si="1"/>
        <v>11672.177781084984</v>
      </c>
      <c r="F28" s="38">
        <f t="shared" si="2"/>
        <v>10720.776932365059</v>
      </c>
      <c r="G28" s="40">
        <f>(E28-(MAX($E$3:E28)))/(MAX($E$3:E28))</f>
        <v>-2.9642289322915493E-3</v>
      </c>
      <c r="H28" s="40">
        <f>(F28-(MAX($F$3:F28)))/(MAX($F$3:F28))</f>
        <v>-1.4477436760793128E-2</v>
      </c>
      <c r="I28" s="43"/>
      <c r="J28" s="66" t="s">
        <v>42</v>
      </c>
      <c r="K28" s="67">
        <f>K2</f>
        <v>44196</v>
      </c>
      <c r="L28" s="68">
        <f t="shared" si="4"/>
        <v>15243.627138558006</v>
      </c>
      <c r="M28" s="68">
        <f t="shared" si="5"/>
        <v>13505.381562299597</v>
      </c>
      <c r="N28" s="69"/>
      <c r="O28" s="70"/>
    </row>
    <row r="29" spans="1:22" ht="15" thickBot="1">
      <c r="A29" s="29">
        <f t="shared" si="3"/>
        <v>42035</v>
      </c>
      <c r="B29" s="41">
        <v>4.1460343125902565E-3</v>
      </c>
      <c r="C29" s="37">
        <v>1859.43</v>
      </c>
      <c r="D29" s="40">
        <f t="shared" si="0"/>
        <v>2.0262223347902175E-3</v>
      </c>
      <c r="E29" s="42">
        <f t="shared" si="1"/>
        <v>11720.571030668016</v>
      </c>
      <c r="F29" s="38">
        <f t="shared" si="2"/>
        <v>10742.49961003172</v>
      </c>
      <c r="G29" s="40">
        <f>(E29-(MAX($E$3:E29)))/(MAX($E$3:E29))</f>
        <v>0</v>
      </c>
      <c r="H29" s="40">
        <f>(F29-(MAX($F$3:F29)))/(MAX($F$3:F29))</f>
        <v>-1.2480548931718202E-2</v>
      </c>
      <c r="I29" s="43"/>
      <c r="J29" s="33"/>
      <c r="K29" s="32"/>
      <c r="N29" s="32"/>
      <c r="O29" s="32"/>
    </row>
    <row r="30" spans="1:22" ht="15" thickBot="1">
      <c r="A30" s="29">
        <f t="shared" si="3"/>
        <v>42063</v>
      </c>
      <c r="B30" s="41">
        <v>1.3203233030342562E-2</v>
      </c>
      <c r="C30" s="37">
        <v>1886.37</v>
      </c>
      <c r="D30" s="40">
        <f t="shared" si="0"/>
        <v>1.4488310933995718E-2</v>
      </c>
      <c r="E30" s="42">
        <f t="shared" si="1"/>
        <v>11875.320461234609</v>
      </c>
      <c r="F30" s="38">
        <f t="shared" si="2"/>
        <v>10898.140284590188</v>
      </c>
      <c r="G30" s="40">
        <f>(E30-(MAX($E$3:E30)))/(MAX($E$3:E30))</f>
        <v>0</v>
      </c>
      <c r="H30" s="40">
        <f>(F30-(MAX($F$3:F30)))/(MAX($F$3:F30))</f>
        <v>0</v>
      </c>
      <c r="J30" s="33"/>
      <c r="K30" s="32"/>
      <c r="L30" s="56" t="str">
        <f>L20</f>
        <v>CIFC Comp</v>
      </c>
      <c r="M30" s="57" t="s">
        <v>45</v>
      </c>
      <c r="N30" s="56" t="str">
        <f>N20</f>
        <v>CIFC Comp</v>
      </c>
      <c r="O30" s="58" t="s">
        <v>45</v>
      </c>
    </row>
    <row r="31" spans="1:22">
      <c r="A31" s="29">
        <f t="shared" si="3"/>
        <v>42094</v>
      </c>
      <c r="B31" s="41">
        <v>4.8311799970747237E-3</v>
      </c>
      <c r="C31" s="37">
        <v>1889.94</v>
      </c>
      <c r="D31" s="40">
        <f t="shared" si="0"/>
        <v>1.892523736064522E-3</v>
      </c>
      <c r="E31" s="42">
        <f t="shared" si="1"/>
        <v>11932.692271905778</v>
      </c>
      <c r="F31" s="38">
        <f t="shared" si="2"/>
        <v>10918.765273757735</v>
      </c>
      <c r="G31" s="40">
        <f>(E31-(MAX($E$3:E31)))/(MAX($E$3:E31))</f>
        <v>0</v>
      </c>
      <c r="H31" s="40">
        <f>(F31-(MAX($F$3:F31)))/(MAX($F$3:F31))</f>
        <v>0</v>
      </c>
      <c r="J31" s="54"/>
      <c r="K31" s="71"/>
      <c r="L31" s="72">
        <f>L27</f>
        <v>10000</v>
      </c>
      <c r="M31" s="72">
        <f>M27</f>
        <v>10000</v>
      </c>
      <c r="N31" s="54"/>
      <c r="O31" s="92"/>
    </row>
    <row r="32" spans="1:22">
      <c r="A32" s="29">
        <f t="shared" si="3"/>
        <v>42124</v>
      </c>
      <c r="B32" s="41">
        <v>9.3336233331381257E-3</v>
      </c>
      <c r="C32" s="37">
        <v>1903.7</v>
      </c>
      <c r="D32" s="40">
        <f t="shared" si="0"/>
        <v>7.2806544123094064E-3</v>
      </c>
      <c r="E32" s="42">
        <f t="shared" si="1"/>
        <v>12044.067526921994</v>
      </c>
      <c r="F32" s="38">
        <f t="shared" si="2"/>
        <v>10998.261030325091</v>
      </c>
      <c r="G32" s="40">
        <f>(E32-(MAX($E$3:E32)))/(MAX($E$3:E32))</f>
        <v>0</v>
      </c>
      <c r="H32" s="40">
        <f>(F32-(MAX($F$3:F32)))/(MAX($F$3:F32))</f>
        <v>0</v>
      </c>
      <c r="J32" s="59" t="s">
        <v>44</v>
      </c>
      <c r="K32" s="63">
        <v>41274</v>
      </c>
      <c r="L32" s="60">
        <f t="shared" ref="L32:L40" si="6">SUMIF(A:A,$K32,E:E)</f>
        <v>10094</v>
      </c>
      <c r="M32" s="60">
        <f t="shared" ref="M32:M40" si="7">SUMIF(A:A,$K32,F:F)</f>
        <v>10107.631245991992</v>
      </c>
      <c r="N32" s="73">
        <f t="shared" ref="N32:O38" si="8">L32/L31-1</f>
        <v>9.400000000000075E-3</v>
      </c>
      <c r="O32" s="74">
        <f t="shared" si="8"/>
        <v>1.0763124599199259E-2</v>
      </c>
    </row>
    <row r="33" spans="1:15">
      <c r="A33" s="29">
        <f t="shared" si="3"/>
        <v>42155</v>
      </c>
      <c r="B33" s="41">
        <v>4.1291108171800546E-3</v>
      </c>
      <c r="C33" s="37">
        <v>1904.71</v>
      </c>
      <c r="D33" s="40">
        <f t="shared" si="0"/>
        <v>5.3054577927191815E-4</v>
      </c>
      <c r="E33" s="42">
        <f t="shared" si="1"/>
        <v>12093.798816430255</v>
      </c>
      <c r="F33" s="38">
        <f t="shared" si="2"/>
        <v>11004.09611129406</v>
      </c>
      <c r="G33" s="40">
        <f>(E33-(MAX($E$3:E33)))/(MAX($E$3:E33))</f>
        <v>0</v>
      </c>
      <c r="H33" s="40">
        <f>(F33-(MAX($F$3:F33)))/(MAX($F$3:F33))</f>
        <v>0</v>
      </c>
      <c r="J33" s="59">
        <v>2013</v>
      </c>
      <c r="K33" s="29">
        <v>41639</v>
      </c>
      <c r="L33" s="60">
        <f t="shared" si="6"/>
        <v>11198.530282251353</v>
      </c>
      <c r="M33" s="60">
        <f t="shared" si="7"/>
        <v>10615.514382607993</v>
      </c>
      <c r="N33" s="73">
        <f t="shared" si="8"/>
        <v>0.10942443850320527</v>
      </c>
      <c r="O33" s="74">
        <f t="shared" si="8"/>
        <v>5.02474936268964E-2</v>
      </c>
    </row>
    <row r="34" spans="1:15">
      <c r="A34" s="29">
        <f t="shared" si="3"/>
        <v>42185</v>
      </c>
      <c r="B34" s="41">
        <v>3.2000000000000006E-3</v>
      </c>
      <c r="C34" s="37">
        <v>1888.27</v>
      </c>
      <c r="D34" s="40">
        <f t="shared" si="0"/>
        <v>-8.6312352011592708E-3</v>
      </c>
      <c r="E34" s="42">
        <f t="shared" si="1"/>
        <v>12132.498972642834</v>
      </c>
      <c r="F34" s="38">
        <f t="shared" si="2"/>
        <v>10909.117169581319</v>
      </c>
      <c r="G34" s="40">
        <f>(E34-(MAX($E$3:E34)))/(MAX($E$3:E34))</f>
        <v>0</v>
      </c>
      <c r="H34" s="40">
        <f>(F34-(MAX($F$3:F34)))/(MAX($F$3:F34))</f>
        <v>-8.6312352011592847E-3</v>
      </c>
      <c r="J34" s="59">
        <v>2014</v>
      </c>
      <c r="K34" s="29">
        <f>EOMONTH(K33,12)</f>
        <v>42004</v>
      </c>
      <c r="L34" s="60">
        <f t="shared" si="6"/>
        <v>11672.177781084984</v>
      </c>
      <c r="M34" s="60">
        <f t="shared" si="7"/>
        <v>10720.776932365059</v>
      </c>
      <c r="N34" s="73">
        <f t="shared" si="8"/>
        <v>4.2295505472206285E-2</v>
      </c>
      <c r="O34" s="74">
        <f t="shared" si="8"/>
        <v>9.915916079349385E-3</v>
      </c>
    </row>
    <row r="35" spans="1:15">
      <c r="A35" s="29">
        <f t="shared" si="3"/>
        <v>42216</v>
      </c>
      <c r="B35" s="41">
        <v>4.6844918375483473E-3</v>
      </c>
      <c r="C35" s="37">
        <v>1881.53</v>
      </c>
      <c r="D35" s="40">
        <f t="shared" si="0"/>
        <v>-3.5694047991018385E-3</v>
      </c>
      <c r="E35" s="42">
        <f t="shared" si="1"/>
        <v>12189.333565049243</v>
      </c>
      <c r="F35" s="38">
        <f t="shared" si="2"/>
        <v>10870.178114402252</v>
      </c>
      <c r="G35" s="40">
        <f>(E35-(MAX($E$3:E35)))/(MAX($E$3:E35))</f>
        <v>0</v>
      </c>
      <c r="H35" s="40">
        <f>(F35-(MAX($F$3:F35)))/(MAX($F$3:F35))</f>
        <v>-1.21698316279119E-2</v>
      </c>
      <c r="J35" s="59">
        <v>2015</v>
      </c>
      <c r="K35" s="29">
        <f>EOMONTH(K34,12)</f>
        <v>42369</v>
      </c>
      <c r="L35" s="60">
        <f t="shared" si="6"/>
        <v>12084.413851470064</v>
      </c>
      <c r="M35" s="60">
        <f t="shared" si="7"/>
        <v>10425.44095302471</v>
      </c>
      <c r="N35" s="73">
        <f t="shared" si="8"/>
        <v>3.5317836835309313E-2</v>
      </c>
      <c r="O35" s="74">
        <f t="shared" si="8"/>
        <v>-2.7548001530444677E-2</v>
      </c>
    </row>
    <row r="36" spans="1:15">
      <c r="A36" s="29">
        <f t="shared" si="3"/>
        <v>42247</v>
      </c>
      <c r="B36" s="41">
        <v>-2.7030815955412391E-3</v>
      </c>
      <c r="C36" s="37">
        <v>1864.11</v>
      </c>
      <c r="D36" s="40">
        <f t="shared" si="0"/>
        <v>-9.2584226666596603E-3</v>
      </c>
      <c r="E36" s="42">
        <f t="shared" si="1"/>
        <v>12156.384801827646</v>
      </c>
      <c r="F36" s="38">
        <f t="shared" si="2"/>
        <v>10769.537410957242</v>
      </c>
      <c r="G36" s="40">
        <f>(E36-(MAX($E$3:E36)))/(MAX($E$3:E36))</f>
        <v>-2.7030815955411736E-3</v>
      </c>
      <c r="H36" s="40">
        <f>(F36-(MAX($F$3:F36)))/(MAX($F$3:F36))</f>
        <v>-2.1315580849578256E-2</v>
      </c>
      <c r="J36" s="59">
        <v>2016</v>
      </c>
      <c r="K36" s="29">
        <f>EOMONTH(K35,12)</f>
        <v>42735</v>
      </c>
      <c r="L36" s="60">
        <f t="shared" si="6"/>
        <v>13218.920427104309</v>
      </c>
      <c r="M36" s="60">
        <f t="shared" si="7"/>
        <v>11560.046449555435</v>
      </c>
      <c r="N36" s="73">
        <f t="shared" si="8"/>
        <v>9.3881804246238376E-2</v>
      </c>
      <c r="O36" s="74">
        <f t="shared" si="8"/>
        <v>0.10883045634645749</v>
      </c>
    </row>
    <row r="37" spans="1:15">
      <c r="A37" s="29">
        <f t="shared" si="3"/>
        <v>42277</v>
      </c>
      <c r="B37" s="41">
        <v>-1.5112186976650476E-3</v>
      </c>
      <c r="C37" s="37">
        <v>1846.1</v>
      </c>
      <c r="D37" s="40">
        <f t="shared" si="0"/>
        <v>-9.6614470176116241E-3</v>
      </c>
      <c r="E37" s="42">
        <f t="shared" si="1"/>
        <v>12138.013845819112</v>
      </c>
      <c r="F37" s="38">
        <f t="shared" si="2"/>
        <v>10665.488095857092</v>
      </c>
      <c r="G37" s="40">
        <f>(E37-(MAX($E$3:E37)))/(MAX($E$3:E37))</f>
        <v>-4.2102153457577573E-3</v>
      </c>
      <c r="H37" s="40">
        <f>(F37-(MAX($F$3:F37)))/(MAX($F$3:F37))</f>
        <v>-3.0771088512162103E-2</v>
      </c>
      <c r="J37" s="59">
        <v>2017</v>
      </c>
      <c r="K37" s="29">
        <v>43100</v>
      </c>
      <c r="L37" s="60">
        <f t="shared" si="6"/>
        <v>13730.16887589301</v>
      </c>
      <c r="M37" s="60">
        <f t="shared" si="7"/>
        <v>11942.504231878031</v>
      </c>
      <c r="N37" s="73">
        <f t="shared" si="8"/>
        <v>3.8675506945365035E-2</v>
      </c>
      <c r="O37" s="74">
        <f t="shared" si="8"/>
        <v>3.3084450308355162E-2</v>
      </c>
    </row>
    <row r="38" spans="1:15">
      <c r="A38" s="29">
        <f t="shared" si="3"/>
        <v>42308</v>
      </c>
      <c r="B38" s="41">
        <v>4.5294899786867978E-4</v>
      </c>
      <c r="C38" s="37">
        <v>1846.28</v>
      </c>
      <c r="D38" s="40">
        <f t="shared" si="0"/>
        <v>9.7502843833030539E-5</v>
      </c>
      <c r="E38" s="42">
        <f t="shared" si="1"/>
        <v>12143.511747026692</v>
      </c>
      <c r="F38" s="38">
        <f t="shared" si="2"/>
        <v>10666.528011277305</v>
      </c>
      <c r="G38" s="40">
        <f>(E38-(MAX($E$3:E38)))/(MAX($E$3:E38))</f>
        <v>-3.759173360710738E-3</v>
      </c>
      <c r="H38" s="40">
        <f>(F38-(MAX($F$3:F38)))/(MAX($F$3:F38))</f>
        <v>-3.0676585936966864E-2</v>
      </c>
      <c r="J38" s="59">
        <v>2018</v>
      </c>
      <c r="K38" s="29">
        <v>43465</v>
      </c>
      <c r="L38" s="60">
        <f t="shared" si="6"/>
        <v>13850.824932160443</v>
      </c>
      <c r="M38" s="60">
        <f t="shared" si="7"/>
        <v>11868.785783200739</v>
      </c>
      <c r="N38" s="73">
        <f t="shared" si="8"/>
        <v>8.7876600323013587E-3</v>
      </c>
      <c r="O38" s="74">
        <f t="shared" si="8"/>
        <v>-6.1727797826953701E-3</v>
      </c>
    </row>
    <row r="39" spans="1:15">
      <c r="A39" s="29">
        <f t="shared" si="3"/>
        <v>42338</v>
      </c>
      <c r="B39" s="41">
        <v>-2.5416213527231541E-3</v>
      </c>
      <c r="C39" s="37">
        <v>1826.97</v>
      </c>
      <c r="D39" s="40">
        <f t="shared" si="0"/>
        <v>-1.0458868643975938E-2</v>
      </c>
      <c r="E39" s="42">
        <f t="shared" si="1"/>
        <v>12112.647538273404</v>
      </c>
      <c r="F39" s="38">
        <f t="shared" si="2"/>
        <v>10554.968195920066</v>
      </c>
      <c r="G39" s="40">
        <f>(E39-(MAX($E$3:E39)))/(MAX($E$3:E39))</f>
        <v>-6.2912403181517662E-3</v>
      </c>
      <c r="H39" s="40">
        <f>(F39-(MAX($F$3:F39)))/(MAX($F$3:F39))</f>
        <v>-4.0814612198182415E-2</v>
      </c>
      <c r="J39" s="59">
        <v>2019</v>
      </c>
      <c r="K39" s="29">
        <v>43830</v>
      </c>
      <c r="L39" s="60">
        <f t="shared" si="6"/>
        <v>14926.925919614543</v>
      </c>
      <c r="M39" s="60">
        <f t="shared" si="7"/>
        <v>13132.860749547921</v>
      </c>
      <c r="N39" s="73">
        <f>L39/L38-1</f>
        <v>7.7692194704987116E-2</v>
      </c>
      <c r="O39" s="74">
        <f>M39/M38-1</f>
        <v>0.10650415210428466</v>
      </c>
    </row>
    <row r="40" spans="1:15" ht="15" thickBot="1">
      <c r="A40" s="29">
        <f t="shared" si="3"/>
        <v>42369</v>
      </c>
      <c r="B40" s="41">
        <v>-2.3309261426229843E-3</v>
      </c>
      <c r="C40" s="37">
        <v>1804.55</v>
      </c>
      <c r="D40" s="40">
        <f t="shared" si="0"/>
        <v>-1.227168481146379E-2</v>
      </c>
      <c r="E40" s="42">
        <f t="shared" si="1"/>
        <v>12084.413851470064</v>
      </c>
      <c r="F40" s="38">
        <f t="shared" si="2"/>
        <v>10425.44095302471</v>
      </c>
      <c r="G40" s="40">
        <f>(E40-(MAX($E$3:E40)))/(MAX($E$3:E40))</f>
        <v>-8.6075020442476849E-3</v>
      </c>
      <c r="H40" s="40">
        <f>(F40-(MAX($F$3:F40)))/(MAX($F$3:F40))</f>
        <v>-5.2585432953048003E-2</v>
      </c>
      <c r="J40" s="66" t="s">
        <v>58</v>
      </c>
      <c r="K40" s="75">
        <f>K28</f>
        <v>44196</v>
      </c>
      <c r="L40" s="68">
        <f t="shared" si="6"/>
        <v>15243.627138558006</v>
      </c>
      <c r="M40" s="68">
        <f t="shared" si="7"/>
        <v>13505.381562299597</v>
      </c>
      <c r="N40" s="76">
        <f>L40/L39-1</f>
        <v>2.121677434784508E-2</v>
      </c>
      <c r="O40" s="77">
        <f>M40/M39-1</f>
        <v>2.8365549582523242E-2</v>
      </c>
    </row>
    <row r="41" spans="1:15">
      <c r="A41" s="29">
        <f t="shared" si="3"/>
        <v>42400</v>
      </c>
      <c r="B41" s="41">
        <v>-7.1885236407394143E-4</v>
      </c>
      <c r="C41" s="37">
        <v>1796.81</v>
      </c>
      <c r="D41" s="40">
        <f t="shared" si="0"/>
        <v>-4.2891579618187237E-3</v>
      </c>
      <c r="E41" s="42">
        <f t="shared" si="1"/>
        <v>12075.726942004487</v>
      </c>
      <c r="F41" s="38">
        <f t="shared" si="2"/>
        <v>10380.724589955573</v>
      </c>
      <c r="G41" s="40">
        <f>(E41-(MAX($E$3:E41)))/(MAX($E$3:E41))</f>
        <v>-9.3201668851283885E-3</v>
      </c>
      <c r="H41" s="40">
        <f>(F41-(MAX($F$3:F41)))/(MAX($F$3:F41))</f>
        <v>-5.6649043686440533E-2</v>
      </c>
    </row>
    <row r="42" spans="1:15">
      <c r="A42" s="29">
        <f t="shared" si="3"/>
        <v>42429</v>
      </c>
      <c r="B42" s="41">
        <v>-1.4434496036912483E-3</v>
      </c>
      <c r="C42" s="37">
        <v>1792.98</v>
      </c>
      <c r="D42" s="40">
        <f t="shared" si="0"/>
        <v>-2.1315553675680388E-3</v>
      </c>
      <c r="E42" s="42">
        <f t="shared" si="1"/>
        <v>12058.296238735767</v>
      </c>
      <c r="F42" s="38">
        <f t="shared" si="2"/>
        <v>10358.597500736607</v>
      </c>
      <c r="G42" s="40">
        <f>(E42-(MAX($E$3:E42)))/(MAX($E$3:E42))</f>
        <v>-1.0750163297622895E-2</v>
      </c>
      <c r="H42" s="40">
        <f>(F42-(MAX($F$3:F42)))/(MAX($F$3:F42))</f>
        <v>-5.8659848480871198E-2</v>
      </c>
      <c r="K42" s="31" t="s">
        <v>56</v>
      </c>
      <c r="L42" s="32" t="s">
        <v>57</v>
      </c>
    </row>
    <row r="43" spans="1:15">
      <c r="A43" s="29">
        <f t="shared" si="3"/>
        <v>42460</v>
      </c>
      <c r="B43" s="41">
        <v>2.3189254762376894E-2</v>
      </c>
      <c r="C43" s="37">
        <v>1849.49</v>
      </c>
      <c r="D43" s="40">
        <f t="shared" si="0"/>
        <v>3.1517362156856077E-2</v>
      </c>
      <c r="E43" s="42">
        <f t="shared" si="1"/>
        <v>12337.919142216022</v>
      </c>
      <c r="F43" s="38">
        <f t="shared" si="2"/>
        <v>10685.073169604426</v>
      </c>
      <c r="G43" s="40">
        <f>(E43-(MAX($E$3:E43)))/(MAX($E$3:E43))</f>
        <v>0</v>
      </c>
      <c r="H43" s="40">
        <f>(F43-(MAX($F$3:F43)))/(MAX($F$3:F43))</f>
        <v>-2.8991290012653121E-2</v>
      </c>
      <c r="J43" s="33" t="s">
        <v>58</v>
      </c>
      <c r="K43" s="88">
        <f t="shared" ref="K43:L51" si="9">SUMIF($J$32:$J$40,$J43,N$32:N$40)</f>
        <v>2.121677434784508E-2</v>
      </c>
      <c r="L43" s="88">
        <f t="shared" si="9"/>
        <v>2.8365549582523242E-2</v>
      </c>
    </row>
    <row r="44" spans="1:15">
      <c r="A44" s="29">
        <f t="shared" si="3"/>
        <v>42490</v>
      </c>
      <c r="B44" s="41">
        <v>1.2365572162529042E-2</v>
      </c>
      <c r="C44" s="37">
        <v>1892.78</v>
      </c>
      <c r="D44" s="40">
        <f t="shared" si="0"/>
        <v>2.3406452589632698E-2</v>
      </c>
      <c r="E44" s="42">
        <f t="shared" si="1"/>
        <v>12490.484571704543</v>
      </c>
      <c r="F44" s="38">
        <f t="shared" si="2"/>
        <v>10935.172828165529</v>
      </c>
      <c r="G44" s="40">
        <f>(E44-(MAX($E$3:E44)))/(MAX($E$3:E44))</f>
        <v>0</v>
      </c>
      <c r="H44" s="40">
        <f>(F44-(MAX($F$3:F44)))/(MAX($F$3:F44))</f>
        <v>-6.2634206782138371E-3</v>
      </c>
      <c r="J44" s="33">
        <v>2019</v>
      </c>
      <c r="K44" s="88">
        <f t="shared" si="9"/>
        <v>7.7692194704987116E-2</v>
      </c>
      <c r="L44" s="88">
        <f t="shared" si="9"/>
        <v>0.10650415210428466</v>
      </c>
    </row>
    <row r="45" spans="1:15">
      <c r="A45" s="29">
        <f t="shared" si="3"/>
        <v>42521</v>
      </c>
      <c r="B45" s="41">
        <v>7.3744897072416582E-3</v>
      </c>
      <c r="C45" s="37">
        <v>1904.25</v>
      </c>
      <c r="D45" s="40">
        <f t="shared" si="0"/>
        <v>6.0598696097804439E-3</v>
      </c>
      <c r="E45" s="42">
        <f t="shared" si="1"/>
        <v>12582.595521617039</v>
      </c>
      <c r="F45" s="38">
        <f t="shared" si="2"/>
        <v>11001.438549664626</v>
      </c>
      <c r="G45" s="40">
        <f>(E45-(MAX($E$3:E45)))/(MAX($E$3:E45))</f>
        <v>0</v>
      </c>
      <c r="H45" s="40">
        <f>(F45-(MAX($F$3:F45)))/(MAX($F$3:F45))</f>
        <v>-2.4150658105452164E-4</v>
      </c>
      <c r="J45" s="33">
        <v>2018</v>
      </c>
      <c r="K45" s="88">
        <f t="shared" si="9"/>
        <v>8.7876600323013587E-3</v>
      </c>
      <c r="L45" s="88">
        <f t="shared" si="9"/>
        <v>-6.1727797826953701E-3</v>
      </c>
    </row>
    <row r="46" spans="1:15">
      <c r="A46" s="29">
        <f t="shared" si="3"/>
        <v>42551</v>
      </c>
      <c r="B46" s="41">
        <v>-1.0980328608146805E-3</v>
      </c>
      <c r="C46" s="37">
        <v>1901.31</v>
      </c>
      <c r="D46" s="40">
        <f t="shared" si="0"/>
        <v>-1.5439149271366803E-3</v>
      </c>
      <c r="E46" s="42">
        <f t="shared" si="1"/>
        <v>12568.779418259965</v>
      </c>
      <c r="F46" s="38">
        <f t="shared" si="2"/>
        <v>10984.453264467822</v>
      </c>
      <c r="G46" s="40">
        <f>(E46-(MAX($E$3:E46)))/(MAX($E$3:E46))</f>
        <v>-1.0980328608145974E-3</v>
      </c>
      <c r="H46" s="40">
        <f>(F46-(MAX($F$3:F46)))/(MAX($F$3:F46))</f>
        <v>-1.7850486425757346E-3</v>
      </c>
      <c r="J46" s="33">
        <v>2017</v>
      </c>
      <c r="K46" s="88">
        <f t="shared" si="9"/>
        <v>3.8675506945365035E-2</v>
      </c>
      <c r="L46" s="88">
        <f t="shared" si="9"/>
        <v>3.3084450308355162E-2</v>
      </c>
    </row>
    <row r="47" spans="1:15">
      <c r="A47" s="29">
        <f t="shared" si="3"/>
        <v>42582</v>
      </c>
      <c r="B47" s="41">
        <v>1.1230940886758269E-2</v>
      </c>
      <c r="C47" s="37">
        <v>1932.51</v>
      </c>
      <c r="D47" s="40">
        <f t="shared" si="0"/>
        <v>1.6409738548684771E-2</v>
      </c>
      <c r="E47" s="42">
        <f t="shared" si="1"/>
        <v>12709.938636925148</v>
      </c>
      <c r="F47" s="38">
        <f t="shared" si="2"/>
        <v>11164.705270637985</v>
      </c>
      <c r="G47" s="40">
        <f>(E47-(MAX($E$3:E47)))/(MAX($E$3:E47))</f>
        <v>0</v>
      </c>
      <c r="H47" s="40">
        <f>(F47-(MAX($F$3:F47)))/(MAX($F$3:F47))</f>
        <v>0</v>
      </c>
      <c r="J47" s="33">
        <v>2016</v>
      </c>
      <c r="K47" s="88">
        <f t="shared" si="9"/>
        <v>9.3881804246238376E-2</v>
      </c>
      <c r="L47" s="88">
        <f t="shared" si="9"/>
        <v>0.10883045634645749</v>
      </c>
    </row>
    <row r="48" spans="1:15">
      <c r="A48" s="29">
        <f t="shared" si="3"/>
        <v>42613</v>
      </c>
      <c r="B48" s="41">
        <v>6.1926214084736522E-3</v>
      </c>
      <c r="C48" s="37">
        <v>1946.11</v>
      </c>
      <c r="D48" s="40">
        <f t="shared" si="0"/>
        <v>7.0374797543091283E-3</v>
      </c>
      <c r="E48" s="42">
        <f t="shared" si="1"/>
        <v>12788.646475028556</v>
      </c>
      <c r="F48" s="38">
        <f t="shared" si="2"/>
        <v>11243.276657942928</v>
      </c>
      <c r="G48" s="40">
        <f>(E48-(MAX($E$3:E48)))/(MAX($E$3:E48))</f>
        <v>0</v>
      </c>
      <c r="H48" s="40">
        <f>(F48-(MAX($F$3:F48)))/(MAX($F$3:F48))</f>
        <v>0</v>
      </c>
      <c r="J48" s="33">
        <v>2015</v>
      </c>
      <c r="K48" s="88">
        <f t="shared" si="9"/>
        <v>3.5317836835309313E-2</v>
      </c>
      <c r="L48" s="88">
        <f t="shared" si="9"/>
        <v>-2.7548001530444677E-2</v>
      </c>
    </row>
    <row r="49" spans="1:12">
      <c r="A49" s="29">
        <f t="shared" si="3"/>
        <v>42643</v>
      </c>
      <c r="B49" s="41">
        <v>9.1942944700746047E-3</v>
      </c>
      <c r="C49" s="37">
        <v>1957.74</v>
      </c>
      <c r="D49" s="40">
        <f t="shared" si="0"/>
        <v>5.9760239657573599E-3</v>
      </c>
      <c r="E49" s="42">
        <f t="shared" si="1"/>
        <v>12906.229056593651</v>
      </c>
      <c r="F49" s="38">
        <f t="shared" si="2"/>
        <v>11310.466748704435</v>
      </c>
      <c r="G49" s="40">
        <f>(E49-(MAX($E$3:E49)))/(MAX($E$3:E49))</f>
        <v>0</v>
      </c>
      <c r="H49" s="40">
        <f>(F49-(MAX($F$3:F49)))/(MAX($F$3:F49))</f>
        <v>0</v>
      </c>
      <c r="J49" s="33">
        <v>2014</v>
      </c>
      <c r="K49" s="88">
        <f t="shared" si="9"/>
        <v>4.2295505472206285E-2</v>
      </c>
      <c r="L49" s="88">
        <f t="shared" si="9"/>
        <v>9.915916079349385E-3</v>
      </c>
    </row>
    <row r="50" spans="1:12">
      <c r="A50" s="29">
        <f t="shared" si="3"/>
        <v>42674</v>
      </c>
      <c r="B50" s="41">
        <v>7.1155848387248113E-3</v>
      </c>
      <c r="C50" s="37">
        <v>1971.86</v>
      </c>
      <c r="D50" s="40">
        <f t="shared" si="0"/>
        <v>7.2123979690867923E-3</v>
      </c>
      <c r="E50" s="42">
        <f t="shared" si="1"/>
        <v>12998.064424393859</v>
      </c>
      <c r="F50" s="38">
        <f t="shared" si="2"/>
        <v>11392.042336112216</v>
      </c>
      <c r="G50" s="40">
        <f>(E50-(MAX($E$3:E50)))/(MAX($E$3:E50))</f>
        <v>0</v>
      </c>
      <c r="H50" s="40">
        <f>(F50-(MAX($F$3:F50)))/(MAX($F$3:F50))</f>
        <v>0</v>
      </c>
      <c r="J50" s="33">
        <v>2013</v>
      </c>
      <c r="K50" s="88">
        <f t="shared" si="9"/>
        <v>0.10942443850320527</v>
      </c>
      <c r="L50" s="88">
        <f t="shared" si="9"/>
        <v>5.02474936268964E-2</v>
      </c>
    </row>
    <row r="51" spans="1:12">
      <c r="A51" s="29">
        <f t="shared" si="3"/>
        <v>42704</v>
      </c>
      <c r="B51" s="41">
        <v>4.9734863118835191E-3</v>
      </c>
      <c r="C51" s="37">
        <v>1975.43</v>
      </c>
      <c r="D51" s="40">
        <f t="shared" si="0"/>
        <v>1.8104733601778111E-3</v>
      </c>
      <c r="E51" s="42">
        <f t="shared" si="1"/>
        <v>13062.710119889562</v>
      </c>
      <c r="F51" s="38">
        <f t="shared" si="2"/>
        <v>11412.667325279765</v>
      </c>
      <c r="G51" s="40">
        <f>(E51-(MAX($E$3:E51)))/(MAX($E$3:E51))</f>
        <v>0</v>
      </c>
      <c r="H51" s="40">
        <f>(F51-(MAX($F$3:F51)))/(MAX($F$3:F51))</f>
        <v>0</v>
      </c>
      <c r="J51" s="33" t="s">
        <v>55</v>
      </c>
      <c r="K51" s="88">
        <f t="shared" si="9"/>
        <v>9.400000000000075E-3</v>
      </c>
      <c r="L51" s="88">
        <f t="shared" si="9"/>
        <v>1.0763124599199259E-2</v>
      </c>
    </row>
    <row r="52" spans="1:12">
      <c r="A52" s="29">
        <f t="shared" si="3"/>
        <v>42735</v>
      </c>
      <c r="B52" s="41">
        <v>1.1958491444811117E-2</v>
      </c>
      <c r="C52" s="37">
        <v>2000.94</v>
      </c>
      <c r="D52" s="40">
        <f t="shared" si="0"/>
        <v>1.2913644117989564E-2</v>
      </c>
      <c r="E52" s="42">
        <f t="shared" si="1"/>
        <v>13218.920427104309</v>
      </c>
      <c r="F52" s="38">
        <f t="shared" si="2"/>
        <v>11560.046449555435</v>
      </c>
      <c r="G52" s="40">
        <f>(E52-(MAX($E$3:E52)))/(MAX($E$3:E52))</f>
        <v>0</v>
      </c>
      <c r="H52" s="40">
        <f>(F52-(MAX($F$3:F52)))/(MAX($F$3:F52))</f>
        <v>0</v>
      </c>
    </row>
    <row r="53" spans="1:12">
      <c r="A53" s="29">
        <f t="shared" si="3"/>
        <v>42766</v>
      </c>
      <c r="B53" s="41">
        <v>3.889045749197038E-3</v>
      </c>
      <c r="C53" s="37">
        <v>2009.07</v>
      </c>
      <c r="D53" s="40">
        <f t="shared" si="0"/>
        <v>4.063090347536491E-3</v>
      </c>
      <c r="E53" s="42">
        <f t="shared" si="1"/>
        <v>13270.329413400314</v>
      </c>
      <c r="F53" s="38">
        <f t="shared" si="2"/>
        <v>11607.015962701696</v>
      </c>
      <c r="G53" s="40">
        <f>(E53-(MAX($E$3:E53)))/(MAX($E$3:E53))</f>
        <v>0</v>
      </c>
      <c r="H53" s="40">
        <f>(F53-(MAX($F$3:F53)))/(MAX($F$3:F53))</f>
        <v>0</v>
      </c>
    </row>
    <row r="54" spans="1:12">
      <c r="A54" s="29">
        <f t="shared" si="3"/>
        <v>42794</v>
      </c>
      <c r="B54" s="41">
        <v>4.8459014648537099E-3</v>
      </c>
      <c r="C54" s="37">
        <v>2017.76</v>
      </c>
      <c r="D54" s="40">
        <f t="shared" si="0"/>
        <v>4.3253843818285009E-3</v>
      </c>
      <c r="E54" s="42">
        <f t="shared" si="1"/>
        <v>13334.6361221438</v>
      </c>
      <c r="F54" s="38">
        <f t="shared" si="2"/>
        <v>11657.220768266401</v>
      </c>
      <c r="G54" s="40">
        <f>(E54-(MAX($E$3:E54)))/(MAX($E$3:E54))</f>
        <v>0</v>
      </c>
      <c r="H54" s="40">
        <f>(F54-(MAX($F$3:F54)))/(MAX($F$3:F54))</f>
        <v>0</v>
      </c>
    </row>
    <row r="55" spans="1:12">
      <c r="A55" s="29">
        <f t="shared" si="3"/>
        <v>42825</v>
      </c>
      <c r="B55" s="41">
        <v>2.6705908681530378E-3</v>
      </c>
      <c r="C55" s="37">
        <v>2016.61</v>
      </c>
      <c r="D55" s="40">
        <f t="shared" si="0"/>
        <v>-5.6993894219337093E-4</v>
      </c>
      <c r="E55" s="42">
        <f t="shared" si="1"/>
        <v>13370.247479601741</v>
      </c>
      <c r="F55" s="38">
        <f t="shared" si="2"/>
        <v>11650.576864192821</v>
      </c>
      <c r="G55" s="40">
        <f>(E55-(MAX($E$3:E55)))/(MAX($E$3:E55))</f>
        <v>0</v>
      </c>
      <c r="H55" s="40">
        <f>(F55-(MAX($F$3:F55)))/(MAX($F$3:F55))</f>
        <v>-5.6993894219337679E-4</v>
      </c>
    </row>
    <row r="56" spans="1:12">
      <c r="A56" s="29">
        <f t="shared" si="3"/>
        <v>42855</v>
      </c>
      <c r="B56" s="41">
        <v>5.0183615601928208E-3</v>
      </c>
      <c r="C56" s="37">
        <v>2024.85</v>
      </c>
      <c r="D56" s="40">
        <f t="shared" si="0"/>
        <v>4.0860652282792564E-3</v>
      </c>
      <c r="E56" s="42">
        <f t="shared" si="1"/>
        <v>13437.34421560364</v>
      </c>
      <c r="F56" s="38">
        <f t="shared" si="2"/>
        <v>11698.181881206994</v>
      </c>
      <c r="G56" s="40">
        <f>(E56-(MAX($E$3:E56)))/(MAX($E$3:E56))</f>
        <v>0</v>
      </c>
      <c r="H56" s="40">
        <f>(F56-(MAX($F$3:F56)))/(MAX($F$3:F56))</f>
        <v>0</v>
      </c>
    </row>
    <row r="57" spans="1:12">
      <c r="A57" s="29">
        <f t="shared" si="3"/>
        <v>42886</v>
      </c>
      <c r="B57" s="41">
        <v>2.590172010781204E-3</v>
      </c>
      <c r="C57" s="37">
        <v>2033.81</v>
      </c>
      <c r="D57" s="40">
        <f t="shared" si="0"/>
        <v>4.4250191372201542E-3</v>
      </c>
      <c r="E57" s="42">
        <f t="shared" si="1"/>
        <v>13472.14924849013</v>
      </c>
      <c r="F57" s="38">
        <f t="shared" si="2"/>
        <v>11749.946559902017</v>
      </c>
      <c r="G57" s="40">
        <f>(E57-(MAX($E$3:E57)))/(MAX($E$3:E57))</f>
        <v>0</v>
      </c>
      <c r="H57" s="40">
        <f>(F57-(MAX($F$3:F57)))/(MAX($F$3:F57))</f>
        <v>0</v>
      </c>
    </row>
    <row r="58" spans="1:12">
      <c r="A58" s="29">
        <f t="shared" si="3"/>
        <v>42916</v>
      </c>
      <c r="B58" s="41">
        <v>-5.0575311059073867E-4</v>
      </c>
      <c r="C58" s="37">
        <v>2029.36</v>
      </c>
      <c r="D58" s="40">
        <f t="shared" si="0"/>
        <v>-2.1880116628397728E-3</v>
      </c>
      <c r="E58" s="42">
        <f t="shared" si="1"/>
        <v>13465.335667101363</v>
      </c>
      <c r="F58" s="38">
        <f t="shared" si="2"/>
        <v>11724.237539791207</v>
      </c>
      <c r="G58" s="40">
        <f>(E58-(MAX($E$3:E58)))/(MAX($E$3:E58))</f>
        <v>-5.0575311059080719E-4</v>
      </c>
      <c r="H58" s="40">
        <f>(F58-(MAX($F$3:F58)))/(MAX($F$3:F58))</f>
        <v>-2.188011662839752E-3</v>
      </c>
    </row>
    <row r="59" spans="1:12">
      <c r="A59" s="29">
        <f t="shared" si="3"/>
        <v>42947</v>
      </c>
      <c r="B59" s="41">
        <v>8.085385686333324E-3</v>
      </c>
      <c r="C59" s="37">
        <v>2044.99</v>
      </c>
      <c r="D59" s="40">
        <f t="shared" si="0"/>
        <v>7.7019355856033922E-3</v>
      </c>
      <c r="E59" s="42">
        <f t="shared" si="1"/>
        <v>13574.208099365818</v>
      </c>
      <c r="F59" s="38">
        <f t="shared" si="2"/>
        <v>11814.536862112993</v>
      </c>
      <c r="G59" s="40">
        <f>(E59-(MAX($E$3:E59)))/(MAX($E$3:E59))</f>
        <v>0</v>
      </c>
      <c r="H59" s="40">
        <f>(F59-(MAX($F$3:F59)))/(MAX($F$3:F59))</f>
        <v>0</v>
      </c>
    </row>
    <row r="60" spans="1:12">
      <c r="A60" s="29">
        <f t="shared" si="3"/>
        <v>42978</v>
      </c>
      <c r="B60" s="41">
        <v>-7.6246524678453165E-4</v>
      </c>
      <c r="C60" s="37">
        <v>2040.7</v>
      </c>
      <c r="D60" s="40">
        <f t="shared" si="0"/>
        <v>-2.0978097692408992E-3</v>
      </c>
      <c r="E60" s="42">
        <f t="shared" si="1"/>
        <v>13563.858237437429</v>
      </c>
      <c r="F60" s="38">
        <f t="shared" si="2"/>
        <v>11789.752211264595</v>
      </c>
      <c r="G60" s="40">
        <f>(E60-(MAX($E$3:E60)))/(MAX($E$3:E60))</f>
        <v>-7.624652467846494E-4</v>
      </c>
      <c r="H60" s="40">
        <f>(F60-(MAX($F$3:F60)))/(MAX($F$3:F60))</f>
        <v>-2.0978097692409613E-3</v>
      </c>
    </row>
    <row r="61" spans="1:12">
      <c r="A61" s="29">
        <f t="shared" si="3"/>
        <v>43008</v>
      </c>
      <c r="B61" s="41">
        <v>4.0530749951758272E-4</v>
      </c>
      <c r="C61" s="37">
        <v>2047.59</v>
      </c>
      <c r="D61" s="40">
        <f t="shared" si="0"/>
        <v>3.3762924486695489E-3</v>
      </c>
      <c r="E61" s="42">
        <f t="shared" si="1"/>
        <v>13569.355770903456</v>
      </c>
      <c r="F61" s="38">
        <f t="shared" si="2"/>
        <v>11829.557862627173</v>
      </c>
      <c r="G61" s="40">
        <f>(E61-(MAX($E$3:E61)))/(MAX($E$3:E61))</f>
        <v>-3.5746678014971585E-4</v>
      </c>
      <c r="H61" s="40">
        <f>(F61-(MAX($F$3:F61)))/(MAX($F$3:F61))</f>
        <v>0</v>
      </c>
    </row>
    <row r="62" spans="1:12">
      <c r="A62" s="29">
        <f t="shared" si="3"/>
        <v>43039</v>
      </c>
      <c r="B62" s="41">
        <v>5.2631807525490024E-3</v>
      </c>
      <c r="C62" s="37">
        <v>2059.08</v>
      </c>
      <c r="D62" s="40">
        <f t="shared" si="0"/>
        <v>5.6114749534819097E-3</v>
      </c>
      <c r="E62" s="42">
        <f t="shared" si="1"/>
        <v>13640.773743021364</v>
      </c>
      <c r="F62" s="38">
        <f t="shared" si="2"/>
        <v>11895.93913028407</v>
      </c>
      <c r="G62" s="40">
        <f>(E62-(MAX($E$3:E62)))/(MAX($E$3:E62))</f>
        <v>0</v>
      </c>
      <c r="H62" s="40">
        <f>(F62-(MAX($F$3:F62)))/(MAX($F$3:F62))</f>
        <v>0</v>
      </c>
    </row>
    <row r="63" spans="1:12">
      <c r="A63" s="29">
        <f t="shared" si="3"/>
        <v>43069</v>
      </c>
      <c r="B63" s="41">
        <v>1.7454463358384535E-3</v>
      </c>
      <c r="C63" s="37">
        <v>2060.59</v>
      </c>
      <c r="D63" s="40">
        <f t="shared" si="0"/>
        <v>7.3333721856383427E-4</v>
      </c>
      <c r="E63" s="42">
        <f t="shared" si="1"/>
        <v>13664.582981569121</v>
      </c>
      <c r="F63" s="38">
        <f t="shared" si="2"/>
        <v>11904.662865198077</v>
      </c>
      <c r="G63" s="40">
        <f>(E63-(MAX($E$3:E63)))/(MAX($E$3:E63))</f>
        <v>0</v>
      </c>
      <c r="H63" s="40">
        <f>(F63-(MAX($F$3:F63)))/(MAX($F$3:F63))</f>
        <v>0</v>
      </c>
    </row>
    <row r="64" spans="1:12">
      <c r="A64" s="29">
        <f t="shared" si="3"/>
        <v>43100</v>
      </c>
      <c r="B64" s="41">
        <v>4.7996996624303278E-3</v>
      </c>
      <c r="C64" s="37">
        <v>2067.14</v>
      </c>
      <c r="D64" s="40">
        <f t="shared" si="0"/>
        <v>3.1787012457595853E-3</v>
      </c>
      <c r="E64" s="42">
        <f t="shared" si="1"/>
        <v>13730.16887589301</v>
      </c>
      <c r="F64" s="38">
        <f t="shared" si="2"/>
        <v>11942.504231878031</v>
      </c>
      <c r="G64" s="40">
        <f>(E64-(MAX($E$3:E64)))/(MAX($E$3:E64))</f>
        <v>0</v>
      </c>
      <c r="H64" s="40">
        <f>(F64-(MAX($F$3:F64)))/(MAX($F$3:F64))</f>
        <v>0</v>
      </c>
    </row>
    <row r="65" spans="1:8">
      <c r="A65" s="29">
        <f t="shared" si="3"/>
        <v>43131</v>
      </c>
      <c r="B65" s="41">
        <v>8.5465111812673307E-3</v>
      </c>
      <c r="C65" s="37">
        <v>2089.36</v>
      </c>
      <c r="D65" s="40">
        <f t="shared" si="0"/>
        <v>1.0749151000899904E-2</v>
      </c>
      <c r="E65" s="42">
        <f t="shared" si="1"/>
        <v>13847.513917711518</v>
      </c>
      <c r="F65" s="38">
        <f t="shared" si="2"/>
        <v>12070.876013195373</v>
      </c>
      <c r="G65" s="40">
        <f>(E65-(MAX($E$3:E65)))/(MAX($E$3:E65))</f>
        <v>0</v>
      </c>
      <c r="H65" s="40">
        <f>(F65-(MAX($F$3:F65)))/(MAX($F$3:F65))</f>
        <v>0</v>
      </c>
    </row>
    <row r="66" spans="1:8">
      <c r="A66" s="29">
        <f t="shared" si="3"/>
        <v>43159</v>
      </c>
      <c r="B66" s="41">
        <v>1.2525958348419059E-3</v>
      </c>
      <c r="C66" s="37">
        <v>2090.59</v>
      </c>
      <c r="D66" s="40">
        <f t="shared" si="0"/>
        <v>5.8869701726838031E-4</v>
      </c>
      <c r="E66" s="42">
        <f t="shared" si="1"/>
        <v>13864.85925596776</v>
      </c>
      <c r="F66" s="38">
        <f t="shared" si="2"/>
        <v>12077.982101900157</v>
      </c>
      <c r="G66" s="40">
        <f>(E66-(MAX($E$3:E66)))/(MAX($E$3:E66))</f>
        <v>0</v>
      </c>
      <c r="H66" s="40">
        <f>(F66-(MAX($F$3:F66)))/(MAX($F$3:F66))</f>
        <v>0</v>
      </c>
    </row>
    <row r="67" spans="1:8">
      <c r="A67" s="29">
        <f t="shared" si="3"/>
        <v>43190</v>
      </c>
      <c r="B67" s="41">
        <v>3.3157211185046932E-3</v>
      </c>
      <c r="C67" s="37">
        <v>2096.1799999999998</v>
      </c>
      <c r="D67" s="40">
        <f t="shared" si="0"/>
        <v>2.673886319172869E-3</v>
      </c>
      <c r="E67" s="42">
        <f t="shared" si="1"/>
        <v>13910.831262607868</v>
      </c>
      <c r="F67" s="38">
        <f t="shared" si="2"/>
        <v>12110.277253005643</v>
      </c>
      <c r="G67" s="40">
        <f>(E67-(MAX($E$3:E67)))/(MAX($E$3:E67))</f>
        <v>0</v>
      </c>
      <c r="H67" s="40">
        <f>(F67-(MAX($F$3:F67)))/(MAX($F$3:F67))</f>
        <v>0</v>
      </c>
    </row>
    <row r="68" spans="1:8">
      <c r="A68" s="29">
        <f t="shared" si="3"/>
        <v>43220</v>
      </c>
      <c r="B68" s="41">
        <v>4.5415463535213455E-3</v>
      </c>
      <c r="C68" s="37">
        <v>2104.67</v>
      </c>
      <c r="D68" s="40">
        <f t="shared" ref="D68:D100" si="10">C68/C67-1</f>
        <v>4.050224694444271E-3</v>
      </c>
      <c r="E68" s="42">
        <f t="shared" ref="E68:E100" si="11">E67*(1+B68)</f>
        <v>13974.007947603017</v>
      </c>
      <c r="F68" s="38">
        <f t="shared" ref="F68:F100" si="12">F67*(1+D68)</f>
        <v>12159.326596992332</v>
      </c>
      <c r="G68" s="40">
        <f>(E68-(MAX($E$3:E68)))/(MAX($E$3:E68))</f>
        <v>0</v>
      </c>
      <c r="H68" s="40">
        <f>(F68-(MAX($F$3:F68)))/(MAX($F$3:F68))</f>
        <v>0</v>
      </c>
    </row>
    <row r="69" spans="1:8">
      <c r="A69" s="29">
        <f t="shared" si="3"/>
        <v>43251</v>
      </c>
      <c r="B69" s="41">
        <v>7.5150213108957792E-4</v>
      </c>
      <c r="C69" s="37">
        <v>2104.81</v>
      </c>
      <c r="D69" s="40">
        <f t="shared" si="10"/>
        <v>6.6518741655308133E-5</v>
      </c>
      <c r="E69" s="42">
        <f t="shared" si="11"/>
        <v>13984.509444355503</v>
      </c>
      <c r="F69" s="38">
        <f t="shared" si="12"/>
        <v>12160.13542009694</v>
      </c>
      <c r="G69" s="40">
        <f>(E69-(MAX($E$3:E69)))/(MAX($E$3:E69))</f>
        <v>0</v>
      </c>
      <c r="H69" s="40">
        <f>(F69-(MAX($F$3:F69)))/(MAX($F$3:F69))</f>
        <v>0</v>
      </c>
    </row>
    <row r="70" spans="1:8">
      <c r="A70" s="29">
        <f t="shared" ref="A70:A100" si="13">EOMONTH(A69,1)</f>
        <v>43281</v>
      </c>
      <c r="B70" s="41">
        <v>6.1313389167834279E-4</v>
      </c>
      <c r="C70" s="37">
        <v>2105.0700000000002</v>
      </c>
      <c r="D70" s="40">
        <f t="shared" si="10"/>
        <v>1.2352658909842162E-4</v>
      </c>
      <c r="E70" s="42">
        <f t="shared" si="11"/>
        <v>13993.083821054333</v>
      </c>
      <c r="F70" s="38">
        <f t="shared" si="12"/>
        <v>12161.637520148359</v>
      </c>
      <c r="G70" s="40">
        <f>(E70-(MAX($E$3:E70)))/(MAX($E$3:E70))</f>
        <v>0</v>
      </c>
      <c r="H70" s="40">
        <f>(F70-(MAX($F$3:F70)))/(MAX($F$3:F70))</f>
        <v>0</v>
      </c>
    </row>
    <row r="71" spans="1:8">
      <c r="A71" s="29">
        <f t="shared" si="13"/>
        <v>43312</v>
      </c>
      <c r="B71" s="41">
        <v>6.9330663775560861E-3</v>
      </c>
      <c r="C71" s="37">
        <v>2123.6999999999998</v>
      </c>
      <c r="D71" s="40">
        <f t="shared" si="10"/>
        <v>8.8500619931877189E-3</v>
      </c>
      <c r="E71" s="42">
        <f t="shared" si="11"/>
        <v>14090.098800012411</v>
      </c>
      <c r="F71" s="38">
        <f t="shared" si="12"/>
        <v>12269.268766140349</v>
      </c>
      <c r="G71" s="40">
        <f>(E71-(MAX($E$3:E71)))/(MAX($E$3:E71))</f>
        <v>0</v>
      </c>
      <c r="H71" s="40">
        <f>(F71-(MAX($F$3:F71)))/(MAX($F$3:F71))</f>
        <v>0</v>
      </c>
    </row>
    <row r="72" spans="1:8">
      <c r="A72" s="29">
        <f t="shared" si="13"/>
        <v>43343</v>
      </c>
      <c r="B72" s="41">
        <v>4.315026485227756E-3</v>
      </c>
      <c r="C72" s="37">
        <v>2134.34</v>
      </c>
      <c r="D72" s="40">
        <f t="shared" si="10"/>
        <v>5.0101238404671733E-3</v>
      </c>
      <c r="E72" s="42">
        <f t="shared" si="11"/>
        <v>14150.897949513941</v>
      </c>
      <c r="F72" s="38">
        <f t="shared" si="12"/>
        <v>12330.739322090687</v>
      </c>
      <c r="G72" s="40">
        <f>(E72-(MAX($E$3:E72)))/(MAX($E$3:E72))</f>
        <v>0</v>
      </c>
      <c r="H72" s="40">
        <f>(F72-(MAX($F$3:F72)))/(MAX($F$3:F72))</f>
        <v>0</v>
      </c>
    </row>
    <row r="73" spans="1:8">
      <c r="A73" s="29">
        <f t="shared" si="13"/>
        <v>43373</v>
      </c>
      <c r="B73" s="41">
        <v>6.7526274436136005E-3</v>
      </c>
      <c r="C73" s="37">
        <v>2149.1999999999998</v>
      </c>
      <c r="D73" s="40">
        <f t="shared" si="10"/>
        <v>6.9623396459794762E-3</v>
      </c>
      <c r="E73" s="42">
        <f t="shared" si="11"/>
        <v>14246.453691359604</v>
      </c>
      <c r="F73" s="38">
        <f t="shared" si="12"/>
        <v>12416.590117337117</v>
      </c>
      <c r="G73" s="40">
        <f>(E73-(MAX($E$3:E73)))/(MAX($E$3:E73))</f>
        <v>0</v>
      </c>
      <c r="H73" s="40">
        <f>(F73-(MAX($F$3:F73)))/(MAX($F$3:F73))</f>
        <v>0</v>
      </c>
    </row>
    <row r="74" spans="1:8">
      <c r="A74" s="29">
        <f t="shared" si="13"/>
        <v>43404</v>
      </c>
      <c r="B74" s="41">
        <v>3.4156051913087151E-4</v>
      </c>
      <c r="C74" s="37">
        <v>2144.9299999999998</v>
      </c>
      <c r="D74" s="40">
        <f t="shared" si="10"/>
        <v>-1.9867857807556177E-3</v>
      </c>
      <c r="E74" s="42">
        <f t="shared" si="11"/>
        <v>14251.319717478198</v>
      </c>
      <c r="F74" s="38">
        <f t="shared" si="12"/>
        <v>12391.92101264652</v>
      </c>
      <c r="G74" s="40">
        <f>(E74-(MAX($E$3:E74)))/(MAX($E$3:E74))</f>
        <v>0</v>
      </c>
      <c r="H74" s="40">
        <f>(F74-(MAX($F$3:F74)))/(MAX($F$3:F74))</f>
        <v>-1.986785780755626E-3</v>
      </c>
    </row>
    <row r="75" spans="1:8">
      <c r="A75" s="29">
        <f t="shared" si="13"/>
        <v>43434</v>
      </c>
      <c r="B75" s="41">
        <v>-6.9777545901741336E-3</v>
      </c>
      <c r="C75" s="37">
        <v>2121.38</v>
      </c>
      <c r="D75" s="40">
        <f t="shared" si="10"/>
        <v>-1.0979379280442569E-2</v>
      </c>
      <c r="E75" s="42">
        <f t="shared" si="11"/>
        <v>14151.877505903525</v>
      </c>
      <c r="F75" s="38">
        <f t="shared" si="12"/>
        <v>12255.865411835388</v>
      </c>
      <c r="G75" s="40">
        <f>(E75-(MAX($E$3:E75)))/(MAX($E$3:E75))</f>
        <v>-6.9777545901741527E-3</v>
      </c>
      <c r="H75" s="40">
        <f>(F75-(MAX($F$3:F75)))/(MAX($F$3:F75))</f>
        <v>-1.2944351386562324E-2</v>
      </c>
    </row>
    <row r="76" spans="1:8">
      <c r="A76" s="29">
        <f t="shared" si="13"/>
        <v>43465</v>
      </c>
      <c r="B76" s="41">
        <v>-2.1272977639715647E-2</v>
      </c>
      <c r="C76" s="37">
        <v>2054.38</v>
      </c>
      <c r="D76" s="40">
        <f t="shared" si="10"/>
        <v>-3.1583214699865136E-2</v>
      </c>
      <c r="E76" s="42">
        <f t="shared" si="11"/>
        <v>13850.824932160443</v>
      </c>
      <c r="F76" s="38">
        <f t="shared" si="12"/>
        <v>11868.785783200739</v>
      </c>
      <c r="G76" s="40">
        <f>(E76-(MAX($E$3:E76)))/(MAX($E$3:E76))</f>
        <v>-2.8102294612517682E-2</v>
      </c>
      <c r="H76" s="40">
        <f>(F76-(MAX($F$3:F76)))/(MAX($F$3:F76))</f>
        <v>-4.4118741857435202E-2</v>
      </c>
    </row>
    <row r="77" spans="1:8">
      <c r="A77" s="29">
        <f t="shared" si="13"/>
        <v>43496</v>
      </c>
      <c r="B77" s="41">
        <v>2.0899999999999998E-2</v>
      </c>
      <c r="C77" s="37">
        <v>2127.4299999999998</v>
      </c>
      <c r="D77" s="40">
        <f t="shared" si="10"/>
        <v>3.5558173268820603E-2</v>
      </c>
      <c r="E77" s="42">
        <f t="shared" si="11"/>
        <v>14140.307173242596</v>
      </c>
      <c r="F77" s="38">
        <f t="shared" si="12"/>
        <v>12290.818124570305</v>
      </c>
      <c r="G77" s="40">
        <f>(E77-(MAX($E$3:E77)))/(MAX($E$3:E77))</f>
        <v>-7.7896325699193525E-3</v>
      </c>
      <c r="H77" s="40">
        <f>(F77-(MAX($F$3:F77)))/(MAX($F$3:F77))</f>
        <v>-1.0129350455983691E-2</v>
      </c>
    </row>
    <row r="78" spans="1:8">
      <c r="A78" s="29">
        <f t="shared" si="13"/>
        <v>43524</v>
      </c>
      <c r="B78" s="41">
        <v>1.6299999999999999E-2</v>
      </c>
      <c r="C78" s="37">
        <v>2170.11</v>
      </c>
      <c r="D78" s="40">
        <f t="shared" si="10"/>
        <v>2.0061764664407455E-2</v>
      </c>
      <c r="E78" s="42">
        <f t="shared" si="11"/>
        <v>14370.794180166449</v>
      </c>
      <c r="F78" s="38">
        <f t="shared" si="12"/>
        <v>12537.393625318469</v>
      </c>
      <c r="G78" s="40">
        <f>(E78-(MAX($E$3:E78)))/(MAX($E$3:E78))</f>
        <v>0</v>
      </c>
      <c r="H78" s="40">
        <f>(F78-(MAX($F$3:F78)))/(MAX($F$3:F78))</f>
        <v>0</v>
      </c>
    </row>
    <row r="79" spans="1:8">
      <c r="A79" s="29">
        <f t="shared" si="13"/>
        <v>43555</v>
      </c>
      <c r="B79" s="41">
        <v>-2.5999999999999999E-3</v>
      </c>
      <c r="C79" s="37">
        <v>2159.7399999999998</v>
      </c>
      <c r="D79" s="40">
        <f t="shared" si="10"/>
        <v>-4.7785596121857621E-3</v>
      </c>
      <c r="E79" s="42">
        <f t="shared" si="11"/>
        <v>14333.430115298015</v>
      </c>
      <c r="F79" s="38">
        <f t="shared" si="12"/>
        <v>12477.482942498447</v>
      </c>
      <c r="G79" s="40">
        <f>(E79-(MAX($E$3:E79)))/(MAX($E$3:E79))</f>
        <v>-2.6000000000000905E-3</v>
      </c>
      <c r="H79" s="40">
        <f>(F79-(MAX($F$3:F79)))/(MAX($F$3:F79))</f>
        <v>-4.7785596121857543E-3</v>
      </c>
    </row>
    <row r="80" spans="1:8">
      <c r="A80" s="29">
        <f t="shared" si="13"/>
        <v>43585</v>
      </c>
      <c r="B80" s="97">
        <v>1.66E-2</v>
      </c>
      <c r="C80" s="37">
        <v>2204.83</v>
      </c>
      <c r="D80" s="40">
        <f t="shared" si="10"/>
        <v>2.0877513033976447E-2</v>
      </c>
      <c r="E80" s="42">
        <f t="shared" si="11"/>
        <v>14571.365055211962</v>
      </c>
      <c r="F80" s="38">
        <f t="shared" si="12"/>
        <v>12737.981755261677</v>
      </c>
      <c r="G80" s="40">
        <f>(E80-(MAX($E$3:E80)))/(MAX($E$3:E80))</f>
        <v>0</v>
      </c>
      <c r="H80" s="40">
        <f>(F80-(MAX($F$3:F80)))/(MAX($F$3:F80))</f>
        <v>0</v>
      </c>
    </row>
    <row r="81" spans="1:8">
      <c r="A81" s="29">
        <f t="shared" si="13"/>
        <v>43616</v>
      </c>
      <c r="B81" s="97">
        <v>-4.1000000000000003E-3</v>
      </c>
      <c r="C81" s="37">
        <v>2190.0700000000002</v>
      </c>
      <c r="D81" s="40">
        <f t="shared" si="10"/>
        <v>-6.6943936720743613E-3</v>
      </c>
      <c r="E81" s="42">
        <f t="shared" si="11"/>
        <v>14511.622458485592</v>
      </c>
      <c r="F81" s="38">
        <f t="shared" si="12"/>
        <v>12652.708690804255</v>
      </c>
      <c r="G81" s="40">
        <f>(E81-(MAX($E$3:E81)))/(MAX($E$3:E81))</f>
        <v>-4.1000000000000524E-3</v>
      </c>
      <c r="H81" s="40">
        <f>(F81-(MAX($F$3:F81)))/(MAX($F$3:F81))</f>
        <v>-6.6943936720743388E-3</v>
      </c>
    </row>
    <row r="82" spans="1:8">
      <c r="A82" s="29">
        <f t="shared" si="13"/>
        <v>43646</v>
      </c>
      <c r="B82" s="97">
        <v>2.5999999999999999E-3</v>
      </c>
      <c r="C82" s="37">
        <v>2193.9699999999998</v>
      </c>
      <c r="D82" s="40">
        <f t="shared" si="10"/>
        <v>1.7807649983789808E-3</v>
      </c>
      <c r="E82" s="42">
        <f t="shared" si="11"/>
        <v>14549.352676877654</v>
      </c>
      <c r="F82" s="38">
        <f t="shared" si="12"/>
        <v>12675.240191575525</v>
      </c>
      <c r="G82" s="40">
        <f>(E82-(MAX($E$3:E82)))/(MAX($E$3:E82))</f>
        <v>-1.5106600000000937E-3</v>
      </c>
      <c r="H82" s="40">
        <f>(F82-(MAX($F$3:F82)))/(MAX($F$3:F82))</f>
        <v>-4.9255498156318871E-3</v>
      </c>
    </row>
    <row r="83" spans="1:8">
      <c r="A83" s="29">
        <f t="shared" si="13"/>
        <v>43677</v>
      </c>
      <c r="B83" s="97">
        <v>7.4999999999999997E-3</v>
      </c>
      <c r="C83" s="37">
        <v>2216.8200000000002</v>
      </c>
      <c r="D83" s="40">
        <f t="shared" si="10"/>
        <v>1.0414909957747964E-2</v>
      </c>
      <c r="E83" s="42">
        <f t="shared" si="11"/>
        <v>14658.472821954238</v>
      </c>
      <c r="F83" s="38">
        <f t="shared" si="12"/>
        <v>12807.251676863612</v>
      </c>
      <c r="G83" s="40">
        <f>(E83-(MAX($E$3:E83)))/(MAX($E$3:E83))</f>
        <v>0</v>
      </c>
      <c r="H83" s="40">
        <f>(F83-(MAX($F$3:F83)))/(MAX($F$3:F83))</f>
        <v>0</v>
      </c>
    </row>
    <row r="84" spans="1:8">
      <c r="A84" s="29">
        <f t="shared" si="13"/>
        <v>43708</v>
      </c>
      <c r="B84" s="97">
        <v>-3.5000000000000001E-3</v>
      </c>
      <c r="C84" s="37">
        <v>2208.09</v>
      </c>
      <c r="D84" s="40">
        <f t="shared" si="10"/>
        <v>-3.9380734565729325E-3</v>
      </c>
      <c r="E84" s="42">
        <f t="shared" si="11"/>
        <v>14607.168167077398</v>
      </c>
      <c r="F84" s="38">
        <f t="shared" si="12"/>
        <v>12756.815778983306</v>
      </c>
      <c r="G84" s="40">
        <f>(E84-(MAX($E$3:E84)))/(MAX($E$3:E84))</f>
        <v>-3.4999999999999962E-3</v>
      </c>
      <c r="H84" s="40">
        <f>(F84-(MAX($F$3:F84)))/(MAX($F$3:F84))</f>
        <v>-3.9380734565729958E-3</v>
      </c>
    </row>
    <row r="85" spans="1:8">
      <c r="A85" s="29">
        <f t="shared" si="13"/>
        <v>43738</v>
      </c>
      <c r="B85" s="97">
        <v>5.4999999999999997E-3</v>
      </c>
      <c r="C85" s="37">
        <v>2223.11</v>
      </c>
      <c r="D85" s="40">
        <f t="shared" si="10"/>
        <v>6.8022589658935928E-3</v>
      </c>
      <c r="E85" s="42">
        <f t="shared" si="11"/>
        <v>14687.507591996324</v>
      </c>
      <c r="F85" s="38">
        <f t="shared" si="12"/>
        <v>12843.590943492149</v>
      </c>
      <c r="G85" s="40">
        <f>(E85-(MAX($E$3:E85)))/(MAX($E$3:E85))</f>
        <v>0</v>
      </c>
      <c r="H85" s="40">
        <f>(F85-(MAX($F$3:F85)))/(MAX($F$3:F85))</f>
        <v>0</v>
      </c>
    </row>
    <row r="86" spans="1:8">
      <c r="A86" s="29">
        <f t="shared" si="13"/>
        <v>43769</v>
      </c>
      <c r="B86" s="97">
        <v>-4.4000000000000003E-3</v>
      </c>
      <c r="C86" s="37">
        <v>2218.71</v>
      </c>
      <c r="D86" s="40">
        <f t="shared" si="10"/>
        <v>-1.9792093058823568E-3</v>
      </c>
      <c r="E86" s="42">
        <f t="shared" si="11"/>
        <v>14622.88255859154</v>
      </c>
      <c r="F86" s="38">
        <f t="shared" si="12"/>
        <v>12818.170788775842</v>
      </c>
      <c r="G86" s="40">
        <f>(E86-(MAX($E$3:E86)))/(MAX($E$3:E86))</f>
        <v>-4.3999999999999855E-3</v>
      </c>
      <c r="H86" s="40">
        <f>(F86-(MAX($F$3:F86)))/(MAX($F$3:F86))</f>
        <v>-1.9792093058823997E-3</v>
      </c>
    </row>
    <row r="87" spans="1:8">
      <c r="A87" s="29">
        <f t="shared" si="13"/>
        <v>43799</v>
      </c>
      <c r="B87" s="97">
        <v>6.4999999999999997E-3</v>
      </c>
      <c r="C87" s="37">
        <v>2235.37</v>
      </c>
      <c r="D87" s="40">
        <f t="shared" si="10"/>
        <v>7.508867765503302E-3</v>
      </c>
      <c r="E87" s="42">
        <f t="shared" si="11"/>
        <v>14717.931295222385</v>
      </c>
      <c r="F87" s="38">
        <f t="shared" si="12"/>
        <v>12914.420738224397</v>
      </c>
      <c r="G87" s="40">
        <f>(E87-(MAX($E$3:E87)))/(MAX($E$3:E87))</f>
        <v>0</v>
      </c>
      <c r="H87" s="40">
        <f>(F87-(MAX($F$3:F87)))/(MAX($F$3:F87))</f>
        <v>0</v>
      </c>
    </row>
    <row r="88" spans="1:8">
      <c r="A88" s="29">
        <f t="shared" si="13"/>
        <v>43830</v>
      </c>
      <c r="B88" s="97">
        <v>1.4200000000000001E-2</v>
      </c>
      <c r="C88" s="37">
        <v>2273.1799999999998</v>
      </c>
      <c r="D88" s="40">
        <f t="shared" si="10"/>
        <v>1.6914425799755772E-2</v>
      </c>
      <c r="E88" s="42">
        <f t="shared" si="11"/>
        <v>14926.925919614543</v>
      </c>
      <c r="F88" s="38">
        <f t="shared" si="12"/>
        <v>13132.860749547921</v>
      </c>
      <c r="G88" s="40">
        <f>(E88-(MAX($E$3:E88)))/(MAX($E$3:E88))</f>
        <v>0</v>
      </c>
      <c r="H88" s="40">
        <f>(F88-(MAX($F$3:F88)))/(MAX($F$3:F88))</f>
        <v>0</v>
      </c>
    </row>
    <row r="89" spans="1:8">
      <c r="A89" s="29">
        <f t="shared" si="13"/>
        <v>43861</v>
      </c>
      <c r="B89" s="97">
        <v>3.3999999999999998E-3</v>
      </c>
      <c r="C89" s="37">
        <v>2278.1799999999998</v>
      </c>
      <c r="D89" s="40">
        <f t="shared" si="10"/>
        <v>2.199561847280096E-3</v>
      </c>
      <c r="E89" s="42">
        <f t="shared" si="11"/>
        <v>14977.677467741234</v>
      </c>
      <c r="F89" s="38">
        <f t="shared" si="12"/>
        <v>13161.747288998269</v>
      </c>
      <c r="G89" s="40">
        <f>(E89-(MAX($E$3:E89)))/(MAX($E$3:E89))</f>
        <v>0</v>
      </c>
      <c r="H89" s="40">
        <f>(F89-(MAX($F$3:F89)))/(MAX($F$3:F89))</f>
        <v>0</v>
      </c>
    </row>
    <row r="90" spans="1:8">
      <c r="A90" s="29">
        <f t="shared" si="13"/>
        <v>43890</v>
      </c>
      <c r="B90" s="97">
        <v>-1.4800000000000001E-2</v>
      </c>
      <c r="C90" s="37">
        <v>2233.96</v>
      </c>
      <c r="D90" s="40">
        <f t="shared" si="10"/>
        <v>-1.941023097384742E-2</v>
      </c>
      <c r="E90" s="42">
        <f t="shared" si="11"/>
        <v>14756.007841218663</v>
      </c>
      <c r="F90" s="38">
        <f t="shared" si="12"/>
        <v>12906.274734099403</v>
      </c>
      <c r="G90" s="40">
        <f>(E90-(MAX($E$3:E90)))/(MAX($E$3:E90))</f>
        <v>-1.4800000000000047E-2</v>
      </c>
      <c r="H90" s="40">
        <f>(F90-(MAX($F$3:F90)))/(MAX($F$3:F90))</f>
        <v>-1.9410230973847403E-2</v>
      </c>
    </row>
    <row r="91" spans="1:8">
      <c r="A91" s="29">
        <f t="shared" si="13"/>
        <v>43921</v>
      </c>
      <c r="B91" s="97">
        <v>-0.1047</v>
      </c>
      <c r="C91" s="37">
        <v>2048.59</v>
      </c>
      <c r="D91" s="40">
        <f t="shared" si="10"/>
        <v>-8.2978209099536238E-2</v>
      </c>
      <c r="E91" s="42">
        <f t="shared" si="11"/>
        <v>13211.053820243069</v>
      </c>
      <c r="F91" s="38">
        <f t="shared" si="12"/>
        <v>11835.335170517241</v>
      </c>
      <c r="G91" s="40">
        <f>(E91-(MAX($E$3:E91)))/(MAX($E$3:E91))</f>
        <v>-0.11795044000000006</v>
      </c>
      <c r="H91" s="40">
        <f>(F91-(MAX($F$3:F91)))/(MAX($F$3:F91))</f>
        <v>-0.10077781386896546</v>
      </c>
    </row>
    <row r="92" spans="1:8">
      <c r="A92" s="29">
        <f t="shared" si="13"/>
        <v>43951</v>
      </c>
      <c r="B92" s="97">
        <v>3.6200000000000003E-2</v>
      </c>
      <c r="C92" s="37">
        <v>2115.5700000000002</v>
      </c>
      <c r="D92" s="40">
        <f t="shared" si="10"/>
        <v>3.2695658965434804E-2</v>
      </c>
      <c r="E92" s="42">
        <f t="shared" si="11"/>
        <v>13689.293968535869</v>
      </c>
      <c r="F92" s="38">
        <f t="shared" si="12"/>
        <v>12222.299252994089</v>
      </c>
      <c r="G92" s="40">
        <f>(E92-(MAX($E$3:E92)))/(MAX($E$3:E92))</f>
        <v>-8.6020245928000005E-2</v>
      </c>
      <c r="H92" s="40">
        <f>(F92-(MAX($F$3:F92)))/(MAX($F$3:F92))</f>
        <v>-7.1377151937072364E-2</v>
      </c>
    </row>
    <row r="93" spans="1:8">
      <c r="A93" s="29">
        <f t="shared" si="13"/>
        <v>43982</v>
      </c>
      <c r="B93" s="97">
        <v>3.7100000000000001E-2</v>
      </c>
      <c r="C93" s="37">
        <v>2188.0700000000002</v>
      </c>
      <c r="D93" s="40">
        <f t="shared" si="10"/>
        <v>3.4269723998733292E-2</v>
      </c>
      <c r="E93" s="42">
        <f t="shared" si="11"/>
        <v>14197.166774768548</v>
      </c>
      <c r="F93" s="38">
        <f t="shared" si="12"/>
        <v>12641.15407502412</v>
      </c>
      <c r="G93" s="40">
        <f>(E93-(MAX($E$3:E93)))/(MAX($E$3:E93))</f>
        <v>-5.2111597051928915E-2</v>
      </c>
      <c r="H93" s="40">
        <f>(F93-(MAX($F$3:F93)))/(MAX($F$3:F93))</f>
        <v>-3.955350323503825E-2</v>
      </c>
    </row>
    <row r="94" spans="1:8">
      <c r="A94" s="29">
        <f t="shared" si="13"/>
        <v>44012</v>
      </c>
      <c r="B94" s="97">
        <v>8.8000000000000005E-3</v>
      </c>
      <c r="C94" s="37">
        <v>2183.77</v>
      </c>
      <c r="D94" s="40">
        <f t="shared" si="10"/>
        <v>-1.9652022101670497E-3</v>
      </c>
      <c r="E94" s="42">
        <f t="shared" si="11"/>
        <v>14322.10184238651</v>
      </c>
      <c r="F94" s="38">
        <f t="shared" si="12"/>
        <v>12616.311651096821</v>
      </c>
      <c r="G94" s="40">
        <f>(E94-(MAX($E$3:E94)))/(MAX($E$3:E94))</f>
        <v>-4.3770179105985969E-2</v>
      </c>
      <c r="H94" s="40">
        <f>(F94-(MAX($F$3:F94)))/(MAX($F$3:F94))</f>
        <v>-4.1440974813227907E-2</v>
      </c>
    </row>
    <row r="95" spans="1:8">
      <c r="A95" s="29">
        <f t="shared" si="13"/>
        <v>44043</v>
      </c>
      <c r="B95" s="97">
        <v>1.3313514593828048E-2</v>
      </c>
      <c r="C95" s="37">
        <v>2231.73</v>
      </c>
      <c r="D95" s="40">
        <f t="shared" si="10"/>
        <v>2.1962019809778521E-2</v>
      </c>
      <c r="E95" s="42">
        <f t="shared" si="11"/>
        <v>14512.779354279415</v>
      </c>
      <c r="F95" s="38">
        <f t="shared" si="12"/>
        <v>12893.391337504549</v>
      </c>
      <c r="G95" s="40">
        <f>(E95-(MAX($E$3:E95)))/(MAX($E$3:E95))</f>
        <v>-3.1039399430459868E-2</v>
      </c>
      <c r="H95" s="40">
        <f>(F95-(MAX($F$3:F95)))/(MAX($F$3:F95))</f>
        <v>-2.0389082513234073E-2</v>
      </c>
    </row>
    <row r="96" spans="1:8">
      <c r="A96" s="29">
        <f t="shared" si="13"/>
        <v>44074</v>
      </c>
      <c r="B96" s="97">
        <v>1.2361213621202091E-2</v>
      </c>
      <c r="C96" s="37">
        <v>2260.89</v>
      </c>
      <c r="D96" s="40">
        <f t="shared" si="10"/>
        <v>1.3066096705246499E-2</v>
      </c>
      <c r="E96" s="42">
        <f t="shared" si="11"/>
        <v>14692.174920115034</v>
      </c>
      <c r="F96" s="38">
        <f t="shared" si="12"/>
        <v>13061.85763557897</v>
      </c>
      <c r="G96" s="40">
        <f>(E96-(MAX($E$3:E96)))/(MAX($E$3:E96))</f>
        <v>-1.9061870456291524E-2</v>
      </c>
      <c r="H96" s="40">
        <f>(F96-(MAX($F$3:F96)))/(MAX($F$3:F96))</f>
        <v>-7.5893915318367726E-3</v>
      </c>
    </row>
    <row r="97" spans="1:8">
      <c r="A97" s="29">
        <f t="shared" si="13"/>
        <v>44104</v>
      </c>
      <c r="B97" s="97">
        <v>4.5321060309614167E-3</v>
      </c>
      <c r="C97" s="37">
        <v>2261.0700000000002</v>
      </c>
      <c r="D97" s="40">
        <f t="shared" si="10"/>
        <v>7.9614665021487951E-5</v>
      </c>
      <c r="E97" s="42">
        <f t="shared" si="11"/>
        <v>14758.761414678425</v>
      </c>
      <c r="F97" s="38">
        <f t="shared" si="12"/>
        <v>13062.897550999185</v>
      </c>
      <c r="G97" s="40">
        <f>(E97-(MAX($E$3:E97)))/(MAX($E$3:E97))</f>
        <v>-1.4616154843386622E-2</v>
      </c>
      <c r="H97" s="40">
        <f>(F97-(MAX($F$3:F97)))/(MAX($F$3:F97))</f>
        <v>-7.5103810936798052E-3</v>
      </c>
    </row>
    <row r="98" spans="1:8">
      <c r="A98" s="29">
        <f t="shared" si="13"/>
        <v>44135</v>
      </c>
      <c r="B98" s="97">
        <v>-2.0000000000000001E-4</v>
      </c>
      <c r="C98" s="37">
        <v>2252.69</v>
      </c>
      <c r="D98" s="40">
        <f t="shared" si="10"/>
        <v>-3.7062098917769459E-3</v>
      </c>
      <c r="E98" s="42">
        <f t="shared" si="11"/>
        <v>14755.80966239549</v>
      </c>
      <c r="F98" s="38">
        <f t="shared" si="12"/>
        <v>13014.483710880402</v>
      </c>
      <c r="G98" s="40">
        <f>(E98-(MAX($E$3:E98)))/(MAX($E$3:E98))</f>
        <v>-1.4813231612417935E-2</v>
      </c>
      <c r="H98" s="40">
        <f>(F98-(MAX($F$3:F98)))/(MAX($F$3:F98))</f>
        <v>-1.1188755936756407E-2</v>
      </c>
    </row>
    <row r="99" spans="1:8">
      <c r="A99" s="29">
        <f t="shared" si="13"/>
        <v>44165</v>
      </c>
      <c r="B99" s="97">
        <v>1.95E-2</v>
      </c>
      <c r="C99" s="37">
        <v>2313</v>
      </c>
      <c r="D99" s="40">
        <f t="shared" si="10"/>
        <v>2.6772436509240105E-2</v>
      </c>
      <c r="E99" s="42">
        <f t="shared" si="11"/>
        <v>15043.547950812203</v>
      </c>
      <c r="F99" s="38">
        <f t="shared" si="12"/>
        <v>13362.913149730488</v>
      </c>
      <c r="G99" s="40">
        <f>(E99-(MAX($E$3:E99)))/(MAX($E$3:E99))</f>
        <v>0</v>
      </c>
      <c r="H99" s="40">
        <f>(F99-(MAX($F$3:F99)))/(MAX($F$3:F99))</f>
        <v>0</v>
      </c>
    </row>
    <row r="100" spans="1:8">
      <c r="A100" s="29">
        <f t="shared" si="13"/>
        <v>44196</v>
      </c>
      <c r="B100" s="97">
        <v>1.3299999999999999E-2</v>
      </c>
      <c r="C100" s="37">
        <v>2337.66</v>
      </c>
      <c r="D100" s="40">
        <f t="shared" si="10"/>
        <v>1.0661478599221619E-2</v>
      </c>
      <c r="E100" s="42">
        <f t="shared" si="11"/>
        <v>15243.627138558006</v>
      </c>
      <c r="F100" s="38">
        <f t="shared" si="12"/>
        <v>13505.381562299597</v>
      </c>
      <c r="G100" s="40">
        <f>(E100-(MAX($E$3:E100)))/(MAX($E$3:E100))</f>
        <v>0</v>
      </c>
      <c r="H100" s="40">
        <f>(F100-(MAX($F$3:F100)))/(MAX($F$3:F100))</f>
        <v>0</v>
      </c>
    </row>
  </sheetData>
  <mergeCells count="1">
    <mergeCell ref="M3:N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BD8E-3BDC-4004-A99E-CC49698A3193}">
  <sheetPr>
    <tabColor rgb="FFC00000"/>
  </sheetPr>
  <dimension ref="A1:C99"/>
  <sheetViews>
    <sheetView topLeftCell="A73" workbookViewId="0">
      <selection activeCell="A100" sqref="A100"/>
    </sheetView>
  </sheetViews>
  <sheetFormatPr defaultRowHeight="14.4"/>
  <cols>
    <col min="1" max="1" width="10.6640625" style="98" bestFit="1" customWidth="1"/>
    <col min="2" max="2" width="15" style="99" bestFit="1" customWidth="1"/>
    <col min="3" max="3" width="31.88671875" style="99" bestFit="1" customWidth="1"/>
  </cols>
  <sheetData>
    <row r="1" spans="1:3">
      <c r="A1" s="98" t="s">
        <v>21</v>
      </c>
      <c r="B1" s="99" t="s">
        <v>43</v>
      </c>
      <c r="C1" s="99" t="s">
        <v>59</v>
      </c>
    </row>
    <row r="2" spans="1:3">
      <c r="A2" s="98">
        <f>'Return Data'!A3</f>
        <v>41243</v>
      </c>
      <c r="B2" s="99">
        <f>'Return Data'!E3</f>
        <v>10000</v>
      </c>
      <c r="C2" s="99">
        <f>'Return Data'!F3</f>
        <v>10000</v>
      </c>
    </row>
    <row r="3" spans="1:3">
      <c r="A3" s="98">
        <f>'Return Data'!A4</f>
        <v>41274</v>
      </c>
      <c r="B3" s="99">
        <f>'Return Data'!E4</f>
        <v>10094</v>
      </c>
      <c r="C3" s="99">
        <f>'Return Data'!F4</f>
        <v>10107.631245991992</v>
      </c>
    </row>
    <row r="4" spans="1:3">
      <c r="A4" s="98">
        <f>'Return Data'!A5</f>
        <v>41305</v>
      </c>
      <c r="B4" s="99">
        <f>'Return Data'!E5</f>
        <v>10258.86859168495</v>
      </c>
      <c r="C4" s="99">
        <f>'Return Data'!F5</f>
        <v>10229.994627103662</v>
      </c>
    </row>
    <row r="5" spans="1:3">
      <c r="A5" s="98">
        <f>'Return Data'!A6</f>
        <v>41333</v>
      </c>
      <c r="B5" s="99">
        <f>'Return Data'!E6</f>
        <v>10334.89087039371</v>
      </c>
      <c r="C5" s="99">
        <f>'Return Data'!F6</f>
        <v>10239.238319727772</v>
      </c>
    </row>
    <row r="6" spans="1:3">
      <c r="A6" s="98">
        <f>'Return Data'!A7</f>
        <v>41364</v>
      </c>
      <c r="B6" s="99">
        <f>'Return Data'!E7</f>
        <v>10489.810880481076</v>
      </c>
      <c r="C6" s="99">
        <f>'Return Data'!F7</f>
        <v>10325.320207289806</v>
      </c>
    </row>
    <row r="7" spans="1:3">
      <c r="A7" s="98">
        <f>'Return Data'!A8</f>
        <v>41394</v>
      </c>
      <c r="B7" s="99">
        <f>'Return Data'!E8</f>
        <v>10657.704227462096</v>
      </c>
      <c r="C7" s="99">
        <f>'Return Data'!F8</f>
        <v>10383.439924663904</v>
      </c>
    </row>
    <row r="8" spans="1:3">
      <c r="A8" s="98">
        <f>'Return Data'!A9</f>
        <v>41425</v>
      </c>
      <c r="B8" s="99">
        <f>'Return Data'!E9</f>
        <v>10779.380191181359</v>
      </c>
      <c r="C8" s="99">
        <f>'Return Data'!F9</f>
        <v>10395.745590469753</v>
      </c>
    </row>
    <row r="9" spans="1:3">
      <c r="A9" s="98">
        <f>'Return Data'!A10</f>
        <v>41455</v>
      </c>
      <c r="B9" s="99">
        <f>'Return Data'!E10</f>
        <v>10750.57081502379</v>
      </c>
      <c r="C9" s="99">
        <f>'Return Data'!F10</f>
        <v>10305.504041226868</v>
      </c>
    </row>
    <row r="10" spans="1:3">
      <c r="A10" s="98">
        <f>'Return Data'!A11</f>
        <v>41486</v>
      </c>
      <c r="B10" s="99">
        <f>'Return Data'!E11</f>
        <v>10872.042766061111</v>
      </c>
      <c r="C10" s="99">
        <f>'Return Data'!F11</f>
        <v>10431.391580151481</v>
      </c>
    </row>
    <row r="11" spans="1:3">
      <c r="A11" s="98">
        <f>'Return Data'!A12</f>
        <v>41517</v>
      </c>
      <c r="B11" s="99">
        <f>'Return Data'!E12</f>
        <v>10903.81372494724</v>
      </c>
      <c r="C11" s="99">
        <f>'Return Data'!F12</f>
        <v>10409.380037090317</v>
      </c>
    </row>
    <row r="12" spans="1:3">
      <c r="A12" s="98">
        <f>'Return Data'!A13</f>
        <v>41547</v>
      </c>
      <c r="B12" s="99">
        <f>'Return Data'!E13</f>
        <v>10951.58100116272</v>
      </c>
      <c r="C12" s="99">
        <f>'Return Data'!F13</f>
        <v>10423.70776065769</v>
      </c>
    </row>
    <row r="13" spans="1:3">
      <c r="A13" s="98">
        <f>'Return Data'!A14</f>
        <v>41578</v>
      </c>
      <c r="B13" s="99">
        <f>'Return Data'!E14</f>
        <v>11058.290263815483</v>
      </c>
      <c r="C13" s="99">
        <f>'Return Data'!F14</f>
        <v>10513.082713717064</v>
      </c>
    </row>
    <row r="14" spans="1:3">
      <c r="A14" s="98">
        <f>'Return Data'!A15</f>
        <v>41608</v>
      </c>
      <c r="B14" s="99">
        <f>'Return Data'!E15</f>
        <v>11124.640005398376</v>
      </c>
      <c r="C14" s="99">
        <f>'Return Data'!F15</f>
        <v>10570.509154144353</v>
      </c>
    </row>
    <row r="15" spans="1:3">
      <c r="A15" s="98">
        <f>'Return Data'!A16</f>
        <v>41639</v>
      </c>
      <c r="B15" s="99">
        <f>'Return Data'!E16</f>
        <v>11198.530282251353</v>
      </c>
      <c r="C15" s="99">
        <f>'Return Data'!F16</f>
        <v>10615.514382607993</v>
      </c>
    </row>
    <row r="16" spans="1:3">
      <c r="A16" s="98">
        <f>'Return Data'!A17</f>
        <v>41670</v>
      </c>
      <c r="B16" s="99">
        <f>'Return Data'!E17</f>
        <v>11292.735862202013</v>
      </c>
      <c r="C16" s="99">
        <f>'Return Data'!F17</f>
        <v>10680.971281002478</v>
      </c>
    </row>
    <row r="17" spans="1:3">
      <c r="A17" s="98">
        <f>'Return Data'!A18</f>
        <v>41698</v>
      </c>
      <c r="B17" s="99">
        <f>'Return Data'!E18</f>
        <v>11349.431347977375</v>
      </c>
      <c r="C17" s="99">
        <f>'Return Data'!F18</f>
        <v>10686.459723498045</v>
      </c>
    </row>
    <row r="18" spans="1:3">
      <c r="A18" s="98">
        <f>'Return Data'!A19</f>
        <v>41729</v>
      </c>
      <c r="B18" s="99">
        <f>'Return Data'!E19</f>
        <v>11395.189735326003</v>
      </c>
      <c r="C18" s="99">
        <f>'Return Data'!F19</f>
        <v>10722.452351653177</v>
      </c>
    </row>
    <row r="19" spans="1:3">
      <c r="A19" s="98">
        <f>'Return Data'!A20</f>
        <v>41759</v>
      </c>
      <c r="B19" s="99">
        <f>'Return Data'!E20</f>
        <v>11425.39288240874</v>
      </c>
      <c r="C19" s="99">
        <f>'Return Data'!F20</f>
        <v>10736.664529062748</v>
      </c>
    </row>
    <row r="20" spans="1:3">
      <c r="A20" s="98">
        <f>'Return Data'!A21</f>
        <v>41790</v>
      </c>
      <c r="B20" s="99">
        <f>'Return Data'!E21</f>
        <v>11513.28964523759</v>
      </c>
      <c r="C20" s="99">
        <f>'Return Data'!F21</f>
        <v>10818.35566262833</v>
      </c>
    </row>
    <row r="21" spans="1:3">
      <c r="A21" s="98">
        <f>'Return Data'!A22</f>
        <v>41820</v>
      </c>
      <c r="B21" s="99">
        <f>'Return Data'!E22</f>
        <v>11591.339185271461</v>
      </c>
      <c r="C21" s="99">
        <f>'Return Data'!F22</f>
        <v>10878.266345448352</v>
      </c>
    </row>
    <row r="22" spans="1:3">
      <c r="A22" s="98">
        <f>'Return Data'!A23</f>
        <v>41851</v>
      </c>
      <c r="B22" s="99">
        <f>'Return Data'!E23</f>
        <v>11592.836681468692</v>
      </c>
      <c r="C22" s="99">
        <f>'Return Data'!F23</f>
        <v>10850.59304065492</v>
      </c>
    </row>
    <row r="23" spans="1:3">
      <c r="A23" s="98">
        <f>'Return Data'!A24</f>
        <v>41882</v>
      </c>
      <c r="B23" s="99">
        <f>'Return Data'!E24</f>
        <v>11610.34212808124</v>
      </c>
      <c r="C23" s="99">
        <f>'Return Data'!F24</f>
        <v>10876.186514607925</v>
      </c>
    </row>
    <row r="24" spans="1:3">
      <c r="A24" s="98">
        <f>'Return Data'!A25</f>
        <v>41912</v>
      </c>
      <c r="B24" s="99">
        <f>'Return Data'!E25</f>
        <v>11579.65976744438</v>
      </c>
      <c r="C24" s="99">
        <f>'Return Data'!F25</f>
        <v>10771.270603324267</v>
      </c>
    </row>
    <row r="25" spans="1:3">
      <c r="A25" s="98">
        <f>'Return Data'!A26</f>
        <v>41943</v>
      </c>
      <c r="B25" s="99">
        <f>'Return Data'!E26</f>
        <v>11629.492487784581</v>
      </c>
      <c r="C25" s="99">
        <f>'Return Data'!F26</f>
        <v>10836.958594034355</v>
      </c>
    </row>
    <row r="26" spans="1:3">
      <c r="A26" s="98">
        <f>'Return Data'!A27</f>
        <v>41973</v>
      </c>
      <c r="B26" s="99">
        <f>'Return Data'!E27</f>
        <v>11706.879652457654</v>
      </c>
      <c r="C26" s="99">
        <f>'Return Data'!F27</f>
        <v>10876.128741529024</v>
      </c>
    </row>
    <row r="27" spans="1:3">
      <c r="A27" s="98">
        <f>'Return Data'!A28</f>
        <v>42004</v>
      </c>
      <c r="B27" s="99">
        <f>'Return Data'!E28</f>
        <v>11672.177781084984</v>
      </c>
      <c r="C27" s="99">
        <f>'Return Data'!F28</f>
        <v>10720.776932365059</v>
      </c>
    </row>
    <row r="28" spans="1:3">
      <c r="A28" s="98">
        <f>'Return Data'!A29</f>
        <v>42035</v>
      </c>
      <c r="B28" s="99">
        <f>'Return Data'!E29</f>
        <v>11720.571030668016</v>
      </c>
      <c r="C28" s="99">
        <f>'Return Data'!F29</f>
        <v>10742.49961003172</v>
      </c>
    </row>
    <row r="29" spans="1:3">
      <c r="A29" s="98">
        <f>'Return Data'!A30</f>
        <v>42063</v>
      </c>
      <c r="B29" s="99">
        <f>'Return Data'!E30</f>
        <v>11875.320461234609</v>
      </c>
      <c r="C29" s="99">
        <f>'Return Data'!F30</f>
        <v>10898.140284590188</v>
      </c>
    </row>
    <row r="30" spans="1:3">
      <c r="A30" s="98">
        <f>'Return Data'!A31</f>
        <v>42094</v>
      </c>
      <c r="B30" s="99">
        <f>'Return Data'!E31</f>
        <v>11932.692271905778</v>
      </c>
      <c r="C30" s="99">
        <f>'Return Data'!F31</f>
        <v>10918.765273757735</v>
      </c>
    </row>
    <row r="31" spans="1:3">
      <c r="A31" s="98">
        <f>'Return Data'!A32</f>
        <v>42124</v>
      </c>
      <c r="B31" s="99">
        <f>'Return Data'!E32</f>
        <v>12044.067526921994</v>
      </c>
      <c r="C31" s="99">
        <f>'Return Data'!F32</f>
        <v>10998.261030325091</v>
      </c>
    </row>
    <row r="32" spans="1:3">
      <c r="A32" s="98">
        <f>'Return Data'!A33</f>
        <v>42155</v>
      </c>
      <c r="B32" s="99">
        <f>'Return Data'!E33</f>
        <v>12093.798816430255</v>
      </c>
      <c r="C32" s="99">
        <f>'Return Data'!F33</f>
        <v>11004.09611129406</v>
      </c>
    </row>
    <row r="33" spans="1:3">
      <c r="A33" s="98">
        <f>'Return Data'!A34</f>
        <v>42185</v>
      </c>
      <c r="B33" s="99">
        <f>'Return Data'!E34</f>
        <v>12132.498972642834</v>
      </c>
      <c r="C33" s="99">
        <f>'Return Data'!F34</f>
        <v>10909.117169581319</v>
      </c>
    </row>
    <row r="34" spans="1:3">
      <c r="A34" s="98">
        <f>'Return Data'!A35</f>
        <v>42216</v>
      </c>
      <c r="B34" s="99">
        <f>'Return Data'!E35</f>
        <v>12189.333565049243</v>
      </c>
      <c r="C34" s="99">
        <f>'Return Data'!F35</f>
        <v>10870.178114402252</v>
      </c>
    </row>
    <row r="35" spans="1:3">
      <c r="A35" s="98">
        <f>'Return Data'!A36</f>
        <v>42247</v>
      </c>
      <c r="B35" s="99">
        <f>'Return Data'!E36</f>
        <v>12156.384801827646</v>
      </c>
      <c r="C35" s="99">
        <f>'Return Data'!F36</f>
        <v>10769.537410957242</v>
      </c>
    </row>
    <row r="36" spans="1:3">
      <c r="A36" s="98">
        <f>'Return Data'!A37</f>
        <v>42277</v>
      </c>
      <c r="B36" s="99">
        <f>'Return Data'!E37</f>
        <v>12138.013845819112</v>
      </c>
      <c r="C36" s="99">
        <f>'Return Data'!F37</f>
        <v>10665.488095857092</v>
      </c>
    </row>
    <row r="37" spans="1:3">
      <c r="A37" s="98">
        <f>'Return Data'!A38</f>
        <v>42308</v>
      </c>
      <c r="B37" s="99">
        <f>'Return Data'!E38</f>
        <v>12143.511747026692</v>
      </c>
      <c r="C37" s="99">
        <f>'Return Data'!F38</f>
        <v>10666.528011277305</v>
      </c>
    </row>
    <row r="38" spans="1:3">
      <c r="A38" s="98">
        <f>'Return Data'!A39</f>
        <v>42338</v>
      </c>
      <c r="B38" s="99">
        <f>'Return Data'!E39</f>
        <v>12112.647538273404</v>
      </c>
      <c r="C38" s="99">
        <f>'Return Data'!F39</f>
        <v>10554.968195920066</v>
      </c>
    </row>
    <row r="39" spans="1:3">
      <c r="A39" s="98">
        <f>'Return Data'!A40</f>
        <v>42369</v>
      </c>
      <c r="B39" s="99">
        <f>'Return Data'!E40</f>
        <v>12084.413851470064</v>
      </c>
      <c r="C39" s="99">
        <f>'Return Data'!F40</f>
        <v>10425.44095302471</v>
      </c>
    </row>
    <row r="40" spans="1:3">
      <c r="A40" s="98">
        <f>'Return Data'!A41</f>
        <v>42400</v>
      </c>
      <c r="B40" s="99">
        <f>'Return Data'!E41</f>
        <v>12075.726942004487</v>
      </c>
      <c r="C40" s="99">
        <f>'Return Data'!F41</f>
        <v>10380.724589955573</v>
      </c>
    </row>
    <row r="41" spans="1:3">
      <c r="A41" s="98">
        <f>'Return Data'!A42</f>
        <v>42429</v>
      </c>
      <c r="B41" s="99">
        <f>'Return Data'!E42</f>
        <v>12058.296238735767</v>
      </c>
      <c r="C41" s="99">
        <f>'Return Data'!F42</f>
        <v>10358.597500736607</v>
      </c>
    </row>
    <row r="42" spans="1:3">
      <c r="A42" s="98">
        <f>'Return Data'!A43</f>
        <v>42460</v>
      </c>
      <c r="B42" s="99">
        <f>'Return Data'!E43</f>
        <v>12337.919142216022</v>
      </c>
      <c r="C42" s="99">
        <f>'Return Data'!F43</f>
        <v>10685.073169604426</v>
      </c>
    </row>
    <row r="43" spans="1:3">
      <c r="A43" s="98">
        <f>'Return Data'!A44</f>
        <v>42490</v>
      </c>
      <c r="B43" s="99">
        <f>'Return Data'!E44</f>
        <v>12490.484571704543</v>
      </c>
      <c r="C43" s="99">
        <f>'Return Data'!F44</f>
        <v>10935.172828165529</v>
      </c>
    </row>
    <row r="44" spans="1:3">
      <c r="A44" s="98">
        <f>'Return Data'!A45</f>
        <v>42521</v>
      </c>
      <c r="B44" s="99">
        <f>'Return Data'!E45</f>
        <v>12582.595521617039</v>
      </c>
      <c r="C44" s="99">
        <f>'Return Data'!F45</f>
        <v>11001.438549664626</v>
      </c>
    </row>
    <row r="45" spans="1:3">
      <c r="A45" s="98">
        <f>'Return Data'!A46</f>
        <v>42551</v>
      </c>
      <c r="B45" s="99">
        <f>'Return Data'!E46</f>
        <v>12568.779418259965</v>
      </c>
      <c r="C45" s="99">
        <f>'Return Data'!F46</f>
        <v>10984.453264467822</v>
      </c>
    </row>
    <row r="46" spans="1:3">
      <c r="A46" s="98">
        <f>'Return Data'!A47</f>
        <v>42582</v>
      </c>
      <c r="B46" s="99">
        <f>'Return Data'!E47</f>
        <v>12709.938636925148</v>
      </c>
      <c r="C46" s="99">
        <f>'Return Data'!F47</f>
        <v>11164.705270637985</v>
      </c>
    </row>
    <row r="47" spans="1:3">
      <c r="A47" s="98">
        <f>'Return Data'!A48</f>
        <v>42613</v>
      </c>
      <c r="B47" s="99">
        <f>'Return Data'!E48</f>
        <v>12788.646475028556</v>
      </c>
      <c r="C47" s="99">
        <f>'Return Data'!F48</f>
        <v>11243.276657942928</v>
      </c>
    </row>
    <row r="48" spans="1:3">
      <c r="A48" s="98">
        <f>'Return Data'!A49</f>
        <v>42643</v>
      </c>
      <c r="B48" s="99">
        <f>'Return Data'!E49</f>
        <v>12906.229056593651</v>
      </c>
      <c r="C48" s="99">
        <f>'Return Data'!F49</f>
        <v>11310.466748704435</v>
      </c>
    </row>
    <row r="49" spans="1:3">
      <c r="A49" s="98">
        <f>'Return Data'!A50</f>
        <v>42674</v>
      </c>
      <c r="B49" s="99">
        <f>'Return Data'!E50</f>
        <v>12998.064424393859</v>
      </c>
      <c r="C49" s="99">
        <f>'Return Data'!F50</f>
        <v>11392.042336112216</v>
      </c>
    </row>
    <row r="50" spans="1:3">
      <c r="A50" s="98">
        <f>'Return Data'!A51</f>
        <v>42704</v>
      </c>
      <c r="B50" s="99">
        <f>'Return Data'!E51</f>
        <v>13062.710119889562</v>
      </c>
      <c r="C50" s="99">
        <f>'Return Data'!F51</f>
        <v>11412.667325279765</v>
      </c>
    </row>
    <row r="51" spans="1:3">
      <c r="A51" s="98">
        <f>'Return Data'!A52</f>
        <v>42735</v>
      </c>
      <c r="B51" s="99">
        <f>'Return Data'!E52</f>
        <v>13218.920427104309</v>
      </c>
      <c r="C51" s="99">
        <f>'Return Data'!F52</f>
        <v>11560.046449555435</v>
      </c>
    </row>
    <row r="52" spans="1:3">
      <c r="A52" s="98">
        <f>'Return Data'!A53</f>
        <v>42766</v>
      </c>
      <c r="B52" s="99">
        <f>'Return Data'!E53</f>
        <v>13270.329413400314</v>
      </c>
      <c r="C52" s="99">
        <f>'Return Data'!F53</f>
        <v>11607.015962701696</v>
      </c>
    </row>
    <row r="53" spans="1:3">
      <c r="A53" s="98">
        <f>'Return Data'!A54</f>
        <v>42794</v>
      </c>
      <c r="B53" s="99">
        <f>'Return Data'!E54</f>
        <v>13334.6361221438</v>
      </c>
      <c r="C53" s="99">
        <f>'Return Data'!F54</f>
        <v>11657.220768266401</v>
      </c>
    </row>
    <row r="54" spans="1:3">
      <c r="A54" s="98">
        <f>'Return Data'!A55</f>
        <v>42825</v>
      </c>
      <c r="B54" s="99">
        <f>'Return Data'!E55</f>
        <v>13370.247479601741</v>
      </c>
      <c r="C54" s="99">
        <f>'Return Data'!F55</f>
        <v>11650.576864192821</v>
      </c>
    </row>
    <row r="55" spans="1:3">
      <c r="A55" s="98">
        <f>'Return Data'!A56</f>
        <v>42855</v>
      </c>
      <c r="B55" s="99">
        <f>'Return Data'!E56</f>
        <v>13437.34421560364</v>
      </c>
      <c r="C55" s="99">
        <f>'Return Data'!F56</f>
        <v>11698.181881206994</v>
      </c>
    </row>
    <row r="56" spans="1:3">
      <c r="A56" s="98">
        <f>'Return Data'!A57</f>
        <v>42886</v>
      </c>
      <c r="B56" s="99">
        <f>'Return Data'!E57</f>
        <v>13472.14924849013</v>
      </c>
      <c r="C56" s="99">
        <f>'Return Data'!F57</f>
        <v>11749.946559902017</v>
      </c>
    </row>
    <row r="57" spans="1:3">
      <c r="A57" s="98">
        <f>'Return Data'!A58</f>
        <v>42916</v>
      </c>
      <c r="B57" s="99">
        <f>'Return Data'!E58</f>
        <v>13465.335667101363</v>
      </c>
      <c r="C57" s="99">
        <f>'Return Data'!F58</f>
        <v>11724.237539791207</v>
      </c>
    </row>
    <row r="58" spans="1:3">
      <c r="A58" s="98">
        <f>'Return Data'!A59</f>
        <v>42947</v>
      </c>
      <c r="B58" s="99">
        <f>'Return Data'!E59</f>
        <v>13574.208099365818</v>
      </c>
      <c r="C58" s="99">
        <f>'Return Data'!F59</f>
        <v>11814.536862112993</v>
      </c>
    </row>
    <row r="59" spans="1:3">
      <c r="A59" s="98">
        <f>'Return Data'!A60</f>
        <v>42978</v>
      </c>
      <c r="B59" s="99">
        <f>'Return Data'!E60</f>
        <v>13563.858237437429</v>
      </c>
      <c r="C59" s="99">
        <f>'Return Data'!F60</f>
        <v>11789.752211264595</v>
      </c>
    </row>
    <row r="60" spans="1:3">
      <c r="A60" s="98">
        <f>'Return Data'!A61</f>
        <v>43008</v>
      </c>
      <c r="B60" s="99">
        <f>'Return Data'!E61</f>
        <v>13569.355770903456</v>
      </c>
      <c r="C60" s="99">
        <f>'Return Data'!F61</f>
        <v>11829.557862627173</v>
      </c>
    </row>
    <row r="61" spans="1:3">
      <c r="A61" s="98">
        <f>'Return Data'!A62</f>
        <v>43039</v>
      </c>
      <c r="B61" s="99">
        <f>'Return Data'!E62</f>
        <v>13640.773743021364</v>
      </c>
      <c r="C61" s="99">
        <f>'Return Data'!F62</f>
        <v>11895.93913028407</v>
      </c>
    </row>
    <row r="62" spans="1:3">
      <c r="A62" s="98">
        <f>'Return Data'!A63</f>
        <v>43069</v>
      </c>
      <c r="B62" s="99">
        <f>'Return Data'!E63</f>
        <v>13664.582981569121</v>
      </c>
      <c r="C62" s="99">
        <f>'Return Data'!F63</f>
        <v>11904.662865198077</v>
      </c>
    </row>
    <row r="63" spans="1:3">
      <c r="A63" s="98">
        <f>'Return Data'!A64</f>
        <v>43100</v>
      </c>
      <c r="B63" s="99">
        <f>'Return Data'!E64</f>
        <v>13730.16887589301</v>
      </c>
      <c r="C63" s="99">
        <f>'Return Data'!F64</f>
        <v>11942.504231878031</v>
      </c>
    </row>
    <row r="64" spans="1:3">
      <c r="A64" s="98">
        <f>'Return Data'!A65</f>
        <v>43131</v>
      </c>
      <c r="B64" s="99">
        <f>'Return Data'!E65</f>
        <v>13847.513917711518</v>
      </c>
      <c r="C64" s="99">
        <f>'Return Data'!F65</f>
        <v>12070.876013195373</v>
      </c>
    </row>
    <row r="65" spans="1:3">
      <c r="A65" s="98">
        <f>'Return Data'!A66</f>
        <v>43159</v>
      </c>
      <c r="B65" s="99">
        <f>'Return Data'!E66</f>
        <v>13864.85925596776</v>
      </c>
      <c r="C65" s="99">
        <f>'Return Data'!F66</f>
        <v>12077.982101900157</v>
      </c>
    </row>
    <row r="66" spans="1:3">
      <c r="A66" s="98">
        <f>'Return Data'!A67</f>
        <v>43190</v>
      </c>
      <c r="B66" s="99">
        <f>'Return Data'!E67</f>
        <v>13910.831262607868</v>
      </c>
      <c r="C66" s="99">
        <f>'Return Data'!F67</f>
        <v>12110.277253005643</v>
      </c>
    </row>
    <row r="67" spans="1:3">
      <c r="A67" s="98">
        <f>'Return Data'!A68</f>
        <v>43220</v>
      </c>
      <c r="B67" s="99">
        <f>'Return Data'!E68</f>
        <v>13974.007947603017</v>
      </c>
      <c r="C67" s="99">
        <f>'Return Data'!F68</f>
        <v>12159.326596992332</v>
      </c>
    </row>
    <row r="68" spans="1:3">
      <c r="A68" s="98">
        <f>'Return Data'!A69</f>
        <v>43251</v>
      </c>
      <c r="B68" s="99">
        <f>'Return Data'!E69</f>
        <v>13984.509444355503</v>
      </c>
      <c r="C68" s="99">
        <f>'Return Data'!F69</f>
        <v>12160.13542009694</v>
      </c>
    </row>
    <row r="69" spans="1:3">
      <c r="A69" s="98">
        <f>'Return Data'!A70</f>
        <v>43281</v>
      </c>
      <c r="B69" s="99">
        <f>'Return Data'!E70</f>
        <v>13993.083821054333</v>
      </c>
      <c r="C69" s="99">
        <f>'Return Data'!F70</f>
        <v>12161.637520148359</v>
      </c>
    </row>
    <row r="70" spans="1:3">
      <c r="A70" s="98">
        <f>'Return Data'!A71</f>
        <v>43312</v>
      </c>
      <c r="B70" s="99">
        <f>'Return Data'!E71</f>
        <v>14090.098800012411</v>
      </c>
      <c r="C70" s="99">
        <f>'Return Data'!F71</f>
        <v>12269.268766140349</v>
      </c>
    </row>
    <row r="71" spans="1:3">
      <c r="A71" s="98">
        <f>'Return Data'!A72</f>
        <v>43343</v>
      </c>
      <c r="B71" s="99">
        <f>'Return Data'!E72</f>
        <v>14150.897949513941</v>
      </c>
      <c r="C71" s="99">
        <f>'Return Data'!F72</f>
        <v>12330.739322090687</v>
      </c>
    </row>
    <row r="72" spans="1:3">
      <c r="A72" s="98">
        <f>'Return Data'!A73</f>
        <v>43373</v>
      </c>
      <c r="B72" s="99">
        <f>'Return Data'!E73</f>
        <v>14246.453691359604</v>
      </c>
      <c r="C72" s="99">
        <f>'Return Data'!F73</f>
        <v>12416.590117337117</v>
      </c>
    </row>
    <row r="73" spans="1:3">
      <c r="A73" s="98">
        <f>'Return Data'!A74</f>
        <v>43404</v>
      </c>
      <c r="B73" s="99">
        <f>'Return Data'!E74</f>
        <v>14251.319717478198</v>
      </c>
      <c r="C73" s="99">
        <f>'Return Data'!F74</f>
        <v>12391.92101264652</v>
      </c>
    </row>
    <row r="74" spans="1:3">
      <c r="A74" s="98">
        <f>'Return Data'!A75</f>
        <v>43434</v>
      </c>
      <c r="B74" s="99">
        <f>'Return Data'!E75</f>
        <v>14151.877505903525</v>
      </c>
      <c r="C74" s="99">
        <f>'Return Data'!F75</f>
        <v>12255.865411835388</v>
      </c>
    </row>
    <row r="75" spans="1:3">
      <c r="A75" s="98">
        <f>'Return Data'!A76</f>
        <v>43465</v>
      </c>
      <c r="B75" s="99">
        <f>'Return Data'!E76</f>
        <v>13850.824932160443</v>
      </c>
      <c r="C75" s="99">
        <f>'Return Data'!F76</f>
        <v>11868.785783200739</v>
      </c>
    </row>
    <row r="76" spans="1:3">
      <c r="A76" s="98">
        <f>'Return Data'!A77</f>
        <v>43496</v>
      </c>
      <c r="B76" s="99">
        <f>'Return Data'!E77</f>
        <v>14140.307173242596</v>
      </c>
      <c r="C76" s="99">
        <f>'Return Data'!F77</f>
        <v>12290.818124570305</v>
      </c>
    </row>
    <row r="77" spans="1:3">
      <c r="A77" s="98">
        <f>'Return Data'!A78</f>
        <v>43524</v>
      </c>
      <c r="B77" s="99">
        <f>'Return Data'!E78</f>
        <v>14370.794180166449</v>
      </c>
      <c r="C77" s="99">
        <f>'Return Data'!F78</f>
        <v>12537.393625318469</v>
      </c>
    </row>
    <row r="78" spans="1:3">
      <c r="A78" s="98">
        <f>'Return Data'!A79</f>
        <v>43555</v>
      </c>
      <c r="B78" s="99">
        <f>'Return Data'!E79</f>
        <v>14333.430115298015</v>
      </c>
      <c r="C78" s="99">
        <f>'Return Data'!F79</f>
        <v>12477.482942498447</v>
      </c>
    </row>
    <row r="79" spans="1:3">
      <c r="A79" s="98">
        <f>'Return Data'!A80</f>
        <v>43585</v>
      </c>
      <c r="B79" s="99">
        <f>'Return Data'!E80</f>
        <v>14571.365055211962</v>
      </c>
      <c r="C79" s="99">
        <f>'Return Data'!F80</f>
        <v>12737.981755261677</v>
      </c>
    </row>
    <row r="80" spans="1:3">
      <c r="A80" s="98">
        <f>'Return Data'!A81</f>
        <v>43616</v>
      </c>
      <c r="B80" s="99">
        <f>'Return Data'!E81</f>
        <v>14511.622458485592</v>
      </c>
      <c r="C80" s="99">
        <f>'Return Data'!F81</f>
        <v>12652.708690804255</v>
      </c>
    </row>
    <row r="81" spans="1:3">
      <c r="A81" s="98">
        <f>'Return Data'!A82</f>
        <v>43646</v>
      </c>
      <c r="B81" s="99">
        <f>'Return Data'!E82</f>
        <v>14549.352676877654</v>
      </c>
      <c r="C81" s="99">
        <f>'Return Data'!F82</f>
        <v>12675.240191575525</v>
      </c>
    </row>
    <row r="82" spans="1:3">
      <c r="A82" s="98">
        <f>'Return Data'!A83</f>
        <v>43677</v>
      </c>
      <c r="B82" s="99">
        <f>'Return Data'!E83</f>
        <v>14658.472821954238</v>
      </c>
      <c r="C82" s="99">
        <f>'Return Data'!F83</f>
        <v>12807.251676863612</v>
      </c>
    </row>
    <row r="83" spans="1:3">
      <c r="A83" s="98">
        <f>'Return Data'!A84</f>
        <v>43708</v>
      </c>
      <c r="B83" s="99">
        <f>'Return Data'!E84</f>
        <v>14607.168167077398</v>
      </c>
      <c r="C83" s="99">
        <f>'Return Data'!F84</f>
        <v>12756.815778983306</v>
      </c>
    </row>
    <row r="84" spans="1:3">
      <c r="A84" s="98">
        <f>'Return Data'!A85</f>
        <v>43738</v>
      </c>
      <c r="B84" s="99">
        <f>'Return Data'!E85</f>
        <v>14687.507591996324</v>
      </c>
      <c r="C84" s="99">
        <f>'Return Data'!F85</f>
        <v>12843.590943492149</v>
      </c>
    </row>
    <row r="85" spans="1:3">
      <c r="A85" s="98">
        <f>'Return Data'!A86</f>
        <v>43769</v>
      </c>
      <c r="B85" s="99">
        <f>'Return Data'!E86</f>
        <v>14622.88255859154</v>
      </c>
      <c r="C85" s="99">
        <f>'Return Data'!F86</f>
        <v>12818.170788775842</v>
      </c>
    </row>
    <row r="86" spans="1:3">
      <c r="A86" s="98">
        <f>'Return Data'!A87</f>
        <v>43799</v>
      </c>
      <c r="B86" s="99">
        <f>'Return Data'!E87</f>
        <v>14717.931295222385</v>
      </c>
      <c r="C86" s="99">
        <f>'Return Data'!F87</f>
        <v>12914.420738224397</v>
      </c>
    </row>
    <row r="87" spans="1:3">
      <c r="A87" s="98">
        <f>'Return Data'!A88</f>
        <v>43830</v>
      </c>
      <c r="B87" s="99">
        <f>'Return Data'!E88</f>
        <v>14926.925919614543</v>
      </c>
      <c r="C87" s="99">
        <f>'Return Data'!F88</f>
        <v>13132.860749547921</v>
      </c>
    </row>
    <row r="88" spans="1:3">
      <c r="A88" s="98">
        <f>'Return Data'!A89</f>
        <v>43861</v>
      </c>
      <c r="B88" s="99">
        <f>'Return Data'!E89</f>
        <v>14977.677467741234</v>
      </c>
      <c r="C88" s="99">
        <f>'Return Data'!F89</f>
        <v>13161.747288998269</v>
      </c>
    </row>
    <row r="89" spans="1:3">
      <c r="A89" s="98">
        <f>'Return Data'!A90</f>
        <v>43890</v>
      </c>
      <c r="B89" s="99">
        <f>'Return Data'!E90</f>
        <v>14756.007841218663</v>
      </c>
      <c r="C89" s="99">
        <f>'Return Data'!F90</f>
        <v>12906.274734099403</v>
      </c>
    </row>
    <row r="90" spans="1:3">
      <c r="A90" s="98">
        <f>'Return Data'!A91</f>
        <v>43921</v>
      </c>
      <c r="B90" s="99">
        <f>'Return Data'!E91</f>
        <v>13211.053820243069</v>
      </c>
      <c r="C90" s="99">
        <f>'Return Data'!F91</f>
        <v>11835.335170517241</v>
      </c>
    </row>
    <row r="91" spans="1:3">
      <c r="A91" s="98">
        <f>'Return Data'!A92</f>
        <v>43951</v>
      </c>
      <c r="B91" s="99">
        <f>'Return Data'!E92</f>
        <v>13689.293968535869</v>
      </c>
      <c r="C91" s="99">
        <f>'Return Data'!F92</f>
        <v>12222.299252994089</v>
      </c>
    </row>
    <row r="92" spans="1:3">
      <c r="A92" s="98">
        <f>'Return Data'!A93</f>
        <v>43982</v>
      </c>
      <c r="B92" s="99">
        <f>'Return Data'!E93</f>
        <v>14197.166774768548</v>
      </c>
      <c r="C92" s="99">
        <f>'Return Data'!F93</f>
        <v>12641.15407502412</v>
      </c>
    </row>
    <row r="93" spans="1:3">
      <c r="A93" s="98">
        <f>'Return Data'!A94</f>
        <v>44012</v>
      </c>
      <c r="B93" s="99">
        <f>'Return Data'!E94</f>
        <v>14322.10184238651</v>
      </c>
      <c r="C93" s="99">
        <f>'Return Data'!F94</f>
        <v>12616.311651096821</v>
      </c>
    </row>
    <row r="94" spans="1:3">
      <c r="A94" s="98">
        <f>'Return Data'!A95</f>
        <v>44043</v>
      </c>
      <c r="B94" s="99">
        <f>'Return Data'!E95</f>
        <v>14512.779354279415</v>
      </c>
      <c r="C94" s="99">
        <f>'Return Data'!F95</f>
        <v>12893.391337504549</v>
      </c>
    </row>
    <row r="95" spans="1:3">
      <c r="A95" s="98">
        <f>'Return Data'!A96</f>
        <v>44074</v>
      </c>
      <c r="B95" s="99">
        <f>'Return Data'!E96</f>
        <v>14692.174920115034</v>
      </c>
      <c r="C95" s="99">
        <f>'Return Data'!F96</f>
        <v>13061.85763557897</v>
      </c>
    </row>
    <row r="96" spans="1:3">
      <c r="A96" s="98">
        <f>'Return Data'!A97</f>
        <v>44104</v>
      </c>
      <c r="B96" s="99">
        <f>'Return Data'!E97</f>
        <v>14758.761414678425</v>
      </c>
      <c r="C96" s="99">
        <f>'Return Data'!F97</f>
        <v>13062.897550999185</v>
      </c>
    </row>
    <row r="97" spans="1:3">
      <c r="A97" s="98">
        <f>'Return Data'!A98</f>
        <v>44135</v>
      </c>
      <c r="B97" s="99">
        <f>'Return Data'!E98</f>
        <v>14755.80966239549</v>
      </c>
      <c r="C97" s="99">
        <f>'Return Data'!F98</f>
        <v>13014.483710880402</v>
      </c>
    </row>
    <row r="98" spans="1:3">
      <c r="A98" s="98">
        <f>'Return Data'!A99</f>
        <v>44165</v>
      </c>
      <c r="B98" s="99">
        <f>'Return Data'!E99</f>
        <v>15043.547950812203</v>
      </c>
      <c r="C98" s="99">
        <f>'Return Data'!F99</f>
        <v>13362.913149730488</v>
      </c>
    </row>
    <row r="99" spans="1:3">
      <c r="A99" s="98">
        <f>'Return Data'!A100</f>
        <v>44196</v>
      </c>
      <c r="B99" s="99">
        <f>'Return Data'!E100</f>
        <v>15243.627138558006</v>
      </c>
      <c r="C99" s="99">
        <f>'Return Data'!F100</f>
        <v>13505.381562299597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DC3D-92EB-4CEC-BB17-6DF0FB52CBE0}">
  <sheetPr>
    <tabColor rgb="FFC00000"/>
  </sheetPr>
  <dimension ref="A1:G3"/>
  <sheetViews>
    <sheetView workbookViewId="0"/>
  </sheetViews>
  <sheetFormatPr defaultRowHeight="14.4"/>
  <cols>
    <col min="1" max="1" width="22" bestFit="1" customWidth="1"/>
    <col min="6" max="6" width="10.44140625" bestFit="1" customWidth="1"/>
  </cols>
  <sheetData>
    <row r="1" spans="1:7">
      <c r="A1" t="str">
        <f>'INSTITUTIONAL FACT SHEET'!A4</f>
        <v>Share Class/Benchmark</v>
      </c>
      <c r="B1" t="str">
        <f>'INSTITUTIONAL FACT SHEET'!B4</f>
        <v>YTD</v>
      </c>
      <c r="C1" t="str">
        <f>'INSTITUTIONAL FACT SHEET'!C4</f>
        <v>1 Year</v>
      </c>
      <c r="D1" t="str">
        <f>'INSTITUTIONAL FACT SHEET'!D4</f>
        <v>3 Years</v>
      </c>
      <c r="E1" t="str">
        <f>'INSTITUTIONAL FACT SHEET'!E4</f>
        <v>5 Years</v>
      </c>
      <c r="F1" t="str">
        <f>'INSTITUTIONAL FACT SHEET'!F4</f>
        <v>Inception*</v>
      </c>
      <c r="G1" t="s">
        <v>60</v>
      </c>
    </row>
    <row r="2" spans="1:7">
      <c r="A2" t="str">
        <f>'INSTITUTIONAL FACT SHEET'!A5</f>
        <v>CIFC Composite</v>
      </c>
      <c r="B2" s="99">
        <f>'INSTITUTIONAL FACT SHEET'!B5</f>
        <v>2.1216774347845146</v>
      </c>
      <c r="C2" s="99">
        <f>'INSTITUTIONAL FACT SHEET'!C5</f>
        <v>2.121677434784508</v>
      </c>
      <c r="D2" s="99">
        <f>'INSTITUTIONAL FACT SHEET'!D5</f>
        <v>3.5469901255189118</v>
      </c>
      <c r="E2" s="99">
        <f>'INSTITUTIONAL FACT SHEET'!E5</f>
        <v>4.754465551278364</v>
      </c>
      <c r="F2" s="99">
        <f>'INSTITUTIONAL FACT SHEET'!F5</f>
        <v>5.3537748542984209</v>
      </c>
      <c r="G2">
        <v>1</v>
      </c>
    </row>
    <row r="3" spans="1:7">
      <c r="A3" t="str">
        <f>'INSTITUTIONAL FACT SHEET'!A6</f>
        <v>S&amp;P LSTA Levg. Loan 100 TR Index</v>
      </c>
      <c r="B3" s="99">
        <f>'INSTITUTIONAL FACT SHEET'!B6</f>
        <v>2.8365549582523344</v>
      </c>
      <c r="C3" s="99">
        <f>'INSTITUTIONAL FACT SHEET'!C6</f>
        <v>2.8365549582523242</v>
      </c>
      <c r="D3" s="99">
        <f>'INSTITUTIONAL FACT SHEET'!D6</f>
        <v>4.1846694741915158</v>
      </c>
      <c r="E3" s="99">
        <f>'INSTITUTIONAL FACT SHEET'!E6</f>
        <v>5.3131214091864942</v>
      </c>
      <c r="F3" s="99">
        <f>'INSTITUTIONAL FACT SHEET'!F6</f>
        <v>3.7875304599549908</v>
      </c>
      <c r="G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B406-17FC-4C6A-9A94-9C51392DBA69}">
  <sheetPr>
    <tabColor rgb="FFC00000"/>
  </sheetPr>
  <dimension ref="A1:P10"/>
  <sheetViews>
    <sheetView workbookViewId="0">
      <selection activeCell="K5" sqref="K5"/>
    </sheetView>
  </sheetViews>
  <sheetFormatPr defaultRowHeight="14.4"/>
  <cols>
    <col min="2" max="14" width="9.109375" style="99"/>
    <col min="15" max="15" width="10.6640625" style="99" bestFit="1" customWidth="1"/>
  </cols>
  <sheetData>
    <row r="1" spans="1:16">
      <c r="A1" t="s">
        <v>61</v>
      </c>
      <c r="B1" s="99" t="str">
        <f>'INSTITUTIONAL FACT SHEET'!H20</f>
        <v>Jan</v>
      </c>
      <c r="C1" s="99" t="str">
        <f>'INSTITUTIONAL FACT SHEET'!I20</f>
        <v>Feb</v>
      </c>
      <c r="D1" s="99" t="str">
        <f>'INSTITUTIONAL FACT SHEET'!J20</f>
        <v>Mar</v>
      </c>
      <c r="E1" s="99" t="str">
        <f>'INSTITUTIONAL FACT SHEET'!K20</f>
        <v>Apr</v>
      </c>
      <c r="F1" s="99" t="str">
        <f>'INSTITUTIONAL FACT SHEET'!L20</f>
        <v>May</v>
      </c>
      <c r="G1" s="99" t="str">
        <f>'INSTITUTIONAL FACT SHEET'!M20</f>
        <v>Jun</v>
      </c>
      <c r="H1" s="99" t="str">
        <f>'INSTITUTIONAL FACT SHEET'!N20</f>
        <v>Jul</v>
      </c>
      <c r="I1" s="99" t="str">
        <f>'INSTITUTIONAL FACT SHEET'!O20</f>
        <v>Aug</v>
      </c>
      <c r="J1" s="99" t="str">
        <f>'INSTITUTIONAL FACT SHEET'!P20</f>
        <v>Sep</v>
      </c>
      <c r="K1" s="99" t="str">
        <f>'INSTITUTIONAL FACT SHEET'!Q20</f>
        <v>Oct</v>
      </c>
      <c r="L1" s="99" t="str">
        <f>'INSTITUTIONAL FACT SHEET'!R20</f>
        <v>Nov</v>
      </c>
      <c r="M1" s="99" t="str">
        <f>'INSTITUTIONAL FACT SHEET'!S20</f>
        <v>Dec</v>
      </c>
      <c r="N1" s="99" t="str">
        <f>'INSTITUTIONAL FACT SHEET'!T20</f>
        <v>YTD</v>
      </c>
      <c r="O1" s="99" t="str">
        <f>'INSTITUTIONAL FACT SHEET'!U20</f>
        <v>LSTA LL 100</v>
      </c>
      <c r="P1" t="s">
        <v>60</v>
      </c>
    </row>
    <row r="2" spans="1:16">
      <c r="A2">
        <f>'INSTITUTIONAL FACT SHEET'!G21</f>
        <v>2020</v>
      </c>
      <c r="B2" s="99">
        <f>'INSTITUTIONAL FACT SHEET'!H21*100</f>
        <v>0.33999999999999997</v>
      </c>
      <c r="C2" s="99">
        <f>'INSTITUTIONAL FACT SHEET'!I21*100</f>
        <v>-1.48</v>
      </c>
      <c r="D2" s="99">
        <f>'INSTITUTIONAL FACT SHEET'!J21*100</f>
        <v>-10.47</v>
      </c>
      <c r="E2" s="99">
        <f>'INSTITUTIONAL FACT SHEET'!K21*100</f>
        <v>3.62</v>
      </c>
      <c r="F2" s="99">
        <f>'INSTITUTIONAL FACT SHEET'!L21*100</f>
        <v>3.71</v>
      </c>
      <c r="G2" s="99">
        <f>'INSTITUTIONAL FACT SHEET'!M21*100</f>
        <v>0.88</v>
      </c>
      <c r="H2" s="99">
        <f>'INSTITUTIONAL FACT SHEET'!N21*100</f>
        <v>1.3313514593828049</v>
      </c>
      <c r="I2" s="99">
        <f>'INSTITUTIONAL FACT SHEET'!O21*100</f>
        <v>1.2361213621202092</v>
      </c>
      <c r="J2" s="99">
        <f>'INSTITUTIONAL FACT SHEET'!P21*100</f>
        <v>0.4532106030961417</v>
      </c>
      <c r="K2" s="99">
        <f>'INSTITUTIONAL FACT SHEET'!Q21*100</f>
        <v>-0.02</v>
      </c>
      <c r="L2" s="99">
        <f>'INSTITUTIONAL FACT SHEET'!R21*100</f>
        <v>1.95</v>
      </c>
      <c r="M2" s="99">
        <f>'INSTITUTIONAL FACT SHEET'!S21*100</f>
        <v>1.3299999999999998</v>
      </c>
      <c r="N2" s="99">
        <f>'INSTITUTIONAL FACT SHEET'!T21*100</f>
        <v>2.121677434784508</v>
      </c>
      <c r="O2" s="99">
        <f>'INSTITUTIONAL FACT SHEET'!U21*100</f>
        <v>2.8365549582523242</v>
      </c>
      <c r="P2">
        <v>1</v>
      </c>
    </row>
    <row r="3" spans="1:16">
      <c r="A3">
        <f>'INSTITUTIONAL FACT SHEET'!G22</f>
        <v>2019</v>
      </c>
      <c r="B3" s="99">
        <f>'INSTITUTIONAL FACT SHEET'!H22*100</f>
        <v>2.09</v>
      </c>
      <c r="C3" s="99">
        <f>'INSTITUTIONAL FACT SHEET'!I22*100</f>
        <v>1.63</v>
      </c>
      <c r="D3" s="99">
        <f>'INSTITUTIONAL FACT SHEET'!J22*100</f>
        <v>-0.26</v>
      </c>
      <c r="E3" s="99">
        <f>'INSTITUTIONAL FACT SHEET'!K22*100</f>
        <v>1.66</v>
      </c>
      <c r="F3" s="99">
        <f>'INSTITUTIONAL FACT SHEET'!L22*100</f>
        <v>-0.41000000000000003</v>
      </c>
      <c r="G3" s="99">
        <f>'INSTITUTIONAL FACT SHEET'!M22*100</f>
        <v>0.26</v>
      </c>
      <c r="H3" s="99">
        <f>'INSTITUTIONAL FACT SHEET'!N22*100</f>
        <v>0.75</v>
      </c>
      <c r="I3" s="99">
        <f>'INSTITUTIONAL FACT SHEET'!O22*100</f>
        <v>-0.35000000000000003</v>
      </c>
      <c r="J3" s="99">
        <f>'INSTITUTIONAL FACT SHEET'!P22*100</f>
        <v>0.54999999999999993</v>
      </c>
      <c r="K3" s="99">
        <f>'INSTITUTIONAL FACT SHEET'!Q22*100</f>
        <v>-0.44</v>
      </c>
      <c r="L3" s="99">
        <f>'INSTITUTIONAL FACT SHEET'!R22*100</f>
        <v>0.65</v>
      </c>
      <c r="M3" s="99">
        <f>'INSTITUTIONAL FACT SHEET'!S22*100</f>
        <v>1.4200000000000002</v>
      </c>
      <c r="N3" s="99">
        <f>'INSTITUTIONAL FACT SHEET'!T22*100</f>
        <v>7.7692194704987116</v>
      </c>
      <c r="O3" s="99">
        <f>'INSTITUTIONAL FACT SHEET'!U22*100</f>
        <v>10.650415210428466</v>
      </c>
      <c r="P3">
        <v>2</v>
      </c>
    </row>
    <row r="4" spans="1:16">
      <c r="A4">
        <f>'INSTITUTIONAL FACT SHEET'!G23</f>
        <v>2018</v>
      </c>
      <c r="B4" s="99">
        <f>'INSTITUTIONAL FACT SHEET'!H23*100</f>
        <v>0.85465111812673311</v>
      </c>
      <c r="C4" s="99">
        <f>'INSTITUTIONAL FACT SHEET'!I23*100</f>
        <v>0.12525958348419058</v>
      </c>
      <c r="D4" s="99">
        <f>'INSTITUTIONAL FACT SHEET'!J23*100</f>
        <v>0.33157211185046931</v>
      </c>
      <c r="E4" s="99">
        <f>'INSTITUTIONAL FACT SHEET'!K23*100</f>
        <v>0.45415463535213457</v>
      </c>
      <c r="F4" s="99">
        <f>'INSTITUTIONAL FACT SHEET'!L23*100</f>
        <v>7.5150213108957795E-2</v>
      </c>
      <c r="G4" s="99">
        <f>'INSTITUTIONAL FACT SHEET'!M23*100</f>
        <v>6.1313389167834277E-2</v>
      </c>
      <c r="H4" s="99">
        <f>'INSTITUTIONAL FACT SHEET'!N23*100</f>
        <v>0.69330663775560863</v>
      </c>
      <c r="I4" s="99">
        <f>'INSTITUTIONAL FACT SHEET'!O23*100</f>
        <v>0.43150264852277559</v>
      </c>
      <c r="J4" s="99">
        <f>'INSTITUTIONAL FACT SHEET'!P23*100</f>
        <v>0.67526274436136002</v>
      </c>
      <c r="K4" s="99">
        <f>'INSTITUTIONAL FACT SHEET'!Q23*100</f>
        <v>3.4156051913087154E-2</v>
      </c>
      <c r="L4" s="99">
        <f>'INSTITUTIONAL FACT SHEET'!R23*100</f>
        <v>-0.69777545901741334</v>
      </c>
      <c r="M4" s="99">
        <f>'INSTITUTIONAL FACT SHEET'!S23*100</f>
        <v>-2.1272977639715647</v>
      </c>
      <c r="N4" s="99">
        <f>'INSTITUTIONAL FACT SHEET'!T23*100</f>
        <v>0.87876600323013587</v>
      </c>
      <c r="O4" s="99">
        <f>'INSTITUTIONAL FACT SHEET'!U23*100</f>
        <v>-0.61727797826953701</v>
      </c>
      <c r="P4">
        <v>3</v>
      </c>
    </row>
    <row r="5" spans="1:16">
      <c r="A5">
        <f>'INSTITUTIONAL FACT SHEET'!G24</f>
        <v>2017</v>
      </c>
      <c r="B5" s="99">
        <f>'INSTITUTIONAL FACT SHEET'!H24*100</f>
        <v>0.38890457491970382</v>
      </c>
      <c r="C5" s="99">
        <f>'INSTITUTIONAL FACT SHEET'!I24*100</f>
        <v>0.48459014648537097</v>
      </c>
      <c r="D5" s="99">
        <f>'INSTITUTIONAL FACT SHEET'!J24*100</f>
        <v>0.26705908681530377</v>
      </c>
      <c r="E5" s="99">
        <f>'INSTITUTIONAL FACT SHEET'!K24*100</f>
        <v>0.50183615601928211</v>
      </c>
      <c r="F5" s="99">
        <f>'INSTITUTIONAL FACT SHEET'!L24*100</f>
        <v>0.25901720107812043</v>
      </c>
      <c r="G5" s="99">
        <f>'INSTITUTIONAL FACT SHEET'!M24*100</f>
        <v>-5.0575311059073869E-2</v>
      </c>
      <c r="H5" s="99">
        <f>'INSTITUTIONAL FACT SHEET'!N24*100</f>
        <v>0.8085385686333324</v>
      </c>
      <c r="I5" s="99">
        <f>'INSTITUTIONAL FACT SHEET'!O24*100</f>
        <v>-7.6246524678453165E-2</v>
      </c>
      <c r="J5" s="99">
        <f>'INSTITUTIONAL FACT SHEET'!P24*100</f>
        <v>4.0530749951758274E-2</v>
      </c>
      <c r="K5" s="99">
        <f>'INSTITUTIONAL FACT SHEET'!Q24*100</f>
        <v>0.52631807525490026</v>
      </c>
      <c r="L5" s="99">
        <f>'INSTITUTIONAL FACT SHEET'!R24*100</f>
        <v>0.17454463358384534</v>
      </c>
      <c r="M5" s="99">
        <f>'INSTITUTIONAL FACT SHEET'!S24*100</f>
        <v>0.47996996624303279</v>
      </c>
      <c r="N5" s="99">
        <f>'INSTITUTIONAL FACT SHEET'!T24*100</f>
        <v>3.8675506945365035</v>
      </c>
      <c r="O5" s="99">
        <f>'INSTITUTIONAL FACT SHEET'!U24*100</f>
        <v>3.3084450308355162</v>
      </c>
      <c r="P5">
        <v>4</v>
      </c>
    </row>
    <row r="6" spans="1:16">
      <c r="A6">
        <f>'INSTITUTIONAL FACT SHEET'!G25</f>
        <v>2016</v>
      </c>
      <c r="B6" s="99">
        <f>'INSTITUTIONAL FACT SHEET'!H25*100</f>
        <v>-7.1885236407394137E-2</v>
      </c>
      <c r="C6" s="99">
        <f>'INSTITUTIONAL FACT SHEET'!I25*100</f>
        <v>-0.14434496036912484</v>
      </c>
      <c r="D6" s="99">
        <f>'INSTITUTIONAL FACT SHEET'!J25*100</f>
        <v>2.3189254762376894</v>
      </c>
      <c r="E6" s="99">
        <f>'INSTITUTIONAL FACT SHEET'!K25*100</f>
        <v>1.2365572162529042</v>
      </c>
      <c r="F6" s="99">
        <f>'INSTITUTIONAL FACT SHEET'!L25*100</f>
        <v>0.73744897072416582</v>
      </c>
      <c r="G6" s="99">
        <f>'INSTITUTIONAL FACT SHEET'!M25*100</f>
        <v>-0.10980328608146805</v>
      </c>
      <c r="H6" s="99">
        <f>'INSTITUTIONAL FACT SHEET'!N25*100</f>
        <v>1.1230940886758269</v>
      </c>
      <c r="I6" s="99">
        <f>'INSTITUTIONAL FACT SHEET'!O25*100</f>
        <v>0.61926214084736519</v>
      </c>
      <c r="J6" s="99">
        <f>'INSTITUTIONAL FACT SHEET'!P25*100</f>
        <v>0.91942944700746043</v>
      </c>
      <c r="K6" s="99">
        <f>'INSTITUTIONAL FACT SHEET'!Q25*100</f>
        <v>0.71155848387248111</v>
      </c>
      <c r="L6" s="99">
        <f>'INSTITUTIONAL FACT SHEET'!R25*100</f>
        <v>0.49734863118835193</v>
      </c>
      <c r="M6" s="99">
        <f>'INSTITUTIONAL FACT SHEET'!S25*100</f>
        <v>1.1958491444811117</v>
      </c>
      <c r="N6" s="99">
        <f>'INSTITUTIONAL FACT SHEET'!T25*100</f>
        <v>9.3881804246238367</v>
      </c>
      <c r="O6" s="99">
        <f>'INSTITUTIONAL FACT SHEET'!U25*100</f>
        <v>10.88304563464575</v>
      </c>
      <c r="P6">
        <v>5</v>
      </c>
    </row>
    <row r="7" spans="1:16">
      <c r="A7">
        <f>'INSTITUTIONAL FACT SHEET'!G26</f>
        <v>2015</v>
      </c>
      <c r="B7" s="99">
        <f>'INSTITUTIONAL FACT SHEET'!H26*100</f>
        <v>0.41460343125902566</v>
      </c>
      <c r="C7" s="99">
        <f>'INSTITUTIONAL FACT SHEET'!I26*100</f>
        <v>1.3203233030342563</v>
      </c>
      <c r="D7" s="99">
        <f>'INSTITUTIONAL FACT SHEET'!J26*100</f>
        <v>0.48311799970747238</v>
      </c>
      <c r="E7" s="99">
        <f>'INSTITUTIONAL FACT SHEET'!K26*100</f>
        <v>0.93336233331381258</v>
      </c>
      <c r="F7" s="99">
        <f>'INSTITUTIONAL FACT SHEET'!L26*100</f>
        <v>0.41291108171800545</v>
      </c>
      <c r="G7" s="99">
        <f>'INSTITUTIONAL FACT SHEET'!M26*100</f>
        <v>0.32000000000000006</v>
      </c>
      <c r="H7" s="99">
        <f>'INSTITUTIONAL FACT SHEET'!N26*100</f>
        <v>0.46844918375483474</v>
      </c>
      <c r="I7" s="99">
        <f>'INSTITUTIONAL FACT SHEET'!O26*100</f>
        <v>-0.27030815955412391</v>
      </c>
      <c r="J7" s="99">
        <f>'INSTITUTIONAL FACT SHEET'!P26*100</f>
        <v>-0.15112186976650477</v>
      </c>
      <c r="K7" s="99">
        <f>'INSTITUTIONAL FACT SHEET'!Q26*100</f>
        <v>4.529489978686798E-2</v>
      </c>
      <c r="L7" s="99">
        <f>'INSTITUTIONAL FACT SHEET'!R26*100</f>
        <v>-0.2541621352723154</v>
      </c>
      <c r="M7" s="99">
        <f>'INSTITUTIONAL FACT SHEET'!S26*100</f>
        <v>-0.23309261426229844</v>
      </c>
      <c r="N7" s="99">
        <f>'INSTITUTIONAL FACT SHEET'!T26*100</f>
        <v>3.5317836835309313</v>
      </c>
      <c r="O7" s="99">
        <f>'INSTITUTIONAL FACT SHEET'!U26*100</f>
        <v>-2.7548001530444677</v>
      </c>
      <c r="P7">
        <v>6</v>
      </c>
    </row>
    <row r="8" spans="1:16">
      <c r="A8">
        <f>'INSTITUTIONAL FACT SHEET'!G27</f>
        <v>2014</v>
      </c>
      <c r="B8" s="99">
        <f>'INSTITUTIONAL FACT SHEET'!H27*100</f>
        <v>0.84123164001233608</v>
      </c>
      <c r="C8" s="99">
        <f>'INSTITUTIONAL FACT SHEET'!I27*100</f>
        <v>0.50205270420896897</v>
      </c>
      <c r="D8" s="99">
        <f>'INSTITUTIONAL FACT SHEET'!J27*100</f>
        <v>0.40317779759759348</v>
      </c>
      <c r="E8" s="99">
        <f>'INSTITUTIONAL FACT SHEET'!K27*100</f>
        <v>0.26505172607267707</v>
      </c>
      <c r="F8" s="99">
        <f>'INSTITUTIONAL FACT SHEET'!L27*100</f>
        <v>0.76931063757275608</v>
      </c>
      <c r="G8" s="99">
        <f>'INSTITUTIONAL FACT SHEET'!M27*100</f>
        <v>0.6779082472415533</v>
      </c>
      <c r="H8" s="99">
        <f>'INSTITUTIONAL FACT SHEET'!N27*100</f>
        <v>1.2919095656630224E-2</v>
      </c>
      <c r="I8" s="99">
        <f>'INSTITUTIONAL FACT SHEET'!O27*100</f>
        <v>0.15100227057049745</v>
      </c>
      <c r="J8" s="99">
        <f>'INSTITUTIONAL FACT SHEET'!P27*100</f>
        <v>-0.2642674978771804</v>
      </c>
      <c r="K8" s="99">
        <f>'INSTITUTIONAL FACT SHEET'!Q27*100</f>
        <v>0.43034701658768681</v>
      </c>
      <c r="L8" s="99">
        <f>'INSTITUTIONAL FACT SHEET'!R27*100</f>
        <v>0.66543888096887782</v>
      </c>
      <c r="M8" s="99">
        <f>'INSTITUTIONAL FACT SHEET'!S27*100</f>
        <v>-0.29642289322915127</v>
      </c>
      <c r="N8" s="99">
        <f>'INSTITUTIONAL FACT SHEET'!T27*100</f>
        <v>4.2295505472206285</v>
      </c>
      <c r="O8" s="99">
        <f>'INSTITUTIONAL FACT SHEET'!U27*100</f>
        <v>0.9915916079349385</v>
      </c>
      <c r="P8">
        <v>7</v>
      </c>
    </row>
    <row r="9" spans="1:16">
      <c r="A9">
        <f>'INSTITUTIONAL FACT SHEET'!G28</f>
        <v>2013</v>
      </c>
      <c r="B9" s="99">
        <f>'INSTITUTIONAL FACT SHEET'!H28*100</f>
        <v>1.6333325904987963</v>
      </c>
      <c r="C9" s="99">
        <f>'INSTITUTIONAL FACT SHEET'!I28*100</f>
        <v>0.74103959934118591</v>
      </c>
      <c r="D9" s="99">
        <f>'INSTITUTIONAL FACT SHEET'!J28*100</f>
        <v>1.4989999607171831</v>
      </c>
      <c r="E9" s="99">
        <f>'INSTITUTIONAL FACT SHEET'!K28*100</f>
        <v>1.6005374061931719</v>
      </c>
      <c r="F9" s="99">
        <f>'INSTITUTIONAL FACT SHEET'!L28*100</f>
        <v>1.1416714249372411</v>
      </c>
      <c r="G9" s="99">
        <f>'INSTITUTIONAL FACT SHEET'!M28*100</f>
        <v>-0.26726375400636154</v>
      </c>
      <c r="H9" s="99">
        <f>'INSTITUTIONAL FACT SHEET'!N28*100</f>
        <v>1.1299116402969731</v>
      </c>
      <c r="I9" s="99">
        <f>'INSTITUTIONAL FACT SHEET'!O28*100</f>
        <v>0.29222621332310739</v>
      </c>
      <c r="J9" s="99">
        <f>'INSTITUTIONAL FACT SHEET'!P28*100</f>
        <v>0.43807861561494227</v>
      </c>
      <c r="K9" s="99">
        <f>'INSTITUTIONAL FACT SHEET'!Q28*100</f>
        <v>0.97437313061405473</v>
      </c>
      <c r="L9" s="99">
        <f>'INSTITUTIONAL FACT SHEET'!R28*100</f>
        <v>0.6</v>
      </c>
      <c r="M9" s="99">
        <f>'INSTITUTIONAL FACT SHEET'!S28*100</f>
        <v>0.66420375685974464</v>
      </c>
      <c r="N9" s="99">
        <f>'INSTITUTIONAL FACT SHEET'!T28*100</f>
        <v>10.942443850320526</v>
      </c>
      <c r="O9" s="99">
        <f>'INSTITUTIONAL FACT SHEET'!U28*100</f>
        <v>5.02474936268964</v>
      </c>
      <c r="P9">
        <v>8</v>
      </c>
    </row>
    <row r="10" spans="1:16">
      <c r="A10">
        <f>'INSTITUTIONAL FACT SHEET'!G29</f>
        <v>2012</v>
      </c>
      <c r="B10" s="99">
        <f>'INSTITUTIONAL FACT SHEET'!H29</f>
        <v>0</v>
      </c>
      <c r="C10" s="99">
        <f>'INSTITUTIONAL FACT SHEET'!I29</f>
        <v>0</v>
      </c>
      <c r="D10" s="99">
        <f>'INSTITUTIONAL FACT SHEET'!J29</f>
        <v>0</v>
      </c>
      <c r="E10" s="99">
        <f>'INSTITUTIONAL FACT SHEET'!K29</f>
        <v>0</v>
      </c>
      <c r="F10" s="99">
        <f>'INSTITUTIONAL FACT SHEET'!L29</f>
        <v>0</v>
      </c>
      <c r="G10" s="99">
        <f>'INSTITUTIONAL FACT SHEET'!M29</f>
        <v>0</v>
      </c>
      <c r="H10" s="99">
        <f>'INSTITUTIONAL FACT SHEET'!N29</f>
        <v>0</v>
      </c>
      <c r="I10" s="99">
        <f>'INSTITUTIONAL FACT SHEET'!O29</f>
        <v>0</v>
      </c>
      <c r="J10" s="99">
        <f>'INSTITUTIONAL FACT SHEET'!P29</f>
        <v>0</v>
      </c>
      <c r="K10" s="99">
        <f>'INSTITUTIONAL FACT SHEET'!Q29</f>
        <v>0</v>
      </c>
      <c r="L10" s="99">
        <f>'INSTITUTIONAL FACT SHEET'!R29</f>
        <v>0</v>
      </c>
      <c r="M10" s="99">
        <f>'INSTITUTIONAL FACT SHEET'!S29*100</f>
        <v>0.93625191797907414</v>
      </c>
      <c r="N10" s="99">
        <f>'INSTITUTIONAL FACT SHEET'!T29*100</f>
        <v>0.9400000000000075</v>
      </c>
      <c r="O10" s="99">
        <f>'INSTITUTIONAL FACT SHEET'!U29*100</f>
        <v>1.0763124599199259</v>
      </c>
      <c r="P10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EF87-C135-43B5-B05B-673D85784F49}">
  <sheetPr>
    <tabColor rgb="FFC00000"/>
  </sheetPr>
  <dimension ref="A1:D9"/>
  <sheetViews>
    <sheetView workbookViewId="0"/>
  </sheetViews>
  <sheetFormatPr defaultRowHeight="14.4"/>
  <cols>
    <col min="1" max="1" width="29" bestFit="1" customWidth="1"/>
    <col min="2" max="2" width="15" bestFit="1" customWidth="1"/>
    <col min="3" max="3" width="23.109375" bestFit="1" customWidth="1"/>
  </cols>
  <sheetData>
    <row r="1" spans="1:4">
      <c r="A1" t="s">
        <v>62</v>
      </c>
      <c r="B1" t="s">
        <v>43</v>
      </c>
      <c r="C1" t="s">
        <v>63</v>
      </c>
      <c r="D1" t="s">
        <v>60</v>
      </c>
    </row>
    <row r="2" spans="1:4">
      <c r="A2" t="str">
        <f>'INSTITUTIONAL FACT SHEET'!A34</f>
        <v>Annualized Return</v>
      </c>
      <c r="B2" s="100">
        <f>'INSTITUTIONAL FACT SHEET'!B34</f>
        <v>5.3537748542984209E-2</v>
      </c>
      <c r="C2" s="100">
        <f>'INSTITUTIONAL FACT SHEET'!C34</f>
        <v>3.7875304599549908E-2</v>
      </c>
      <c r="D2">
        <v>1</v>
      </c>
    </row>
    <row r="3" spans="1:4">
      <c r="A3" t="str">
        <f>'INSTITUTIONAL FACT SHEET'!A35</f>
        <v>Standard Deviation</v>
      </c>
      <c r="B3" s="100">
        <f>'INSTITUTIONAL FACT SHEET'!B35</f>
        <v>4.8064758422239479E-2</v>
      </c>
      <c r="C3" s="100">
        <f>'INSTITUTIONAL FACT SHEET'!C35</f>
        <v>4.8103212263417627E-2</v>
      </c>
      <c r="D3">
        <v>2</v>
      </c>
    </row>
    <row r="4" spans="1:4">
      <c r="A4" t="str">
        <f>'INSTITUTIONAL FACT SHEET'!A36</f>
        <v>Sharpe Ratio</v>
      </c>
      <c r="B4" s="99">
        <f>'INSTITUTIONAL FACT SHEET'!B36</f>
        <v>1.0988247996383753</v>
      </c>
      <c r="C4" s="99">
        <f>'INSTITUTIONAL FACT SHEET'!C36</f>
        <v>0.77234560544731312</v>
      </c>
      <c r="D4">
        <v>3</v>
      </c>
    </row>
    <row r="5" spans="1:4">
      <c r="A5" t="str">
        <f>'INSTITUTIONAL FACT SHEET'!A37</f>
        <v>% Positive Months</v>
      </c>
      <c r="B5" s="104">
        <f>'INSTITUTIONAL FACT SHEET'!B37</f>
        <v>0.78350515463917525</v>
      </c>
      <c r="C5" s="104">
        <f>'INSTITUTIONAL FACT SHEET'!C37</f>
        <v>0.71134020618556704</v>
      </c>
      <c r="D5">
        <v>4</v>
      </c>
    </row>
    <row r="6" spans="1:4">
      <c r="A6" t="str">
        <f>'INSTITUTIONAL FACT SHEET'!A38</f>
        <v>Worst Drawdown</v>
      </c>
      <c r="B6" s="100">
        <f>'INSTITUTIONAL FACT SHEET'!B38</f>
        <v>-0.11795044000000006</v>
      </c>
      <c r="C6" s="100">
        <f>'INSTITUTIONAL FACT SHEET'!C38</f>
        <v>-0.10077781386896546</v>
      </c>
      <c r="D6">
        <v>5</v>
      </c>
    </row>
    <row r="7" spans="1:4">
      <c r="A7" t="str">
        <f>'INSTITUTIONAL FACT SHEET'!A39</f>
        <v>Alpha (vs. S&amp;P LSTA LL 100)</v>
      </c>
      <c r="B7" s="100">
        <f>'INSTITUTIONAL FACT SHEET'!B39</f>
        <v>1.8547349117549704E-2</v>
      </c>
      <c r="C7" s="100">
        <f>'INSTITUTIONAL FACT SHEET'!C39</f>
        <v>0</v>
      </c>
      <c r="D7">
        <v>6</v>
      </c>
    </row>
    <row r="8" spans="1:4">
      <c r="A8" t="str">
        <f>'INSTITUTIONAL FACT SHEET'!A40</f>
        <v>Beta (vs. S&amp;P LSTA LL 100)</v>
      </c>
      <c r="B8" s="99">
        <f>'INSTITUTIONAL FACT SHEET'!B40</f>
        <v>0.92234922691309029</v>
      </c>
      <c r="C8" s="99">
        <f>'INSTITUTIONAL FACT SHEET'!C40</f>
        <v>1</v>
      </c>
      <c r="D8">
        <v>7</v>
      </c>
    </row>
    <row r="9" spans="1:4">
      <c r="A9" t="str">
        <f>'INSTITUTIONAL FACT SHEET'!A41</f>
        <v>R-squared (vs. S&amp;P LSTA LL 100)</v>
      </c>
      <c r="B9" s="99">
        <f>'INSTITUTIONAL FACT SHEET'!B41</f>
        <v>0.86993420800757615</v>
      </c>
      <c r="C9" s="99">
        <f>'INSTITUTIONAL FACT SHEET'!C41</f>
        <v>1</v>
      </c>
      <c r="D9"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INSTITUTIONAL FACT SHEET</vt:lpstr>
      <vt:lpstr>Return Data</vt:lpstr>
      <vt:lpstr>CFR_I_GrowthOf10k</vt:lpstr>
      <vt:lpstr>CFR_I_PerformanceTable</vt:lpstr>
      <vt:lpstr>CFR_I_MonthlyPerformance</vt:lpstr>
      <vt:lpstr>CFR_I_Perf&amp;RiskStats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jacob</cp:lastModifiedBy>
  <dcterms:created xsi:type="dcterms:W3CDTF">2015-07-21T17:09:23Z</dcterms:created>
  <dcterms:modified xsi:type="dcterms:W3CDTF">2021-01-25T21:14:20Z</dcterms:modified>
</cp:coreProperties>
</file>