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C:\Users\jacob\Dropbox (Catalyst Funds)\Marketing Team Files\Marketing Materials\AutoCharts&amp;Tables\Backup Files\Catalyst\CLT\"/>
    </mc:Choice>
  </mc:AlternateContent>
  <xr:revisionPtr revIDLastSave="0" documentId="13_ncr:1_{92973891-7F56-49DA-9F2E-A9DD449A97AE}" xr6:coauthVersionLast="45" xr6:coauthVersionMax="45" xr10:uidLastSave="{00000000-0000-0000-0000-000000000000}"/>
  <bookViews>
    <workbookView xWindow="-108" yWindow="-108" windowWidth="23256" windowHeight="12576" tabRatio="813" xr2:uid="{00000000-000D-0000-FFFF-FFFF00000000}"/>
  </bookViews>
  <sheets>
    <sheet name="CLT Fact Sheet Backup" sheetId="1" r:id="rId1"/>
    <sheet name="CLT Portfolio" sheetId="2" r:id="rId2"/>
    <sheet name="CLT" sheetId="13" r:id="rId3"/>
    <sheet name="Lipper Data" sheetId="10" r:id="rId4"/>
    <sheet name="Zephyr" sheetId="11" r:id="rId5"/>
    <sheet name="CLT_EXPORT_10kChart" sheetId="14" r:id="rId6"/>
    <sheet name="CLT_EXPORT_PerformanceTable" sheetId="15" r:id="rId7"/>
    <sheet name="CLT_EXPORT_PortSectorAllocation" sheetId="16" r:id="rId8"/>
    <sheet name="CLT_EXPORT_TopHoldings" sheetId="17" r:id="rId9"/>
    <sheet name="CLT_EXPORT_PortCharacteristics" sheetId="18" r:id="rId10"/>
    <sheet name="CLT_EXPORT_FundStatistics" sheetId="19" r:id="rId11"/>
  </sheets>
  <externalReferences>
    <externalReference r:id="rId12"/>
  </externalReferences>
  <definedNames>
    <definedName name="__FDS_HYPERLINK_TOGGLE_STATE__" hidden="1">"ON"</definedName>
    <definedName name="__FDS_UNIQUE_RANGE_ID_GENERATOR_COUNTER" hidden="1">7</definedName>
    <definedName name="_1__FDSAUDITLINK__" hidden="1">{"fdsup://directions/FAT Viewer?action=UPDATE&amp;creator=factset&amp;DYN_ARGS=TRUE&amp;DOC_NAME=FAT:FQL_AUDITING_CLIENT_TEMPLATE.FAT&amp;display_string=Audit&amp;VAR:KEY=LSBADEBMNW&amp;VAR:QUERY=RkZfUEVfRElMKEFOTiw2LzMwLzIwMTEsNi8yOS8yMDEyLEFZKQ==&amp;WINDOW=FIRST_POPUP&amp;HEIGHT=450&amp;WI","DTH=450&amp;START_MAXIMIZED=FALSE&amp;VAR:CALENDAR=US&amp;VAR:SYMBOL=FNSXX&amp;VAR:INDEX=0"}</definedName>
    <definedName name="_2__FDSAUDITLINK__" hidden="1">{"fdsup://directions/FAT Viewer?action=UPDATE&amp;creator=factset&amp;DYN_ARGS=TRUE&amp;DOC_NAME=FAT:FQL_AUDITING_CLIENT_TEMPLATE.FAT&amp;display_string=Audit&amp;VAR:KEY=LCVWFIZGLE&amp;VAR:QUERY=RkZfUEVfRElMKEFOTiw2LzMwLzIwMTEsNi8yOS8yMDEyLEFZKQ==&amp;WINDOW=FIRST_POPUP&amp;HEIGHT=450&amp;WI","DTH=450&amp;START_MAXIMIZED=FALSE&amp;VAR:CALENDAR=US&amp;VAR:SYMBOL=AAPL&amp;VAR:INDEX=0"}</definedName>
    <definedName name="_3__FDSAUDITLINK__" hidden="1">{"fdsup://directions/FAT Viewer?action=UPDATE&amp;creator=factset&amp;DYN_ARGS=TRUE&amp;DOC_NAME=FAT:FQL_AUDITING_CLIENT_TEMPLATE.FAT&amp;display_string=Audit&amp;VAR:KEY=YLGNOZSPQD&amp;VAR:QUERY=RkZfUEVfRElMKENBTCwwNi8zMC8yMDExKQ==&amp;WINDOW=FIRST_POPUP&amp;HEIGHT=450&amp;WIDTH=450&amp;START_MA","XIMIZED=FALSE&amp;VAR:CALENDAR=US&amp;VAR:SYMBOL=HCA&amp;VAR:INDEX=0"}</definedName>
    <definedName name="_4__FDSAUDITLINK__" hidden="1">{"fdsup://directions/FAT Viewer?action=UPDATE&amp;creator=factset&amp;DYN_ARGS=TRUE&amp;DOC_NAME=FAT:FQL_AUDITING_CLIENT_TEMPLATE.FAT&amp;display_string=Audit&amp;VAR:KEY=ZYZGNKPSTA&amp;VAR:QUERY=RkZfUEVfRElMKEFOTiwxMi8zMC8yMDExLDA2LzI5LzIwMTIsQVkp&amp;WINDOW=FIRST_POPUP&amp;HEIGHT=450&amp;WI","DTH=450&amp;START_MAXIMIZED=FALSE&amp;VAR:CALENDAR=US&amp;VAR:SYMBOL=CHMT&amp;VAR:INDEX=0"}</definedName>
    <definedName name="_5__FDSAUDITLINK__" hidden="1">{"fdsup://directions/FAT Viewer?action=UPDATE&amp;creator=factset&amp;DYN_ARGS=TRUE&amp;DOC_NAME=FAT:FQL_AUDITING_CLIENT_TEMPLATE.FAT&amp;display_string=Audit&amp;VAR:KEY=YTILMLATQX&amp;VAR:QUERY=RkZfUEVfRElMKEFOTiwxMi8zMC8yMDExLDA2LzI5LzIwMTIsQVkp&amp;WINDOW=FIRST_POPUP&amp;HEIGHT=450&amp;WI","DTH=450&amp;START_MAXIMIZED=FALSE&amp;VAR:CALENDAR=US&amp;VAR:SYMBOL=FNSXX&amp;VAR:INDEX=0"}</definedName>
    <definedName name="_6__FDSAUDITLINK__" hidden="1">{"fdsup://directions/FAT Viewer?action=UPDATE&amp;creator=factset&amp;DYN_ARGS=TRUE&amp;DOC_NAME=FAT:FQL_AUDITING_CLIENT_TEMPLATE.FAT&amp;display_string=Audit&amp;VAR:KEY=EHQBUJUHER&amp;VAR:QUERY=RkZfUEVfRElMKEFOTiwwNi8zMC8yMDExLDA2LzI5LzIwMTIsQVkp&amp;WINDOW=FIRST_POPUP&amp;HEIGHT=450&amp;WI","DTH=450&amp;START_MAXIMIZED=FALSE&amp;VAR:CALENDAR=US&amp;VAR:SYMBOL=HSY&amp;VAR:INDEX=0"}</definedName>
    <definedName name="_xlnm.Print_Titles" localSheetId="2">CLT!$1:$2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01" i="14" l="1"/>
  <c r="B101" i="14"/>
  <c r="C101" i="14"/>
  <c r="A102" i="14"/>
  <c r="B102" i="14"/>
  <c r="C102" i="14"/>
  <c r="A103" i="14"/>
  <c r="B103" i="14"/>
  <c r="C103" i="14"/>
  <c r="A104" i="14"/>
  <c r="B104" i="14"/>
  <c r="C104" i="14"/>
  <c r="G104" i="1"/>
  <c r="C104" i="1"/>
  <c r="G103" i="1"/>
  <c r="C103" i="1"/>
  <c r="G102" i="1"/>
  <c r="C102" i="1"/>
  <c r="G101" i="1"/>
  <c r="C101" i="1"/>
  <c r="G100" i="1"/>
  <c r="C100" i="1"/>
  <c r="G99" i="1"/>
  <c r="C99" i="1"/>
  <c r="G98" i="1"/>
  <c r="C98" i="1"/>
  <c r="G97" i="1"/>
  <c r="C97" i="1"/>
  <c r="G96" i="1"/>
  <c r="C96" i="1"/>
  <c r="G95" i="1"/>
  <c r="C95" i="1"/>
  <c r="G94" i="1"/>
  <c r="C94" i="1"/>
  <c r="G93" i="1"/>
  <c r="C93" i="1"/>
  <c r="G92" i="1"/>
  <c r="C92" i="1"/>
  <c r="G91" i="1"/>
  <c r="C91" i="1"/>
  <c r="G90" i="1"/>
  <c r="C90" i="1"/>
  <c r="G89" i="1"/>
  <c r="C89" i="1"/>
  <c r="G88" i="1"/>
  <c r="C88" i="1"/>
  <c r="G87" i="1"/>
  <c r="C87" i="1"/>
  <c r="G86" i="1"/>
  <c r="C86" i="1"/>
  <c r="G85" i="1"/>
  <c r="C85" i="1"/>
  <c r="G84" i="1"/>
  <c r="C84" i="1"/>
  <c r="G83" i="1"/>
  <c r="C83" i="1"/>
  <c r="G82" i="1"/>
  <c r="C82" i="1"/>
  <c r="G81" i="1"/>
  <c r="C81" i="1"/>
  <c r="G80" i="1"/>
  <c r="C80" i="1"/>
  <c r="G79" i="1"/>
  <c r="C79" i="1"/>
  <c r="G78" i="1"/>
  <c r="C78" i="1"/>
  <c r="G77" i="1"/>
  <c r="C77" i="1"/>
  <c r="G76" i="1"/>
  <c r="C76" i="1"/>
  <c r="G75" i="1"/>
  <c r="C75" i="1"/>
  <c r="G74" i="1"/>
  <c r="C74" i="1"/>
  <c r="G73" i="1"/>
  <c r="C73" i="1"/>
  <c r="G72" i="1"/>
  <c r="C72" i="1"/>
  <c r="G71" i="1"/>
  <c r="C71" i="1"/>
  <c r="G70" i="1"/>
  <c r="C70" i="1"/>
  <c r="G69" i="1"/>
  <c r="C69" i="1"/>
  <c r="G68" i="1"/>
  <c r="C68" i="1"/>
  <c r="G67" i="1"/>
  <c r="C67" i="1"/>
  <c r="G66" i="1"/>
  <c r="C66" i="1"/>
  <c r="G65" i="1"/>
  <c r="C65" i="1"/>
  <c r="G64" i="1"/>
  <c r="C64" i="1"/>
  <c r="G63" i="1"/>
  <c r="C63" i="1"/>
  <c r="G62" i="1"/>
  <c r="C62" i="1"/>
  <c r="G61" i="1"/>
  <c r="C61" i="1"/>
  <c r="G60" i="1"/>
  <c r="C60" i="1"/>
  <c r="G59" i="1"/>
  <c r="C59" i="1"/>
  <c r="G58" i="1"/>
  <c r="C58" i="1"/>
  <c r="G57" i="1"/>
  <c r="C57" i="1"/>
  <c r="G56" i="1"/>
  <c r="C56" i="1"/>
  <c r="G55" i="1"/>
  <c r="C55" i="1"/>
  <c r="G54" i="1"/>
  <c r="C54" i="1"/>
  <c r="G53" i="1"/>
  <c r="C53" i="1"/>
  <c r="G52" i="1"/>
  <c r="C52" i="1"/>
  <c r="G51" i="1"/>
  <c r="C51" i="1"/>
  <c r="G50" i="1"/>
  <c r="C50" i="1"/>
  <c r="G49" i="1"/>
  <c r="C49" i="1"/>
  <c r="G48" i="1"/>
  <c r="C48" i="1"/>
  <c r="G47" i="1"/>
  <c r="C47" i="1"/>
  <c r="G46" i="1"/>
  <c r="C46" i="1"/>
  <c r="G45" i="1"/>
  <c r="C45" i="1"/>
  <c r="G44" i="1"/>
  <c r="C44" i="1"/>
  <c r="G43" i="1"/>
  <c r="C43" i="1"/>
  <c r="G42" i="1"/>
  <c r="C42" i="1"/>
  <c r="J41" i="1"/>
  <c r="G41" i="1"/>
  <c r="C41" i="1"/>
  <c r="J40" i="1"/>
  <c r="G40" i="1"/>
  <c r="C40" i="1"/>
  <c r="J39" i="1"/>
  <c r="G39" i="1"/>
  <c r="C39" i="1"/>
  <c r="J38" i="1"/>
  <c r="G38" i="1"/>
  <c r="C38" i="1"/>
  <c r="J37" i="1"/>
  <c r="G37" i="1"/>
  <c r="C37" i="1"/>
  <c r="J36" i="1"/>
  <c r="G36" i="1"/>
  <c r="C36" i="1"/>
  <c r="J35" i="1"/>
  <c r="G35" i="1"/>
  <c r="C35" i="1"/>
  <c r="G34" i="1"/>
  <c r="C34" i="1"/>
  <c r="G33" i="1"/>
  <c r="C33" i="1"/>
  <c r="G32" i="1"/>
  <c r="C32" i="1"/>
  <c r="G31" i="1"/>
  <c r="C31" i="1"/>
  <c r="G30" i="1"/>
  <c r="C30" i="1"/>
  <c r="I29" i="1"/>
  <c r="G29" i="1"/>
  <c r="C29" i="1"/>
  <c r="G28" i="1"/>
  <c r="C28" i="1"/>
  <c r="I27" i="1"/>
  <c r="G27" i="1"/>
  <c r="C27" i="1"/>
  <c r="G26" i="1"/>
  <c r="C26" i="1"/>
  <c r="G25" i="1"/>
  <c r="C25" i="1"/>
  <c r="G24" i="1"/>
  <c r="C24" i="1"/>
  <c r="M23" i="1"/>
  <c r="L23" i="1"/>
  <c r="G23" i="1"/>
  <c r="C23" i="1"/>
  <c r="P22" i="1"/>
  <c r="G22" i="1"/>
  <c r="C22" i="1"/>
  <c r="N21" i="1"/>
  <c r="M21" i="1"/>
  <c r="I21" i="1"/>
  <c r="G21" i="1"/>
  <c r="C21" i="1"/>
  <c r="P20" i="1"/>
  <c r="N20" i="1"/>
  <c r="M20" i="1"/>
  <c r="L20" i="1"/>
  <c r="K20" i="1"/>
  <c r="J20" i="1"/>
  <c r="G20" i="1"/>
  <c r="C20" i="1"/>
  <c r="I19" i="1"/>
  <c r="G19" i="1"/>
  <c r="C19" i="1"/>
  <c r="S18" i="1"/>
  <c r="R18" i="1"/>
  <c r="N18" i="1"/>
  <c r="M18" i="1"/>
  <c r="L18" i="1"/>
  <c r="K18" i="1"/>
  <c r="J18" i="1"/>
  <c r="G18" i="1"/>
  <c r="C18" i="1"/>
  <c r="N17" i="1"/>
  <c r="M17" i="1"/>
  <c r="L17" i="1"/>
  <c r="K17" i="1"/>
  <c r="J17" i="1"/>
  <c r="G17" i="1"/>
  <c r="C17" i="1"/>
  <c r="Q16" i="1"/>
  <c r="M16" i="1"/>
  <c r="G16" i="1"/>
  <c r="C16" i="1"/>
  <c r="Q15" i="1"/>
  <c r="N15" i="1"/>
  <c r="N23" i="1" s="1"/>
  <c r="M15" i="1"/>
  <c r="L15" i="1"/>
  <c r="K15" i="1"/>
  <c r="K23" i="1" s="1"/>
  <c r="J15" i="1"/>
  <c r="J23" i="1" s="1"/>
  <c r="G15" i="1"/>
  <c r="C15" i="1"/>
  <c r="Q14" i="1"/>
  <c r="G14" i="1"/>
  <c r="C14" i="1"/>
  <c r="Q13" i="1"/>
  <c r="G13" i="1"/>
  <c r="C13" i="1"/>
  <c r="Q12" i="1"/>
  <c r="G12" i="1"/>
  <c r="C12" i="1"/>
  <c r="T11" i="1"/>
  <c r="T18" i="1" s="1"/>
  <c r="S11" i="1"/>
  <c r="R11" i="1"/>
  <c r="G11" i="1"/>
  <c r="C11" i="1"/>
  <c r="G10" i="1"/>
  <c r="C10" i="1"/>
  <c r="G9" i="1"/>
  <c r="C9" i="1"/>
  <c r="G8" i="1"/>
  <c r="C8" i="1"/>
  <c r="G7" i="1"/>
  <c r="C7" i="1"/>
  <c r="G6" i="1"/>
  <c r="C6" i="1"/>
  <c r="J5" i="1"/>
  <c r="G5" i="1"/>
  <c r="C5" i="1"/>
  <c r="G4" i="1"/>
  <c r="C4" i="1"/>
  <c r="A4" i="1"/>
  <c r="A5" i="1" s="1"/>
  <c r="G3" i="1"/>
  <c r="E3" i="1"/>
  <c r="D3" i="1" s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C3" i="1"/>
  <c r="J3" i="1" s="1"/>
  <c r="A6" i="1" l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B8" i="19"/>
  <c r="A8" i="19"/>
  <c r="R15" i="1" l="1"/>
  <c r="S13" i="1"/>
  <c r="T13" i="1"/>
  <c r="S12" i="1"/>
  <c r="R13" i="1"/>
  <c r="S14" i="1"/>
  <c r="R12" i="1"/>
  <c r="S16" i="1"/>
  <c r="R14" i="1"/>
  <c r="T14" i="1"/>
  <c r="R16" i="1"/>
  <c r="T16" i="1"/>
  <c r="T15" i="1"/>
  <c r="S15" i="1"/>
  <c r="T12" i="1"/>
  <c r="B99" i="14"/>
  <c r="C99" i="14"/>
  <c r="B100" i="14"/>
  <c r="C100" i="14"/>
  <c r="T20" i="1" l="1"/>
  <c r="T21" i="1" s="1"/>
  <c r="K27" i="1" s="1"/>
  <c r="T22" i="1"/>
  <c r="T23" i="1" s="1"/>
  <c r="L27" i="1" s="1"/>
  <c r="T24" i="1"/>
  <c r="N27" i="1" s="1"/>
  <c r="N19" i="1" s="1"/>
  <c r="T25" i="1"/>
  <c r="M27" i="1" s="1"/>
  <c r="M19" i="1" s="1"/>
  <c r="T19" i="1"/>
  <c r="J27" i="1" s="1"/>
  <c r="R20" i="1"/>
  <c r="R21" i="1" s="1"/>
  <c r="K24" i="1" s="1"/>
  <c r="K16" i="1" s="1"/>
  <c r="R19" i="1"/>
  <c r="J24" i="1" s="1"/>
  <c r="J16" i="1" s="1"/>
  <c r="R25" i="1"/>
  <c r="R22" i="1"/>
  <c r="R23" i="1" s="1"/>
  <c r="L24" i="1" s="1"/>
  <c r="L16" i="1" s="1"/>
  <c r="R24" i="1"/>
  <c r="N24" i="1" s="1"/>
  <c r="N16" i="1" s="1"/>
  <c r="S20" i="1"/>
  <c r="S21" i="1" s="1"/>
  <c r="S22" i="1"/>
  <c r="S23" i="1" s="1"/>
  <c r="S24" i="1"/>
  <c r="S25" i="1"/>
  <c r="S19" i="1"/>
  <c r="A3" i="19"/>
  <c r="B3" i="19"/>
  <c r="A4" i="19"/>
  <c r="B4" i="19"/>
  <c r="B2" i="19"/>
  <c r="A2" i="19"/>
  <c r="J19" i="1" l="1"/>
  <c r="J29" i="1"/>
  <c r="J21" i="1" s="1"/>
  <c r="L19" i="1"/>
  <c r="L29" i="1"/>
  <c r="L21" i="1" s="1"/>
  <c r="K19" i="1"/>
  <c r="K29" i="1"/>
  <c r="K21" i="1" s="1"/>
  <c r="B5" i="16"/>
  <c r="A12" i="19" l="1"/>
  <c r="B12" i="19"/>
  <c r="A2" i="15"/>
  <c r="E2" i="15"/>
  <c r="A3" i="15"/>
  <c r="B3" i="15"/>
  <c r="C3" i="15"/>
  <c r="D3" i="15"/>
  <c r="E3" i="15"/>
  <c r="F3" i="15"/>
  <c r="A4" i="15"/>
  <c r="B4" i="15"/>
  <c r="C4" i="15"/>
  <c r="D4" i="15"/>
  <c r="E4" i="15"/>
  <c r="F4" i="15"/>
  <c r="A6" i="15"/>
  <c r="B6" i="15"/>
  <c r="C6" i="15"/>
  <c r="D6" i="15"/>
  <c r="E6" i="15"/>
  <c r="F6" i="15"/>
  <c r="E7" i="15"/>
  <c r="F7" i="15"/>
  <c r="B1" i="15"/>
  <c r="C1" i="15"/>
  <c r="D1" i="15"/>
  <c r="E1" i="15"/>
  <c r="F1" i="15"/>
  <c r="A1" i="15"/>
  <c r="B96" i="14" l="1"/>
  <c r="C96" i="14"/>
  <c r="B97" i="14"/>
  <c r="C97" i="14"/>
  <c r="B98" i="14"/>
  <c r="C98" i="14"/>
  <c r="A3" i="16" l="1"/>
  <c r="B3" i="16"/>
  <c r="B93" i="14"/>
  <c r="C93" i="14"/>
  <c r="B94" i="14"/>
  <c r="C94" i="14"/>
  <c r="B95" i="14"/>
  <c r="C95" i="14"/>
  <c r="B11" i="19" l="1"/>
  <c r="A11" i="19"/>
  <c r="B10" i="19"/>
  <c r="A10" i="19"/>
  <c r="B9" i="19"/>
  <c r="A9" i="19"/>
  <c r="B7" i="19"/>
  <c r="A7" i="19"/>
  <c r="B6" i="19"/>
  <c r="B5" i="19"/>
  <c r="A6" i="19"/>
  <c r="A5" i="19"/>
  <c r="A99" i="14" l="1"/>
  <c r="C7" i="15"/>
  <c r="C5" i="15"/>
  <c r="B3" i="18"/>
  <c r="B4" i="18"/>
  <c r="B5" i="18"/>
  <c r="B2" i="18"/>
  <c r="B3" i="17"/>
  <c r="B4" i="17"/>
  <c r="B5" i="17"/>
  <c r="B6" i="17"/>
  <c r="B7" i="17"/>
  <c r="B8" i="17"/>
  <c r="B9" i="17"/>
  <c r="B10" i="17"/>
  <c r="B11" i="17"/>
  <c r="B2" i="17"/>
  <c r="A3" i="17"/>
  <c r="A4" i="17"/>
  <c r="A5" i="17"/>
  <c r="A6" i="17"/>
  <c r="A7" i="17"/>
  <c r="A8" i="17"/>
  <c r="A9" i="17"/>
  <c r="A10" i="17"/>
  <c r="A11" i="17"/>
  <c r="A2" i="17"/>
  <c r="B2" i="16"/>
  <c r="B4" i="16"/>
  <c r="A4" i="16"/>
  <c r="A2" i="16"/>
  <c r="A5" i="16"/>
  <c r="C3" i="14"/>
  <c r="C4" i="14"/>
  <c r="C5" i="14"/>
  <c r="C6" i="14"/>
  <c r="C7" i="14"/>
  <c r="C8" i="14"/>
  <c r="C9" i="14"/>
  <c r="C10" i="14"/>
  <c r="C11" i="14"/>
  <c r="C12" i="14"/>
  <c r="C13" i="14"/>
  <c r="C14" i="14"/>
  <c r="C15" i="14"/>
  <c r="C16" i="14"/>
  <c r="C17" i="14"/>
  <c r="C18" i="14"/>
  <c r="C19" i="14"/>
  <c r="C20" i="14"/>
  <c r="C21" i="14"/>
  <c r="C22" i="14"/>
  <c r="C23" i="14"/>
  <c r="C24" i="14"/>
  <c r="C25" i="14"/>
  <c r="C26" i="14"/>
  <c r="C27" i="14"/>
  <c r="C28" i="14"/>
  <c r="C29" i="14"/>
  <c r="C30" i="14"/>
  <c r="C31" i="14"/>
  <c r="C32" i="14"/>
  <c r="C33" i="14"/>
  <c r="C34" i="14"/>
  <c r="C35" i="14"/>
  <c r="C36" i="14"/>
  <c r="C37" i="14"/>
  <c r="C38" i="14"/>
  <c r="C39" i="14"/>
  <c r="C40" i="14"/>
  <c r="C41" i="14"/>
  <c r="C42" i="14"/>
  <c r="C43" i="14"/>
  <c r="C44" i="14"/>
  <c r="C45" i="14"/>
  <c r="C46" i="14"/>
  <c r="C47" i="14"/>
  <c r="C48" i="14"/>
  <c r="C49" i="14"/>
  <c r="C50" i="14"/>
  <c r="C51" i="14"/>
  <c r="C52" i="14"/>
  <c r="C53" i="14"/>
  <c r="C54" i="14"/>
  <c r="C55" i="14"/>
  <c r="C56" i="14"/>
  <c r="C57" i="14"/>
  <c r="C58" i="14"/>
  <c r="C59" i="14"/>
  <c r="C60" i="14"/>
  <c r="C61" i="14"/>
  <c r="C62" i="14"/>
  <c r="C63" i="14"/>
  <c r="C64" i="14"/>
  <c r="C65" i="14"/>
  <c r="C66" i="14"/>
  <c r="C67" i="14"/>
  <c r="C68" i="14"/>
  <c r="C69" i="14"/>
  <c r="C70" i="14"/>
  <c r="C71" i="14"/>
  <c r="C72" i="14"/>
  <c r="C73" i="14"/>
  <c r="C74" i="14"/>
  <c r="C75" i="14"/>
  <c r="C76" i="14"/>
  <c r="C77" i="14"/>
  <c r="C78" i="14"/>
  <c r="C79" i="14"/>
  <c r="C80" i="14"/>
  <c r="C81" i="14"/>
  <c r="C82" i="14"/>
  <c r="C83" i="14"/>
  <c r="C84" i="14"/>
  <c r="C85" i="14"/>
  <c r="C86" i="14"/>
  <c r="C87" i="14"/>
  <c r="C88" i="14"/>
  <c r="C89" i="14"/>
  <c r="C90" i="14"/>
  <c r="C91" i="14"/>
  <c r="C92" i="14"/>
  <c r="C2" i="14"/>
  <c r="B88" i="14"/>
  <c r="B89" i="14"/>
  <c r="B90" i="14"/>
  <c r="B91" i="14"/>
  <c r="B92" i="14"/>
  <c r="B3" i="14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B34" i="14"/>
  <c r="B35" i="14"/>
  <c r="B36" i="14"/>
  <c r="B37" i="14"/>
  <c r="B38" i="14"/>
  <c r="B39" i="14"/>
  <c r="B40" i="14"/>
  <c r="B41" i="14"/>
  <c r="B42" i="14"/>
  <c r="B43" i="14"/>
  <c r="B44" i="14"/>
  <c r="B45" i="14"/>
  <c r="B46" i="14"/>
  <c r="B47" i="14"/>
  <c r="B48" i="14"/>
  <c r="B49" i="14"/>
  <c r="B50" i="14"/>
  <c r="B51" i="14"/>
  <c r="B52" i="14"/>
  <c r="B53" i="14"/>
  <c r="B54" i="14"/>
  <c r="B55" i="14"/>
  <c r="B56" i="14"/>
  <c r="B57" i="14"/>
  <c r="B58" i="14"/>
  <c r="B59" i="14"/>
  <c r="B60" i="14"/>
  <c r="B61" i="14"/>
  <c r="B62" i="14"/>
  <c r="B63" i="14"/>
  <c r="B64" i="14"/>
  <c r="B65" i="14"/>
  <c r="B66" i="14"/>
  <c r="B67" i="14"/>
  <c r="B68" i="14"/>
  <c r="B69" i="14"/>
  <c r="B70" i="14"/>
  <c r="B71" i="14"/>
  <c r="B72" i="14"/>
  <c r="B73" i="14"/>
  <c r="B74" i="14"/>
  <c r="B75" i="14"/>
  <c r="B76" i="14"/>
  <c r="B77" i="14"/>
  <c r="B78" i="14"/>
  <c r="B79" i="14"/>
  <c r="B80" i="14"/>
  <c r="B81" i="14"/>
  <c r="B82" i="14"/>
  <c r="B83" i="14"/>
  <c r="B84" i="14"/>
  <c r="B85" i="14"/>
  <c r="B86" i="14"/>
  <c r="B87" i="14"/>
  <c r="B2" i="14"/>
  <c r="A3" i="14"/>
  <c r="A4" i="14"/>
  <c r="A5" i="14"/>
  <c r="A6" i="14"/>
  <c r="A7" i="14"/>
  <c r="A8" i="14"/>
  <c r="A9" i="14"/>
  <c r="A10" i="14"/>
  <c r="A11" i="14"/>
  <c r="A12" i="14"/>
  <c r="A2" i="14"/>
  <c r="A100" i="14" l="1"/>
  <c r="A13" i="14"/>
  <c r="A14" i="14" l="1"/>
  <c r="F2" i="15" l="1"/>
  <c r="B2" i="15"/>
  <c r="C2" i="15"/>
  <c r="D2" i="15"/>
  <c r="E5" i="15"/>
  <c r="F5" i="15"/>
  <c r="A15" i="14"/>
  <c r="D5" i="15" l="1"/>
  <c r="D7" i="15"/>
  <c r="B7" i="15"/>
  <c r="B5" i="15"/>
  <c r="A16" i="14"/>
  <c r="A17" i="14" l="1"/>
  <c r="A18" i="14" l="1"/>
  <c r="A19" i="14" l="1"/>
  <c r="A20" i="14" l="1"/>
  <c r="A21" i="14" l="1"/>
  <c r="A22" i="14" l="1"/>
  <c r="A23" i="14" l="1"/>
  <c r="A24" i="14" l="1"/>
  <c r="A25" i="14" l="1"/>
  <c r="A26" i="14" l="1"/>
  <c r="A27" i="14" l="1"/>
  <c r="A28" i="14" l="1"/>
  <c r="A29" i="14" l="1"/>
  <c r="A30" i="14" l="1"/>
  <c r="A31" i="14" l="1"/>
  <c r="A32" i="14" l="1"/>
  <c r="A33" i="14" l="1"/>
  <c r="A34" i="14" l="1"/>
  <c r="A35" i="14" l="1"/>
  <c r="A36" i="14" l="1"/>
  <c r="A37" i="14" l="1"/>
  <c r="A38" i="14" l="1"/>
  <c r="A39" i="14" l="1"/>
  <c r="A40" i="14" l="1"/>
  <c r="A41" i="14" l="1"/>
  <c r="A42" i="14" l="1"/>
  <c r="A43" i="14" l="1"/>
  <c r="A44" i="14" l="1"/>
  <c r="A45" i="14" l="1"/>
  <c r="A46" i="14" l="1"/>
  <c r="A47" i="14" l="1"/>
  <c r="A48" i="14" l="1"/>
  <c r="A49" i="14" l="1"/>
  <c r="A50" i="14" l="1"/>
  <c r="A51" i="14" l="1"/>
  <c r="A52" i="14" l="1"/>
  <c r="A53" i="14" l="1"/>
  <c r="A54" i="14" l="1"/>
  <c r="A55" i="14" l="1"/>
  <c r="A56" i="14" l="1"/>
  <c r="A57" i="14" l="1"/>
  <c r="A58" i="14" l="1"/>
  <c r="A59" i="14" l="1"/>
  <c r="A60" i="14" l="1"/>
  <c r="A61" i="14" l="1"/>
  <c r="A62" i="14" l="1"/>
  <c r="A63" i="14" l="1"/>
  <c r="A64" i="14" l="1"/>
  <c r="A65" i="14" l="1"/>
  <c r="A66" i="14" l="1"/>
  <c r="A67" i="14" l="1"/>
  <c r="A68" i="14" l="1"/>
  <c r="A69" i="14" l="1"/>
  <c r="A70" i="14" l="1"/>
  <c r="A71" i="14" l="1"/>
  <c r="A72" i="14" l="1"/>
  <c r="A73" i="14" l="1"/>
  <c r="A74" i="14" l="1"/>
  <c r="A75" i="14" l="1"/>
  <c r="A76" i="14" l="1"/>
  <c r="A77" i="14" l="1"/>
  <c r="A78" i="14" l="1"/>
  <c r="A79" i="14" l="1"/>
  <c r="A80" i="14" l="1"/>
  <c r="A81" i="14" l="1"/>
  <c r="A82" i="14" l="1"/>
  <c r="A83" i="14" l="1"/>
  <c r="A84" i="14" l="1"/>
  <c r="A85" i="14" l="1"/>
  <c r="A86" i="14" l="1"/>
  <c r="A87" i="14" l="1"/>
  <c r="A88" i="14" l="1"/>
  <c r="A89" i="14" l="1"/>
  <c r="A90" i="14" l="1"/>
  <c r="A91" i="14" l="1"/>
  <c r="A92" i="14" l="1"/>
  <c r="A93" i="14" l="1"/>
  <c r="A94" i="14" l="1"/>
  <c r="A95" i="14" l="1"/>
  <c r="A96" i="14" l="1"/>
  <c r="A97" i="14" l="1"/>
  <c r="A98" i="14" l="1"/>
</calcChain>
</file>

<file path=xl/sharedStrings.xml><?xml version="1.0" encoding="utf-8"?>
<sst xmlns="http://schemas.openxmlformats.org/spreadsheetml/2006/main" count="291" uniqueCount="213">
  <si>
    <t>Date</t>
  </si>
  <si>
    <t>% Return</t>
  </si>
  <si>
    <t>CURRENT</t>
  </si>
  <si>
    <t>Risk Free Rate:</t>
  </si>
  <si>
    <t>Months:</t>
  </si>
  <si>
    <t>SP500TR</t>
  </si>
  <si>
    <t>Inception</t>
  </si>
  <si>
    <t>Current</t>
  </si>
  <si>
    <t>Ann. Inception</t>
  </si>
  <si>
    <t>Share Class/Benchmark</t>
  </si>
  <si>
    <t>Class A</t>
  </si>
  <si>
    <t>Class C</t>
  </si>
  <si>
    <t>Class A w/ Sales Charge</t>
  </si>
  <si>
    <t>1YR</t>
  </si>
  <si>
    <t>Cumm. Inception</t>
  </si>
  <si>
    <t>PORTFOLIO CHARACTERISTICS</t>
  </si>
  <si>
    <t>partial</t>
  </si>
  <si>
    <t>COLOR CODES</t>
  </si>
  <si>
    <t>Included in Fact Sheet</t>
  </si>
  <si>
    <t>Not in Fact Sheet</t>
  </si>
  <si>
    <t>Sector Allocation</t>
  </si>
  <si>
    <t>Top Holdings</t>
  </si>
  <si>
    <t>From Gemini/Other</t>
  </si>
  <si>
    <t>Standard Deviation</t>
  </si>
  <si>
    <t>Alpha</t>
  </si>
  <si>
    <t>Beta</t>
  </si>
  <si>
    <t>Up Capture</t>
  </si>
  <si>
    <t>Down Capture</t>
  </si>
  <si>
    <t>Sharpe Ratio</t>
  </si>
  <si>
    <t>Portfolio Valuation</t>
  </si>
  <si>
    <t>Quoted in U.S. Dollar</t>
  </si>
  <si>
    <t>Security Id</t>
  </si>
  <si>
    <t>Ticker</t>
  </si>
  <si>
    <t>Security Description</t>
  </si>
  <si>
    <t>Quantity</t>
  </si>
  <si>
    <t>Price</t>
  </si>
  <si>
    <t>Book Value</t>
  </si>
  <si>
    <t>Market Value</t>
  </si>
  <si>
    <t>CLTAX</t>
  </si>
  <si>
    <t>Lipper</t>
  </si>
  <si>
    <t>Lyons Wealth Management</t>
  </si>
  <si>
    <t>Not for Distribution</t>
  </si>
  <si>
    <t>Manager vs Benchmark: Return</t>
  </si>
  <si>
    <t>1 year</t>
  </si>
  <si>
    <t>3 years</t>
  </si>
  <si>
    <t>Analysis Period</t>
  </si>
  <si>
    <t>Periodic Returns</t>
  </si>
  <si>
    <t>Jan</t>
  </si>
  <si>
    <t>Feb</t>
  </si>
  <si>
    <t>Mar</t>
  </si>
  <si>
    <t>Q1</t>
  </si>
  <si>
    <t>Apr</t>
  </si>
  <si>
    <t>May</t>
  </si>
  <si>
    <t>Jun</t>
  </si>
  <si>
    <t>Q2</t>
  </si>
  <si>
    <t>Jul</t>
  </si>
  <si>
    <t>Aug</t>
  </si>
  <si>
    <t>Sep</t>
  </si>
  <si>
    <t>Q3</t>
  </si>
  <si>
    <t>Oct</t>
  </si>
  <si>
    <t>Nov</t>
  </si>
  <si>
    <t>Dec</t>
  </si>
  <si>
    <t>Q4</t>
  </si>
  <si>
    <t>Year</t>
  </si>
  <si>
    <t>Manager Performance</t>
  </si>
  <si>
    <t>Performance Results</t>
  </si>
  <si>
    <t>Cumulative Return</t>
  </si>
  <si>
    <t>3YR</t>
  </si>
  <si>
    <t>3yr Ann.</t>
  </si>
  <si>
    <t>CATALYST/LYONS TACTICAL ALLOCATION FUND (1862)</t>
  </si>
  <si>
    <t>CATALYST/LYONS TACTICAL ALLOCATION FUND</t>
  </si>
  <si>
    <t>Cash</t>
  </si>
  <si>
    <t>TOTAL - CATALYST/LYONS TACTICAL ALLOCATION FUND</t>
  </si>
  <si>
    <t>TOTAL - CURRENCY</t>
  </si>
  <si>
    <t>CURRENCY</t>
  </si>
  <si>
    <t>USDB</t>
  </si>
  <si>
    <t>US DOLLAR BROKER</t>
  </si>
  <si>
    <t>Sortino Ratio</t>
  </si>
  <si>
    <t>5YR</t>
  </si>
  <si>
    <t>5yr Ann.</t>
  </si>
  <si>
    <t>Portfolio Characteristics</t>
  </si>
  <si>
    <t>Equity Allocation</t>
  </si>
  <si>
    <t>Class I</t>
  </si>
  <si>
    <t>Cash Allocation</t>
  </si>
  <si>
    <t>Bonds</t>
  </si>
  <si>
    <t>zephyr</t>
  </si>
  <si>
    <t>5 years</t>
  </si>
  <si>
    <t>Signal Count</t>
  </si>
  <si>
    <t>Equity</t>
  </si>
  <si>
    <t>-</t>
  </si>
  <si>
    <t>Months on Offense</t>
  </si>
  <si>
    <t>Months on Defense</t>
  </si>
  <si>
    <t>Defensive Shifts</t>
  </si>
  <si>
    <t>Confirm w/ Lyons</t>
  </si>
  <si>
    <t>Label</t>
  </si>
  <si>
    <t>Value</t>
  </si>
  <si>
    <t>ID</t>
  </si>
  <si>
    <t>Option Allocation</t>
  </si>
  <si>
    <t>Long equity holdings:</t>
  </si>
  <si>
    <t>Average market cap:</t>
  </si>
  <si>
    <t>Median market cap:</t>
  </si>
  <si>
    <t>Median P/E ratio:</t>
  </si>
  <si>
    <t>Options</t>
  </si>
  <si>
    <t>UnitedHealth Group Inc</t>
  </si>
  <si>
    <t>Average:</t>
  </si>
  <si>
    <t>Median:</t>
  </si>
  <si>
    <t>Sector</t>
  </si>
  <si>
    <t>P/E</t>
  </si>
  <si>
    <t>Market Cap ($ millions)</t>
  </si>
  <si>
    <t>Dividend Yield</t>
  </si>
  <si>
    <t>% Assets</t>
  </si>
  <si>
    <t>Consumer Discretionary</t>
  </si>
  <si>
    <t>256677105</t>
  </si>
  <si>
    <t>DG</t>
  </si>
  <si>
    <t>Industrials</t>
  </si>
  <si>
    <t>594918104</t>
  </si>
  <si>
    <t>MSFT</t>
  </si>
  <si>
    <t>Information Technology</t>
  </si>
  <si>
    <t>579780206</t>
  </si>
  <si>
    <t>MKC</t>
  </si>
  <si>
    <t>Consumer Staples</t>
  </si>
  <si>
    <t>110122108</t>
  </si>
  <si>
    <t>BMY</t>
  </si>
  <si>
    <t>Health Care</t>
  </si>
  <si>
    <t>91324P102</t>
  </si>
  <si>
    <t>UNH</t>
  </si>
  <si>
    <t>539830109</t>
  </si>
  <si>
    <t>LMT</t>
  </si>
  <si>
    <t>Communication Services</t>
  </si>
  <si>
    <t>11133T103</t>
  </si>
  <si>
    <t>BR</t>
  </si>
  <si>
    <t>Materials</t>
  </si>
  <si>
    <t>Energy</t>
  </si>
  <si>
    <t>Financials</t>
  </si>
  <si>
    <t>437076102</t>
  </si>
  <si>
    <t>HD</t>
  </si>
  <si>
    <t>Utilities</t>
  </si>
  <si>
    <t>Real Estate</t>
  </si>
  <si>
    <t>872540109</t>
  </si>
  <si>
    <t>TJX</t>
  </si>
  <si>
    <t>855244109</t>
  </si>
  <si>
    <t>SBUX</t>
  </si>
  <si>
    <t>Starbucks Corp</t>
  </si>
  <si>
    <t>94106L109</t>
  </si>
  <si>
    <t>WM</t>
  </si>
  <si>
    <t>438516106</t>
  </si>
  <si>
    <t>HON</t>
  </si>
  <si>
    <t>571903202</t>
  </si>
  <si>
    <t>MAR</t>
  </si>
  <si>
    <t>237194105</t>
  </si>
  <si>
    <t>DRI</t>
  </si>
  <si>
    <t>Darden Restaurants Inc</t>
  </si>
  <si>
    <t>COMMON STOCKS</t>
  </si>
  <si>
    <t>#N/A N/A</t>
  </si>
  <si>
    <t>00751Y106</t>
  </si>
  <si>
    <t>AAP</t>
  </si>
  <si>
    <t>037833100</t>
  </si>
  <si>
    <t>AAPL</t>
  </si>
  <si>
    <t>87612E106</t>
  </si>
  <si>
    <t>TGT</t>
  </si>
  <si>
    <t>Target Corp</t>
  </si>
  <si>
    <t>30212P303</t>
  </si>
  <si>
    <t>EXPE</t>
  </si>
  <si>
    <t>TOTAL - COMMON STOCKS</t>
  </si>
  <si>
    <t>MONEY MARKET FUNDS</t>
  </si>
  <si>
    <t>8AMMF0A92</t>
  </si>
  <si>
    <t>US BANK MMDA - USBGFS5</t>
  </si>
  <si>
    <t>TOTAL - MONEY MARKET FUNDS</t>
  </si>
  <si>
    <t>Lipper Flexible Portfolio Funds Index</t>
  </si>
  <si>
    <t>Long Equity Holdings</t>
  </si>
  <si>
    <t>Average Market Cap</t>
  </si>
  <si>
    <t>Median Market Cap</t>
  </si>
  <si>
    <t>Median P/E Ratio</t>
  </si>
  <si>
    <t>Information Ratio</t>
  </si>
  <si>
    <t>HCA Healthcare Inc</t>
  </si>
  <si>
    <t>40412C101</t>
  </si>
  <si>
    <t>HCA</t>
  </si>
  <si>
    <t>580135101</t>
  </si>
  <si>
    <t>MCD</t>
  </si>
  <si>
    <t>Home Depot Inc. (The)</t>
  </si>
  <si>
    <t>Advance Auto Parts Inc.</t>
  </si>
  <si>
    <t>Waste Management Inc.</t>
  </si>
  <si>
    <t>Lockheed Martin Corporation</t>
  </si>
  <si>
    <t>Apple Inc.</t>
  </si>
  <si>
    <t>525327102</t>
  </si>
  <si>
    <t>LDOS</t>
  </si>
  <si>
    <t>Leidos Holdings Inc.</t>
  </si>
  <si>
    <t>Broadridge Financial Solutions Inc.</t>
  </si>
  <si>
    <t>Bristol-Myers Squibb Company</t>
  </si>
  <si>
    <t>Expedia Group Inc.</t>
  </si>
  <si>
    <t>Include beta in FS</t>
  </si>
  <si>
    <t>$234.8B</t>
  </si>
  <si>
    <t>Ubiquiti Inc</t>
  </si>
  <si>
    <t>$53.1B</t>
  </si>
  <si>
    <t>Honeywell International Inc</t>
  </si>
  <si>
    <t>KLA Corp</t>
  </si>
  <si>
    <t>TJX Cos Inc/The</t>
  </si>
  <si>
    <t>As of Date: 12/31/2020</t>
  </si>
  <si>
    <t>90353W103</t>
  </si>
  <si>
    <t>UI</t>
  </si>
  <si>
    <t>482480100</t>
  </si>
  <si>
    <t>KLAC</t>
  </si>
  <si>
    <t>Dollar General Corporation</t>
  </si>
  <si>
    <t>Microsoft Corporation</t>
  </si>
  <si>
    <t>McDonald's Corporation</t>
  </si>
  <si>
    <t>McCormick &amp; Company Inc.</t>
  </si>
  <si>
    <t>526107107</t>
  </si>
  <si>
    <t>LII</t>
  </si>
  <si>
    <t>Lennox International Inc.</t>
  </si>
  <si>
    <t>Marriott International Inc.</t>
  </si>
  <si>
    <t>July 2012 - December 2020 (not annualized if less than 1 year)</t>
  </si>
  <si>
    <t>January 2012 - December 2020</t>
  </si>
  <si>
    <t>July 2012 - December 2020 (Single Computation)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</si>
</sst>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(* #,##0.00_);_(* \(#,##0.00\);_(* &quot;-&quot;??_);_(@_)"/>
    <numFmt numFmtId="164" formatCode="_-&quot;$&quot;* #,##0.00_-;\-&quot;$&quot;* #,##0.00_-;_-&quot;$&quot;* &quot;-&quot;??_-;_-@_-"/>
    <numFmt numFmtId="165" formatCode="_(* #,##0_);_(* \(#,##0\);_(* &quot;-&quot;??_);_(@_)"/>
    <numFmt numFmtId="166" formatCode="0.0%"/>
    <numFmt numFmtId="167" formatCode="&quot;$&quot;#,##0.0"/>
    <numFmt numFmtId="168" formatCode="0.000%"/>
    <numFmt numFmtId="169" formatCode="[$-10409]#,##0.00;\(#,##0.00\);0.00"/>
    <numFmt numFmtId="170" formatCode="[$-10409]#,##0.000;\-#,##0.000"/>
    <numFmt numFmtId="171" formatCode="0.0000%"/>
    <numFmt numFmtId="172" formatCode="[$-10409]#,##0.000;\(#,##0.000\);0.000"/>
    <numFmt numFmtId="173" formatCode="[$-10409]#,##0.00;\(#,##0.00\)"/>
    <numFmt numFmtId="174" formatCode="0.0"/>
  </numFmts>
  <fonts count="3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Univers LT Std 57 Cn"/>
      <family val="2"/>
    </font>
    <font>
      <sz val="9"/>
      <color theme="1"/>
      <name val="Calibri"/>
      <family val="2"/>
      <scheme val="minor"/>
    </font>
    <font>
      <b/>
      <sz val="7"/>
      <color rgb="FF000000"/>
      <name val="Univers LT Std 47 Cn Lt"/>
      <family val="2"/>
    </font>
    <font>
      <sz val="9"/>
      <color rgb="FF000000"/>
      <name val="Roboto Condensed"/>
    </font>
    <font>
      <sz val="9"/>
      <color rgb="FF000000"/>
      <name val="Univers LT Std 57 Cn"/>
      <family val="2"/>
    </font>
    <font>
      <sz val="9"/>
      <color rgb="FF000000"/>
      <name val="Roboto Condensed Light"/>
    </font>
    <font>
      <sz val="9"/>
      <color rgb="FF000000"/>
      <name val="Univers LT Std 47 Cn Lt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  <font>
      <sz val="10"/>
      <name val="Arial"/>
      <family val="2"/>
    </font>
    <font>
      <sz val="8.5"/>
      <color theme="1"/>
      <name val="Roboto Condensed"/>
    </font>
    <font>
      <sz val="8.5"/>
      <color theme="1"/>
      <name val="Roboto Condensed Light"/>
    </font>
    <font>
      <i/>
      <sz val="11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9"/>
      <name val="Arial"/>
      <family val="2"/>
    </font>
    <font>
      <b/>
      <sz val="1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8.5"/>
      <color theme="1"/>
      <name val="Roboto Condensed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b/>
      <sz val="11"/>
      <color rgb="FFFF0000"/>
      <name val="Univers LT Std 47 Cn Lt"/>
      <family val="2"/>
    </font>
    <font>
      <b/>
      <sz val="10"/>
      <name val="Arial"/>
      <family val="2"/>
    </font>
    <font>
      <sz val="18"/>
      <name val="Arial"/>
      <family val="2"/>
    </font>
    <font>
      <b/>
      <sz val="10"/>
      <color rgb="FF000000"/>
      <name val="Univers LT Std 47 Cn Lt"/>
      <family val="2"/>
    </font>
    <font>
      <sz val="8.5"/>
      <color rgb="FF000000"/>
      <name val="Roboto Condensed Light"/>
    </font>
    <font>
      <sz val="8.5"/>
      <color rgb="FF000000"/>
      <name val="Roboto Condensed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indexed="9"/>
        <bgColor indexed="0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rgb="FF7F7F7F"/>
      </bottom>
      <diagonal/>
    </border>
    <border>
      <left/>
      <right/>
      <top style="thin">
        <color rgb="FF7F7F7F"/>
      </top>
      <bottom style="thin">
        <color rgb="FFF2F2F2"/>
      </bottom>
      <diagonal/>
    </border>
    <border>
      <left/>
      <right/>
      <top style="thin">
        <color rgb="FFF2F2F2"/>
      </top>
      <bottom style="thin">
        <color rgb="FFF2F2F2"/>
      </bottom>
      <diagonal/>
    </border>
    <border>
      <left/>
      <right/>
      <top/>
      <bottom style="medium">
        <color indexed="8"/>
      </bottom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0" fillId="0" borderId="0"/>
    <xf numFmtId="9" fontId="20" fillId="0" borderId="0" applyFont="0" applyFill="0" applyBorder="0" applyAlignment="0" applyProtection="0"/>
    <xf numFmtId="0" fontId="20" fillId="0" borderId="0"/>
    <xf numFmtId="9" fontId="20" fillId="0" borderId="0" applyFont="0" applyFill="0" applyBorder="0" applyAlignment="0" applyProtection="0">
      <alignment wrapText="1"/>
    </xf>
    <xf numFmtId="0" fontId="18" fillId="0" borderId="0"/>
  </cellStyleXfs>
  <cellXfs count="162">
    <xf numFmtId="0" fontId="0" fillId="0" borderId="0" xfId="0"/>
    <xf numFmtId="0" fontId="9" fillId="0" borderId="9" xfId="0" applyFont="1" applyBorder="1" applyAlignment="1">
      <alignment horizontal="left" vertical="center" readingOrder="1"/>
    </xf>
    <xf numFmtId="2" fontId="13" fillId="0" borderId="9" xfId="0" applyNumberFormat="1" applyFont="1" applyBorder="1" applyAlignment="1">
      <alignment horizontal="center" vertical="center" readingOrder="1"/>
    </xf>
    <xf numFmtId="0" fontId="10" fillId="5" borderId="9" xfId="0" applyFont="1" applyFill="1" applyBorder="1" applyAlignment="1">
      <alignment horizontal="left" vertical="center" readingOrder="1"/>
    </xf>
    <xf numFmtId="14" fontId="0" fillId="3" borderId="9" xfId="0" applyNumberForma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right" vertical="center"/>
    </xf>
    <xf numFmtId="14" fontId="4" fillId="0" borderId="0" xfId="0" applyNumberFormat="1" applyFont="1" applyAlignment="1">
      <alignment horizontal="center" vertical="center"/>
    </xf>
    <xf numFmtId="0" fontId="0" fillId="0" borderId="0" xfId="0" applyAlignment="1">
      <alignment vertical="center"/>
    </xf>
    <xf numFmtId="14" fontId="16" fillId="0" borderId="0" xfId="0" applyNumberFormat="1" applyFont="1" applyAlignment="1">
      <alignment horizontal="center" vertical="center"/>
    </xf>
    <xf numFmtId="10" fontId="0" fillId="0" borderId="0" xfId="2" applyNumberFormat="1" applyFont="1" applyAlignment="1">
      <alignment horizontal="center" vertical="center"/>
    </xf>
    <xf numFmtId="0" fontId="3" fillId="0" borderId="9" xfId="0" applyFont="1" applyBorder="1" applyAlignment="1">
      <alignment horizontal="right" vertical="center"/>
    </xf>
    <xf numFmtId="0" fontId="2" fillId="0" borderId="0" xfId="0" applyFont="1" applyAlignment="1">
      <alignment vertical="center"/>
    </xf>
    <xf numFmtId="0" fontId="0" fillId="0" borderId="9" xfId="0" applyBorder="1" applyAlignment="1">
      <alignment vertical="center"/>
    </xf>
    <xf numFmtId="2" fontId="0" fillId="0" borderId="9" xfId="0" applyNumberFormat="1" applyBorder="1" applyAlignment="1">
      <alignment horizontal="center" vertical="center"/>
    </xf>
    <xf numFmtId="0" fontId="23" fillId="0" borderId="0" xfId="0" applyFont="1" applyAlignment="1">
      <alignment horizontal="left" vertical="center"/>
    </xf>
    <xf numFmtId="0" fontId="9" fillId="0" borderId="9" xfId="0" applyFont="1" applyBorder="1" applyAlignment="1">
      <alignment horizontal="center" vertical="center" readingOrder="1"/>
    </xf>
    <xf numFmtId="14" fontId="8" fillId="0" borderId="0" xfId="0" applyNumberFormat="1" applyFont="1" applyAlignment="1">
      <alignment vertical="center"/>
    </xf>
    <xf numFmtId="165" fontId="0" fillId="0" borderId="0" xfId="1" applyNumberFormat="1" applyFont="1" applyAlignment="1">
      <alignment horizontal="center" vertical="center"/>
    </xf>
    <xf numFmtId="0" fontId="26" fillId="0" borderId="11" xfId="0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6" xfId="0" applyBorder="1" applyAlignment="1">
      <alignment vertical="center"/>
    </xf>
    <xf numFmtId="14" fontId="8" fillId="0" borderId="7" xfId="0" applyNumberFormat="1" applyFont="1" applyBorder="1" applyAlignment="1">
      <alignment vertical="center"/>
    </xf>
    <xf numFmtId="165" fontId="0" fillId="0" borderId="7" xfId="1" applyNumberFormat="1" applyFont="1" applyBorder="1" applyAlignment="1">
      <alignment horizontal="center" vertical="center"/>
    </xf>
    <xf numFmtId="3" fontId="0" fillId="0" borderId="0" xfId="0" applyNumberFormat="1" applyAlignment="1">
      <alignment vertical="center"/>
    </xf>
    <xf numFmtId="3" fontId="0" fillId="0" borderId="0" xfId="0" applyNumberFormat="1" applyAlignment="1">
      <alignment horizontal="center" vertical="center"/>
    </xf>
    <xf numFmtId="43" fontId="23" fillId="0" borderId="9" xfId="1" applyFont="1" applyBorder="1" applyAlignment="1">
      <alignment vertical="center"/>
    </xf>
    <xf numFmtId="10" fontId="0" fillId="0" borderId="0" xfId="2" applyNumberFormat="1" applyFont="1" applyAlignment="1">
      <alignment vertical="center"/>
    </xf>
    <xf numFmtId="2" fontId="11" fillId="0" borderId="9" xfId="0" applyNumberFormat="1" applyFont="1" applyBorder="1" applyAlignment="1">
      <alignment horizontal="center" vertical="center" readingOrder="1"/>
    </xf>
    <xf numFmtId="0" fontId="3" fillId="0" borderId="14" xfId="0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 readingOrder="1"/>
    </xf>
    <xf numFmtId="10" fontId="18" fillId="4" borderId="9" xfId="0" applyNumberFormat="1" applyFont="1" applyFill="1" applyBorder="1" applyAlignment="1">
      <alignment horizontal="center" vertical="center"/>
    </xf>
    <xf numFmtId="0" fontId="14" fillId="0" borderId="13" xfId="0" applyFont="1" applyBorder="1" applyAlignment="1">
      <alignment vertical="center"/>
    </xf>
    <xf numFmtId="0" fontId="14" fillId="6" borderId="0" xfId="0" applyFont="1" applyFill="1" applyAlignment="1">
      <alignment vertical="center"/>
    </xf>
    <xf numFmtId="10" fontId="15" fillId="6" borderId="0" xfId="2" applyNumberFormat="1" applyFont="1" applyFill="1" applyAlignment="1">
      <alignment horizontal="center" vertical="center"/>
    </xf>
    <xf numFmtId="0" fontId="22" fillId="0" borderId="9" xfId="0" applyFont="1" applyBorder="1" applyAlignment="1">
      <alignment vertical="center"/>
    </xf>
    <xf numFmtId="1" fontId="21" fillId="0" borderId="9" xfId="0" applyNumberFormat="1" applyFont="1" applyBorder="1" applyAlignment="1">
      <alignment horizontal="center" vertical="center"/>
    </xf>
    <xf numFmtId="166" fontId="21" fillId="0" borderId="9" xfId="2" applyNumberFormat="1" applyFont="1" applyBorder="1" applyAlignment="1">
      <alignment horizontal="center" vertical="center"/>
    </xf>
    <xf numFmtId="167" fontId="21" fillId="0" borderId="9" xfId="0" applyNumberFormat="1" applyFont="1" applyBorder="1" applyAlignment="1">
      <alignment horizontal="center" vertical="center"/>
    </xf>
    <xf numFmtId="167" fontId="21" fillId="0" borderId="9" xfId="3" applyNumberFormat="1" applyFont="1" applyBorder="1" applyAlignment="1">
      <alignment horizontal="center" vertical="center"/>
    </xf>
    <xf numFmtId="43" fontId="8" fillId="0" borderId="0" xfId="1" applyFont="1" applyAlignment="1">
      <alignment horizontal="center" vertical="center"/>
    </xf>
    <xf numFmtId="0" fontId="3" fillId="0" borderId="0" xfId="0" applyFont="1" applyAlignment="1">
      <alignment vertical="center"/>
    </xf>
    <xf numFmtId="165" fontId="12" fillId="5" borderId="9" xfId="0" applyNumberFormat="1" applyFont="1" applyFill="1" applyBorder="1" applyAlignment="1">
      <alignment horizontal="left" vertical="center" readingOrder="1"/>
    </xf>
    <xf numFmtId="10" fontId="18" fillId="0" borderId="9" xfId="0" applyNumberFormat="1" applyFont="1" applyBorder="1" applyAlignment="1">
      <alignment horizontal="center" vertical="center"/>
    </xf>
    <xf numFmtId="43" fontId="5" fillId="0" borderId="15" xfId="0" applyNumberFormat="1" applyFont="1" applyBorder="1" applyAlignment="1">
      <alignment horizontal="center" vertical="center"/>
    </xf>
    <xf numFmtId="165" fontId="5" fillId="0" borderId="12" xfId="0" applyNumberFormat="1" applyFont="1" applyBorder="1" applyAlignment="1">
      <alignment horizontal="center" vertical="center"/>
    </xf>
    <xf numFmtId="2" fontId="7" fillId="4" borderId="15" xfId="2" applyNumberFormat="1" applyFont="1" applyFill="1" applyBorder="1" applyAlignment="1">
      <alignment horizontal="center" vertical="center"/>
    </xf>
    <xf numFmtId="10" fontId="7" fillId="4" borderId="15" xfId="2" applyNumberFormat="1" applyFont="1" applyFill="1" applyBorder="1" applyAlignment="1">
      <alignment horizontal="center" vertical="center"/>
    </xf>
    <xf numFmtId="43" fontId="17" fillId="0" borderId="3" xfId="0" applyNumberFormat="1" applyFont="1" applyBorder="1" applyAlignment="1">
      <alignment horizontal="center" vertical="center"/>
    </xf>
    <xf numFmtId="43" fontId="17" fillId="0" borderId="4" xfId="0" applyNumberFormat="1" applyFont="1" applyBorder="1" applyAlignment="1">
      <alignment horizontal="center" vertical="center"/>
    </xf>
    <xf numFmtId="10" fontId="0" fillId="0" borderId="5" xfId="2" applyNumberFormat="1" applyFont="1" applyBorder="1" applyAlignment="1">
      <alignment horizontal="center" vertical="center"/>
    </xf>
    <xf numFmtId="43" fontId="25" fillId="0" borderId="3" xfId="0" applyNumberFormat="1" applyFont="1" applyBorder="1" applyAlignment="1">
      <alignment horizontal="center" vertical="center"/>
    </xf>
    <xf numFmtId="0" fontId="28" fillId="5" borderId="9" xfId="0" applyFont="1" applyFill="1" applyBorder="1" applyAlignment="1">
      <alignment vertical="center"/>
    </xf>
    <xf numFmtId="2" fontId="21" fillId="0" borderId="9" xfId="0" applyNumberFormat="1" applyFont="1" applyBorder="1" applyAlignment="1">
      <alignment horizontal="center" vertical="center"/>
    </xf>
    <xf numFmtId="165" fontId="6" fillId="0" borderId="19" xfId="0" applyNumberFormat="1" applyFont="1" applyBorder="1" applyAlignment="1">
      <alignment horizontal="center" vertical="center"/>
    </xf>
    <xf numFmtId="165" fontId="0" fillId="0" borderId="20" xfId="1" applyNumberFormat="1" applyFont="1" applyBorder="1" applyAlignment="1">
      <alignment horizontal="center" vertical="center"/>
    </xf>
    <xf numFmtId="165" fontId="0" fillId="0" borderId="21" xfId="1" applyNumberFormat="1" applyFont="1" applyBorder="1" applyAlignment="1">
      <alignment horizontal="center" vertical="center"/>
    </xf>
    <xf numFmtId="165" fontId="6" fillId="0" borderId="22" xfId="0" applyNumberFormat="1" applyFont="1" applyBorder="1" applyAlignment="1">
      <alignment horizontal="center" vertical="center"/>
    </xf>
    <xf numFmtId="165" fontId="0" fillId="0" borderId="23" xfId="1" applyNumberFormat="1" applyFont="1" applyBorder="1" applyAlignment="1">
      <alignment horizontal="center" vertical="center"/>
    </xf>
    <xf numFmtId="165" fontId="0" fillId="0" borderId="24" xfId="1" applyNumberFormat="1" applyFont="1" applyBorder="1" applyAlignment="1">
      <alignment horizontal="center" vertical="center"/>
    </xf>
    <xf numFmtId="43" fontId="17" fillId="0" borderId="22" xfId="0" applyNumberFormat="1" applyFont="1" applyBorder="1" applyAlignment="1">
      <alignment horizontal="center" vertical="center"/>
    </xf>
    <xf numFmtId="10" fontId="0" fillId="0" borderId="23" xfId="2" applyNumberFormat="1" applyFont="1" applyBorder="1" applyAlignment="1">
      <alignment horizontal="center" vertical="center"/>
    </xf>
    <xf numFmtId="168" fontId="0" fillId="0" borderId="0" xfId="2" applyNumberFormat="1" applyFont="1" applyAlignment="1">
      <alignment horizontal="center" vertical="center"/>
    </xf>
    <xf numFmtId="10" fontId="0" fillId="0" borderId="8" xfId="2" applyNumberFormat="1" applyFont="1" applyBorder="1" applyAlignment="1">
      <alignment horizontal="center" vertical="center"/>
    </xf>
    <xf numFmtId="0" fontId="28" fillId="7" borderId="9" xfId="0" applyFont="1" applyFill="1" applyBorder="1" applyAlignment="1">
      <alignment vertical="center"/>
    </xf>
    <xf numFmtId="165" fontId="10" fillId="5" borderId="9" xfId="0" applyNumberFormat="1" applyFont="1" applyFill="1" applyBorder="1" applyAlignment="1">
      <alignment horizontal="left" vertical="center" readingOrder="1"/>
    </xf>
    <xf numFmtId="43" fontId="32" fillId="0" borderId="10" xfId="1" applyFont="1" applyBorder="1" applyAlignment="1">
      <alignment horizontal="center" vertical="center" wrapText="1"/>
    </xf>
    <xf numFmtId="43" fontId="18" fillId="0" borderId="12" xfId="1" applyFont="1" applyBorder="1" applyAlignment="1">
      <alignment vertical="center"/>
    </xf>
    <xf numFmtId="10" fontId="18" fillId="0" borderId="0" xfId="2" applyNumberFormat="1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43" fontId="32" fillId="0" borderId="0" xfId="1" applyFont="1" applyAlignment="1">
      <alignment horizontal="center" vertical="center" wrapText="1"/>
    </xf>
    <xf numFmtId="0" fontId="26" fillId="0" borderId="0" xfId="0" applyFont="1" applyAlignment="1">
      <alignment horizontal="center" vertical="center"/>
    </xf>
    <xf numFmtId="0" fontId="26" fillId="0" borderId="25" xfId="0" applyFont="1" applyBorder="1" applyAlignment="1">
      <alignment horizontal="center" vertical="center"/>
    </xf>
    <xf numFmtId="10" fontId="18" fillId="0" borderId="25" xfId="2" applyNumberFormat="1" applyFont="1" applyBorder="1" applyAlignment="1">
      <alignment horizontal="center" vertical="center"/>
    </xf>
    <xf numFmtId="43" fontId="18" fillId="0" borderId="0" xfId="1" applyFont="1" applyAlignment="1">
      <alignment horizontal="center" vertical="center"/>
    </xf>
    <xf numFmtId="0" fontId="18" fillId="0" borderId="25" xfId="0" applyFont="1" applyBorder="1" applyAlignment="1">
      <alignment horizontal="center" vertical="center"/>
    </xf>
    <xf numFmtId="43" fontId="32" fillId="0" borderId="12" xfId="1" applyFont="1" applyBorder="1" applyAlignment="1">
      <alignment horizontal="center" vertical="center" wrapText="1"/>
    </xf>
    <xf numFmtId="43" fontId="18" fillId="0" borderId="12" xfId="1" applyFont="1" applyBorder="1" applyAlignment="1">
      <alignment horizontal="center" vertical="center"/>
    </xf>
    <xf numFmtId="171" fontId="0" fillId="3" borderId="14" xfId="0" applyNumberFormat="1" applyFill="1" applyBorder="1" applyAlignment="1">
      <alignment horizontal="center" vertical="center"/>
    </xf>
    <xf numFmtId="173" fontId="18" fillId="0" borderId="12" xfId="1" applyNumberFormat="1" applyFont="1" applyBorder="1" applyAlignment="1">
      <alignment vertical="center"/>
    </xf>
    <xf numFmtId="173" fontId="18" fillId="4" borderId="12" xfId="1" applyNumberFormat="1" applyFont="1" applyFill="1" applyBorder="1" applyAlignment="1">
      <alignment vertical="center"/>
    </xf>
    <xf numFmtId="173" fontId="18" fillId="0" borderId="0" xfId="1" applyNumberFormat="1" applyFont="1" applyAlignment="1">
      <alignment vertical="center"/>
    </xf>
    <xf numFmtId="0" fontId="18" fillId="0" borderId="12" xfId="1" applyNumberFormat="1" applyFont="1" applyBorder="1" applyAlignment="1">
      <alignment vertical="center"/>
    </xf>
    <xf numFmtId="0" fontId="18" fillId="0" borderId="12" xfId="1" applyNumberFormat="1" applyFont="1" applyBorder="1" applyAlignment="1">
      <alignment horizontal="center" vertical="center"/>
    </xf>
    <xf numFmtId="0" fontId="18" fillId="4" borderId="12" xfId="1" applyNumberFormat="1" applyFont="1" applyFill="1" applyBorder="1" applyAlignment="1">
      <alignment horizontal="center" vertical="center"/>
    </xf>
    <xf numFmtId="10" fontId="0" fillId="0" borderId="7" xfId="2" applyNumberFormat="1" applyFont="1" applyBorder="1" applyAlignment="1">
      <alignment horizontal="center" vertical="center"/>
    </xf>
    <xf numFmtId="10" fontId="0" fillId="0" borderId="24" xfId="2" applyNumberFormat="1" applyFont="1" applyBorder="1" applyAlignment="1">
      <alignment horizontal="center" vertical="center"/>
    </xf>
    <xf numFmtId="0" fontId="35" fillId="0" borderId="28" xfId="0" applyFont="1" applyBorder="1" applyAlignment="1">
      <alignment horizontal="left" vertical="center" wrapText="1" readingOrder="1"/>
    </xf>
    <xf numFmtId="1" fontId="36" fillId="0" borderId="28" xfId="0" applyNumberFormat="1" applyFont="1" applyBorder="1" applyAlignment="1">
      <alignment horizontal="center" vertical="center" wrapText="1" readingOrder="1"/>
    </xf>
    <xf numFmtId="0" fontId="36" fillId="0" borderId="28" xfId="0" applyFont="1" applyBorder="1" applyAlignment="1">
      <alignment horizontal="center" vertical="center" wrapText="1" readingOrder="1"/>
    </xf>
    <xf numFmtId="10" fontId="36" fillId="4" borderId="28" xfId="0" applyNumberFormat="1" applyFont="1" applyFill="1" applyBorder="1" applyAlignment="1">
      <alignment horizontal="center" vertical="center" wrapText="1" readingOrder="1"/>
    </xf>
    <xf numFmtId="0" fontId="2" fillId="0" borderId="0" xfId="0" applyFont="1" applyAlignment="1">
      <alignment horizontal="left" vertical="center"/>
    </xf>
    <xf numFmtId="1" fontId="36" fillId="4" borderId="28" xfId="0" applyNumberFormat="1" applyFont="1" applyFill="1" applyBorder="1" applyAlignment="1">
      <alignment horizontal="center" vertical="center" wrapText="1" readingOrder="1"/>
    </xf>
    <xf numFmtId="3" fontId="2" fillId="0" borderId="0" xfId="0" applyNumberFormat="1" applyFont="1" applyAlignment="1">
      <alignment vertical="center"/>
    </xf>
    <xf numFmtId="0" fontId="0" fillId="0" borderId="0" xfId="0"/>
    <xf numFmtId="0" fontId="35" fillId="3" borderId="28" xfId="0" applyFont="1" applyFill="1" applyBorder="1" applyAlignment="1">
      <alignment horizontal="left" vertical="center" wrapText="1" readingOrder="1"/>
    </xf>
    <xf numFmtId="0" fontId="29" fillId="0" borderId="17" xfId="0" applyFont="1" applyBorder="1" applyAlignment="1" applyProtection="1">
      <alignment horizontal="center" readingOrder="1"/>
      <protection locked="0"/>
    </xf>
    <xf numFmtId="0" fontId="29" fillId="0" borderId="17" xfId="0" applyFont="1" applyBorder="1" applyAlignment="1" applyProtection="1">
      <alignment vertical="top" readingOrder="1"/>
      <protection locked="0"/>
    </xf>
    <xf numFmtId="0" fontId="0" fillId="0" borderId="17" xfId="0" applyBorder="1" applyAlignment="1" applyProtection="1">
      <alignment vertical="top"/>
      <protection locked="0"/>
    </xf>
    <xf numFmtId="0" fontId="30" fillId="0" borderId="0" xfId="0" applyFont="1" applyAlignment="1" applyProtection="1">
      <alignment vertical="top" readingOrder="1"/>
      <protection locked="0"/>
    </xf>
    <xf numFmtId="172" fontId="30" fillId="0" borderId="0" xfId="0" applyNumberFormat="1" applyFont="1" applyAlignment="1" applyProtection="1">
      <alignment horizontal="right" vertical="top" readingOrder="1"/>
      <protection locked="0"/>
    </xf>
    <xf numFmtId="170" fontId="30" fillId="0" borderId="0" xfId="0" applyNumberFormat="1" applyFont="1" applyAlignment="1" applyProtection="1">
      <alignment horizontal="right" vertical="top" readingOrder="1"/>
      <protection locked="0"/>
    </xf>
    <xf numFmtId="169" fontId="30" fillId="0" borderId="0" xfId="0" applyNumberFormat="1" applyFont="1" applyAlignment="1" applyProtection="1">
      <alignment horizontal="right" vertical="top" readingOrder="1"/>
      <protection locked="0"/>
    </xf>
    <xf numFmtId="0" fontId="29" fillId="8" borderId="0" xfId="0" applyFont="1" applyFill="1" applyAlignment="1" applyProtection="1">
      <alignment vertical="top" readingOrder="1"/>
      <protection locked="0"/>
    </xf>
    <xf numFmtId="172" fontId="30" fillId="8" borderId="18" xfId="0" applyNumberFormat="1" applyFont="1" applyFill="1" applyBorder="1" applyAlignment="1" applyProtection="1">
      <alignment vertical="top" readingOrder="1"/>
      <protection locked="0"/>
    </xf>
    <xf numFmtId="0" fontId="30" fillId="8" borderId="0" xfId="0" applyFont="1" applyFill="1" applyAlignment="1" applyProtection="1">
      <alignment vertical="top" readingOrder="1"/>
      <protection locked="0"/>
    </xf>
    <xf numFmtId="169" fontId="30" fillId="8" borderId="18" xfId="0" applyNumberFormat="1" applyFont="1" applyFill="1" applyBorder="1" applyAlignment="1" applyProtection="1">
      <alignment vertical="top" readingOrder="1"/>
      <protection locked="0"/>
    </xf>
    <xf numFmtId="172" fontId="30" fillId="8" borderId="0" xfId="0" applyNumberFormat="1" applyFont="1" applyFill="1" applyAlignment="1" applyProtection="1">
      <alignment vertical="top" readingOrder="1"/>
      <protection locked="0"/>
    </xf>
    <xf numFmtId="169" fontId="30" fillId="8" borderId="0" xfId="0" applyNumberFormat="1" applyFont="1" applyFill="1" applyAlignment="1" applyProtection="1">
      <alignment vertical="top" readingOrder="1"/>
      <protection locked="0"/>
    </xf>
    <xf numFmtId="0" fontId="29" fillId="0" borderId="0" xfId="0" applyFont="1" applyAlignment="1" applyProtection="1">
      <alignment vertical="top" readingOrder="1"/>
      <protection locked="0"/>
    </xf>
    <xf numFmtId="10" fontId="21" fillId="0" borderId="9" xfId="2" applyNumberFormat="1" applyFont="1" applyBorder="1" applyAlignment="1">
      <alignment horizontal="center" vertical="center"/>
    </xf>
    <xf numFmtId="10" fontId="18" fillId="4" borderId="0" xfId="2" applyNumberFormat="1" applyFont="1" applyFill="1" applyAlignment="1">
      <alignment horizontal="center" vertical="center"/>
    </xf>
    <xf numFmtId="3" fontId="18" fillId="4" borderId="12" xfId="1" applyNumberFormat="1" applyFont="1" applyFill="1" applyBorder="1" applyAlignment="1">
      <alignment vertical="center"/>
    </xf>
    <xf numFmtId="0" fontId="30" fillId="3" borderId="0" xfId="0" applyFont="1" applyFill="1" applyAlignment="1" applyProtection="1">
      <alignment vertical="top" readingOrder="1"/>
      <protection locked="0"/>
    </xf>
    <xf numFmtId="0" fontId="5" fillId="0" borderId="0" xfId="0" applyFont="1"/>
    <xf numFmtId="10" fontId="0" fillId="0" borderId="0" xfId="0" applyNumberFormat="1"/>
    <xf numFmtId="14" fontId="0" fillId="0" borderId="0" xfId="0" applyNumberFormat="1"/>
    <xf numFmtId="2" fontId="0" fillId="0" borderId="0" xfId="0" applyNumberFormat="1"/>
    <xf numFmtId="1" fontId="0" fillId="0" borderId="0" xfId="0" applyNumberFormat="1"/>
    <xf numFmtId="0" fontId="0" fillId="0" borderId="0" xfId="0" applyNumberFormat="1"/>
    <xf numFmtId="174" fontId="0" fillId="0" borderId="0" xfId="0" applyNumberFormat="1"/>
    <xf numFmtId="0" fontId="20" fillId="3" borderId="9" xfId="0" applyFont="1" applyFill="1" applyBorder="1" applyAlignment="1">
      <alignment wrapText="1"/>
    </xf>
    <xf numFmtId="2" fontId="0" fillId="3" borderId="9" xfId="0" applyNumberFormat="1" applyFill="1" applyBorder="1" applyAlignment="1">
      <alignment wrapText="1"/>
    </xf>
    <xf numFmtId="0" fontId="0" fillId="0" borderId="0" xfId="0" applyAlignment="1">
      <alignment wrapText="1"/>
    </xf>
    <xf numFmtId="0" fontId="29" fillId="0" borderId="29" xfId="0" applyFont="1" applyBorder="1" applyAlignment="1">
      <alignment horizontal="center" wrapText="1"/>
    </xf>
    <xf numFmtId="2" fontId="0" fillId="0" borderId="0" xfId="0" applyNumberFormat="1" applyAlignment="1">
      <alignment wrapText="1"/>
    </xf>
    <xf numFmtId="166" fontId="0" fillId="0" borderId="0" xfId="0" applyNumberFormat="1" applyAlignment="1">
      <alignment wrapText="1"/>
    </xf>
    <xf numFmtId="0" fontId="0" fillId="3" borderId="0" xfId="0" applyFill="1"/>
    <xf numFmtId="0" fontId="0" fillId="3" borderId="0" xfId="0" applyFill="1" applyAlignment="1">
      <alignment wrapText="1"/>
    </xf>
    <xf numFmtId="2" fontId="0" fillId="3" borderId="0" xfId="0" applyNumberFormat="1" applyFill="1" applyAlignment="1">
      <alignment wrapText="1"/>
    </xf>
    <xf numFmtId="166" fontId="0" fillId="3" borderId="0" xfId="0" applyNumberFormat="1" applyFill="1" applyAlignment="1">
      <alignment wrapText="1"/>
    </xf>
    <xf numFmtId="0" fontId="20" fillId="0" borderId="0" xfId="0" applyFont="1" applyAlignment="1">
      <alignment wrapText="1"/>
    </xf>
    <xf numFmtId="0" fontId="0" fillId="0" borderId="0" xfId="0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0" fontId="31" fillId="0" borderId="0" xfId="0" applyFont="1" applyAlignment="1">
      <alignment horizontal="left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33" fillId="0" borderId="27" xfId="0" applyFont="1" applyBorder="1" applyAlignment="1">
      <alignment vertical="center" wrapText="1"/>
    </xf>
    <xf numFmtId="0" fontId="34" fillId="0" borderId="26" xfId="0" applyFont="1" applyBorder="1" applyAlignment="1">
      <alignment horizontal="left" vertical="center" wrapText="1" readingOrder="1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0" fontId="27" fillId="0" borderId="3" xfId="0" applyFont="1" applyBorder="1" applyAlignment="1">
      <alignment horizontal="center" vertical="center"/>
    </xf>
    <xf numFmtId="0" fontId="27" fillId="0" borderId="4" xfId="0" applyFont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24" fillId="0" borderId="12" xfId="0" applyFont="1" applyBorder="1" applyAlignment="1">
      <alignment vertical="center"/>
    </xf>
    <xf numFmtId="0" fontId="24" fillId="0" borderId="0" xfId="0" applyFont="1" applyAlignment="1">
      <alignment vertical="center"/>
    </xf>
    <xf numFmtId="0" fontId="14" fillId="6" borderId="16" xfId="0" applyFont="1" applyFill="1" applyBorder="1" applyAlignment="1">
      <alignment horizontal="left" vertical="center"/>
    </xf>
    <xf numFmtId="10" fontId="0" fillId="0" borderId="0" xfId="5" applyNumberFormat="1" applyFont="1" applyFill="1" applyAlignment="1">
      <alignment wrapText="1"/>
    </xf>
    <xf numFmtId="171" fontId="0" fillId="0" borderId="0" xfId="5" applyNumberFormat="1" applyFont="1" applyAlignment="1">
      <alignment wrapText="1"/>
    </xf>
    <xf numFmtId="10" fontId="0" fillId="3" borderId="0" xfId="5" applyNumberFormat="1" applyFont="1" applyFill="1" applyAlignment="1">
      <alignment wrapText="1"/>
    </xf>
    <xf numFmtId="0" fontId="20" fillId="3" borderId="0" xfId="0" applyFont="1" applyFill="1" applyAlignment="1">
      <alignment wrapText="1"/>
    </xf>
  </cellXfs>
  <cellStyles count="9">
    <cellStyle name="Comma" xfId="1" builtinId="3"/>
    <cellStyle name="Currency" xfId="3" builtinId="4"/>
    <cellStyle name="Normal" xfId="0" builtinId="0"/>
    <cellStyle name="Normal 2" xfId="4" xr:uid="{00000000-0005-0000-0000-000003000000}"/>
    <cellStyle name="Normal 3" xfId="6" xr:uid="{00000000-0005-0000-0000-000004000000}"/>
    <cellStyle name="Normal 4" xfId="8" xr:uid="{00000000-0005-0000-0000-000005000000}"/>
    <cellStyle name="Percent" xfId="2" builtinId="5"/>
    <cellStyle name="Percent 2" xfId="5" xr:uid="{00000000-0005-0000-0000-000007000000}"/>
    <cellStyle name="Percent 2 2" xfId="7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gif"/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10</xdr:col>
      <xdr:colOff>1238250</xdr:colOff>
      <xdr:row>0</xdr:row>
      <xdr:rowOff>482600</xdr:rowOff>
    </xdr:to>
    <xdr:pic>
      <xdr:nvPicPr>
        <xdr:cNvPr id="2" name="Picture 0" descr="9c853764573449dba5aae1fd0b85c35c">
          <a:extLst>
            <a:ext uri="{FF2B5EF4-FFF2-40B4-BE49-F238E27FC236}">
              <a16:creationId xmlns:a16="http://schemas.microsoft.com/office/drawing/2014/main" id="{162307DB-9F46-4E04-8ECC-574FF54836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59750" y="0"/>
          <a:ext cx="2292350" cy="482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0</xdr:colOff>
      <xdr:row>0</xdr:row>
      <xdr:rowOff>0</xdr:rowOff>
    </xdr:from>
    <xdr:to>
      <xdr:col>10</xdr:col>
      <xdr:colOff>1238250</xdr:colOff>
      <xdr:row>0</xdr:row>
      <xdr:rowOff>482600</xdr:rowOff>
    </xdr:to>
    <xdr:pic>
      <xdr:nvPicPr>
        <xdr:cNvPr id="3" name="Picture 0" descr="9c853764573449dba5aae1fd0b85c35c">
          <a:extLst>
            <a:ext uri="{FF2B5EF4-FFF2-40B4-BE49-F238E27FC236}">
              <a16:creationId xmlns:a16="http://schemas.microsoft.com/office/drawing/2014/main" id="{9610505F-816B-4DBD-B7F5-C43EEF4C9B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04660" y="0"/>
          <a:ext cx="3539490" cy="482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0</xdr:colOff>
      <xdr:row>0</xdr:row>
      <xdr:rowOff>0</xdr:rowOff>
    </xdr:from>
    <xdr:to>
      <xdr:col>10</xdr:col>
      <xdr:colOff>1238250</xdr:colOff>
      <xdr:row>0</xdr:row>
      <xdr:rowOff>482600</xdr:rowOff>
    </xdr:to>
    <xdr:pic>
      <xdr:nvPicPr>
        <xdr:cNvPr id="4" name="Picture 0" descr="9c853764573449dba5aae1fd0b85c35c">
          <a:extLst>
            <a:ext uri="{FF2B5EF4-FFF2-40B4-BE49-F238E27FC236}">
              <a16:creationId xmlns:a16="http://schemas.microsoft.com/office/drawing/2014/main" id="{9C8790D2-61D7-4E32-BE0B-D84C2B3E66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04660" y="0"/>
          <a:ext cx="3539490" cy="482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0</xdr:colOff>
      <xdr:row>0</xdr:row>
      <xdr:rowOff>0</xdr:rowOff>
    </xdr:from>
    <xdr:to>
      <xdr:col>7</xdr:col>
      <xdr:colOff>1181100</xdr:colOff>
      <xdr:row>0</xdr:row>
      <xdr:rowOff>485775</xdr:rowOff>
    </xdr:to>
    <xdr:pic>
      <xdr:nvPicPr>
        <xdr:cNvPr id="5" name="Picture 0">
          <a:extLst>
            <a:ext uri="{FF2B5EF4-FFF2-40B4-BE49-F238E27FC236}">
              <a16:creationId xmlns:a16="http://schemas.microsoft.com/office/drawing/2014/main" id="{8F245DAA-CB22-4832-9C14-7E1822F7D4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21780" y="0"/>
          <a:ext cx="182880" cy="47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0</xdr:colOff>
      <xdr:row>0</xdr:row>
      <xdr:rowOff>0</xdr:rowOff>
    </xdr:from>
    <xdr:to>
      <xdr:col>10</xdr:col>
      <xdr:colOff>1238250</xdr:colOff>
      <xdr:row>0</xdr:row>
      <xdr:rowOff>482600</xdr:rowOff>
    </xdr:to>
    <xdr:pic>
      <xdr:nvPicPr>
        <xdr:cNvPr id="6" name="Picture 0" descr="9c853764573449dba5aae1fd0b85c35c">
          <a:extLst>
            <a:ext uri="{FF2B5EF4-FFF2-40B4-BE49-F238E27FC236}">
              <a16:creationId xmlns:a16="http://schemas.microsoft.com/office/drawing/2014/main" id="{FAC7699A-2D21-4074-8B1C-55763AB289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27520" y="0"/>
          <a:ext cx="3524250" cy="170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0</xdr:colOff>
      <xdr:row>0</xdr:row>
      <xdr:rowOff>0</xdr:rowOff>
    </xdr:from>
    <xdr:to>
      <xdr:col>7</xdr:col>
      <xdr:colOff>1181100</xdr:colOff>
      <xdr:row>0</xdr:row>
      <xdr:rowOff>485775</xdr:rowOff>
    </xdr:to>
    <xdr:pic>
      <xdr:nvPicPr>
        <xdr:cNvPr id="7" name="Picture 0">
          <a:extLst>
            <a:ext uri="{FF2B5EF4-FFF2-40B4-BE49-F238E27FC236}">
              <a16:creationId xmlns:a16="http://schemas.microsoft.com/office/drawing/2014/main" id="{769A658E-ECB1-4EB2-864C-44EC6DAFE3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21780" y="0"/>
          <a:ext cx="205740" cy="1657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0</xdr:colOff>
      <xdr:row>0</xdr:row>
      <xdr:rowOff>0</xdr:rowOff>
    </xdr:from>
    <xdr:to>
      <xdr:col>8</xdr:col>
      <xdr:colOff>1181100</xdr:colOff>
      <xdr:row>0</xdr:row>
      <xdr:rowOff>485775</xdr:rowOff>
    </xdr:to>
    <xdr:pic>
      <xdr:nvPicPr>
        <xdr:cNvPr id="8" name="Picture 0">
          <a:extLst>
            <a:ext uri="{FF2B5EF4-FFF2-40B4-BE49-F238E27FC236}">
              <a16:creationId xmlns:a16="http://schemas.microsoft.com/office/drawing/2014/main" id="{63029B18-E1FC-455C-9D79-0E0C789D80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21780" y="0"/>
          <a:ext cx="1386840" cy="1657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0</xdr:colOff>
      <xdr:row>0</xdr:row>
      <xdr:rowOff>0</xdr:rowOff>
    </xdr:from>
    <xdr:to>
      <xdr:col>7</xdr:col>
      <xdr:colOff>1181100</xdr:colOff>
      <xdr:row>0</xdr:row>
      <xdr:rowOff>485775</xdr:rowOff>
    </xdr:to>
    <xdr:pic>
      <xdr:nvPicPr>
        <xdr:cNvPr id="9" name="Picture 0">
          <a:extLst>
            <a:ext uri="{FF2B5EF4-FFF2-40B4-BE49-F238E27FC236}">
              <a16:creationId xmlns:a16="http://schemas.microsoft.com/office/drawing/2014/main" id="{56E4E9C8-2A39-48DD-AE56-E95141FE18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21780" y="0"/>
          <a:ext cx="205740" cy="1657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0</xdr:colOff>
      <xdr:row>0</xdr:row>
      <xdr:rowOff>0</xdr:rowOff>
    </xdr:from>
    <xdr:to>
      <xdr:col>10</xdr:col>
      <xdr:colOff>1238250</xdr:colOff>
      <xdr:row>0</xdr:row>
      <xdr:rowOff>482600</xdr:rowOff>
    </xdr:to>
    <xdr:pic>
      <xdr:nvPicPr>
        <xdr:cNvPr id="10" name="Picture 0" descr="9c853764573449dba5aae1fd0b85c35c">
          <a:extLst>
            <a:ext uri="{FF2B5EF4-FFF2-40B4-BE49-F238E27FC236}">
              <a16:creationId xmlns:a16="http://schemas.microsoft.com/office/drawing/2014/main" id="{61EB53B4-8DE0-4BAA-88DE-4E08A48B3E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63840" y="0"/>
          <a:ext cx="4202430" cy="482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0</xdr:colOff>
      <xdr:row>0</xdr:row>
      <xdr:rowOff>0</xdr:rowOff>
    </xdr:from>
    <xdr:to>
      <xdr:col>7</xdr:col>
      <xdr:colOff>1181100</xdr:colOff>
      <xdr:row>0</xdr:row>
      <xdr:rowOff>485775</xdr:rowOff>
    </xdr:to>
    <xdr:pic>
      <xdr:nvPicPr>
        <xdr:cNvPr id="11" name="Picture 0">
          <a:extLst>
            <a:ext uri="{FF2B5EF4-FFF2-40B4-BE49-F238E27FC236}">
              <a16:creationId xmlns:a16="http://schemas.microsoft.com/office/drawing/2014/main" id="{A3AA1AED-A4E9-439A-86AD-06B2401CF9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21780" y="0"/>
          <a:ext cx="1181100" cy="47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0</xdr:colOff>
      <xdr:row>0</xdr:row>
      <xdr:rowOff>0</xdr:rowOff>
    </xdr:from>
    <xdr:to>
      <xdr:col>8</xdr:col>
      <xdr:colOff>1181100</xdr:colOff>
      <xdr:row>0</xdr:row>
      <xdr:rowOff>485775</xdr:rowOff>
    </xdr:to>
    <xdr:pic>
      <xdr:nvPicPr>
        <xdr:cNvPr id="12" name="Picture 0">
          <a:extLst>
            <a:ext uri="{FF2B5EF4-FFF2-40B4-BE49-F238E27FC236}">
              <a16:creationId xmlns:a16="http://schemas.microsoft.com/office/drawing/2014/main" id="{6CA2441E-F2F6-43C4-842B-97C86BFF69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21780" y="0"/>
          <a:ext cx="2423160" cy="47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0</xdr:colOff>
      <xdr:row>0</xdr:row>
      <xdr:rowOff>0</xdr:rowOff>
    </xdr:from>
    <xdr:to>
      <xdr:col>7</xdr:col>
      <xdr:colOff>1181100</xdr:colOff>
      <xdr:row>0</xdr:row>
      <xdr:rowOff>485775</xdr:rowOff>
    </xdr:to>
    <xdr:pic>
      <xdr:nvPicPr>
        <xdr:cNvPr id="13" name="Picture 0">
          <a:extLst>
            <a:ext uri="{FF2B5EF4-FFF2-40B4-BE49-F238E27FC236}">
              <a16:creationId xmlns:a16="http://schemas.microsoft.com/office/drawing/2014/main" id="{71A231BA-04E8-4279-827B-61E2AFC60E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21780" y="0"/>
          <a:ext cx="1181100" cy="47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0</xdr:colOff>
      <xdr:row>0</xdr:row>
      <xdr:rowOff>0</xdr:rowOff>
    </xdr:from>
    <xdr:to>
      <xdr:col>7</xdr:col>
      <xdr:colOff>1181100</xdr:colOff>
      <xdr:row>0</xdr:row>
      <xdr:rowOff>485775</xdr:rowOff>
    </xdr:to>
    <xdr:pic>
      <xdr:nvPicPr>
        <xdr:cNvPr id="14" name="Picture 0">
          <a:extLst>
            <a:ext uri="{FF2B5EF4-FFF2-40B4-BE49-F238E27FC236}">
              <a16:creationId xmlns:a16="http://schemas.microsoft.com/office/drawing/2014/main" id="{C7F75E6D-FB5A-46AA-BCD5-5971115505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21780" y="0"/>
          <a:ext cx="1181100" cy="47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18</xdr:col>
      <xdr:colOff>368226</xdr:colOff>
      <xdr:row>46</xdr:row>
      <xdr:rowOff>141513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C7D3644-59AC-44FD-A5C7-FA24B3CD91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1341026" cy="855399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cob/Dropbox%20(Catalyst%20Funds)/Marketing%20Team%20Files/Marketing%20Materials/Fact%20Sheets/Catalyst%202020-Q4/CLT/CLT%20Fact%20Sheet%20Backup-2020-1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LT Fact Sheet Backup"/>
      <sheetName val="CLT Portfolio"/>
      <sheetName val="CLT"/>
      <sheetName val="Lipper Data"/>
      <sheetName val="Zephyr"/>
    </sheetNames>
    <sheetDataSet>
      <sheetData sheetId="0"/>
      <sheetData sheetId="1">
        <row r="4">
          <cell r="C4">
            <v>24</v>
          </cell>
          <cell r="I4">
            <v>7.3909565631935972E-2</v>
          </cell>
        </row>
        <row r="5">
          <cell r="C5" t="str">
            <v>$234.8B</v>
          </cell>
        </row>
        <row r="6">
          <cell r="C6" t="str">
            <v>$53.1B</v>
          </cell>
          <cell r="I6">
            <v>0.92609043436806404</v>
          </cell>
        </row>
        <row r="7">
          <cell r="C7">
            <v>28.02</v>
          </cell>
          <cell r="I7">
            <v>0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T125"/>
  <sheetViews>
    <sheetView tabSelected="1" zoomScale="115" zoomScaleNormal="115" workbookViewId="0">
      <pane ySplit="1" topLeftCell="A2" activePane="bottomLeft" state="frozen"/>
      <selection pane="bottomLeft"/>
    </sheetView>
  </sheetViews>
  <sheetFormatPr defaultColWidth="9.109375" defaultRowHeight="14.4" outlineLevelRow="1" x14ac:dyDescent="0.3"/>
  <cols>
    <col min="1" max="1" width="10.33203125" style="8" bestFit="1" customWidth="1"/>
    <col min="2" max="2" width="11.109375" style="68" bestFit="1" customWidth="1"/>
    <col min="3" max="3" width="8.109375" style="70" bestFit="1" customWidth="1"/>
    <col min="4" max="4" width="11.109375" style="75" bestFit="1" customWidth="1"/>
    <col min="5" max="5" width="8.109375" style="70" bestFit="1" customWidth="1"/>
    <col min="6" max="6" width="11.109375" style="78" bestFit="1" customWidth="1"/>
    <col min="7" max="7" width="8.109375" style="76" bestFit="1" customWidth="1"/>
    <col min="8" max="8" width="9.109375" style="7"/>
    <col min="9" max="9" width="19" style="7" bestFit="1" customWidth="1"/>
    <col min="10" max="10" width="11.6640625" style="7" customWidth="1"/>
    <col min="11" max="11" width="18.88671875" style="133" bestFit="1" customWidth="1"/>
    <col min="12" max="12" width="15.5546875" style="133" bestFit="1" customWidth="1"/>
    <col min="13" max="13" width="13" style="133" bestFit="1" customWidth="1"/>
    <col min="14" max="14" width="13" style="7" bestFit="1" customWidth="1"/>
    <col min="15" max="15" width="4.33203125" style="7" customWidth="1"/>
    <col min="16" max="16" width="9.33203125" style="7" bestFit="1" customWidth="1"/>
    <col min="17" max="17" width="9.6640625" style="7" bestFit="1" customWidth="1"/>
    <col min="18" max="18" width="9.33203125" style="7" customWidth="1"/>
    <col min="19" max="20" width="9.33203125" style="133" customWidth="1"/>
    <col min="21" max="16384" width="9.109375" style="7"/>
  </cols>
  <sheetData>
    <row r="1" spans="1:20" ht="32.25" customHeight="1" x14ac:dyDescent="0.3">
      <c r="A1" s="6" t="s">
        <v>0</v>
      </c>
      <c r="B1" s="67" t="s">
        <v>38</v>
      </c>
      <c r="C1" s="18" t="s">
        <v>1</v>
      </c>
      <c r="D1" s="71" t="s">
        <v>5</v>
      </c>
      <c r="E1" s="72" t="s">
        <v>1</v>
      </c>
      <c r="F1" s="77" t="s">
        <v>39</v>
      </c>
      <c r="G1" s="73" t="s">
        <v>1</v>
      </c>
      <c r="I1" s="5" t="s">
        <v>2</v>
      </c>
      <c r="J1" s="4">
        <v>44196</v>
      </c>
      <c r="P1" s="143" t="s">
        <v>17</v>
      </c>
      <c r="Q1" s="144"/>
      <c r="R1" s="145"/>
    </row>
    <row r="2" spans="1:20" x14ac:dyDescent="0.3">
      <c r="A2" s="8">
        <v>41092</v>
      </c>
      <c r="B2" s="80">
        <v>10000</v>
      </c>
      <c r="C2" s="69"/>
      <c r="D2" s="82">
        <v>10000</v>
      </c>
      <c r="E2" s="69"/>
      <c r="F2" s="83">
        <v>10000</v>
      </c>
      <c r="G2" s="74"/>
      <c r="I2" s="10" t="s">
        <v>3</v>
      </c>
      <c r="J2" s="79">
        <v>7.2300000000000001E-4</v>
      </c>
      <c r="K2" s="155"/>
      <c r="L2" s="156"/>
      <c r="M2" s="156"/>
      <c r="N2" s="11"/>
      <c r="P2" s="146" t="s">
        <v>22</v>
      </c>
      <c r="Q2" s="147"/>
      <c r="R2" s="148"/>
    </row>
    <row r="3" spans="1:20" x14ac:dyDescent="0.3">
      <c r="A3" s="8">
        <v>41121</v>
      </c>
      <c r="B3" s="80">
        <v>10020</v>
      </c>
      <c r="C3" s="69">
        <f t="shared" ref="C3:C66" si="0">(B3-B2)/B2</f>
        <v>2E-3</v>
      </c>
      <c r="D3" s="82">
        <f>D2*(1+E3)</f>
        <v>10113.387488131661</v>
      </c>
      <c r="E3" s="69">
        <f>2396.62/2369.75-1</f>
        <v>1.1338748813165989E-2</v>
      </c>
      <c r="F3" s="83">
        <v>10123</v>
      </c>
      <c r="G3" s="74">
        <f t="shared" ref="G3:G47" si="1">(F3-F2)/F2</f>
        <v>1.23E-2</v>
      </c>
      <c r="I3" s="12" t="s">
        <v>4</v>
      </c>
      <c r="J3" s="13">
        <f>(COUNTA(C3:C1321))+K3</f>
        <v>102</v>
      </c>
      <c r="K3" s="27">
        <v>0</v>
      </c>
      <c r="L3" s="14" t="s">
        <v>16</v>
      </c>
      <c r="P3" s="149" t="s">
        <v>18</v>
      </c>
      <c r="Q3" s="150"/>
      <c r="R3" s="151"/>
    </row>
    <row r="4" spans="1:20" ht="15" thickBot="1" x14ac:dyDescent="0.35">
      <c r="A4" s="8">
        <f>EOMONTH(A3,1)</f>
        <v>41152</v>
      </c>
      <c r="B4" s="80">
        <v>10430</v>
      </c>
      <c r="C4" s="69">
        <f t="shared" si="0"/>
        <v>4.0918163672654689E-2</v>
      </c>
      <c r="D4" s="82">
        <f t="shared" ref="D4:D67" si="2">D3*(1+E4)</f>
        <v>10341.175229454586</v>
      </c>
      <c r="E4" s="69">
        <v>2.2523387103504211E-2</v>
      </c>
      <c r="F4" s="83">
        <v>10331</v>
      </c>
      <c r="G4" s="74">
        <f t="shared" si="1"/>
        <v>2.0547268596265929E-2</v>
      </c>
      <c r="P4" s="152" t="s">
        <v>19</v>
      </c>
      <c r="Q4" s="153"/>
      <c r="R4" s="154"/>
    </row>
    <row r="5" spans="1:20" x14ac:dyDescent="0.3">
      <c r="A5" s="8">
        <f t="shared" ref="A5:A68" si="3">EOMONTH(A4,1)</f>
        <v>41182</v>
      </c>
      <c r="B5" s="80">
        <v>10410</v>
      </c>
      <c r="C5" s="69">
        <f t="shared" si="0"/>
        <v>-1.9175455417066154E-3</v>
      </c>
      <c r="D5" s="82">
        <f t="shared" si="2"/>
        <v>10608.418609557972</v>
      </c>
      <c r="E5" s="69">
        <v>2.5842650779400955E-2</v>
      </c>
      <c r="F5" s="83">
        <v>10555</v>
      </c>
      <c r="G5" s="74">
        <f t="shared" si="1"/>
        <v>2.1682315361533248E-2</v>
      </c>
      <c r="I5" s="12"/>
      <c r="J5" s="45" t="str">
        <f>B1</f>
        <v>CLTAX</v>
      </c>
      <c r="K5" s="46"/>
      <c r="M5" s="7"/>
    </row>
    <row r="6" spans="1:20" x14ac:dyDescent="0.3">
      <c r="A6" s="8">
        <f t="shared" si="3"/>
        <v>41213</v>
      </c>
      <c r="B6" s="80">
        <v>10300</v>
      </c>
      <c r="C6" s="69">
        <f t="shared" si="0"/>
        <v>-1.0566762728146013E-2</v>
      </c>
      <c r="D6" s="82">
        <f t="shared" si="2"/>
        <v>10412.53296761262</v>
      </c>
      <c r="E6" s="69">
        <v>-1.8465112393741934E-2</v>
      </c>
      <c r="F6" s="83">
        <v>10482</v>
      </c>
      <c r="G6" s="74">
        <f t="shared" si="1"/>
        <v>-6.9161534817621982E-3</v>
      </c>
      <c r="I6" s="53" t="s">
        <v>23</v>
      </c>
      <c r="J6" s="48">
        <v>0.122</v>
      </c>
      <c r="K6" s="136" t="s">
        <v>85</v>
      </c>
      <c r="M6" s="7"/>
    </row>
    <row r="7" spans="1:20" x14ac:dyDescent="0.3">
      <c r="A7" s="8">
        <f t="shared" si="3"/>
        <v>41243</v>
      </c>
      <c r="B7" s="80">
        <v>10470</v>
      </c>
      <c r="C7" s="69">
        <f t="shared" si="0"/>
        <v>1.6504854368932041E-2</v>
      </c>
      <c r="D7" s="82">
        <f t="shared" si="2"/>
        <v>10472.919084291594</v>
      </c>
      <c r="E7" s="69">
        <v>5.7993685942507867E-3</v>
      </c>
      <c r="F7" s="83">
        <v>10574</v>
      </c>
      <c r="G7" s="74">
        <f t="shared" si="1"/>
        <v>8.7769509635565734E-3</v>
      </c>
      <c r="I7" s="53" t="s">
        <v>24</v>
      </c>
      <c r="J7" s="48">
        <v>3.1099999999999999E-2</v>
      </c>
      <c r="K7" s="136"/>
      <c r="M7" s="7"/>
    </row>
    <row r="8" spans="1:20" x14ac:dyDescent="0.3">
      <c r="A8" s="8">
        <f t="shared" si="3"/>
        <v>41274</v>
      </c>
      <c r="B8" s="80">
        <v>10618.42</v>
      </c>
      <c r="C8" s="69">
        <f t="shared" si="0"/>
        <v>1.4175740210124171E-2</v>
      </c>
      <c r="D8" s="82">
        <f t="shared" si="2"/>
        <v>10568.372191159406</v>
      </c>
      <c r="E8" s="69">
        <v>9.1142790371581128E-3</v>
      </c>
      <c r="F8" s="83">
        <v>10718</v>
      </c>
      <c r="G8" s="74">
        <f t="shared" si="1"/>
        <v>1.3618309059958389E-2</v>
      </c>
      <c r="I8" s="53" t="s">
        <v>25</v>
      </c>
      <c r="J8" s="47">
        <v>1.01</v>
      </c>
      <c r="K8" s="136"/>
      <c r="L8" s="133" t="s">
        <v>190</v>
      </c>
      <c r="M8" s="7"/>
    </row>
    <row r="9" spans="1:20" x14ac:dyDescent="0.3">
      <c r="A9" s="8">
        <f t="shared" si="3"/>
        <v>41305</v>
      </c>
      <c r="B9" s="80">
        <v>11176.75</v>
      </c>
      <c r="C9" s="69">
        <f t="shared" si="0"/>
        <v>5.2581269153037825E-2</v>
      </c>
      <c r="D9" s="82">
        <f t="shared" si="2"/>
        <v>11115.771705876146</v>
      </c>
      <c r="E9" s="69">
        <v>5.1796010285732441E-2</v>
      </c>
      <c r="F9" s="83">
        <v>11047</v>
      </c>
      <c r="G9" s="74">
        <f t="shared" si="1"/>
        <v>3.0696025377869005E-2</v>
      </c>
      <c r="I9" s="53" t="s">
        <v>28</v>
      </c>
      <c r="J9" s="47">
        <v>0.91</v>
      </c>
      <c r="K9" s="136"/>
      <c r="M9" s="7"/>
    </row>
    <row r="10" spans="1:20" ht="15" thickBot="1" x14ac:dyDescent="0.35">
      <c r="A10" s="8">
        <f t="shared" si="3"/>
        <v>41333</v>
      </c>
      <c r="B10" s="80">
        <v>11268.12</v>
      </c>
      <c r="C10" s="69">
        <f t="shared" si="0"/>
        <v>8.1750061511620814E-3</v>
      </c>
      <c r="D10" s="82">
        <f t="shared" si="2"/>
        <v>11266.673699757359</v>
      </c>
      <c r="E10" s="69">
        <v>1.3575485164151191E-2</v>
      </c>
      <c r="F10" s="83">
        <v>11059</v>
      </c>
      <c r="G10" s="74">
        <f t="shared" si="1"/>
        <v>1.0862677650040735E-3</v>
      </c>
      <c r="I10" s="65" t="s">
        <v>26</v>
      </c>
      <c r="J10" s="48">
        <v>1.1859999999999999</v>
      </c>
      <c r="K10" s="136"/>
      <c r="M10" s="7"/>
    </row>
    <row r="11" spans="1:20" x14ac:dyDescent="0.3">
      <c r="A11" s="8">
        <f t="shared" si="3"/>
        <v>41364</v>
      </c>
      <c r="B11" s="80">
        <v>11704.63</v>
      </c>
      <c r="C11" s="69">
        <f t="shared" si="0"/>
        <v>3.8738494087744747E-2</v>
      </c>
      <c r="D11" s="82">
        <f t="shared" si="2"/>
        <v>11689.20772233358</v>
      </c>
      <c r="E11" s="69">
        <v>3.7502996344459749E-2</v>
      </c>
      <c r="F11" s="83">
        <v>11243</v>
      </c>
      <c r="G11" s="74">
        <f t="shared" si="1"/>
        <v>1.6638032371823853E-2</v>
      </c>
      <c r="I11" s="65" t="s">
        <v>27</v>
      </c>
      <c r="J11" s="48">
        <v>0.97660000000000002</v>
      </c>
      <c r="K11" s="136"/>
      <c r="M11" s="7"/>
      <c r="P11" s="19"/>
      <c r="Q11" s="20"/>
      <c r="R11" s="52" t="str">
        <f>B1</f>
        <v>CLTAX</v>
      </c>
      <c r="S11" s="58" t="str">
        <f>D1</f>
        <v>SP500TR</v>
      </c>
      <c r="T11" s="55" t="str">
        <f>F1</f>
        <v>Lipper</v>
      </c>
    </row>
    <row r="12" spans="1:20" x14ac:dyDescent="0.3">
      <c r="A12" s="8">
        <f t="shared" si="3"/>
        <v>41394</v>
      </c>
      <c r="B12" s="80">
        <v>12070.08</v>
      </c>
      <c r="C12" s="69">
        <f t="shared" si="0"/>
        <v>3.1222687090493313E-2</v>
      </c>
      <c r="D12" s="82">
        <f t="shared" si="2"/>
        <v>11914.42135246334</v>
      </c>
      <c r="E12" s="69">
        <v>1.9266800238262771E-2</v>
      </c>
      <c r="F12" s="83">
        <v>11398</v>
      </c>
      <c r="G12" s="74">
        <f t="shared" si="1"/>
        <v>1.378635595481633E-2</v>
      </c>
      <c r="I12" s="53" t="s">
        <v>77</v>
      </c>
      <c r="J12" s="47">
        <v>1.71</v>
      </c>
      <c r="K12" s="136"/>
      <c r="M12" s="7"/>
      <c r="P12" s="21" t="s">
        <v>13</v>
      </c>
      <c r="Q12" s="16">
        <f>EOMONTH($J$1,-12)</f>
        <v>43830</v>
      </c>
      <c r="R12" s="17">
        <f>SUMIF($A$2:$A$318,$Q12,$B$2:$B$318)</f>
        <v>20124</v>
      </c>
      <c r="S12" s="59">
        <f>SUMIF($A$2:$A$318,$Q12,$D$2:$D$318)</f>
        <v>27655.111298660227</v>
      </c>
      <c r="T12" s="56">
        <f>SUMIF($A$2:$A$318,$Q12,$F$2:$F$318)</f>
        <v>17559</v>
      </c>
    </row>
    <row r="13" spans="1:20" x14ac:dyDescent="0.3">
      <c r="A13" s="8">
        <f t="shared" si="3"/>
        <v>41425</v>
      </c>
      <c r="B13" s="80">
        <v>12506.59</v>
      </c>
      <c r="C13" s="69">
        <f t="shared" si="0"/>
        <v>3.6164631883135838E-2</v>
      </c>
      <c r="D13" s="82">
        <f t="shared" si="2"/>
        <v>12193.100538031438</v>
      </c>
      <c r="E13" s="69">
        <v>2.3390073031996694E-2</v>
      </c>
      <c r="F13" s="83">
        <v>11393</v>
      </c>
      <c r="G13" s="74">
        <f t="shared" si="1"/>
        <v>-4.3867345148271628E-4</v>
      </c>
      <c r="I13" s="53" t="s">
        <v>173</v>
      </c>
      <c r="J13" s="47">
        <v>0.41</v>
      </c>
      <c r="K13" s="136"/>
      <c r="M13" s="92"/>
      <c r="P13" s="21" t="s">
        <v>67</v>
      </c>
      <c r="Q13" s="16">
        <f>EOMONTH($J$1,-36)</f>
        <v>43100</v>
      </c>
      <c r="R13" s="17">
        <f>SUMIF($A$2:$A$318,$Q13,$B$2:$B$318)</f>
        <v>20603.759999999998</v>
      </c>
      <c r="S13" s="59">
        <f>SUMIF($A$2:$A$318,$Q13,$D$2:$D$318)</f>
        <v>21997.088300453652</v>
      </c>
      <c r="T13" s="56">
        <f>SUMIF($A$2:$A$318,$Q13,$F$2:$F$318)</f>
        <v>15581</v>
      </c>
    </row>
    <row r="14" spans="1:20" x14ac:dyDescent="0.3">
      <c r="A14" s="8">
        <f t="shared" si="3"/>
        <v>41455</v>
      </c>
      <c r="B14" s="80">
        <v>12303.56</v>
      </c>
      <c r="C14" s="69">
        <f t="shared" si="0"/>
        <v>-1.6233841518751367E-2</v>
      </c>
      <c r="D14" s="82">
        <f t="shared" si="2"/>
        <v>12029.370186728558</v>
      </c>
      <c r="E14" s="69">
        <v>-1.3428114595806839E-2</v>
      </c>
      <c r="F14" s="83">
        <v>11132</v>
      </c>
      <c r="G14" s="74">
        <f t="shared" si="1"/>
        <v>-2.2908803651364874E-2</v>
      </c>
      <c r="I14" s="133"/>
      <c r="J14" s="92"/>
      <c r="K14" s="92"/>
      <c r="M14" s="92"/>
      <c r="P14" s="21" t="s">
        <v>78</v>
      </c>
      <c r="Q14" s="16">
        <f>EOMONTH($J$1,-60)</f>
        <v>42369</v>
      </c>
      <c r="R14" s="17">
        <f>SUMIF($A$2:$A$318,$Q14,$B$2:$B$318)</f>
        <v>15849.93</v>
      </c>
      <c r="S14" s="59">
        <f>SUMIF($A$2:$A$318,$Q14,$D$2:$D$318)</f>
        <v>16126.595632450682</v>
      </c>
      <c r="T14" s="56">
        <f>SUMIF($A$2:$A$318,$Q14,$F$2:$F$318)</f>
        <v>12593</v>
      </c>
    </row>
    <row r="15" spans="1:20" x14ac:dyDescent="0.3">
      <c r="A15" s="8">
        <f t="shared" si="3"/>
        <v>41486</v>
      </c>
      <c r="B15" s="80">
        <v>12963.41</v>
      </c>
      <c r="C15" s="69">
        <f t="shared" si="0"/>
        <v>5.3630819047495226E-2</v>
      </c>
      <c r="D15" s="82">
        <f t="shared" si="2"/>
        <v>12641.502268171749</v>
      </c>
      <c r="E15" s="69">
        <v>5.0886461380873271E-2</v>
      </c>
      <c r="F15" s="83">
        <v>11538</v>
      </c>
      <c r="G15" s="74">
        <f t="shared" si="1"/>
        <v>3.6471433704635285E-2</v>
      </c>
      <c r="I15" s="1" t="s">
        <v>9</v>
      </c>
      <c r="J15" s="15" t="str">
        <f>P12</f>
        <v>1YR</v>
      </c>
      <c r="K15" s="15" t="str">
        <f>P13</f>
        <v>3YR</v>
      </c>
      <c r="L15" s="15" t="str">
        <f>P14</f>
        <v>5YR</v>
      </c>
      <c r="M15" s="15" t="str">
        <f>P25</f>
        <v>Ann. Inception</v>
      </c>
      <c r="N15" s="15" t="str">
        <f>P24</f>
        <v>Cumm. Inception</v>
      </c>
      <c r="P15" s="21" t="s">
        <v>6</v>
      </c>
      <c r="Q15" s="16">
        <f>A2</f>
        <v>41092</v>
      </c>
      <c r="R15" s="17">
        <f>SUMIF($A$2:$A$318,$Q15,$B$2:$B$318)</f>
        <v>10000</v>
      </c>
      <c r="S15" s="59">
        <f>SUMIF($A$2:$A$318,$Q15,$D$2:$D$318)</f>
        <v>10000</v>
      </c>
      <c r="T15" s="56">
        <f>SUMIF($A$2:$A$318,$Q15,$F$2:$F$318)</f>
        <v>10000</v>
      </c>
    </row>
    <row r="16" spans="1:20" ht="15" thickBot="1" x14ac:dyDescent="0.35">
      <c r="A16" s="8">
        <f t="shared" si="3"/>
        <v>41517</v>
      </c>
      <c r="B16" s="80">
        <v>12628.41</v>
      </c>
      <c r="C16" s="69">
        <f t="shared" si="0"/>
        <v>-2.584196596420232E-2</v>
      </c>
      <c r="D16" s="82">
        <f t="shared" si="2"/>
        <v>12275.387699124383</v>
      </c>
      <c r="E16" s="69">
        <v>-2.8961318147223247E-2</v>
      </c>
      <c r="F16" s="83">
        <v>11354</v>
      </c>
      <c r="G16" s="74">
        <f t="shared" si="1"/>
        <v>-1.5947304558849022E-2</v>
      </c>
      <c r="I16" s="3" t="s">
        <v>10</v>
      </c>
      <c r="J16" s="29">
        <f t="shared" ref="J16:N21" si="4">J24*100</f>
        <v>27.832438878950505</v>
      </c>
      <c r="K16" s="29">
        <f t="shared" si="4"/>
        <v>7.6803107858644415</v>
      </c>
      <c r="L16" s="29">
        <f t="shared" si="4"/>
        <v>10.170572686983071</v>
      </c>
      <c r="M16" s="29">
        <f>M24*100</f>
        <v>11.76</v>
      </c>
      <c r="N16" s="29">
        <f t="shared" si="4"/>
        <v>157.25</v>
      </c>
      <c r="P16" s="22" t="s">
        <v>7</v>
      </c>
      <c r="Q16" s="23">
        <f>J1</f>
        <v>44196</v>
      </c>
      <c r="R16" s="24">
        <f>SUMIF($A$2:$A$318,$Q16,$B$2:$B$318)</f>
        <v>25725</v>
      </c>
      <c r="S16" s="60">
        <f>SUMIF($A$2:$A$318,$Q16,$D$2:$D$318)</f>
        <v>32743.327355206289</v>
      </c>
      <c r="T16" s="57">
        <f>SUMIF($A$2:$A$318,$Q16,$F$2:$F$318)</f>
        <v>20195</v>
      </c>
    </row>
    <row r="17" spans="1:20" ht="15" thickBot="1" x14ac:dyDescent="0.35">
      <c r="A17" s="8">
        <f t="shared" si="3"/>
        <v>41547</v>
      </c>
      <c r="B17" s="80">
        <v>13004.01</v>
      </c>
      <c r="C17" s="69">
        <f t="shared" si="0"/>
        <v>2.9742461640063979E-2</v>
      </c>
      <c r="D17" s="82">
        <f t="shared" si="2"/>
        <v>12660.322818862751</v>
      </c>
      <c r="E17" s="69">
        <v>3.135828612287539E-2</v>
      </c>
      <c r="F17" s="83">
        <v>11753</v>
      </c>
      <c r="G17" s="74">
        <f t="shared" si="1"/>
        <v>3.5141800246609123E-2</v>
      </c>
      <c r="I17" s="3" t="s">
        <v>11</v>
      </c>
      <c r="J17" s="29">
        <f t="shared" si="4"/>
        <v>26.88</v>
      </c>
      <c r="K17" s="29">
        <f t="shared" si="4"/>
        <v>6.87</v>
      </c>
      <c r="L17" s="29">
        <f t="shared" si="4"/>
        <v>9.36</v>
      </c>
      <c r="M17" s="29">
        <f t="shared" si="4"/>
        <v>10.94</v>
      </c>
      <c r="N17" s="29">
        <f t="shared" si="4"/>
        <v>141.67000000000002</v>
      </c>
    </row>
    <row r="18" spans="1:20" x14ac:dyDescent="0.3">
      <c r="A18" s="8">
        <f t="shared" si="3"/>
        <v>41578</v>
      </c>
      <c r="B18" s="80">
        <v>13745.07</v>
      </c>
      <c r="C18" s="69">
        <f t="shared" si="0"/>
        <v>5.6987037075486677E-2</v>
      </c>
      <c r="D18" s="82">
        <f t="shared" si="2"/>
        <v>13242.282941238531</v>
      </c>
      <c r="E18" s="69">
        <v>4.5967241965482186E-2</v>
      </c>
      <c r="F18" s="83">
        <v>12085</v>
      </c>
      <c r="G18" s="74">
        <f t="shared" si="1"/>
        <v>2.8248106866332001E-2</v>
      </c>
      <c r="I18" s="3" t="s">
        <v>12</v>
      </c>
      <c r="J18" s="29">
        <f t="shared" si="4"/>
        <v>20.48</v>
      </c>
      <c r="K18" s="29">
        <f t="shared" si="4"/>
        <v>5.58</v>
      </c>
      <c r="L18" s="29">
        <f t="shared" si="4"/>
        <v>8.8800000000000008</v>
      </c>
      <c r="M18" s="29">
        <f t="shared" si="4"/>
        <v>10.979999999999999</v>
      </c>
      <c r="N18" s="29">
        <f t="shared" si="4"/>
        <v>142.45000000000002</v>
      </c>
      <c r="P18" s="134"/>
      <c r="Q18" s="135"/>
      <c r="R18" s="49" t="str">
        <f>R11</f>
        <v>CLTAX</v>
      </c>
      <c r="S18" s="61" t="str">
        <f>S11</f>
        <v>SP500TR</v>
      </c>
      <c r="T18" s="50" t="str">
        <f>T11</f>
        <v>Lipper</v>
      </c>
    </row>
    <row r="19" spans="1:20" x14ac:dyDescent="0.3">
      <c r="A19" s="8">
        <f t="shared" si="3"/>
        <v>41608</v>
      </c>
      <c r="B19" s="80">
        <v>14323.7</v>
      </c>
      <c r="C19" s="69">
        <f t="shared" si="0"/>
        <v>4.2097275604998811E-2</v>
      </c>
      <c r="D19" s="82">
        <f t="shared" si="2"/>
        <v>13645.827618947147</v>
      </c>
      <c r="E19" s="69">
        <v>3.0473950715243836E-2</v>
      </c>
      <c r="F19" s="83">
        <v>12200</v>
      </c>
      <c r="G19" s="74">
        <f t="shared" si="1"/>
        <v>9.5159288374017381E-3</v>
      </c>
      <c r="I19" s="43" t="str">
        <f>F1</f>
        <v>Lipper</v>
      </c>
      <c r="J19" s="2">
        <f t="shared" si="4"/>
        <v>15.012244433054276</v>
      </c>
      <c r="K19" s="2">
        <f t="shared" si="4"/>
        <v>9.0308781525830319</v>
      </c>
      <c r="L19" s="2">
        <f t="shared" si="4"/>
        <v>9.906386867675776</v>
      </c>
      <c r="M19" s="2">
        <f t="shared" si="4"/>
        <v>8.6159707753676429</v>
      </c>
      <c r="N19" s="2">
        <f t="shared" si="4"/>
        <v>101.95</v>
      </c>
      <c r="P19" s="141" t="s">
        <v>13</v>
      </c>
      <c r="Q19" s="142"/>
      <c r="R19" s="9">
        <f>($R$16-R12)/R12</f>
        <v>0.27832438878950505</v>
      </c>
      <c r="S19" s="62">
        <f>($S$16-S12)/S12</f>
        <v>0.18398826898926871</v>
      </c>
      <c r="T19" s="51">
        <f>($T$16-T12)/T12</f>
        <v>0.15012244433054275</v>
      </c>
    </row>
    <row r="20" spans="1:20" x14ac:dyDescent="0.3">
      <c r="A20" s="8">
        <f t="shared" si="3"/>
        <v>41639</v>
      </c>
      <c r="B20" s="80">
        <v>14701.3</v>
      </c>
      <c r="C20" s="69">
        <f t="shared" si="0"/>
        <v>2.6361903698066739E-2</v>
      </c>
      <c r="D20" s="82">
        <f t="shared" si="2"/>
        <v>13991.307099905056</v>
      </c>
      <c r="E20" s="69">
        <v>2.5317590886038577E-2</v>
      </c>
      <c r="F20" s="83">
        <v>12384</v>
      </c>
      <c r="G20" s="74">
        <f t="shared" si="1"/>
        <v>1.5081967213114755E-2</v>
      </c>
      <c r="I20" s="3" t="s">
        <v>82</v>
      </c>
      <c r="J20" s="29">
        <f t="shared" si="4"/>
        <v>28.12</v>
      </c>
      <c r="K20" s="29">
        <f t="shared" si="4"/>
        <v>7.9600000000000009</v>
      </c>
      <c r="L20" s="29">
        <f t="shared" si="4"/>
        <v>10.440000000000001</v>
      </c>
      <c r="M20" s="29">
        <f t="shared" si="4"/>
        <v>8.44</v>
      </c>
      <c r="N20" s="29">
        <f t="shared" si="4"/>
        <v>70.33</v>
      </c>
      <c r="P20" s="141" t="str">
        <f>P13</f>
        <v>3YR</v>
      </c>
      <c r="Q20" s="142"/>
      <c r="R20" s="9">
        <f>R16/R13-1</f>
        <v>0.24855851553308717</v>
      </c>
      <c r="S20" s="62">
        <f>S16/S13-1</f>
        <v>0.4885300685241607</v>
      </c>
      <c r="T20" s="51">
        <f>T16/T13-1</f>
        <v>0.29612990180347865</v>
      </c>
    </row>
    <row r="21" spans="1:20" x14ac:dyDescent="0.3">
      <c r="A21" s="8">
        <f t="shared" si="3"/>
        <v>41670</v>
      </c>
      <c r="B21" s="80">
        <v>14015.8</v>
      </c>
      <c r="C21" s="69">
        <f t="shared" si="0"/>
        <v>-4.6628529449776551E-2</v>
      </c>
      <c r="D21" s="82">
        <f t="shared" si="2"/>
        <v>13507.542989766855</v>
      </c>
      <c r="E21" s="69">
        <v>-3.4576048305128282E-2</v>
      </c>
      <c r="F21" s="83">
        <v>12176</v>
      </c>
      <c r="G21" s="74">
        <f t="shared" si="1"/>
        <v>-1.6795865633074936E-2</v>
      </c>
      <c r="I21" s="43" t="str">
        <f>F1</f>
        <v>Lipper</v>
      </c>
      <c r="J21" s="2">
        <f t="shared" si="4"/>
        <v>15.012244433054276</v>
      </c>
      <c r="K21" s="2">
        <f t="shared" si="4"/>
        <v>9.0308781525830319</v>
      </c>
      <c r="L21" s="2">
        <f t="shared" si="4"/>
        <v>9.906386867675776</v>
      </c>
      <c r="M21" s="2">
        <f t="shared" si="4"/>
        <v>6.88</v>
      </c>
      <c r="N21" s="2">
        <f t="shared" si="4"/>
        <v>54.92</v>
      </c>
      <c r="P21" s="141" t="s">
        <v>68</v>
      </c>
      <c r="Q21" s="142"/>
      <c r="R21" s="9">
        <f>(1+R20)^(12/36)-1</f>
        <v>7.6803107858644415E-2</v>
      </c>
      <c r="S21" s="62">
        <f>(1+S20)^(12/36)-1</f>
        <v>0.14178904188562025</v>
      </c>
      <c r="T21" s="51">
        <f>(1+T20)^(12/36)-1</f>
        <v>9.0308781525830328E-2</v>
      </c>
    </row>
    <row r="22" spans="1:20" x14ac:dyDescent="0.3">
      <c r="A22" s="8">
        <f t="shared" si="3"/>
        <v>41698</v>
      </c>
      <c r="B22" s="80">
        <v>14659.12</v>
      </c>
      <c r="C22" s="69">
        <f t="shared" si="0"/>
        <v>4.5899627563178808E-2</v>
      </c>
      <c r="D22" s="82">
        <f t="shared" si="2"/>
        <v>14125.456271758627</v>
      </c>
      <c r="E22" s="69">
        <v>4.5745794217341818E-2</v>
      </c>
      <c r="F22" s="83">
        <v>12637</v>
      </c>
      <c r="G22" s="74">
        <f t="shared" si="1"/>
        <v>3.7861366622864649E-2</v>
      </c>
      <c r="N22" s="133"/>
      <c r="P22" s="141" t="str">
        <f>P14</f>
        <v>5YR</v>
      </c>
      <c r="Q22" s="142"/>
      <c r="R22" s="9">
        <f>R16/R14-1</f>
        <v>0.6230355591475798</v>
      </c>
      <c r="S22" s="62">
        <f>S16/S14-1</f>
        <v>1.0303930290977625</v>
      </c>
      <c r="T22" s="51">
        <f>T16/T14-1</f>
        <v>0.60366870483602009</v>
      </c>
    </row>
    <row r="23" spans="1:20" x14ac:dyDescent="0.3">
      <c r="A23" s="8">
        <f t="shared" si="3"/>
        <v>41729</v>
      </c>
      <c r="B23" s="80">
        <v>14827.85</v>
      </c>
      <c r="C23" s="69">
        <f t="shared" si="0"/>
        <v>1.1510240723863339E-2</v>
      </c>
      <c r="D23" s="82">
        <f t="shared" si="2"/>
        <v>14244.160776453215</v>
      </c>
      <c r="E23" s="69">
        <v>8.4035872831886849E-3</v>
      </c>
      <c r="F23" s="83">
        <v>12626</v>
      </c>
      <c r="G23" s="74">
        <f t="shared" si="1"/>
        <v>-8.7045976101922926E-4</v>
      </c>
      <c r="I23" s="30"/>
      <c r="J23" s="31" t="str">
        <f>J15</f>
        <v>1YR</v>
      </c>
      <c r="K23" s="31" t="str">
        <f>K15</f>
        <v>3YR</v>
      </c>
      <c r="L23" s="31" t="str">
        <f>L15</f>
        <v>5YR</v>
      </c>
      <c r="M23" s="31" t="str">
        <f>M15</f>
        <v>Ann. Inception</v>
      </c>
      <c r="N23" s="31" t="str">
        <f>N15</f>
        <v>Cumm. Inception</v>
      </c>
      <c r="P23" s="141" t="s">
        <v>79</v>
      </c>
      <c r="Q23" s="142"/>
      <c r="R23" s="9">
        <f>(1+R22)^(12/60)-1</f>
        <v>0.1017057268698307</v>
      </c>
      <c r="S23" s="62">
        <f>(1+S22)^(12/60)-1</f>
        <v>0.15216856682870006</v>
      </c>
      <c r="T23" s="51">
        <f>(1+T22)^(12/60)-1</f>
        <v>9.906386867675776E-2</v>
      </c>
    </row>
    <row r="24" spans="1:20" x14ac:dyDescent="0.3">
      <c r="A24" s="8">
        <f t="shared" si="3"/>
        <v>41759</v>
      </c>
      <c r="B24" s="80">
        <v>14891.13</v>
      </c>
      <c r="C24" s="69">
        <f t="shared" si="0"/>
        <v>4.2676450058503988E-3</v>
      </c>
      <c r="D24" s="82">
        <f t="shared" si="2"/>
        <v>14349.446144108029</v>
      </c>
      <c r="E24" s="69">
        <v>7.3914756584929631E-3</v>
      </c>
      <c r="F24" s="83">
        <v>12645</v>
      </c>
      <c r="G24" s="74">
        <f t="shared" si="1"/>
        <v>1.5048313004910503E-3</v>
      </c>
      <c r="I24" s="3" t="s">
        <v>10</v>
      </c>
      <c r="J24" s="44">
        <f>R19</f>
        <v>0.27832438878950505</v>
      </c>
      <c r="K24" s="44">
        <f>R21</f>
        <v>7.6803107858644415E-2</v>
      </c>
      <c r="L24" s="44">
        <f>R23</f>
        <v>0.1017057268698307</v>
      </c>
      <c r="M24" s="32">
        <v>0.1176</v>
      </c>
      <c r="N24" s="44">
        <f>R24</f>
        <v>1.5725</v>
      </c>
      <c r="P24" s="141" t="s">
        <v>14</v>
      </c>
      <c r="Q24" s="142"/>
      <c r="R24" s="9">
        <f>($R$16-R15)/R15</f>
        <v>1.5725</v>
      </c>
      <c r="S24" s="62">
        <f>($S$16-S15)/S15</f>
        <v>2.2743327355206291</v>
      </c>
      <c r="T24" s="51">
        <f>($T$16-T15)/T15</f>
        <v>1.0195000000000001</v>
      </c>
    </row>
    <row r="25" spans="1:20" ht="15" thickBot="1" x14ac:dyDescent="0.35">
      <c r="A25" s="8">
        <f t="shared" si="3"/>
        <v>41790</v>
      </c>
      <c r="B25" s="80">
        <v>15228.61</v>
      </c>
      <c r="C25" s="69">
        <f t="shared" si="0"/>
        <v>2.2663155851839409E-2</v>
      </c>
      <c r="D25" s="82">
        <f t="shared" si="2"/>
        <v>14686.31712205929</v>
      </c>
      <c r="E25" s="69">
        <v>2.3476235568129056E-2</v>
      </c>
      <c r="F25" s="83">
        <v>12897</v>
      </c>
      <c r="G25" s="74">
        <f t="shared" si="1"/>
        <v>1.99288256227758E-2</v>
      </c>
      <c r="I25" s="3" t="s">
        <v>11</v>
      </c>
      <c r="J25" s="32">
        <v>0.26879999999999998</v>
      </c>
      <c r="K25" s="32">
        <v>6.8699999999999997E-2</v>
      </c>
      <c r="L25" s="32">
        <v>9.3600000000000003E-2</v>
      </c>
      <c r="M25" s="32">
        <v>0.1094</v>
      </c>
      <c r="N25" s="32">
        <v>1.4167000000000001</v>
      </c>
      <c r="P25" s="137" t="s">
        <v>8</v>
      </c>
      <c r="Q25" s="138"/>
      <c r="R25" s="86">
        <f>POWER(R16/R15,365/($Q$16-$Q$15))-1</f>
        <v>0.11751606253181124</v>
      </c>
      <c r="S25" s="87">
        <f>POWER(S16/S15,365/($Q$16-$Q$15))-1</f>
        <v>0.14967052575649298</v>
      </c>
      <c r="T25" s="64">
        <f t="shared" ref="T25" si="5">POWER(T16/T15,365/($Q$16-$Q$15))-1</f>
        <v>8.6159707753676429E-2</v>
      </c>
    </row>
    <row r="26" spans="1:20" outlineLevel="1" x14ac:dyDescent="0.3">
      <c r="A26" s="8">
        <f t="shared" si="3"/>
        <v>41820</v>
      </c>
      <c r="B26" s="80">
        <v>15291.88</v>
      </c>
      <c r="C26" s="69">
        <f t="shared" si="0"/>
        <v>4.154679908409147E-3</v>
      </c>
      <c r="D26" s="82">
        <f t="shared" si="2"/>
        <v>14989.68245595527</v>
      </c>
      <c r="E26" s="69">
        <v>2.0656324616626698E-2</v>
      </c>
      <c r="F26" s="83">
        <v>13127</v>
      </c>
      <c r="G26" s="74">
        <f t="shared" si="1"/>
        <v>1.7833604714274639E-2</v>
      </c>
      <c r="I26" s="3" t="s">
        <v>12</v>
      </c>
      <c r="J26" s="32">
        <v>0.20480000000000001</v>
      </c>
      <c r="K26" s="32">
        <v>5.5800000000000002E-2</v>
      </c>
      <c r="L26" s="32">
        <v>8.8800000000000004E-2</v>
      </c>
      <c r="M26" s="32">
        <v>0.10979999999999999</v>
      </c>
      <c r="N26" s="32">
        <v>1.4245000000000001</v>
      </c>
      <c r="S26" s="63"/>
      <c r="T26" s="63"/>
    </row>
    <row r="27" spans="1:20" outlineLevel="1" x14ac:dyDescent="0.3">
      <c r="A27" s="8">
        <f t="shared" si="3"/>
        <v>41851</v>
      </c>
      <c r="B27" s="80">
        <v>14912.22</v>
      </c>
      <c r="C27" s="69">
        <f t="shared" si="0"/>
        <v>-2.482755553927966E-2</v>
      </c>
      <c r="D27" s="82">
        <f t="shared" si="2"/>
        <v>14782.951788163309</v>
      </c>
      <c r="E27" s="69">
        <v>-1.3791530834586063E-2</v>
      </c>
      <c r="F27" s="83">
        <v>12933</v>
      </c>
      <c r="G27" s="74">
        <f t="shared" si="1"/>
        <v>-1.4778700388512226E-2</v>
      </c>
      <c r="I27" s="66" t="str">
        <f>I19</f>
        <v>Lipper</v>
      </c>
      <c r="J27" s="44">
        <f>T19</f>
        <v>0.15012244433054275</v>
      </c>
      <c r="K27" s="44">
        <f>T21</f>
        <v>9.0308781525830328E-2</v>
      </c>
      <c r="L27" s="44">
        <f>T23</f>
        <v>9.906386867675776E-2</v>
      </c>
      <c r="M27" s="44">
        <f>T25</f>
        <v>8.6159707753676429E-2</v>
      </c>
      <c r="N27" s="44">
        <f>T24</f>
        <v>1.0195000000000001</v>
      </c>
      <c r="S27" s="63"/>
      <c r="T27" s="63"/>
    </row>
    <row r="28" spans="1:20" outlineLevel="1" x14ac:dyDescent="0.3">
      <c r="A28" s="8">
        <f t="shared" si="3"/>
        <v>41882</v>
      </c>
      <c r="B28" s="80">
        <v>15502.81</v>
      </c>
      <c r="C28" s="69">
        <f t="shared" si="0"/>
        <v>3.9604431801569466E-2</v>
      </c>
      <c r="D28" s="82">
        <f t="shared" si="2"/>
        <v>15374.36438442874</v>
      </c>
      <c r="E28" s="69">
        <v>4.0006394172168891E-2</v>
      </c>
      <c r="F28" s="83">
        <v>13198</v>
      </c>
      <c r="G28" s="74">
        <f t="shared" si="1"/>
        <v>2.0490218820072681E-2</v>
      </c>
      <c r="I28" s="3" t="s">
        <v>82</v>
      </c>
      <c r="J28" s="32">
        <v>0.28120000000000001</v>
      </c>
      <c r="K28" s="32">
        <v>7.9600000000000004E-2</v>
      </c>
      <c r="L28" s="32">
        <v>0.10440000000000001</v>
      </c>
      <c r="M28" s="32">
        <v>8.4400000000000003E-2</v>
      </c>
      <c r="N28" s="32">
        <v>0.70330000000000004</v>
      </c>
      <c r="S28" s="63"/>
      <c r="T28" s="63"/>
    </row>
    <row r="29" spans="1:20" outlineLevel="1" x14ac:dyDescent="0.3">
      <c r="A29" s="8">
        <f t="shared" si="3"/>
        <v>41912</v>
      </c>
      <c r="B29" s="80">
        <v>15428.98</v>
      </c>
      <c r="C29" s="69">
        <f t="shared" si="0"/>
        <v>-4.7623624362292984E-3</v>
      </c>
      <c r="D29" s="82">
        <f t="shared" si="2"/>
        <v>15158.77202236523</v>
      </c>
      <c r="E29" s="69">
        <v>-1.4022847167708741E-2</v>
      </c>
      <c r="F29" s="83">
        <v>12885</v>
      </c>
      <c r="G29" s="74">
        <f t="shared" si="1"/>
        <v>-2.3715714502197303E-2</v>
      </c>
      <c r="I29" s="66" t="str">
        <f>I19</f>
        <v>Lipper</v>
      </c>
      <c r="J29" s="44">
        <f>J27</f>
        <v>0.15012244433054275</v>
      </c>
      <c r="K29" s="44">
        <f>K27</f>
        <v>9.0308781525830328E-2</v>
      </c>
      <c r="L29" s="44">
        <f>L27</f>
        <v>9.906386867675776E-2</v>
      </c>
      <c r="M29" s="32">
        <v>6.88E-2</v>
      </c>
      <c r="N29" s="32">
        <v>0.54920000000000002</v>
      </c>
      <c r="S29" s="63"/>
      <c r="T29" s="63"/>
    </row>
    <row r="30" spans="1:20" outlineLevel="1" x14ac:dyDescent="0.3">
      <c r="A30" s="8">
        <f t="shared" si="3"/>
        <v>41943</v>
      </c>
      <c r="B30" s="80">
        <v>15829.74</v>
      </c>
      <c r="C30" s="69">
        <f t="shared" si="0"/>
        <v>2.5974497342014846E-2</v>
      </c>
      <c r="D30" s="82">
        <f t="shared" si="2"/>
        <v>15529.022048739318</v>
      </c>
      <c r="E30" s="69">
        <v>2.4424803396200012E-2</v>
      </c>
      <c r="F30" s="83">
        <v>12964</v>
      </c>
      <c r="G30" s="74">
        <f t="shared" si="1"/>
        <v>6.1311602638727206E-3</v>
      </c>
      <c r="M30" s="7"/>
    </row>
    <row r="31" spans="1:20" outlineLevel="1" x14ac:dyDescent="0.3">
      <c r="A31" s="8">
        <f t="shared" si="3"/>
        <v>41973</v>
      </c>
      <c r="B31" s="80">
        <v>16567.97</v>
      </c>
      <c r="C31" s="69">
        <f t="shared" si="0"/>
        <v>4.6635636466549758E-2</v>
      </c>
      <c r="D31" s="82">
        <f t="shared" si="2"/>
        <v>15946.661040194114</v>
      </c>
      <c r="E31" s="69">
        <v>2.6894094820909986E-2</v>
      </c>
      <c r="F31" s="83">
        <v>13080</v>
      </c>
      <c r="G31" s="74">
        <f t="shared" si="1"/>
        <v>8.9478556001234191E-3</v>
      </c>
      <c r="M31" s="7"/>
    </row>
    <row r="32" spans="1:20" outlineLevel="1" x14ac:dyDescent="0.3">
      <c r="A32" s="8">
        <f t="shared" si="3"/>
        <v>42004</v>
      </c>
      <c r="B32" s="80">
        <v>16398.240000000002</v>
      </c>
      <c r="C32" s="69">
        <f t="shared" si="0"/>
        <v>-1.0244465676845114E-2</v>
      </c>
      <c r="D32" s="82">
        <f t="shared" si="2"/>
        <v>15906.488026163099</v>
      </c>
      <c r="E32" s="69">
        <v>-2.5192116349471716E-3</v>
      </c>
      <c r="F32" s="83">
        <v>12919</v>
      </c>
      <c r="G32" s="74">
        <f t="shared" si="1"/>
        <v>-1.2308868501529052E-2</v>
      </c>
      <c r="M32" s="7"/>
    </row>
    <row r="33" spans="1:14" outlineLevel="1" x14ac:dyDescent="0.3">
      <c r="A33" s="8">
        <f t="shared" si="3"/>
        <v>42035</v>
      </c>
      <c r="B33" s="80">
        <v>15994.45</v>
      </c>
      <c r="C33" s="69">
        <f t="shared" si="0"/>
        <v>-2.4623984037311371E-2</v>
      </c>
      <c r="D33" s="82">
        <f t="shared" si="2"/>
        <v>15428.969300559133</v>
      </c>
      <c r="E33" s="69">
        <v>-3.0020374379218118E-2</v>
      </c>
      <c r="F33" s="83">
        <v>12905</v>
      </c>
      <c r="G33" s="74">
        <f t="shared" si="1"/>
        <v>-1.08367520705937E-3</v>
      </c>
      <c r="I33" s="140" t="s">
        <v>80</v>
      </c>
      <c r="J33" s="140"/>
      <c r="M33" s="7"/>
    </row>
    <row r="34" spans="1:14" ht="22.8" outlineLevel="1" x14ac:dyDescent="0.3">
      <c r="A34" s="8">
        <f t="shared" si="3"/>
        <v>42063</v>
      </c>
      <c r="B34" s="80">
        <v>17104.87</v>
      </c>
      <c r="C34" s="69">
        <f t="shared" si="0"/>
        <v>6.9425331912006866E-2</v>
      </c>
      <c r="D34" s="82">
        <f t="shared" si="2"/>
        <v>16315.729507332</v>
      </c>
      <c r="E34" s="69">
        <v>5.747371645497612E-2</v>
      </c>
      <c r="F34" s="83">
        <v>13261</v>
      </c>
      <c r="G34" s="74">
        <f t="shared" si="1"/>
        <v>2.7586206896551724E-2</v>
      </c>
      <c r="I34" s="139"/>
      <c r="J34" s="139"/>
      <c r="K34" s="9"/>
      <c r="L34" s="9"/>
      <c r="M34" s="28"/>
      <c r="N34" s="28"/>
    </row>
    <row r="35" spans="1:14" outlineLevel="1" x14ac:dyDescent="0.3">
      <c r="A35" s="8">
        <f t="shared" si="3"/>
        <v>42094</v>
      </c>
      <c r="B35" s="80">
        <v>16846.89</v>
      </c>
      <c r="C35" s="69">
        <f t="shared" si="0"/>
        <v>-1.5082254352123084E-2</v>
      </c>
      <c r="D35" s="82">
        <f t="shared" si="2"/>
        <v>16057.685409853362</v>
      </c>
      <c r="E35" s="69">
        <v>-1.581566410271007E-2</v>
      </c>
      <c r="F35" s="83">
        <v>13109</v>
      </c>
      <c r="G35" s="74">
        <f t="shared" si="1"/>
        <v>-1.1462182339190106E-2</v>
      </c>
      <c r="I35" s="88" t="s">
        <v>81</v>
      </c>
      <c r="J35" s="91">
        <f>'[1]CLT Portfolio'!I6</f>
        <v>0.92609043436806404</v>
      </c>
      <c r="K35" s="25"/>
      <c r="L35" s="9"/>
      <c r="M35" s="28"/>
      <c r="N35" s="28"/>
    </row>
    <row r="36" spans="1:14" outlineLevel="1" x14ac:dyDescent="0.3">
      <c r="A36" s="8">
        <f t="shared" si="3"/>
        <v>42124</v>
      </c>
      <c r="B36" s="80">
        <v>16476.75</v>
      </c>
      <c r="C36" s="69">
        <f t="shared" si="0"/>
        <v>-2.1970820727149013E-2</v>
      </c>
      <c r="D36" s="82">
        <f t="shared" si="2"/>
        <v>16211.75229454584</v>
      </c>
      <c r="E36" s="69">
        <v>9.5945885574479917E-3</v>
      </c>
      <c r="F36" s="83">
        <v>13268</v>
      </c>
      <c r="G36" s="74">
        <f t="shared" si="1"/>
        <v>1.212907163017774E-2</v>
      </c>
      <c r="I36" s="88" t="s">
        <v>97</v>
      </c>
      <c r="J36" s="91">
        <f>'[1]CLT Portfolio'!I7</f>
        <v>0</v>
      </c>
      <c r="K36" s="25"/>
      <c r="M36" s="7"/>
    </row>
    <row r="37" spans="1:14" outlineLevel="1" x14ac:dyDescent="0.3">
      <c r="A37" s="8">
        <f t="shared" si="3"/>
        <v>42155</v>
      </c>
      <c r="B37" s="80">
        <v>16544.05</v>
      </c>
      <c r="C37" s="69">
        <f t="shared" si="0"/>
        <v>4.0845433717207136E-3</v>
      </c>
      <c r="D37" s="82">
        <f t="shared" si="2"/>
        <v>16420.213102647962</v>
      </c>
      <c r="E37" s="69">
        <v>1.2858622825877575E-2</v>
      </c>
      <c r="F37" s="83">
        <v>13296</v>
      </c>
      <c r="G37" s="74">
        <f t="shared" si="1"/>
        <v>2.1103406692794696E-3</v>
      </c>
      <c r="I37" s="88" t="s">
        <v>83</v>
      </c>
      <c r="J37" s="91">
        <f>'[1]CLT Portfolio'!I4</f>
        <v>7.3909565631935972E-2</v>
      </c>
      <c r="K37" s="25"/>
      <c r="L37" s="7"/>
      <c r="M37" s="7"/>
    </row>
    <row r="38" spans="1:14" outlineLevel="1" x14ac:dyDescent="0.3">
      <c r="A38" s="8">
        <f t="shared" si="3"/>
        <v>42185</v>
      </c>
      <c r="B38" s="80">
        <v>16016.89</v>
      </c>
      <c r="C38" s="69">
        <f t="shared" si="0"/>
        <v>-3.1864023621785469E-2</v>
      </c>
      <c r="D38" s="82">
        <f t="shared" si="2"/>
        <v>16102.331469564304</v>
      </c>
      <c r="E38" s="69">
        <v>-1.9359166114135018E-2</v>
      </c>
      <c r="F38" s="83">
        <v>13050</v>
      </c>
      <c r="G38" s="74">
        <f t="shared" si="1"/>
        <v>-1.8501805054151624E-2</v>
      </c>
      <c r="I38" s="88" t="s">
        <v>98</v>
      </c>
      <c r="J38" s="89">
        <f>'[1]CLT Portfolio'!C4</f>
        <v>24</v>
      </c>
      <c r="K38" s="25"/>
      <c r="L38" s="7"/>
      <c r="M38" s="7"/>
    </row>
    <row r="39" spans="1:14" outlineLevel="1" x14ac:dyDescent="0.3">
      <c r="A39" s="8">
        <f t="shared" si="3"/>
        <v>42216</v>
      </c>
      <c r="B39" s="80">
        <v>16129.05</v>
      </c>
      <c r="C39" s="69">
        <f t="shared" si="0"/>
        <v>7.0026078720650427E-3</v>
      </c>
      <c r="D39" s="82">
        <f t="shared" si="2"/>
        <v>16439.708830045369</v>
      </c>
      <c r="E39" s="69">
        <v>2.0952081449742588E-2</v>
      </c>
      <c r="F39" s="83">
        <v>13117</v>
      </c>
      <c r="G39" s="74">
        <f t="shared" si="1"/>
        <v>5.1340996168582377E-3</v>
      </c>
      <c r="I39" s="88" t="s">
        <v>99</v>
      </c>
      <c r="J39" s="90" t="str">
        <f>'[1]CLT Portfolio'!C5</f>
        <v>$234.8B</v>
      </c>
      <c r="K39" s="25"/>
      <c r="L39" s="25"/>
      <c r="M39" s="25"/>
    </row>
    <row r="40" spans="1:14" outlineLevel="1" x14ac:dyDescent="0.3">
      <c r="A40" s="8">
        <f t="shared" si="3"/>
        <v>42247</v>
      </c>
      <c r="B40" s="80">
        <v>15332.69</v>
      </c>
      <c r="C40" s="69">
        <f t="shared" si="0"/>
        <v>-4.9374265688307668E-2</v>
      </c>
      <c r="D40" s="82">
        <f t="shared" si="2"/>
        <v>15447.832049794286</v>
      </c>
      <c r="E40" s="69">
        <v>-6.0334206068073382E-2</v>
      </c>
      <c r="F40" s="83">
        <v>12577</v>
      </c>
      <c r="G40" s="74">
        <f t="shared" si="1"/>
        <v>-4.1167949988564462E-2</v>
      </c>
      <c r="I40" s="88" t="s">
        <v>100</v>
      </c>
      <c r="J40" s="90" t="str">
        <f>'[1]CLT Portfolio'!C6</f>
        <v>$53.1B</v>
      </c>
      <c r="K40" s="25"/>
      <c r="L40" s="25"/>
      <c r="M40" s="25"/>
    </row>
    <row r="41" spans="1:14" outlineLevel="1" x14ac:dyDescent="0.3">
      <c r="A41" s="8">
        <f t="shared" si="3"/>
        <v>42277</v>
      </c>
      <c r="B41" s="80">
        <v>15097.15</v>
      </c>
      <c r="C41" s="69">
        <f t="shared" si="0"/>
        <v>-1.5361948881768357E-2</v>
      </c>
      <c r="D41" s="82">
        <f t="shared" si="2"/>
        <v>15065.597636881532</v>
      </c>
      <c r="E41" s="69">
        <v>-2.4743563477429453E-2</v>
      </c>
      <c r="F41" s="83">
        <v>12263</v>
      </c>
      <c r="G41" s="74">
        <f t="shared" si="1"/>
        <v>-2.4966208157748269E-2</v>
      </c>
      <c r="I41" s="88" t="s">
        <v>101</v>
      </c>
      <c r="J41" s="90">
        <f>'[1]CLT Portfolio'!C7</f>
        <v>28.02</v>
      </c>
      <c r="K41" s="25"/>
      <c r="L41" s="25"/>
      <c r="M41" s="25"/>
    </row>
    <row r="42" spans="1:14" outlineLevel="1" x14ac:dyDescent="0.3">
      <c r="A42" s="8">
        <f t="shared" si="3"/>
        <v>42308</v>
      </c>
      <c r="B42" s="80">
        <v>16297.29</v>
      </c>
      <c r="C42" s="69">
        <f t="shared" si="0"/>
        <v>7.9494474122599385E-2</v>
      </c>
      <c r="D42" s="82">
        <f t="shared" si="2"/>
        <v>16336.448992509761</v>
      </c>
      <c r="E42" s="69">
        <v>8.4354526535150853E-2</v>
      </c>
      <c r="F42" s="83">
        <v>12855</v>
      </c>
      <c r="G42" s="74">
        <f t="shared" si="1"/>
        <v>4.8275299681970155E-2</v>
      </c>
      <c r="J42" s="25"/>
      <c r="K42" s="25"/>
      <c r="L42" s="25"/>
      <c r="M42" s="25"/>
    </row>
    <row r="43" spans="1:14" outlineLevel="1" x14ac:dyDescent="0.3">
      <c r="A43" s="8">
        <f t="shared" si="3"/>
        <v>42338</v>
      </c>
      <c r="B43" s="80">
        <v>16443.11</v>
      </c>
      <c r="C43" s="69">
        <f t="shared" si="0"/>
        <v>8.9474998604062213E-3</v>
      </c>
      <c r="D43" s="82">
        <f t="shared" si="2"/>
        <v>16385.019516826673</v>
      </c>
      <c r="E43" s="69">
        <v>2.9731384304618746E-3</v>
      </c>
      <c r="F43" s="83">
        <v>12788</v>
      </c>
      <c r="G43" s="74">
        <f t="shared" si="1"/>
        <v>-5.2119797744068453E-3</v>
      </c>
      <c r="I43" s="140" t="s">
        <v>87</v>
      </c>
      <c r="J43" s="140"/>
      <c r="K43" s="25"/>
      <c r="L43" s="25"/>
      <c r="M43" s="25"/>
    </row>
    <row r="44" spans="1:14" outlineLevel="1" x14ac:dyDescent="0.3">
      <c r="A44" s="8">
        <f t="shared" si="3"/>
        <v>42369</v>
      </c>
      <c r="B44" s="80">
        <v>15849.93</v>
      </c>
      <c r="C44" s="69">
        <f t="shared" si="0"/>
        <v>-3.6074684168627483E-2</v>
      </c>
      <c r="D44" s="82">
        <f t="shared" si="2"/>
        <v>16126.595632450682</v>
      </c>
      <c r="E44" s="69">
        <v>-1.5771960729775159E-2</v>
      </c>
      <c r="F44" s="83">
        <v>12593</v>
      </c>
      <c r="G44" s="74">
        <f t="shared" si="1"/>
        <v>-1.524867062871442E-2</v>
      </c>
      <c r="I44" s="88" t="s">
        <v>90</v>
      </c>
      <c r="J44" s="93">
        <v>89</v>
      </c>
      <c r="K44" s="25"/>
      <c r="L44" s="25"/>
      <c r="M44" s="25"/>
    </row>
    <row r="45" spans="1:14" outlineLevel="1" x14ac:dyDescent="0.3">
      <c r="A45" s="8">
        <f t="shared" si="3"/>
        <v>42400</v>
      </c>
      <c r="B45" s="80">
        <v>15179.87</v>
      </c>
      <c r="C45" s="69">
        <f t="shared" si="0"/>
        <v>-4.2275265568996169E-2</v>
      </c>
      <c r="D45" s="82">
        <f t="shared" si="2"/>
        <v>15326.342441185781</v>
      </c>
      <c r="E45" s="69">
        <v>-4.9623194473518928E-2</v>
      </c>
      <c r="F45" s="83">
        <v>12121</v>
      </c>
      <c r="G45" s="74">
        <f t="shared" si="1"/>
        <v>-3.74811403160486E-2</v>
      </c>
      <c r="I45" s="88" t="s">
        <v>91</v>
      </c>
      <c r="J45" s="93">
        <v>13</v>
      </c>
      <c r="K45" s="94" t="s">
        <v>93</v>
      </c>
      <c r="L45" s="25"/>
      <c r="M45" s="25"/>
    </row>
    <row r="46" spans="1:14" outlineLevel="1" x14ac:dyDescent="0.3">
      <c r="A46" s="8">
        <f t="shared" si="3"/>
        <v>42429</v>
      </c>
      <c r="B46" s="80">
        <v>15386.98</v>
      </c>
      <c r="C46" s="69">
        <f t="shared" si="0"/>
        <v>1.3643726856685778E-2</v>
      </c>
      <c r="D46" s="82">
        <f t="shared" si="2"/>
        <v>15305.665154552169</v>
      </c>
      <c r="E46" s="69">
        <v>-1.3491338010330756E-3</v>
      </c>
      <c r="F46" s="83">
        <v>12118</v>
      </c>
      <c r="G46" s="74">
        <f t="shared" si="1"/>
        <v>-2.4750433132579819E-4</v>
      </c>
      <c r="I46" s="96" t="s">
        <v>92</v>
      </c>
      <c r="J46" s="93">
        <v>1</v>
      </c>
      <c r="K46" s="25"/>
      <c r="L46" s="25"/>
      <c r="M46" s="25"/>
    </row>
    <row r="47" spans="1:14" outlineLevel="1" x14ac:dyDescent="0.3">
      <c r="A47" s="8">
        <f t="shared" si="3"/>
        <v>42460</v>
      </c>
      <c r="B47" s="80">
        <v>16398.16</v>
      </c>
      <c r="C47" s="69">
        <f t="shared" si="0"/>
        <v>6.5716599358678587E-2</v>
      </c>
      <c r="D47" s="82">
        <f t="shared" si="2"/>
        <v>16343.960333368503</v>
      </c>
      <c r="E47" s="69">
        <v>6.7837311762143582E-2</v>
      </c>
      <c r="F47" s="83">
        <v>12710</v>
      </c>
      <c r="G47" s="74">
        <f t="shared" si="1"/>
        <v>4.8852946030698133E-2</v>
      </c>
      <c r="J47" s="25"/>
      <c r="K47" s="25"/>
      <c r="L47" s="25"/>
      <c r="M47" s="25"/>
    </row>
    <row r="48" spans="1:14" outlineLevel="1" x14ac:dyDescent="0.3">
      <c r="A48" s="8">
        <f t="shared" si="3"/>
        <v>42490</v>
      </c>
      <c r="B48" s="80">
        <v>15959.58</v>
      </c>
      <c r="C48" s="69">
        <f t="shared" si="0"/>
        <v>-2.6745683662069399E-2</v>
      </c>
      <c r="D48" s="82">
        <f t="shared" si="2"/>
        <v>16407.342546682146</v>
      </c>
      <c r="E48" s="69">
        <v>3.8780205054853578E-3</v>
      </c>
      <c r="F48" s="83">
        <v>12885</v>
      </c>
      <c r="G48" s="74">
        <f>'[1]Lipper Data'!C70</f>
        <v>0</v>
      </c>
      <c r="J48" s="25"/>
      <c r="K48" s="25"/>
      <c r="L48" s="25"/>
      <c r="M48" s="25"/>
    </row>
    <row r="49" spans="1:13" outlineLevel="1" x14ac:dyDescent="0.3">
      <c r="A49" s="8">
        <f t="shared" si="3"/>
        <v>42521</v>
      </c>
      <c r="B49" s="80">
        <v>16057.04</v>
      </c>
      <c r="C49" s="69">
        <f t="shared" si="0"/>
        <v>6.1066769927530015E-3</v>
      </c>
      <c r="D49" s="82">
        <f t="shared" si="2"/>
        <v>16701.972781939028</v>
      </c>
      <c r="E49" s="69">
        <v>1.7957218508640294E-2</v>
      </c>
      <c r="F49" s="83">
        <v>12923</v>
      </c>
      <c r="G49" s="74">
        <f>'[1]Lipper Data'!C71</f>
        <v>0</v>
      </c>
      <c r="J49" s="25"/>
      <c r="K49" s="26"/>
      <c r="L49" s="26"/>
      <c r="M49" s="26"/>
    </row>
    <row r="50" spans="1:13" outlineLevel="1" x14ac:dyDescent="0.3">
      <c r="A50" s="8">
        <f t="shared" si="3"/>
        <v>42551</v>
      </c>
      <c r="B50" s="80">
        <v>15849.93</v>
      </c>
      <c r="C50" s="69">
        <f t="shared" si="0"/>
        <v>-1.2898392231694046E-2</v>
      </c>
      <c r="D50" s="82">
        <f t="shared" si="2"/>
        <v>16745.268488237165</v>
      </c>
      <c r="E50" s="69">
        <v>2.5922510390481435E-3</v>
      </c>
      <c r="F50" s="83">
        <v>12958</v>
      </c>
      <c r="G50" s="74">
        <f>'[1]Lipper Data'!C72</f>
        <v>0</v>
      </c>
      <c r="J50" s="25"/>
      <c r="K50" s="26"/>
      <c r="L50" s="26"/>
      <c r="M50" s="26"/>
    </row>
    <row r="51" spans="1:13" outlineLevel="1" x14ac:dyDescent="0.3">
      <c r="A51" s="8">
        <f t="shared" si="3"/>
        <v>42582</v>
      </c>
      <c r="B51" s="80">
        <v>16544.36</v>
      </c>
      <c r="C51" s="69">
        <f t="shared" si="0"/>
        <v>4.3812811791597836E-2</v>
      </c>
      <c r="D51" s="82">
        <f t="shared" si="2"/>
        <v>17362.633189154982</v>
      </c>
      <c r="E51" s="69">
        <v>3.6868008497534133E-2</v>
      </c>
      <c r="F51" s="83">
        <v>13347</v>
      </c>
      <c r="G51" s="74">
        <f t="shared" ref="G51:G104" si="6">(F51-F50)/F50</f>
        <v>3.0020064824818646E-2</v>
      </c>
      <c r="J51" s="25"/>
      <c r="K51" s="26"/>
      <c r="L51" s="26"/>
      <c r="M51" s="26"/>
    </row>
    <row r="52" spans="1:13" outlineLevel="1" x14ac:dyDescent="0.3">
      <c r="A52" s="8">
        <f t="shared" si="3"/>
        <v>42613</v>
      </c>
      <c r="B52" s="80">
        <v>16617.45</v>
      </c>
      <c r="C52" s="69">
        <f t="shared" si="0"/>
        <v>4.417819728294122E-3</v>
      </c>
      <c r="D52" s="82">
        <f t="shared" si="2"/>
        <v>17387.02394767381</v>
      </c>
      <c r="E52" s="69">
        <v>1.4047845308431395E-3</v>
      </c>
      <c r="F52" s="83">
        <v>13382</v>
      </c>
      <c r="G52" s="74">
        <f t="shared" si="6"/>
        <v>2.6223121300666817E-3</v>
      </c>
      <c r="J52" s="25"/>
      <c r="K52" s="26"/>
      <c r="L52" s="26"/>
      <c r="M52" s="26"/>
    </row>
    <row r="53" spans="1:13" outlineLevel="1" x14ac:dyDescent="0.3">
      <c r="A53" s="8">
        <f t="shared" si="3"/>
        <v>42643</v>
      </c>
      <c r="B53" s="80">
        <v>16532.169999999998</v>
      </c>
      <c r="C53" s="69">
        <f t="shared" si="0"/>
        <v>-5.1319546621173811E-3</v>
      </c>
      <c r="D53" s="82">
        <f t="shared" si="2"/>
        <v>17390.273235573379</v>
      </c>
      <c r="E53" s="69">
        <v>1.8688004970535133E-4</v>
      </c>
      <c r="F53" s="83">
        <v>13464</v>
      </c>
      <c r="G53" s="74">
        <f t="shared" si="6"/>
        <v>6.1276341354057689E-3</v>
      </c>
      <c r="J53" s="25"/>
      <c r="K53" s="26"/>
      <c r="L53" s="26"/>
      <c r="M53" s="26"/>
    </row>
    <row r="54" spans="1:13" outlineLevel="1" x14ac:dyDescent="0.3">
      <c r="A54" s="8">
        <f t="shared" si="3"/>
        <v>42674</v>
      </c>
      <c r="B54" s="80">
        <v>16312.88</v>
      </c>
      <c r="C54" s="69">
        <f t="shared" si="0"/>
        <v>-1.3264441389121881E-2</v>
      </c>
      <c r="D54" s="82">
        <f t="shared" si="2"/>
        <v>17073.066779196124</v>
      </c>
      <c r="E54" s="69">
        <v>-1.8240452699062937E-2</v>
      </c>
      <c r="F54" s="83">
        <v>13286</v>
      </c>
      <c r="G54" s="74">
        <f t="shared" si="6"/>
        <v>-1.3220439691027926E-2</v>
      </c>
      <c r="J54" s="25"/>
      <c r="K54" s="26"/>
      <c r="L54" s="26"/>
      <c r="M54" s="26"/>
    </row>
    <row r="55" spans="1:13" outlineLevel="1" x14ac:dyDescent="0.3">
      <c r="A55" s="8">
        <f t="shared" si="3"/>
        <v>42704</v>
      </c>
      <c r="B55" s="80">
        <v>17372.79</v>
      </c>
      <c r="C55" s="69">
        <f t="shared" si="0"/>
        <v>6.4973812104300505E-2</v>
      </c>
      <c r="D55" s="82">
        <f t="shared" si="2"/>
        <v>17705.369764743122</v>
      </c>
      <c r="E55" s="69">
        <v>3.7035114647209877E-2</v>
      </c>
      <c r="F55" s="83">
        <v>13337</v>
      </c>
      <c r="G55" s="74">
        <f t="shared" si="6"/>
        <v>3.8386271262983592E-3</v>
      </c>
      <c r="J55" s="25"/>
      <c r="K55" s="26"/>
      <c r="L55" s="26"/>
      <c r="M55" s="26"/>
    </row>
    <row r="56" spans="1:13" outlineLevel="1" x14ac:dyDescent="0.3">
      <c r="A56" s="8">
        <f t="shared" si="3"/>
        <v>42735</v>
      </c>
      <c r="B56" s="80">
        <v>17654.98</v>
      </c>
      <c r="C56" s="69">
        <f t="shared" si="0"/>
        <v>1.6243217122868501E-2</v>
      </c>
      <c r="D56" s="82">
        <f t="shared" si="2"/>
        <v>18055.322291380955</v>
      </c>
      <c r="E56" s="69">
        <v>1.9765332850302686E-2</v>
      </c>
      <c r="F56" s="83">
        <v>13494</v>
      </c>
      <c r="G56" s="74">
        <f t="shared" si="6"/>
        <v>1.1771762765239559E-2</v>
      </c>
      <c r="J56" s="25"/>
      <c r="K56" s="26"/>
      <c r="L56" s="26"/>
      <c r="M56" s="26"/>
    </row>
    <row r="57" spans="1:13" x14ac:dyDescent="0.3">
      <c r="A57" s="8">
        <f t="shared" si="3"/>
        <v>42766</v>
      </c>
      <c r="B57" s="80">
        <v>17938.939999999999</v>
      </c>
      <c r="C57" s="69">
        <f t="shared" si="0"/>
        <v>1.6083847163803025E-2</v>
      </c>
      <c r="D57" s="82">
        <f t="shared" si="2"/>
        <v>18397.763477160046</v>
      </c>
      <c r="E57" s="69">
        <v>1.8966218395479073E-2</v>
      </c>
      <c r="F57" s="84">
        <v>13784</v>
      </c>
      <c r="G57" s="74">
        <f t="shared" si="6"/>
        <v>2.1491033051726692E-2</v>
      </c>
      <c r="J57" s="25"/>
      <c r="K57" s="26"/>
      <c r="L57" s="26"/>
      <c r="M57" s="26"/>
    </row>
    <row r="58" spans="1:13" x14ac:dyDescent="0.3">
      <c r="A58" s="8">
        <f t="shared" si="3"/>
        <v>42794</v>
      </c>
      <c r="B58" s="80">
        <v>18556.25</v>
      </c>
      <c r="C58" s="69">
        <f t="shared" si="0"/>
        <v>3.4411732242819328E-2</v>
      </c>
      <c r="D58" s="82">
        <f t="shared" si="2"/>
        <v>19128.304673488776</v>
      </c>
      <c r="E58" s="69">
        <v>3.970815241948622E-2</v>
      </c>
      <c r="F58" s="84">
        <v>14072</v>
      </c>
      <c r="G58" s="74">
        <f t="shared" si="6"/>
        <v>2.0893789901334881E-2</v>
      </c>
      <c r="J58" s="25"/>
      <c r="K58" s="26"/>
      <c r="L58" s="26"/>
      <c r="M58" s="26"/>
    </row>
    <row r="59" spans="1:13" x14ac:dyDescent="0.3">
      <c r="A59" s="8">
        <f t="shared" si="3"/>
        <v>42825</v>
      </c>
      <c r="B59" s="80">
        <v>18655.02</v>
      </c>
      <c r="C59" s="69">
        <f t="shared" si="0"/>
        <v>5.3227349275850686E-3</v>
      </c>
      <c r="D59" s="82">
        <f t="shared" si="2"/>
        <v>19150.585504800096</v>
      </c>
      <c r="E59" s="69">
        <v>1.1648095161407301E-3</v>
      </c>
      <c r="F59" s="84">
        <v>14178</v>
      </c>
      <c r="G59" s="74">
        <f t="shared" si="6"/>
        <v>7.5326890278567364E-3</v>
      </c>
      <c r="J59" s="25"/>
      <c r="K59" s="26"/>
      <c r="L59" s="26"/>
      <c r="M59" s="26"/>
    </row>
    <row r="60" spans="1:13" x14ac:dyDescent="0.3">
      <c r="A60" s="8">
        <f t="shared" si="3"/>
        <v>42855</v>
      </c>
      <c r="B60" s="81">
        <v>18667.36</v>
      </c>
      <c r="C60" s="69">
        <f t="shared" si="0"/>
        <v>6.6148414743056531E-4</v>
      </c>
      <c r="D60" s="82">
        <f t="shared" si="2"/>
        <v>19347.272919084302</v>
      </c>
      <c r="E60" s="112">
        <v>1.0270569233243876E-2</v>
      </c>
      <c r="F60" s="85">
        <v>14356</v>
      </c>
      <c r="G60" s="74">
        <f t="shared" si="6"/>
        <v>1.2554662152630836E-2</v>
      </c>
      <c r="J60" s="25"/>
      <c r="K60" s="26"/>
      <c r="L60" s="26"/>
      <c r="M60" s="26"/>
    </row>
    <row r="61" spans="1:13" x14ac:dyDescent="0.3">
      <c r="A61" s="8">
        <f t="shared" si="3"/>
        <v>42886</v>
      </c>
      <c r="B61" s="81">
        <v>18556.25</v>
      </c>
      <c r="C61" s="69">
        <f t="shared" si="0"/>
        <v>-5.9521003505584391E-3</v>
      </c>
      <c r="D61" s="82">
        <f t="shared" si="2"/>
        <v>19619.537925941568</v>
      </c>
      <c r="E61" s="112">
        <v>1.40725262932897E-2</v>
      </c>
      <c r="F61" s="85">
        <v>14549</v>
      </c>
      <c r="G61" s="74">
        <f t="shared" si="6"/>
        <v>1.3443856227361382E-2</v>
      </c>
      <c r="J61" s="25"/>
      <c r="K61" s="26"/>
      <c r="L61" s="26"/>
      <c r="M61" s="26"/>
    </row>
    <row r="62" spans="1:13" x14ac:dyDescent="0.3">
      <c r="A62" s="8">
        <f t="shared" si="3"/>
        <v>42916</v>
      </c>
      <c r="B62" s="81">
        <v>18358.71</v>
      </c>
      <c r="C62" s="69">
        <f t="shared" si="0"/>
        <v>-1.0645469855170137E-2</v>
      </c>
      <c r="D62" s="82">
        <f t="shared" si="2"/>
        <v>19741.998101065525</v>
      </c>
      <c r="E62" s="112">
        <v>6.2417461403123653E-3</v>
      </c>
      <c r="F62" s="85">
        <v>14604</v>
      </c>
      <c r="G62" s="74">
        <f t="shared" si="6"/>
        <v>3.7803285449171764E-3</v>
      </c>
      <c r="J62" s="25"/>
      <c r="K62" s="26"/>
      <c r="L62" s="26"/>
      <c r="M62" s="26"/>
    </row>
    <row r="63" spans="1:13" x14ac:dyDescent="0.3">
      <c r="A63" s="8">
        <f t="shared" si="3"/>
        <v>42947</v>
      </c>
      <c r="B63" s="81">
        <v>18593.29</v>
      </c>
      <c r="C63" s="69">
        <f t="shared" si="0"/>
        <v>1.2777586224740288E-2</v>
      </c>
      <c r="D63" s="82">
        <f t="shared" si="2"/>
        <v>20147.948095790711</v>
      </c>
      <c r="E63" s="112">
        <v>2.0562761309518951E-2</v>
      </c>
      <c r="F63" s="85">
        <v>14872</v>
      </c>
      <c r="G63" s="74">
        <f t="shared" si="6"/>
        <v>1.8351136674883594E-2</v>
      </c>
      <c r="J63" s="25"/>
      <c r="K63" s="26"/>
      <c r="L63" s="26"/>
      <c r="M63" s="26"/>
    </row>
    <row r="64" spans="1:13" x14ac:dyDescent="0.3">
      <c r="A64" s="8">
        <f t="shared" si="3"/>
        <v>42978</v>
      </c>
      <c r="B64" s="81">
        <v>18371.05</v>
      </c>
      <c r="C64" s="69">
        <f t="shared" si="0"/>
        <v>-1.1952699065092923E-2</v>
      </c>
      <c r="D64" s="82">
        <f t="shared" si="2"/>
        <v>20209.642367338343</v>
      </c>
      <c r="E64" s="112">
        <v>3.0620622633290573E-3</v>
      </c>
      <c r="F64" s="85">
        <v>14927</v>
      </c>
      <c r="G64" s="74">
        <f t="shared" si="6"/>
        <v>3.6982248520710057E-3</v>
      </c>
      <c r="J64" s="25"/>
      <c r="K64" s="26"/>
      <c r="L64" s="26"/>
      <c r="M64" s="26"/>
    </row>
    <row r="65" spans="1:13" x14ac:dyDescent="0.3">
      <c r="A65" s="8">
        <f t="shared" si="3"/>
        <v>43008</v>
      </c>
      <c r="B65" s="81">
        <v>18963.669999999998</v>
      </c>
      <c r="C65" s="69">
        <f t="shared" si="0"/>
        <v>3.2258363022255071E-2</v>
      </c>
      <c r="D65" s="82">
        <f t="shared" si="2"/>
        <v>20626.521784998436</v>
      </c>
      <c r="E65" s="112">
        <v>2.0627748382813005E-2</v>
      </c>
      <c r="F65" s="85">
        <v>15102</v>
      </c>
      <c r="G65" s="74">
        <f t="shared" si="6"/>
        <v>1.1723722114289542E-2</v>
      </c>
      <c r="J65" s="25"/>
      <c r="K65" s="26"/>
      <c r="L65" s="26"/>
      <c r="M65" s="26"/>
    </row>
    <row r="66" spans="1:13" x14ac:dyDescent="0.3">
      <c r="A66" s="8">
        <f t="shared" si="3"/>
        <v>43039</v>
      </c>
      <c r="B66" s="81">
        <v>19222.939999999999</v>
      </c>
      <c r="C66" s="69">
        <f t="shared" si="0"/>
        <v>1.3671931646142358E-2</v>
      </c>
      <c r="D66" s="82">
        <f t="shared" si="2"/>
        <v>21107.838379575918</v>
      </c>
      <c r="E66" s="112">
        <v>2.3334840434781512E-2</v>
      </c>
      <c r="F66" s="85">
        <v>15279</v>
      </c>
      <c r="G66" s="74">
        <f t="shared" si="6"/>
        <v>1.1720301946762018E-2</v>
      </c>
      <c r="J66" s="25"/>
      <c r="K66" s="26"/>
      <c r="L66" s="26"/>
      <c r="M66" s="26"/>
    </row>
    <row r="67" spans="1:13" x14ac:dyDescent="0.3">
      <c r="A67" s="8">
        <f t="shared" si="3"/>
        <v>43069</v>
      </c>
      <c r="B67" s="81">
        <v>20025.439999999999</v>
      </c>
      <c r="C67" s="69">
        <f t="shared" ref="C67:C104" si="7">(B67-B66)/B66</f>
        <v>4.1746996037026599E-2</v>
      </c>
      <c r="D67" s="82">
        <f t="shared" si="2"/>
        <v>21755.206245384546</v>
      </c>
      <c r="E67" s="112">
        <v>3.0669548163445581E-2</v>
      </c>
      <c r="F67" s="85">
        <v>15446</v>
      </c>
      <c r="G67" s="74">
        <f t="shared" si="6"/>
        <v>1.0930034688134041E-2</v>
      </c>
      <c r="J67" s="25"/>
      <c r="K67" s="26"/>
      <c r="L67" s="26"/>
      <c r="M67" s="26"/>
    </row>
    <row r="68" spans="1:13" x14ac:dyDescent="0.3">
      <c r="A68" s="8">
        <f t="shared" si="3"/>
        <v>43100</v>
      </c>
      <c r="B68" s="81">
        <v>20603.759999999998</v>
      </c>
      <c r="C68" s="69">
        <f t="shared" si="7"/>
        <v>2.8879265574189617E-2</v>
      </c>
      <c r="D68" s="82">
        <f t="shared" ref="D68:D104" si="8">D67*(1+E68)</f>
        <v>21997.088300453652</v>
      </c>
      <c r="E68" s="112">
        <v>1.1118352652732089E-2</v>
      </c>
      <c r="F68" s="85">
        <v>15581</v>
      </c>
      <c r="G68" s="74">
        <f t="shared" si="6"/>
        <v>8.7401268936941594E-3</v>
      </c>
      <c r="J68" s="25"/>
      <c r="K68" s="26"/>
      <c r="L68" s="26"/>
      <c r="M68" s="26"/>
    </row>
    <row r="69" spans="1:13" x14ac:dyDescent="0.3">
      <c r="A69" s="8">
        <f t="shared" ref="A69:A104" si="9">EOMONTH(A68,1)</f>
        <v>43131</v>
      </c>
      <c r="B69" s="81">
        <v>21708.21</v>
      </c>
      <c r="C69" s="69">
        <f t="shared" si="7"/>
        <v>5.3604293585248555E-2</v>
      </c>
      <c r="D69" s="82">
        <f t="shared" si="8"/>
        <v>23256.503850617173</v>
      </c>
      <c r="E69" s="112">
        <v>5.7253738902232287E-2</v>
      </c>
      <c r="F69" s="85">
        <v>16093</v>
      </c>
      <c r="G69" s="74">
        <f t="shared" si="6"/>
        <v>3.2860535267312752E-2</v>
      </c>
      <c r="J69" s="25"/>
      <c r="K69" s="26"/>
      <c r="L69" s="26"/>
      <c r="M69" s="26"/>
    </row>
    <row r="70" spans="1:13" x14ac:dyDescent="0.3">
      <c r="A70" s="8">
        <f t="shared" si="9"/>
        <v>43159</v>
      </c>
      <c r="B70" s="81">
        <v>21238.5</v>
      </c>
      <c r="C70" s="69">
        <f t="shared" si="7"/>
        <v>-2.163743579042211E-2</v>
      </c>
      <c r="D70" s="82">
        <f t="shared" si="8"/>
        <v>22399.367021837767</v>
      </c>
      <c r="E70" s="112">
        <v>-3.6855790289246793E-2</v>
      </c>
      <c r="F70" s="85">
        <v>15620</v>
      </c>
      <c r="G70" s="74">
        <f t="shared" si="6"/>
        <v>-2.939166097060834E-2</v>
      </c>
      <c r="J70" s="25"/>
      <c r="K70" s="26"/>
      <c r="L70" s="26"/>
      <c r="M70" s="26"/>
    </row>
    <row r="71" spans="1:13" x14ac:dyDescent="0.3">
      <c r="A71" s="8">
        <f t="shared" si="9"/>
        <v>43190</v>
      </c>
      <c r="B71" s="81">
        <v>20641.849999999999</v>
      </c>
      <c r="C71" s="69">
        <f t="shared" si="7"/>
        <v>-2.8092850248369775E-2</v>
      </c>
      <c r="D71" s="82">
        <f t="shared" si="8"/>
        <v>21830.108661251204</v>
      </c>
      <c r="E71" s="112">
        <v>-2.5414037817746205E-2</v>
      </c>
      <c r="F71" s="85">
        <v>15503</v>
      </c>
      <c r="G71" s="74">
        <f t="shared" si="6"/>
        <v>-7.4903969270166456E-3</v>
      </c>
      <c r="J71" s="25"/>
      <c r="K71" s="26"/>
      <c r="L71" s="26"/>
      <c r="M71" s="26"/>
    </row>
    <row r="72" spans="1:13" x14ac:dyDescent="0.3">
      <c r="A72" s="8">
        <f t="shared" si="9"/>
        <v>43220</v>
      </c>
      <c r="B72" s="81">
        <v>20718.009999999998</v>
      </c>
      <c r="C72" s="69">
        <f t="shared" si="7"/>
        <v>3.6895917759309296E-3</v>
      </c>
      <c r="D72" s="82">
        <f t="shared" si="8"/>
        <v>21913.872771389408</v>
      </c>
      <c r="E72" s="112">
        <v>3.8370908472336041E-3</v>
      </c>
      <c r="F72" s="85">
        <v>15556</v>
      </c>
      <c r="G72" s="74">
        <f t="shared" si="6"/>
        <v>3.4186931561633232E-3</v>
      </c>
      <c r="J72" s="25"/>
      <c r="K72" s="26"/>
      <c r="L72" s="26"/>
      <c r="M72" s="26"/>
    </row>
    <row r="73" spans="1:13" x14ac:dyDescent="0.3">
      <c r="A73" s="8">
        <f t="shared" si="9"/>
        <v>43251</v>
      </c>
      <c r="B73" s="81">
        <v>21390.84</v>
      </c>
      <c r="C73" s="69">
        <f t="shared" si="7"/>
        <v>3.2475609385264406E-2</v>
      </c>
      <c r="D73" s="82">
        <f t="shared" si="8"/>
        <v>22441.607764532149</v>
      </c>
      <c r="E73" s="112">
        <v>2.4082233142822096E-2</v>
      </c>
      <c r="F73" s="85">
        <v>15618</v>
      </c>
      <c r="G73" s="74">
        <f t="shared" si="6"/>
        <v>3.985600411416817E-3</v>
      </c>
      <c r="J73" s="25"/>
      <c r="K73" s="26"/>
      <c r="L73" s="26"/>
      <c r="M73" s="26"/>
    </row>
    <row r="74" spans="1:13" x14ac:dyDescent="0.3">
      <c r="A74" s="8">
        <f t="shared" si="9"/>
        <v>43281</v>
      </c>
      <c r="B74" s="81">
        <v>21479.71</v>
      </c>
      <c r="C74" s="69">
        <f t="shared" si="7"/>
        <v>4.1545820547486201E-3</v>
      </c>
      <c r="D74" s="82">
        <f t="shared" si="8"/>
        <v>22579.723599535842</v>
      </c>
      <c r="E74" s="112">
        <v>6.154453658261394E-3</v>
      </c>
      <c r="F74" s="85">
        <v>15606</v>
      </c>
      <c r="G74" s="74">
        <f t="shared" si="6"/>
        <v>-7.68344218209758E-4</v>
      </c>
      <c r="J74" s="25"/>
      <c r="K74" s="26"/>
      <c r="L74" s="26"/>
      <c r="M74" s="26"/>
    </row>
    <row r="75" spans="1:13" x14ac:dyDescent="0.3">
      <c r="A75" s="8">
        <f t="shared" si="9"/>
        <v>43312</v>
      </c>
      <c r="B75" s="81">
        <v>22381.040000000001</v>
      </c>
      <c r="C75" s="69">
        <f t="shared" si="7"/>
        <v>4.1961925929167657E-2</v>
      </c>
      <c r="D75" s="82">
        <f t="shared" si="8"/>
        <v>23420.023209199309</v>
      </c>
      <c r="E75" s="112">
        <v>3.7214787238615266E-2</v>
      </c>
      <c r="F75" s="85">
        <v>15910</v>
      </c>
      <c r="G75" s="74">
        <f t="shared" si="6"/>
        <v>1.9479687299756503E-2</v>
      </c>
      <c r="J75" s="25"/>
      <c r="K75" s="26"/>
      <c r="L75" s="26"/>
      <c r="M75" s="26"/>
    </row>
    <row r="76" spans="1:13" x14ac:dyDescent="0.3">
      <c r="A76" s="8">
        <f t="shared" si="9"/>
        <v>43343</v>
      </c>
      <c r="B76" s="81">
        <v>23244.29</v>
      </c>
      <c r="C76" s="69">
        <f t="shared" si="7"/>
        <v>3.8570593681080054E-2</v>
      </c>
      <c r="D76" s="82">
        <f t="shared" si="8"/>
        <v>24183.141681612015</v>
      </c>
      <c r="E76" s="112">
        <v>3.2584018623557753E-2</v>
      </c>
      <c r="F76" s="85">
        <v>15972</v>
      </c>
      <c r="G76" s="74">
        <f t="shared" si="6"/>
        <v>3.8969201759899434E-3</v>
      </c>
      <c r="J76" s="25"/>
      <c r="K76" s="26"/>
      <c r="L76" s="26"/>
      <c r="M76" s="26"/>
    </row>
    <row r="77" spans="1:13" x14ac:dyDescent="0.3">
      <c r="A77" s="8">
        <f t="shared" si="9"/>
        <v>43373</v>
      </c>
      <c r="B77" s="81">
        <v>23244.29</v>
      </c>
      <c r="C77" s="69">
        <f t="shared" si="7"/>
        <v>0</v>
      </c>
      <c r="D77" s="82">
        <f t="shared" si="8"/>
        <v>24320.793332630055</v>
      </c>
      <c r="E77" s="112">
        <v>5.6920499755706011E-3</v>
      </c>
      <c r="F77" s="85">
        <v>15991</v>
      </c>
      <c r="G77" s="74">
        <f t="shared" si="6"/>
        <v>1.1895817680941648E-3</v>
      </c>
      <c r="J77" s="25"/>
      <c r="K77" s="26"/>
      <c r="L77" s="26"/>
      <c r="M77" s="26"/>
    </row>
    <row r="78" spans="1:13" x14ac:dyDescent="0.3">
      <c r="A78" s="8">
        <f t="shared" si="9"/>
        <v>43404</v>
      </c>
      <c r="B78" s="81">
        <v>21695.52</v>
      </c>
      <c r="C78" s="69">
        <f t="shared" si="7"/>
        <v>-6.663012722694478E-2</v>
      </c>
      <c r="D78" s="82">
        <f t="shared" si="8"/>
        <v>22658.466082920168</v>
      </c>
      <c r="E78" s="112">
        <v>-6.8350042162466096E-2</v>
      </c>
      <c r="F78" s="85">
        <v>15185</v>
      </c>
      <c r="G78" s="74">
        <f t="shared" si="6"/>
        <v>-5.0403351885435557E-2</v>
      </c>
      <c r="J78" s="25"/>
      <c r="K78" s="26"/>
      <c r="L78" s="26"/>
      <c r="M78" s="26"/>
    </row>
    <row r="79" spans="1:13" x14ac:dyDescent="0.3">
      <c r="A79" s="8">
        <f t="shared" si="9"/>
        <v>43434</v>
      </c>
      <c r="B79" s="81">
        <v>21885.94</v>
      </c>
      <c r="C79" s="69">
        <f t="shared" si="7"/>
        <v>8.7769272181537124E-3</v>
      </c>
      <c r="D79" s="82">
        <f t="shared" si="8"/>
        <v>23120.202553011954</v>
      </c>
      <c r="E79" s="112">
        <v>2.0378099223576251E-2</v>
      </c>
      <c r="F79" s="85">
        <v>15343</v>
      </c>
      <c r="G79" s="74">
        <f t="shared" si="6"/>
        <v>1.0405004939084623E-2</v>
      </c>
      <c r="J79" s="25"/>
      <c r="K79" s="26"/>
      <c r="L79" s="26"/>
      <c r="M79" s="26"/>
    </row>
    <row r="80" spans="1:13" x14ac:dyDescent="0.3">
      <c r="A80" s="8">
        <f t="shared" si="9"/>
        <v>43465</v>
      </c>
      <c r="B80" s="81">
        <v>19581.990000000002</v>
      </c>
      <c r="C80" s="69">
        <f t="shared" si="7"/>
        <v>-0.10527078114990708</v>
      </c>
      <c r="D80" s="82">
        <f t="shared" si="8"/>
        <v>21032.682772444379</v>
      </c>
      <c r="E80" s="112">
        <v>-9.028985692409619E-2</v>
      </c>
      <c r="F80" s="85">
        <v>14631</v>
      </c>
      <c r="G80" s="74">
        <f t="shared" si="6"/>
        <v>-4.6405526950400837E-2</v>
      </c>
      <c r="J80" s="25"/>
      <c r="K80" s="26"/>
      <c r="L80" s="26"/>
      <c r="M80" s="26"/>
    </row>
    <row r="81" spans="1:13" x14ac:dyDescent="0.3">
      <c r="A81" s="8">
        <f t="shared" si="9"/>
        <v>43496</v>
      </c>
      <c r="B81" s="81">
        <v>19477.759999999998</v>
      </c>
      <c r="C81" s="69">
        <f t="shared" si="7"/>
        <v>-5.3227480965930014E-3</v>
      </c>
      <c r="D81" s="82">
        <f t="shared" si="8"/>
        <v>22718.134824348588</v>
      </c>
      <c r="E81" s="112">
        <v>8.0134905762586639E-2</v>
      </c>
      <c r="F81" s="85">
        <v>15516</v>
      </c>
      <c r="G81" s="74">
        <f t="shared" si="6"/>
        <v>6.0488004921058026E-2</v>
      </c>
      <c r="J81" s="25"/>
      <c r="K81" s="26"/>
      <c r="L81" s="26"/>
      <c r="M81" s="26"/>
    </row>
    <row r="82" spans="1:13" x14ac:dyDescent="0.3">
      <c r="A82" s="8">
        <f t="shared" si="9"/>
        <v>43524</v>
      </c>
      <c r="B82" s="81">
        <v>19451.7</v>
      </c>
      <c r="C82" s="69">
        <f t="shared" si="7"/>
        <v>-1.337936189787618E-3</v>
      </c>
      <c r="D82" s="82">
        <f t="shared" si="8"/>
        <v>23447.57885852941</v>
      </c>
      <c r="E82" s="112">
        <v>3.2108447274422636E-2</v>
      </c>
      <c r="F82" s="85">
        <v>15811</v>
      </c>
      <c r="G82" s="74">
        <f t="shared" si="6"/>
        <v>1.9012632121680844E-2</v>
      </c>
      <c r="J82" s="25"/>
      <c r="K82" s="26"/>
      <c r="L82" s="26"/>
      <c r="M82" s="26"/>
    </row>
    <row r="83" spans="1:13" x14ac:dyDescent="0.3">
      <c r="A83" s="8">
        <f t="shared" si="9"/>
        <v>43555</v>
      </c>
      <c r="B83" s="81">
        <v>19608.04</v>
      </c>
      <c r="C83" s="69">
        <f t="shared" si="7"/>
        <v>8.0373437797210592E-3</v>
      </c>
      <c r="D83" s="82">
        <f t="shared" si="8"/>
        <v>23903.196539719411</v>
      </c>
      <c r="E83" s="112">
        <v>1.9431331650016537E-2</v>
      </c>
      <c r="F83" s="85">
        <v>16005</v>
      </c>
      <c r="G83" s="74">
        <f t="shared" si="6"/>
        <v>1.2269938650306749E-2</v>
      </c>
      <c r="J83" s="25"/>
      <c r="K83" s="26"/>
      <c r="L83" s="26"/>
      <c r="M83" s="26"/>
    </row>
    <row r="84" spans="1:13" x14ac:dyDescent="0.3">
      <c r="A84" s="8">
        <f t="shared" si="9"/>
        <v>43585</v>
      </c>
      <c r="B84" s="81">
        <v>19595.009999999998</v>
      </c>
      <c r="C84" s="69">
        <f t="shared" si="7"/>
        <v>-6.6452332818591115E-4</v>
      </c>
      <c r="D84" s="82">
        <f t="shared" si="8"/>
        <v>24871.020149804863</v>
      </c>
      <c r="E84" s="112">
        <v>4.0489296420135323E-2</v>
      </c>
      <c r="F84" s="85">
        <v>16374</v>
      </c>
      <c r="G84" s="74">
        <f t="shared" si="6"/>
        <v>2.3055295220243674E-2</v>
      </c>
      <c r="J84" s="25"/>
      <c r="K84" s="26"/>
      <c r="L84" s="26"/>
      <c r="M84" s="26"/>
    </row>
    <row r="85" spans="1:13" x14ac:dyDescent="0.3">
      <c r="A85" s="8">
        <f t="shared" si="9"/>
        <v>43616</v>
      </c>
      <c r="B85" s="81">
        <v>19881.64</v>
      </c>
      <c r="C85" s="69">
        <f t="shared" si="7"/>
        <v>1.4627703685785363E-2</v>
      </c>
      <c r="D85" s="82">
        <f t="shared" si="8"/>
        <v>23290.515877202266</v>
      </c>
      <c r="E85" s="112">
        <v>-6.3548027506824978E-2</v>
      </c>
      <c r="F85" s="85">
        <v>15790</v>
      </c>
      <c r="G85" s="74">
        <f t="shared" si="6"/>
        <v>-3.5666300232075239E-2</v>
      </c>
      <c r="J85" s="25"/>
      <c r="K85" s="26"/>
      <c r="L85" s="26"/>
      <c r="M85" s="26"/>
    </row>
    <row r="86" spans="1:13" x14ac:dyDescent="0.3">
      <c r="A86" s="8">
        <f t="shared" si="9"/>
        <v>43646</v>
      </c>
      <c r="B86" s="81">
        <v>20037.990000000002</v>
      </c>
      <c r="C86" s="69">
        <f t="shared" si="7"/>
        <v>7.8640393850810189E-3</v>
      </c>
      <c r="D86" s="82">
        <f t="shared" si="8"/>
        <v>24931.954847557787</v>
      </c>
      <c r="E86" s="112">
        <v>7.0476711594105623E-2</v>
      </c>
      <c r="F86" s="85">
        <v>16525</v>
      </c>
      <c r="G86" s="74">
        <f t="shared" si="6"/>
        <v>4.6548448385053828E-2</v>
      </c>
      <c r="J86" s="25"/>
      <c r="K86" s="26"/>
      <c r="L86" s="26"/>
      <c r="M86" s="26"/>
    </row>
    <row r="87" spans="1:13" x14ac:dyDescent="0.3">
      <c r="A87" s="8">
        <f t="shared" si="9"/>
        <v>43677</v>
      </c>
      <c r="B87" s="81">
        <v>19972.84</v>
      </c>
      <c r="C87" s="69">
        <f t="shared" si="7"/>
        <v>-3.2513241098534058E-3</v>
      </c>
      <c r="D87" s="82">
        <f t="shared" si="8"/>
        <v>25290.304884481509</v>
      </c>
      <c r="E87" s="112">
        <v>1.4373122328946719E-2</v>
      </c>
      <c r="F87" s="85">
        <v>16566</v>
      </c>
      <c r="G87" s="74">
        <f t="shared" si="6"/>
        <v>2.4810892586989409E-3</v>
      </c>
      <c r="J87" s="25"/>
      <c r="K87" s="26"/>
      <c r="L87" s="26"/>
      <c r="M87" s="26"/>
    </row>
    <row r="88" spans="1:13" x14ac:dyDescent="0.3">
      <c r="A88" s="8">
        <f t="shared" si="9"/>
        <v>43708</v>
      </c>
      <c r="B88" s="81">
        <v>20311.59</v>
      </c>
      <c r="C88" s="69">
        <f t="shared" si="7"/>
        <v>1.6960532403003277E-2</v>
      </c>
      <c r="D88" s="82">
        <f t="shared" si="8"/>
        <v>24889.671906319254</v>
      </c>
      <c r="E88" s="112">
        <v>-1.5841366088397368E-2</v>
      </c>
      <c r="F88" s="85">
        <v>16431</v>
      </c>
      <c r="G88" s="74">
        <f t="shared" si="6"/>
        <v>-8.1492212966316549E-3</v>
      </c>
      <c r="J88" s="25"/>
      <c r="K88" s="26"/>
      <c r="L88" s="26"/>
      <c r="M88" s="26"/>
    </row>
    <row r="89" spans="1:13" x14ac:dyDescent="0.3">
      <c r="A89" s="8">
        <f t="shared" si="9"/>
        <v>43738</v>
      </c>
      <c r="B89" s="81">
        <v>20194.330000000002</v>
      </c>
      <c r="C89" s="69">
        <f t="shared" si="7"/>
        <v>-5.7730586330266807E-3</v>
      </c>
      <c r="D89" s="82">
        <f t="shared" si="8"/>
        <v>25355.375039561164</v>
      </c>
      <c r="E89" s="112">
        <v>1.8710697955149458E-2</v>
      </c>
      <c r="F89" s="85">
        <v>16579</v>
      </c>
      <c r="G89" s="74">
        <f t="shared" si="6"/>
        <v>9.0073641287809637E-3</v>
      </c>
      <c r="J89" s="25"/>
      <c r="K89" s="26"/>
      <c r="L89" s="26"/>
      <c r="M89" s="26"/>
    </row>
    <row r="90" spans="1:13" x14ac:dyDescent="0.3">
      <c r="A90" s="8">
        <f t="shared" si="9"/>
        <v>43769</v>
      </c>
      <c r="B90" s="113">
        <v>20233</v>
      </c>
      <c r="C90" s="69">
        <f t="shared" si="7"/>
        <v>1.9148939330989566E-3</v>
      </c>
      <c r="D90" s="82">
        <f t="shared" si="8"/>
        <v>25904.546893132214</v>
      </c>
      <c r="E90" s="112">
        <v>2.1658991543773043E-2</v>
      </c>
      <c r="F90" s="85">
        <v>16818</v>
      </c>
      <c r="G90" s="74">
        <f t="shared" si="6"/>
        <v>1.4415827251342059E-2</v>
      </c>
      <c r="J90" s="25"/>
      <c r="K90" s="26"/>
      <c r="L90" s="26"/>
      <c r="M90" s="26"/>
    </row>
    <row r="91" spans="1:13" x14ac:dyDescent="0.3">
      <c r="A91" s="8">
        <f t="shared" si="9"/>
        <v>43799</v>
      </c>
      <c r="B91" s="113">
        <v>20155</v>
      </c>
      <c r="C91" s="69">
        <f t="shared" si="7"/>
        <v>-3.855088222211239E-3</v>
      </c>
      <c r="D91" s="82">
        <f t="shared" si="8"/>
        <v>26844.857052431726</v>
      </c>
      <c r="E91" s="112">
        <v>3.6299039052051674E-2</v>
      </c>
      <c r="F91" s="85">
        <v>17139</v>
      </c>
      <c r="G91" s="74">
        <f t="shared" si="6"/>
        <v>1.9086692829111667E-2</v>
      </c>
      <c r="J91" s="25"/>
      <c r="K91" s="26"/>
      <c r="L91" s="26"/>
      <c r="M91" s="26"/>
    </row>
    <row r="92" spans="1:13" x14ac:dyDescent="0.3">
      <c r="A92" s="8">
        <f t="shared" si="9"/>
        <v>43830</v>
      </c>
      <c r="B92" s="113">
        <v>20124</v>
      </c>
      <c r="C92" s="69">
        <f t="shared" si="7"/>
        <v>-1.5380798809228478E-3</v>
      </c>
      <c r="D92" s="82">
        <f t="shared" si="8"/>
        <v>27655.111298660227</v>
      </c>
      <c r="E92" s="112">
        <v>3.0182848232194415E-2</v>
      </c>
      <c r="F92" s="85">
        <v>17559</v>
      </c>
      <c r="G92" s="74">
        <f t="shared" si="6"/>
        <v>2.4505513740591633E-2</v>
      </c>
      <c r="J92" s="25"/>
      <c r="K92" s="26"/>
      <c r="L92" s="26"/>
      <c r="M92" s="26"/>
    </row>
    <row r="93" spans="1:13" x14ac:dyDescent="0.3">
      <c r="A93" s="8">
        <f t="shared" si="9"/>
        <v>43861</v>
      </c>
      <c r="B93" s="113">
        <v>20329</v>
      </c>
      <c r="C93" s="69">
        <f t="shared" si="7"/>
        <v>1.0186841582190419E-2</v>
      </c>
      <c r="D93" s="82">
        <f t="shared" si="8"/>
        <v>27644.26627281362</v>
      </c>
      <c r="E93" s="112">
        <v>-3.9215267403869269E-4</v>
      </c>
      <c r="F93" s="85">
        <v>17497</v>
      </c>
      <c r="G93" s="74">
        <f t="shared" si="6"/>
        <v>-3.5309527877441767E-3</v>
      </c>
      <c r="J93" s="25"/>
      <c r="K93" s="26"/>
      <c r="L93" s="26"/>
      <c r="M93" s="26"/>
    </row>
    <row r="94" spans="1:13" x14ac:dyDescent="0.3">
      <c r="A94" s="8">
        <f t="shared" si="9"/>
        <v>43890</v>
      </c>
      <c r="B94" s="113">
        <v>18794</v>
      </c>
      <c r="C94" s="69">
        <f t="shared" si="7"/>
        <v>-7.5507895125190613E-2</v>
      </c>
      <c r="D94" s="82">
        <f t="shared" si="8"/>
        <v>25368.625382424336</v>
      </c>
      <c r="E94" s="112">
        <v>-8.2318729964890869E-2</v>
      </c>
      <c r="F94" s="85">
        <v>16680</v>
      </c>
      <c r="G94" s="74">
        <f t="shared" si="6"/>
        <v>-4.6693718923243983E-2</v>
      </c>
      <c r="J94" s="25"/>
      <c r="K94" s="26"/>
      <c r="L94" s="26"/>
      <c r="M94" s="26"/>
    </row>
    <row r="95" spans="1:13" x14ac:dyDescent="0.3">
      <c r="A95" s="8">
        <f t="shared" si="9"/>
        <v>43921</v>
      </c>
      <c r="B95" s="113">
        <v>17625</v>
      </c>
      <c r="C95" s="69">
        <f t="shared" si="7"/>
        <v>-6.2200702351814408E-2</v>
      </c>
      <c r="D95" s="82">
        <f t="shared" si="8"/>
        <v>22235.256883637539</v>
      </c>
      <c r="E95" s="112">
        <v>-0.12351353104680352</v>
      </c>
      <c r="F95" s="85">
        <v>14784</v>
      </c>
      <c r="G95" s="74">
        <f t="shared" si="6"/>
        <v>-0.11366906474820145</v>
      </c>
      <c r="J95" s="25"/>
      <c r="K95" s="26"/>
      <c r="L95" s="26"/>
      <c r="M95" s="26"/>
    </row>
    <row r="96" spans="1:13" x14ac:dyDescent="0.3">
      <c r="A96" s="8">
        <f t="shared" si="9"/>
        <v>43951</v>
      </c>
      <c r="B96" s="113">
        <v>19145</v>
      </c>
      <c r="C96" s="69">
        <f t="shared" si="7"/>
        <v>8.6241134751773044E-2</v>
      </c>
      <c r="D96" s="82">
        <f t="shared" si="8"/>
        <v>25085.684143897066</v>
      </c>
      <c r="E96" s="112">
        <v>0.12819403324982925</v>
      </c>
      <c r="F96" s="85">
        <v>16045</v>
      </c>
      <c r="G96" s="74">
        <f t="shared" si="6"/>
        <v>8.5294913419913423E-2</v>
      </c>
      <c r="J96" s="25"/>
      <c r="K96" s="26"/>
      <c r="L96" s="26"/>
      <c r="M96" s="26"/>
    </row>
    <row r="97" spans="1:13" x14ac:dyDescent="0.3">
      <c r="A97" s="8">
        <f t="shared" si="9"/>
        <v>43982</v>
      </c>
      <c r="B97" s="113">
        <v>20007</v>
      </c>
      <c r="C97" s="69">
        <f t="shared" si="7"/>
        <v>4.5024810655523634E-2</v>
      </c>
      <c r="D97" s="82">
        <f t="shared" si="8"/>
        <v>26280.451524422442</v>
      </c>
      <c r="E97" s="112">
        <v>4.7627458500709929E-2</v>
      </c>
      <c r="F97" s="85">
        <v>16700</v>
      </c>
      <c r="G97" s="74">
        <f t="shared" si="6"/>
        <v>4.0822686195076348E-2</v>
      </c>
      <c r="J97" s="25"/>
      <c r="K97" s="26"/>
      <c r="L97" s="26"/>
      <c r="M97" s="26"/>
    </row>
    <row r="98" spans="1:13" x14ac:dyDescent="0.3">
      <c r="A98" s="8">
        <f t="shared" si="9"/>
        <v>44012</v>
      </c>
      <c r="B98" s="113">
        <v>20182</v>
      </c>
      <c r="C98" s="69">
        <f t="shared" si="7"/>
        <v>8.7469385714999751E-3</v>
      </c>
      <c r="D98" s="82">
        <f t="shared" si="8"/>
        <v>26803.122692267149</v>
      </c>
      <c r="E98" s="112">
        <v>1.9888211104706066E-2</v>
      </c>
      <c r="F98" s="85">
        <v>17088</v>
      </c>
      <c r="G98" s="74">
        <f t="shared" si="6"/>
        <v>2.3233532934131735E-2</v>
      </c>
      <c r="J98" s="25"/>
      <c r="K98" s="26"/>
      <c r="L98" s="26"/>
      <c r="M98" s="26"/>
    </row>
    <row r="99" spans="1:13" x14ac:dyDescent="0.3">
      <c r="A99" s="8">
        <f t="shared" si="9"/>
        <v>44043</v>
      </c>
      <c r="B99" s="113">
        <v>21162</v>
      </c>
      <c r="C99" s="69">
        <f t="shared" si="7"/>
        <v>4.8558121098008125E-2</v>
      </c>
      <c r="D99" s="82">
        <f t="shared" si="8"/>
        <v>28314.421352463374</v>
      </c>
      <c r="E99" s="112">
        <v>5.6385171143966906E-2</v>
      </c>
      <c r="F99" s="85">
        <v>17794</v>
      </c>
      <c r="G99" s="74">
        <f t="shared" si="6"/>
        <v>4.1315543071161046E-2</v>
      </c>
      <c r="J99" s="25"/>
      <c r="K99" s="26"/>
      <c r="L99" s="26"/>
      <c r="M99" s="26"/>
    </row>
    <row r="100" spans="1:13" x14ac:dyDescent="0.3">
      <c r="A100" s="8">
        <f t="shared" si="9"/>
        <v>44074</v>
      </c>
      <c r="B100" s="113">
        <v>22608</v>
      </c>
      <c r="C100" s="69">
        <f t="shared" si="7"/>
        <v>6.8330025517436915E-2</v>
      </c>
      <c r="D100" s="82">
        <f t="shared" si="8"/>
        <v>30349.657136828813</v>
      </c>
      <c r="E100" s="112">
        <v>7.1879829682211405E-2</v>
      </c>
      <c r="F100" s="85">
        <v>18456</v>
      </c>
      <c r="G100" s="74">
        <f t="shared" si="6"/>
        <v>3.7203551759019897E-2</v>
      </c>
      <c r="J100" s="25"/>
      <c r="K100" s="26"/>
      <c r="L100" s="26"/>
      <c r="M100" s="26"/>
    </row>
    <row r="101" spans="1:13" x14ac:dyDescent="0.3">
      <c r="A101" s="8">
        <f t="shared" si="9"/>
        <v>44104</v>
      </c>
      <c r="B101" s="113">
        <v>22404</v>
      </c>
      <c r="C101" s="69">
        <f t="shared" si="7"/>
        <v>-9.0233545647558384E-3</v>
      </c>
      <c r="D101" s="82">
        <f t="shared" si="8"/>
        <v>29196.455322291415</v>
      </c>
      <c r="E101" s="112">
        <v>-3.7997194147475488E-2</v>
      </c>
      <c r="F101" s="85">
        <v>18071</v>
      </c>
      <c r="G101" s="74">
        <f t="shared" si="6"/>
        <v>-2.0860424794104899E-2</v>
      </c>
      <c r="J101" s="25"/>
      <c r="K101" s="26"/>
      <c r="L101" s="26"/>
      <c r="M101" s="26"/>
    </row>
    <row r="102" spans="1:13" x14ac:dyDescent="0.3">
      <c r="A102" s="8">
        <f t="shared" si="9"/>
        <v>44135</v>
      </c>
      <c r="B102" s="113">
        <v>22068</v>
      </c>
      <c r="C102" s="69">
        <f t="shared" si="7"/>
        <v>-1.4997321906802356E-2</v>
      </c>
      <c r="D102" s="82">
        <f t="shared" si="8"/>
        <v>28420.044308471392</v>
      </c>
      <c r="E102" s="112">
        <v>-2.6592646444557833E-2</v>
      </c>
      <c r="F102" s="85">
        <v>17862</v>
      </c>
      <c r="G102" s="74">
        <f t="shared" si="6"/>
        <v>-1.156549167173925E-2</v>
      </c>
      <c r="J102" s="25"/>
      <c r="K102" s="26"/>
      <c r="L102" s="26"/>
      <c r="M102" s="26"/>
    </row>
    <row r="103" spans="1:13" x14ac:dyDescent="0.3">
      <c r="A103" s="8">
        <f t="shared" si="9"/>
        <v>44165</v>
      </c>
      <c r="B103" s="113">
        <v>24874</v>
      </c>
      <c r="C103" s="69">
        <f t="shared" si="7"/>
        <v>0.12715243791915895</v>
      </c>
      <c r="D103" s="82">
        <f t="shared" si="8"/>
        <v>31531.005380314418</v>
      </c>
      <c r="E103" s="112">
        <v>0.10946362497104611</v>
      </c>
      <c r="F103" s="85">
        <v>19464</v>
      </c>
      <c r="G103" s="74">
        <f t="shared" si="6"/>
        <v>8.968760497144776E-2</v>
      </c>
      <c r="J103" s="25"/>
      <c r="K103" s="26"/>
      <c r="L103" s="26"/>
      <c r="M103" s="26"/>
    </row>
    <row r="104" spans="1:13" x14ac:dyDescent="0.3">
      <c r="A104" s="8">
        <f t="shared" si="9"/>
        <v>44196</v>
      </c>
      <c r="B104" s="113">
        <v>25725</v>
      </c>
      <c r="C104" s="69">
        <f t="shared" si="7"/>
        <v>3.4212430650478409E-2</v>
      </c>
      <c r="D104" s="82">
        <f t="shared" si="8"/>
        <v>32743.327355206289</v>
      </c>
      <c r="E104" s="112">
        <v>3.8448567061827754E-2</v>
      </c>
      <c r="F104" s="85">
        <v>20195</v>
      </c>
      <c r="G104" s="74">
        <f t="shared" si="6"/>
        <v>3.7556514591039869E-2</v>
      </c>
      <c r="J104" s="25"/>
      <c r="K104" s="26"/>
      <c r="L104" s="26"/>
      <c r="M104" s="26"/>
    </row>
    <row r="105" spans="1:13" x14ac:dyDescent="0.3">
      <c r="C105" s="69"/>
      <c r="E105" s="69"/>
      <c r="G105" s="74"/>
      <c r="J105" s="25"/>
      <c r="K105" s="26"/>
      <c r="L105" s="26"/>
      <c r="M105" s="26"/>
    </row>
    <row r="106" spans="1:13" x14ac:dyDescent="0.3">
      <c r="C106" s="69"/>
      <c r="E106" s="69"/>
      <c r="G106" s="74"/>
      <c r="J106" s="25"/>
      <c r="K106" s="26"/>
      <c r="L106" s="26"/>
      <c r="M106" s="26"/>
    </row>
    <row r="107" spans="1:13" x14ac:dyDescent="0.3">
      <c r="C107" s="69"/>
      <c r="E107" s="69"/>
      <c r="G107" s="74"/>
      <c r="J107" s="25"/>
      <c r="K107" s="26"/>
      <c r="L107" s="26"/>
      <c r="M107" s="26"/>
    </row>
    <row r="108" spans="1:13" x14ac:dyDescent="0.3">
      <c r="C108" s="69"/>
      <c r="E108" s="69"/>
      <c r="G108" s="74"/>
      <c r="J108" s="25"/>
      <c r="K108" s="26"/>
      <c r="L108" s="26"/>
      <c r="M108" s="26"/>
    </row>
    <row r="109" spans="1:13" x14ac:dyDescent="0.3">
      <c r="C109" s="69"/>
      <c r="E109" s="69"/>
      <c r="G109" s="74"/>
      <c r="J109" s="25"/>
      <c r="K109" s="26"/>
      <c r="L109" s="26"/>
      <c r="M109" s="26"/>
    </row>
    <row r="110" spans="1:13" x14ac:dyDescent="0.3">
      <c r="C110" s="69"/>
      <c r="E110" s="69"/>
      <c r="G110" s="74"/>
      <c r="J110" s="25"/>
      <c r="K110" s="26"/>
      <c r="L110" s="26"/>
      <c r="M110" s="26"/>
    </row>
    <row r="111" spans="1:13" x14ac:dyDescent="0.3">
      <c r="C111" s="69"/>
      <c r="E111" s="69"/>
      <c r="G111" s="74"/>
      <c r="J111" s="25"/>
      <c r="K111" s="26"/>
      <c r="L111" s="26"/>
      <c r="M111" s="26"/>
    </row>
    <row r="112" spans="1:13" x14ac:dyDescent="0.3">
      <c r="C112" s="69"/>
      <c r="E112" s="69"/>
      <c r="G112" s="74"/>
    </row>
    <row r="113" spans="3:7" x14ac:dyDescent="0.3">
      <c r="C113" s="69"/>
      <c r="E113" s="69"/>
      <c r="G113" s="74"/>
    </row>
    <row r="114" spans="3:7" x14ac:dyDescent="0.3">
      <c r="C114" s="69"/>
      <c r="E114" s="69"/>
      <c r="G114" s="74"/>
    </row>
    <row r="115" spans="3:7" x14ac:dyDescent="0.3">
      <c r="C115" s="69"/>
      <c r="E115" s="69"/>
      <c r="G115" s="74"/>
    </row>
    <row r="116" spans="3:7" x14ac:dyDescent="0.3">
      <c r="C116" s="69"/>
      <c r="E116" s="69"/>
      <c r="G116" s="74"/>
    </row>
    <row r="117" spans="3:7" x14ac:dyDescent="0.3">
      <c r="C117" s="69"/>
      <c r="E117" s="69"/>
      <c r="G117" s="74"/>
    </row>
    <row r="118" spans="3:7" x14ac:dyDescent="0.3">
      <c r="C118" s="69"/>
      <c r="E118" s="69"/>
      <c r="G118" s="74"/>
    </row>
    <row r="119" spans="3:7" x14ac:dyDescent="0.3">
      <c r="C119" s="69"/>
      <c r="E119" s="69"/>
      <c r="G119" s="74"/>
    </row>
    <row r="120" spans="3:7" x14ac:dyDescent="0.3">
      <c r="C120" s="69"/>
      <c r="E120" s="69"/>
      <c r="G120" s="74"/>
    </row>
    <row r="121" spans="3:7" x14ac:dyDescent="0.3">
      <c r="C121" s="69"/>
      <c r="E121" s="69"/>
      <c r="G121" s="74"/>
    </row>
    <row r="122" spans="3:7" x14ac:dyDescent="0.3">
      <c r="C122" s="69"/>
      <c r="E122" s="69"/>
      <c r="G122" s="74"/>
    </row>
    <row r="123" spans="3:7" x14ac:dyDescent="0.3">
      <c r="C123" s="69"/>
      <c r="E123" s="69"/>
      <c r="G123" s="74"/>
    </row>
    <row r="124" spans="3:7" x14ac:dyDescent="0.3">
      <c r="C124" s="69"/>
      <c r="E124" s="69"/>
      <c r="G124" s="74"/>
    </row>
    <row r="125" spans="3:7" x14ac:dyDescent="0.3">
      <c r="C125" s="69"/>
      <c r="E125" s="69"/>
      <c r="G125" s="74"/>
    </row>
  </sheetData>
  <mergeCells count="17">
    <mergeCell ref="P1:R1"/>
    <mergeCell ref="P2:R2"/>
    <mergeCell ref="P3:R3"/>
    <mergeCell ref="P4:R4"/>
    <mergeCell ref="K2:M2"/>
    <mergeCell ref="P18:Q18"/>
    <mergeCell ref="K6:K13"/>
    <mergeCell ref="P25:Q25"/>
    <mergeCell ref="I34:J34"/>
    <mergeCell ref="I43:J43"/>
    <mergeCell ref="P21:Q21"/>
    <mergeCell ref="I33:J33"/>
    <mergeCell ref="P22:Q22"/>
    <mergeCell ref="P24:Q24"/>
    <mergeCell ref="P20:Q20"/>
    <mergeCell ref="P23:Q23"/>
    <mergeCell ref="P19:Q19"/>
  </mergeCells>
  <pageMargins left="0.7" right="0.7" top="0.75" bottom="0.75" header="0.3" footer="0.3"/>
  <pageSetup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442BB-0865-4067-910E-4283A7FBDB8C}">
  <sheetPr>
    <tabColor rgb="FFC00000"/>
  </sheetPr>
  <dimension ref="A1:C5"/>
  <sheetViews>
    <sheetView workbookViewId="0">
      <selection activeCell="H24" sqref="H24"/>
    </sheetView>
  </sheetViews>
  <sheetFormatPr defaultRowHeight="14.4" x14ac:dyDescent="0.3"/>
  <cols>
    <col min="1" max="1" width="20.109375" bestFit="1" customWidth="1"/>
  </cols>
  <sheetData>
    <row r="1" spans="1:3" x14ac:dyDescent="0.3">
      <c r="A1" t="s">
        <v>94</v>
      </c>
      <c r="B1" t="s">
        <v>95</v>
      </c>
      <c r="C1" t="s">
        <v>96</v>
      </c>
    </row>
    <row r="2" spans="1:3" x14ac:dyDescent="0.3">
      <c r="A2" t="s">
        <v>169</v>
      </c>
      <c r="B2" s="119">
        <f>'CLT Portfolio'!C4</f>
        <v>24</v>
      </c>
      <c r="C2">
        <v>1</v>
      </c>
    </row>
    <row r="3" spans="1:3" x14ac:dyDescent="0.3">
      <c r="A3" s="95" t="s">
        <v>170</v>
      </c>
      <c r="B3" s="119" t="str">
        <f>'CLT Portfolio'!C5</f>
        <v>$234.8B</v>
      </c>
      <c r="C3" s="95">
        <v>2</v>
      </c>
    </row>
    <row r="4" spans="1:3" x14ac:dyDescent="0.3">
      <c r="A4" s="95" t="s">
        <v>171</v>
      </c>
      <c r="B4" s="119" t="str">
        <f>'CLT Portfolio'!C6</f>
        <v>$53.1B</v>
      </c>
      <c r="C4" s="95">
        <v>3</v>
      </c>
    </row>
    <row r="5" spans="1:3" x14ac:dyDescent="0.3">
      <c r="A5" s="95" t="s">
        <v>172</v>
      </c>
      <c r="B5" s="118">
        <f>'CLT Portfolio'!C7</f>
        <v>28.02</v>
      </c>
      <c r="C5" s="95">
        <v>4</v>
      </c>
    </row>
  </sheetData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D9535-0EF6-4D41-870C-3BA8C0EA74F9}">
  <sheetPr>
    <tabColor rgb="FFC00000"/>
  </sheetPr>
  <dimension ref="A1:C12"/>
  <sheetViews>
    <sheetView workbookViewId="0">
      <selection activeCell="B12" sqref="B12"/>
    </sheetView>
  </sheetViews>
  <sheetFormatPr defaultRowHeight="14.4" x14ac:dyDescent="0.3"/>
  <cols>
    <col min="1" max="1" width="18.33203125" bestFit="1" customWidth="1"/>
    <col min="2" max="2" width="10.6640625" bestFit="1" customWidth="1"/>
  </cols>
  <sheetData>
    <row r="1" spans="1:3" x14ac:dyDescent="0.3">
      <c r="A1" t="s">
        <v>94</v>
      </c>
      <c r="B1" t="s">
        <v>95</v>
      </c>
      <c r="C1" t="s">
        <v>96</v>
      </c>
    </row>
    <row r="2" spans="1:3" x14ac:dyDescent="0.3">
      <c r="A2" t="str">
        <f>'CLT Fact Sheet Backup'!I44</f>
        <v>Months on Offense</v>
      </c>
      <c r="B2" s="95">
        <f>'CLT Fact Sheet Backup'!J44</f>
        <v>89</v>
      </c>
      <c r="C2">
        <v>1</v>
      </c>
    </row>
    <row r="3" spans="1:3" x14ac:dyDescent="0.3">
      <c r="A3" s="95" t="str">
        <f>'CLT Fact Sheet Backup'!I45</f>
        <v>Months on Defense</v>
      </c>
      <c r="B3" s="95">
        <f>'CLT Fact Sheet Backup'!J45</f>
        <v>13</v>
      </c>
      <c r="C3" s="95">
        <v>2</v>
      </c>
    </row>
    <row r="4" spans="1:3" x14ac:dyDescent="0.3">
      <c r="A4" s="95" t="str">
        <f>'CLT Fact Sheet Backup'!I46</f>
        <v>Defensive Shifts</v>
      </c>
      <c r="B4" s="95">
        <f>'CLT Fact Sheet Backup'!J46</f>
        <v>1</v>
      </c>
      <c r="C4" s="95">
        <v>3</v>
      </c>
    </row>
    <row r="5" spans="1:3" x14ac:dyDescent="0.3">
      <c r="A5" t="str">
        <f>'CLT Fact Sheet Backup'!I10</f>
        <v>Up Capture</v>
      </c>
      <c r="B5" s="95">
        <f>'CLT Fact Sheet Backup'!J10*100</f>
        <v>118.6</v>
      </c>
      <c r="C5" s="95">
        <v>4</v>
      </c>
    </row>
    <row r="6" spans="1:3" x14ac:dyDescent="0.3">
      <c r="A6" s="95" t="str">
        <f>'CLT Fact Sheet Backup'!I11</f>
        <v>Down Capture</v>
      </c>
      <c r="B6" s="95">
        <f>'CLT Fact Sheet Backup'!J11*100</f>
        <v>97.66</v>
      </c>
      <c r="C6" s="95">
        <v>5</v>
      </c>
    </row>
    <row r="7" spans="1:3" x14ac:dyDescent="0.3">
      <c r="A7" t="str">
        <f>'CLT Fact Sheet Backup'!I7</f>
        <v>Alpha</v>
      </c>
      <c r="B7" s="95">
        <f>'CLT Fact Sheet Backup'!J7*100</f>
        <v>3.11</v>
      </c>
      <c r="C7" s="95">
        <v>6</v>
      </c>
    </row>
    <row r="8" spans="1:3" s="95" customFormat="1" x14ac:dyDescent="0.3">
      <c r="A8" s="95" t="str">
        <f>'CLT Fact Sheet Backup'!I8</f>
        <v>Beta</v>
      </c>
      <c r="B8" s="95">
        <f>'CLT Fact Sheet Backup'!J8</f>
        <v>1.01</v>
      </c>
      <c r="C8" s="95">
        <v>7</v>
      </c>
    </row>
    <row r="9" spans="1:3" x14ac:dyDescent="0.3">
      <c r="A9" t="str">
        <f>'CLT Fact Sheet Backup'!I9</f>
        <v>Sharpe Ratio</v>
      </c>
      <c r="B9" s="95">
        <f>'CLT Fact Sheet Backup'!J9</f>
        <v>0.91</v>
      </c>
      <c r="C9" s="95">
        <v>8</v>
      </c>
    </row>
    <row r="10" spans="1:3" x14ac:dyDescent="0.3">
      <c r="A10" t="str">
        <f>'CLT Fact Sheet Backup'!I12</f>
        <v>Sortino Ratio</v>
      </c>
      <c r="B10" s="95">
        <f>'CLT Fact Sheet Backup'!J12</f>
        <v>1.71</v>
      </c>
      <c r="C10" s="95">
        <v>9</v>
      </c>
    </row>
    <row r="11" spans="1:3" x14ac:dyDescent="0.3">
      <c r="A11" t="str">
        <f>'CLT Fact Sheet Backup'!I6</f>
        <v>Standard Deviation</v>
      </c>
      <c r="B11" s="95">
        <f>'CLT Fact Sheet Backup'!J6*100</f>
        <v>12.2</v>
      </c>
      <c r="C11" s="95">
        <v>10</v>
      </c>
    </row>
    <row r="12" spans="1:3" x14ac:dyDescent="0.3">
      <c r="A12" s="95" t="str">
        <f>'CLT Fact Sheet Backup'!I13</f>
        <v>Information Ratio</v>
      </c>
      <c r="B12" s="95">
        <f>'CLT Fact Sheet Backup'!J13</f>
        <v>0.41</v>
      </c>
      <c r="C12" s="95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B2:I14"/>
  <sheetViews>
    <sheetView zoomScale="130" zoomScaleNormal="130" workbookViewId="0"/>
  </sheetViews>
  <sheetFormatPr defaultColWidth="9.109375" defaultRowHeight="14.4" x14ac:dyDescent="0.3"/>
  <cols>
    <col min="1" max="1" width="3.109375" style="7" customWidth="1"/>
    <col min="2" max="2" width="16.33203125" style="7" customWidth="1"/>
    <col min="3" max="3" width="13.6640625" style="133" customWidth="1"/>
    <col min="4" max="4" width="3" style="133" customWidth="1"/>
    <col min="5" max="5" width="25.44140625" style="7" bestFit="1" customWidth="1"/>
    <col min="6" max="6" width="9.109375" style="9"/>
    <col min="7" max="7" width="3.6640625" style="7" customWidth="1"/>
    <col min="8" max="8" width="21.109375" style="7" bestFit="1" customWidth="1"/>
    <col min="9" max="16384" width="9.109375" style="7"/>
  </cols>
  <sheetData>
    <row r="2" spans="2:9" x14ac:dyDescent="0.3">
      <c r="B2" s="33"/>
      <c r="C2" s="33"/>
    </row>
    <row r="3" spans="2:9" x14ac:dyDescent="0.3">
      <c r="B3" s="157" t="s">
        <v>15</v>
      </c>
      <c r="C3" s="157"/>
      <c r="E3" s="34" t="s">
        <v>21</v>
      </c>
      <c r="F3" s="35"/>
      <c r="H3" s="34" t="s">
        <v>20</v>
      </c>
      <c r="I3" s="35"/>
    </row>
    <row r="4" spans="2:9" x14ac:dyDescent="0.3">
      <c r="B4" s="36" t="s">
        <v>98</v>
      </c>
      <c r="C4" s="37">
        <v>24</v>
      </c>
      <c r="E4" s="36" t="s">
        <v>71</v>
      </c>
      <c r="F4" s="38">
        <v>7.3999999999999996E-2</v>
      </c>
      <c r="H4" s="36" t="s">
        <v>71</v>
      </c>
      <c r="I4" s="111">
        <v>7.3909565631935972E-2</v>
      </c>
    </row>
    <row r="5" spans="2:9" x14ac:dyDescent="0.3">
      <c r="B5" s="36" t="s">
        <v>99</v>
      </c>
      <c r="C5" s="40" t="s">
        <v>191</v>
      </c>
      <c r="E5" s="36" t="s">
        <v>192</v>
      </c>
      <c r="F5" s="38">
        <v>5.6000000000000001E-2</v>
      </c>
      <c r="H5" s="36" t="s">
        <v>84</v>
      </c>
      <c r="I5" s="111">
        <v>0</v>
      </c>
    </row>
    <row r="6" spans="2:9" x14ac:dyDescent="0.3">
      <c r="B6" s="36" t="s">
        <v>100</v>
      </c>
      <c r="C6" s="39" t="s">
        <v>193</v>
      </c>
      <c r="E6" s="36" t="s">
        <v>174</v>
      </c>
      <c r="F6" s="38">
        <v>5.2999999999999999E-2</v>
      </c>
      <c r="H6" s="36" t="s">
        <v>88</v>
      </c>
      <c r="I6" s="111">
        <v>0.92609043436806404</v>
      </c>
    </row>
    <row r="7" spans="2:9" x14ac:dyDescent="0.3">
      <c r="B7" s="36" t="s">
        <v>101</v>
      </c>
      <c r="C7" s="54">
        <v>28.02</v>
      </c>
      <c r="E7" s="36" t="s">
        <v>151</v>
      </c>
      <c r="F7" s="38">
        <v>4.5999999999999999E-2</v>
      </c>
      <c r="H7" s="36" t="s">
        <v>102</v>
      </c>
      <c r="I7" s="111">
        <v>0</v>
      </c>
    </row>
    <row r="8" spans="2:9" x14ac:dyDescent="0.3">
      <c r="C8" s="41"/>
      <c r="E8" s="36" t="s">
        <v>142</v>
      </c>
      <c r="F8" s="38">
        <v>4.5999999999999999E-2</v>
      </c>
      <c r="H8" s="36"/>
      <c r="I8" s="38"/>
    </row>
    <row r="9" spans="2:9" x14ac:dyDescent="0.3">
      <c r="C9" s="41"/>
      <c r="E9" s="36" t="s">
        <v>160</v>
      </c>
      <c r="F9" s="38">
        <v>4.3999999999999997E-2</v>
      </c>
      <c r="H9" s="36"/>
      <c r="I9" s="38"/>
    </row>
    <row r="10" spans="2:9" x14ac:dyDescent="0.3">
      <c r="E10" s="36" t="s">
        <v>103</v>
      </c>
      <c r="F10" s="38">
        <v>4.3999999999999997E-2</v>
      </c>
      <c r="H10" s="36"/>
      <c r="I10" s="38"/>
    </row>
    <row r="11" spans="2:9" x14ac:dyDescent="0.3">
      <c r="E11" s="36" t="s">
        <v>194</v>
      </c>
      <c r="F11" s="38">
        <v>4.3999999999999997E-2</v>
      </c>
      <c r="H11" s="36"/>
      <c r="I11" s="38"/>
    </row>
    <row r="12" spans="2:9" x14ac:dyDescent="0.3">
      <c r="E12" s="36" t="s">
        <v>195</v>
      </c>
      <c r="F12" s="38">
        <v>4.2000000000000003E-2</v>
      </c>
      <c r="H12" s="36"/>
      <c r="I12" s="38"/>
    </row>
    <row r="13" spans="2:9" x14ac:dyDescent="0.3">
      <c r="E13" s="36" t="s">
        <v>196</v>
      </c>
      <c r="F13" s="38">
        <v>0.04</v>
      </c>
      <c r="H13" s="36"/>
      <c r="I13" s="38"/>
    </row>
    <row r="14" spans="2:9" x14ac:dyDescent="0.3">
      <c r="G14" s="42"/>
      <c r="H14" s="36"/>
      <c r="I14" s="38"/>
    </row>
  </sheetData>
  <mergeCells count="1">
    <mergeCell ref="B3:C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8D597-E395-4A29-B8E7-5FB29478916A}">
  <dimension ref="A1:Q62"/>
  <sheetViews>
    <sheetView showGridLines="0" zoomScaleNormal="100" workbookViewId="0">
      <pane ySplit="2" topLeftCell="A3" activePane="bottomLeft" state="frozenSplit"/>
      <selection pane="bottomLeft" activeCell="C28" sqref="C28"/>
    </sheetView>
  </sheetViews>
  <sheetFormatPr defaultColWidth="9.109375" defaultRowHeight="14.4" x14ac:dyDescent="0.3"/>
  <cols>
    <col min="1" max="1" width="19.88671875" style="95" customWidth="1"/>
    <col min="2" max="2" width="8.44140625" style="95" customWidth="1"/>
    <col min="3" max="3" width="29.109375" style="95" customWidth="1"/>
    <col min="4" max="4" width="15.44140625" style="95" customWidth="1"/>
    <col min="5" max="5" width="10" style="95" customWidth="1"/>
    <col min="6" max="6" width="13.88671875" style="95" hidden="1" customWidth="1"/>
    <col min="7" max="7" width="13.6640625" style="95" customWidth="1"/>
    <col min="8" max="8" width="18.109375" style="95" customWidth="1"/>
    <col min="9" max="9" width="34.109375" style="95" customWidth="1"/>
    <col min="10" max="10" width="9.109375" style="95"/>
    <col min="11" max="11" width="19.44140625" style="95" bestFit="1" customWidth="1"/>
    <col min="12" max="15" width="9.109375" style="95"/>
    <col min="16" max="16" width="24.44140625" style="95" customWidth="1"/>
    <col min="17" max="17" width="9.33203125" style="95" customWidth="1"/>
    <col min="18" max="16384" width="9.109375" style="95"/>
  </cols>
  <sheetData>
    <row r="1" spans="1:17" ht="38.1" customHeight="1" x14ac:dyDescent="0.3"/>
    <row r="2" spans="1:17" ht="3" customHeight="1" x14ac:dyDescent="0.3"/>
    <row r="3" spans="1:17" ht="18" customHeight="1" x14ac:dyDescent="0.3">
      <c r="C3" s="110" t="s">
        <v>29</v>
      </c>
    </row>
    <row r="4" spans="1:17" ht="18" customHeight="1" x14ac:dyDescent="0.3">
      <c r="C4" s="110" t="s">
        <v>69</v>
      </c>
    </row>
    <row r="5" spans="1:17" ht="18" customHeight="1" x14ac:dyDescent="0.3">
      <c r="C5" s="110" t="s">
        <v>197</v>
      </c>
      <c r="I5" s="122" t="s">
        <v>104</v>
      </c>
      <c r="J5" s="123">
        <v>49.080311941270836</v>
      </c>
      <c r="K5" s="123">
        <v>234797.53133746202</v>
      </c>
      <c r="L5" s="123">
        <v>1.3225843397650634</v>
      </c>
      <c r="P5" s="124"/>
      <c r="Q5" s="124"/>
    </row>
    <row r="6" spans="1:17" ht="18" customHeight="1" x14ac:dyDescent="0.3">
      <c r="C6" s="110" t="s">
        <v>30</v>
      </c>
      <c r="I6" s="122" t="s">
        <v>105</v>
      </c>
      <c r="J6" s="123">
        <v>28.02005017397677</v>
      </c>
      <c r="K6" s="123">
        <v>53140.688303115006</v>
      </c>
      <c r="L6" s="123">
        <v>1.3161123126209904</v>
      </c>
      <c r="P6" s="124"/>
      <c r="Q6" s="124"/>
    </row>
    <row r="7" spans="1:17" ht="12.75" customHeight="1" thickBot="1" x14ac:dyDescent="0.35">
      <c r="A7" s="97" t="s">
        <v>31</v>
      </c>
      <c r="B7" s="97" t="s">
        <v>32</v>
      </c>
      <c r="C7" s="97" t="s">
        <v>33</v>
      </c>
      <c r="D7" s="97" t="s">
        <v>34</v>
      </c>
      <c r="E7" s="97" t="s">
        <v>35</v>
      </c>
      <c r="F7" s="97" t="s">
        <v>36</v>
      </c>
      <c r="G7" s="97" t="s">
        <v>37</v>
      </c>
      <c r="I7" s="125" t="s">
        <v>106</v>
      </c>
      <c r="J7" s="125" t="s">
        <v>107</v>
      </c>
      <c r="K7" s="125" t="s">
        <v>108</v>
      </c>
      <c r="L7" s="125" t="s">
        <v>109</v>
      </c>
      <c r="M7" s="125" t="s">
        <v>110</v>
      </c>
      <c r="N7" s="124"/>
      <c r="P7" s="125" t="s">
        <v>20</v>
      </c>
      <c r="Q7" s="125" t="s">
        <v>110</v>
      </c>
    </row>
    <row r="8" spans="1:17" ht="12.75" customHeight="1" x14ac:dyDescent="0.3">
      <c r="A8" s="98" t="s">
        <v>70</v>
      </c>
      <c r="B8" s="99"/>
      <c r="C8" s="99"/>
      <c r="D8" s="99"/>
      <c r="E8" s="100"/>
      <c r="F8" s="100"/>
      <c r="G8" s="100"/>
      <c r="I8" s="124"/>
      <c r="J8" s="124"/>
      <c r="K8" s="124"/>
      <c r="L8" s="124"/>
      <c r="M8" s="124"/>
      <c r="N8" s="124"/>
      <c r="P8" s="124"/>
      <c r="Q8" s="124"/>
    </row>
    <row r="9" spans="1:17" x14ac:dyDescent="0.3">
      <c r="A9" s="98" t="s">
        <v>152</v>
      </c>
      <c r="B9" s="99"/>
      <c r="C9" s="99"/>
      <c r="D9" s="99"/>
      <c r="E9" s="100"/>
      <c r="F9" s="100"/>
      <c r="G9" s="100"/>
      <c r="I9" s="124"/>
      <c r="J9" s="126"/>
      <c r="K9" s="126"/>
      <c r="L9" s="126"/>
      <c r="M9" s="158"/>
      <c r="N9" s="127"/>
      <c r="P9" s="124" t="s">
        <v>111</v>
      </c>
      <c r="Q9" s="159">
        <v>0.3741625709927936</v>
      </c>
    </row>
    <row r="10" spans="1:17" ht="12.75" customHeight="1" x14ac:dyDescent="0.3">
      <c r="A10" s="100" t="s">
        <v>198</v>
      </c>
      <c r="B10" s="100" t="s">
        <v>199</v>
      </c>
      <c r="C10" s="114" t="s">
        <v>192</v>
      </c>
      <c r="D10" s="101">
        <v>8900</v>
      </c>
      <c r="E10" s="102">
        <v>278.51</v>
      </c>
      <c r="F10" s="103">
        <v>1505428.77</v>
      </c>
      <c r="G10" s="103">
        <v>2478739</v>
      </c>
      <c r="H10" s="128">
        <v>2</v>
      </c>
      <c r="I10" s="129" t="s">
        <v>117</v>
      </c>
      <c r="J10" s="130">
        <v>38.852737725437045</v>
      </c>
      <c r="K10" s="130">
        <v>16843.500027419999</v>
      </c>
      <c r="L10" s="130">
        <v>0.4846044705417672</v>
      </c>
      <c r="M10" s="160">
        <v>5.6496581262221748E-2</v>
      </c>
      <c r="N10" s="131">
        <v>5.6000000000000001E-2</v>
      </c>
      <c r="P10" s="124" t="s">
        <v>117</v>
      </c>
      <c r="Q10" s="159">
        <v>0.24590735735442418</v>
      </c>
    </row>
    <row r="11" spans="1:17" x14ac:dyDescent="0.3">
      <c r="A11" s="100" t="s">
        <v>175</v>
      </c>
      <c r="B11" s="100" t="s">
        <v>176</v>
      </c>
      <c r="C11" s="114" t="s">
        <v>174</v>
      </c>
      <c r="D11" s="101">
        <v>14260</v>
      </c>
      <c r="E11" s="102">
        <v>164.46</v>
      </c>
      <c r="F11" s="103">
        <v>1354581.64</v>
      </c>
      <c r="G11" s="103">
        <v>2345199.6</v>
      </c>
      <c r="H11" s="128">
        <v>3</v>
      </c>
      <c r="I11" s="129" t="s">
        <v>123</v>
      </c>
      <c r="J11" s="130">
        <v>15.132499127574045</v>
      </c>
      <c r="K11" s="130">
        <v>54975.737509000006</v>
      </c>
      <c r="L11" s="130">
        <v>0.52932848743673955</v>
      </c>
      <c r="M11" s="160">
        <v>5.3452888657309197E-2</v>
      </c>
      <c r="N11" s="131">
        <v>5.2999999999999999E-2</v>
      </c>
      <c r="P11" s="124" t="s">
        <v>114</v>
      </c>
      <c r="Q11" s="159">
        <v>0.14284647738186432</v>
      </c>
    </row>
    <row r="12" spans="1:17" x14ac:dyDescent="0.3">
      <c r="A12" s="100" t="s">
        <v>149</v>
      </c>
      <c r="B12" s="100" t="s">
        <v>150</v>
      </c>
      <c r="C12" s="114" t="s">
        <v>151</v>
      </c>
      <c r="D12" s="101">
        <v>17090</v>
      </c>
      <c r="E12" s="102">
        <v>119.12</v>
      </c>
      <c r="F12" s="103">
        <v>1514728.03</v>
      </c>
      <c r="G12" s="103">
        <v>2035760.8</v>
      </c>
      <c r="H12" s="128">
        <v>4</v>
      </c>
      <c r="I12" s="129" t="s">
        <v>111</v>
      </c>
      <c r="J12" s="130">
        <v>59.256278374612073</v>
      </c>
      <c r="K12" s="130">
        <v>15062.830480150002</v>
      </c>
      <c r="L12" s="130">
        <v>1.3397873345063083</v>
      </c>
      <c r="M12" s="160">
        <v>4.6400014470117899E-2</v>
      </c>
      <c r="N12" s="131">
        <v>4.5999999999999999E-2</v>
      </c>
      <c r="P12" s="124" t="s">
        <v>123</v>
      </c>
      <c r="Q12" s="159">
        <v>0.1292173883628509</v>
      </c>
    </row>
    <row r="13" spans="1:17" x14ac:dyDescent="0.3">
      <c r="A13" s="100" t="s">
        <v>140</v>
      </c>
      <c r="B13" s="100" t="s">
        <v>141</v>
      </c>
      <c r="C13" s="114" t="s">
        <v>142</v>
      </c>
      <c r="D13" s="101">
        <v>18808</v>
      </c>
      <c r="E13" s="102">
        <v>106.98</v>
      </c>
      <c r="F13" s="103">
        <v>1647518.91</v>
      </c>
      <c r="G13" s="103">
        <v>2012079.84</v>
      </c>
      <c r="H13" s="128">
        <v>5</v>
      </c>
      <c r="I13" s="129" t="s">
        <v>111</v>
      </c>
      <c r="J13" s="130">
        <v>89.328847835446823</v>
      </c>
      <c r="K13" s="130">
        <v>120879.363</v>
      </c>
      <c r="L13" s="130">
        <v>1.1942907326078285</v>
      </c>
      <c r="M13" s="160">
        <v>4.58602669287239E-2</v>
      </c>
      <c r="N13" s="131">
        <v>4.5999999999999999E-2</v>
      </c>
      <c r="P13" s="124" t="s">
        <v>120</v>
      </c>
      <c r="Q13" s="159">
        <v>3.3952554954027429E-2</v>
      </c>
    </row>
    <row r="14" spans="1:17" x14ac:dyDescent="0.3">
      <c r="A14" s="100" t="s">
        <v>158</v>
      </c>
      <c r="B14" s="100" t="s">
        <v>159</v>
      </c>
      <c r="C14" s="114" t="s">
        <v>160</v>
      </c>
      <c r="D14" s="101">
        <v>10996</v>
      </c>
      <c r="E14" s="102">
        <v>176.53</v>
      </c>
      <c r="F14" s="103">
        <v>1114112.3600000001</v>
      </c>
      <c r="G14" s="103">
        <v>1941123.88</v>
      </c>
      <c r="H14" s="128">
        <v>6</v>
      </c>
      <c r="I14" s="129" t="s">
        <v>111</v>
      </c>
      <c r="J14" s="130">
        <v>21.062059211164271</v>
      </c>
      <c r="K14" s="130">
        <v>88721.977390970002</v>
      </c>
      <c r="L14" s="130">
        <v>1.5126714611378009</v>
      </c>
      <c r="M14" s="160">
        <v>4.4243005425927934E-2</v>
      </c>
      <c r="N14" s="131">
        <v>4.3999999999999997E-2</v>
      </c>
      <c r="P14" s="124" t="s">
        <v>71</v>
      </c>
      <c r="Q14" s="159">
        <v>7.3913650954039442E-2</v>
      </c>
    </row>
    <row r="15" spans="1:17" x14ac:dyDescent="0.3">
      <c r="A15" s="100" t="s">
        <v>124</v>
      </c>
      <c r="B15" s="100" t="s">
        <v>125</v>
      </c>
      <c r="C15" s="114" t="s">
        <v>103</v>
      </c>
      <c r="D15" s="101">
        <v>5503</v>
      </c>
      <c r="E15" s="102">
        <v>350.68</v>
      </c>
      <c r="F15" s="103">
        <v>1617468.65</v>
      </c>
      <c r="G15" s="103">
        <v>1929792.04</v>
      </c>
      <c r="H15" s="128">
        <v>7</v>
      </c>
      <c r="I15" s="129" t="s">
        <v>123</v>
      </c>
      <c r="J15" s="130">
        <v>19.963561906546165</v>
      </c>
      <c r="K15" s="130">
        <v>329777.43936357601</v>
      </c>
      <c r="L15" s="130">
        <v>1.3407540413889507</v>
      </c>
      <c r="M15" s="160">
        <v>4.3984724816549338E-2</v>
      </c>
      <c r="N15" s="131">
        <v>4.3999999999999997E-2</v>
      </c>
      <c r="P15" s="124" t="s">
        <v>102</v>
      </c>
      <c r="Q15" s="159">
        <v>0</v>
      </c>
    </row>
    <row r="16" spans="1:17" x14ac:dyDescent="0.3">
      <c r="A16" s="100" t="s">
        <v>145</v>
      </c>
      <c r="B16" s="100" t="s">
        <v>146</v>
      </c>
      <c r="C16" s="114" t="s">
        <v>194</v>
      </c>
      <c r="D16" s="101">
        <v>9050</v>
      </c>
      <c r="E16" s="102">
        <v>212.7</v>
      </c>
      <c r="F16" s="103">
        <v>1612618.62</v>
      </c>
      <c r="G16" s="103">
        <v>1924935</v>
      </c>
      <c r="H16" s="128">
        <v>8</v>
      </c>
      <c r="I16" s="129" t="s">
        <v>114</v>
      </c>
      <c r="J16" s="130">
        <v>24.193065313716016</v>
      </c>
      <c r="K16" s="130">
        <v>145950.63974400001</v>
      </c>
      <c r="L16" s="130">
        <v>1.7307692307692308</v>
      </c>
      <c r="M16" s="160">
        <v>4.3874020884003856E-2</v>
      </c>
      <c r="N16" s="131">
        <v>4.3999999999999997E-2</v>
      </c>
      <c r="P16" s="124" t="s">
        <v>128</v>
      </c>
      <c r="Q16" s="159">
        <v>0</v>
      </c>
    </row>
    <row r="17" spans="1:17" x14ac:dyDescent="0.3">
      <c r="A17" s="100" t="s">
        <v>200</v>
      </c>
      <c r="B17" s="100" t="s">
        <v>201</v>
      </c>
      <c r="C17" s="114" t="s">
        <v>195</v>
      </c>
      <c r="D17" s="101">
        <v>7195</v>
      </c>
      <c r="E17" s="102">
        <v>258.91000000000003</v>
      </c>
      <c r="F17" s="103">
        <v>1426667.78</v>
      </c>
      <c r="G17" s="103">
        <v>1862857.45</v>
      </c>
      <c r="H17" s="128">
        <v>9</v>
      </c>
      <c r="I17" s="129" t="s">
        <v>117</v>
      </c>
      <c r="J17" s="130">
        <v>23.783133024589617</v>
      </c>
      <c r="K17" s="130">
        <v>40039.073762740001</v>
      </c>
      <c r="L17" s="130">
        <v>1.3502044531741424</v>
      </c>
      <c r="M17" s="160">
        <v>4.245912026391653E-2</v>
      </c>
      <c r="N17" s="131">
        <v>4.2000000000000003E-2</v>
      </c>
      <c r="P17" s="124" t="s">
        <v>131</v>
      </c>
      <c r="Q17" s="159">
        <v>0</v>
      </c>
    </row>
    <row r="18" spans="1:17" x14ac:dyDescent="0.3">
      <c r="A18" s="100" t="s">
        <v>138</v>
      </c>
      <c r="B18" s="100" t="s">
        <v>139</v>
      </c>
      <c r="C18" s="114" t="s">
        <v>196</v>
      </c>
      <c r="D18" s="101">
        <v>25669</v>
      </c>
      <c r="E18" s="102">
        <v>68.290000000000006</v>
      </c>
      <c r="F18" s="103">
        <v>1606590.41</v>
      </c>
      <c r="G18" s="103">
        <v>1752936.01</v>
      </c>
      <c r="H18" s="128">
        <v>10</v>
      </c>
      <c r="I18" s="129" t="s">
        <v>111</v>
      </c>
      <c r="J18" s="130">
        <v>162.98979613182274</v>
      </c>
      <c r="K18" s="130">
        <v>80046.081170620004</v>
      </c>
      <c r="L18" s="130">
        <v>0.3449827603372177</v>
      </c>
      <c r="M18" s="160">
        <v>3.9953739274865063E-2</v>
      </c>
      <c r="N18" s="131">
        <v>0.04</v>
      </c>
      <c r="P18" s="124" t="s">
        <v>132</v>
      </c>
      <c r="Q18" s="159">
        <v>0</v>
      </c>
    </row>
    <row r="19" spans="1:17" x14ac:dyDescent="0.3">
      <c r="A19" s="100" t="s">
        <v>112</v>
      </c>
      <c r="B19" s="100" t="s">
        <v>113</v>
      </c>
      <c r="C19" s="100" t="s">
        <v>202</v>
      </c>
      <c r="D19" s="101">
        <v>8261</v>
      </c>
      <c r="E19" s="102">
        <v>210.3</v>
      </c>
      <c r="F19" s="103">
        <v>1309110.23</v>
      </c>
      <c r="G19" s="103">
        <v>1737288.3</v>
      </c>
      <c r="H19" s="95">
        <v>11</v>
      </c>
      <c r="I19" s="124" t="s">
        <v>111</v>
      </c>
      <c r="J19" s="126">
        <v>20.754706965920001</v>
      </c>
      <c r="K19" s="126">
        <v>51305.63909723</v>
      </c>
      <c r="L19" s="126">
        <v>0.66852901887837579</v>
      </c>
      <c r="M19" s="158">
        <v>3.9597089333268685E-2</v>
      </c>
      <c r="N19" s="127">
        <v>0.04</v>
      </c>
      <c r="P19" s="124" t="s">
        <v>133</v>
      </c>
      <c r="Q19" s="159">
        <v>0</v>
      </c>
    </row>
    <row r="20" spans="1:17" x14ac:dyDescent="0.3">
      <c r="A20" s="100" t="s">
        <v>115</v>
      </c>
      <c r="B20" s="100" t="s">
        <v>116</v>
      </c>
      <c r="C20" s="100" t="s">
        <v>203</v>
      </c>
      <c r="D20" s="101">
        <v>7311</v>
      </c>
      <c r="E20" s="102">
        <v>222.42</v>
      </c>
      <c r="F20" s="103">
        <v>1322272.67</v>
      </c>
      <c r="G20" s="103">
        <v>1626112.62</v>
      </c>
      <c r="H20" s="95">
        <v>12</v>
      </c>
      <c r="I20" s="124" t="s">
        <v>117</v>
      </c>
      <c r="J20" s="126">
        <v>34.802748851489234</v>
      </c>
      <c r="K20" s="126">
        <v>1639682.5632768748</v>
      </c>
      <c r="L20" s="126">
        <v>0.96368876080691634</v>
      </c>
      <c r="M20" s="158">
        <v>3.7063121118179172E-2</v>
      </c>
      <c r="N20" s="127">
        <v>3.6999999999999998E-2</v>
      </c>
      <c r="P20" s="124" t="s">
        <v>136</v>
      </c>
      <c r="Q20" s="159">
        <v>0</v>
      </c>
    </row>
    <row r="21" spans="1:17" x14ac:dyDescent="0.3">
      <c r="A21" s="100" t="s">
        <v>184</v>
      </c>
      <c r="B21" s="100" t="s">
        <v>185</v>
      </c>
      <c r="C21" s="100" t="s">
        <v>186</v>
      </c>
      <c r="D21" s="101">
        <v>15460</v>
      </c>
      <c r="E21" s="102">
        <v>105.12</v>
      </c>
      <c r="F21" s="103">
        <v>1350033.68</v>
      </c>
      <c r="G21" s="103">
        <v>1625155.2</v>
      </c>
      <c r="H21" s="95">
        <v>13</v>
      </c>
      <c r="I21" s="124" t="s">
        <v>117</v>
      </c>
      <c r="J21" s="126">
        <v>22.329623530718084</v>
      </c>
      <c r="K21" s="126">
        <v>14525.990925764998</v>
      </c>
      <c r="L21" s="126">
        <v>1.3324841693711345</v>
      </c>
      <c r="M21" s="158">
        <v>3.7041299152723313E-2</v>
      </c>
      <c r="N21" s="127">
        <v>3.6999999999999998E-2</v>
      </c>
      <c r="P21" s="132" t="s">
        <v>137</v>
      </c>
      <c r="Q21" s="159">
        <v>0</v>
      </c>
    </row>
    <row r="22" spans="1:17" x14ac:dyDescent="0.3">
      <c r="A22" s="100" t="s">
        <v>156</v>
      </c>
      <c r="B22" s="100" t="s">
        <v>157</v>
      </c>
      <c r="C22" s="100" t="s">
        <v>183</v>
      </c>
      <c r="D22" s="101">
        <v>12128</v>
      </c>
      <c r="E22" s="102">
        <v>132.69</v>
      </c>
      <c r="F22" s="103">
        <v>733127.58</v>
      </c>
      <c r="G22" s="103">
        <v>1609264.32</v>
      </c>
      <c r="H22" s="95">
        <v>14</v>
      </c>
      <c r="I22" s="124" t="s">
        <v>117</v>
      </c>
      <c r="J22" s="126">
        <v>39.602814527132189</v>
      </c>
      <c r="K22" s="126">
        <v>2192486.0788921998</v>
      </c>
      <c r="L22" s="126">
        <v>0.62618208607064474</v>
      </c>
      <c r="M22" s="158">
        <v>3.6679106766494586E-2</v>
      </c>
      <c r="N22" s="127">
        <v>3.6999999999999998E-2</v>
      </c>
      <c r="P22" s="124"/>
      <c r="Q22" s="124"/>
    </row>
    <row r="23" spans="1:17" x14ac:dyDescent="0.3">
      <c r="A23" s="100" t="s">
        <v>129</v>
      </c>
      <c r="B23" s="100" t="s">
        <v>130</v>
      </c>
      <c r="C23" s="100" t="s">
        <v>187</v>
      </c>
      <c r="D23" s="101">
        <v>10358</v>
      </c>
      <c r="E23" s="102">
        <v>153.19999999999999</v>
      </c>
      <c r="F23" s="103">
        <v>1234843.1200000001</v>
      </c>
      <c r="G23" s="103">
        <v>1586845.6</v>
      </c>
      <c r="H23" s="95">
        <v>15</v>
      </c>
      <c r="I23" s="124" t="s">
        <v>117</v>
      </c>
      <c r="J23" s="126">
        <v>31.635999335972585</v>
      </c>
      <c r="K23" s="126">
        <v>17512.882484130001</v>
      </c>
      <c r="L23" s="126">
        <v>1.472238715275854</v>
      </c>
      <c r="M23" s="158">
        <v>3.6168128790888848E-2</v>
      </c>
      <c r="N23" s="127">
        <v>3.5999999999999997E-2</v>
      </c>
      <c r="P23" s="124"/>
      <c r="Q23" s="124"/>
    </row>
    <row r="24" spans="1:17" x14ac:dyDescent="0.3">
      <c r="A24" s="100" t="s">
        <v>143</v>
      </c>
      <c r="B24" s="100" t="s">
        <v>144</v>
      </c>
      <c r="C24" s="100" t="s">
        <v>181</v>
      </c>
      <c r="D24" s="101">
        <v>13207</v>
      </c>
      <c r="E24" s="102">
        <v>117.93</v>
      </c>
      <c r="F24" s="103">
        <v>1640396.61</v>
      </c>
      <c r="G24" s="103">
        <v>1557501.51</v>
      </c>
      <c r="H24" s="95">
        <v>16</v>
      </c>
      <c r="I24" s="124" t="s">
        <v>114</v>
      </c>
      <c r="J24" s="126">
        <v>28.02005017397677</v>
      </c>
      <c r="K24" s="126">
        <v>48439.121956280003</v>
      </c>
      <c r="L24" s="126">
        <v>1.8738274395505059</v>
      </c>
      <c r="M24" s="158">
        <v>3.5499304535793433E-2</v>
      </c>
      <c r="N24" s="127">
        <v>3.5000000000000003E-2</v>
      </c>
      <c r="P24" s="124"/>
      <c r="Q24" s="124"/>
    </row>
    <row r="25" spans="1:17" x14ac:dyDescent="0.3">
      <c r="A25" s="100" t="s">
        <v>154</v>
      </c>
      <c r="B25" s="100" t="s">
        <v>155</v>
      </c>
      <c r="C25" s="100" t="s">
        <v>180</v>
      </c>
      <c r="D25" s="101">
        <v>9857</v>
      </c>
      <c r="E25" s="102">
        <v>157.51</v>
      </c>
      <c r="F25" s="103">
        <v>915122.46</v>
      </c>
      <c r="G25" s="103">
        <v>1552576.07</v>
      </c>
      <c r="H25" s="95">
        <v>17</v>
      </c>
      <c r="I25" s="124" t="s">
        <v>111</v>
      </c>
      <c r="J25" s="126">
        <v>19.624511087494763</v>
      </c>
      <c r="K25" s="126">
        <v>10688.44698328</v>
      </c>
      <c r="L25" s="126">
        <v>0.63484000309592992</v>
      </c>
      <c r="M25" s="158">
        <v>3.5387041598383649E-2</v>
      </c>
      <c r="N25" s="127">
        <v>3.5000000000000003E-2</v>
      </c>
      <c r="P25" s="124"/>
      <c r="Q25" s="124"/>
    </row>
    <row r="26" spans="1:17" x14ac:dyDescent="0.3">
      <c r="A26" s="100" t="s">
        <v>177</v>
      </c>
      <c r="B26" s="100" t="s">
        <v>178</v>
      </c>
      <c r="C26" s="100" t="s">
        <v>204</v>
      </c>
      <c r="D26" s="101">
        <v>7206</v>
      </c>
      <c r="E26" s="102">
        <v>214.58</v>
      </c>
      <c r="F26" s="103">
        <v>1339703.49</v>
      </c>
      <c r="G26" s="103">
        <v>1546263.48</v>
      </c>
      <c r="H26" s="95">
        <v>18</v>
      </c>
      <c r="I26" s="124" t="s">
        <v>111</v>
      </c>
      <c r="J26" s="126">
        <v>32.420402256497809</v>
      </c>
      <c r="K26" s="126">
        <v>156398.79638119999</v>
      </c>
      <c r="L26" s="126">
        <v>2.3820867772229817</v>
      </c>
      <c r="M26" s="158">
        <v>3.524316208791075E-2</v>
      </c>
      <c r="N26" s="127">
        <v>3.5000000000000003E-2</v>
      </c>
      <c r="P26" s="124"/>
      <c r="Q26" s="124"/>
    </row>
    <row r="27" spans="1:17" x14ac:dyDescent="0.3">
      <c r="A27" s="100" t="s">
        <v>118</v>
      </c>
      <c r="B27" s="100" t="s">
        <v>119</v>
      </c>
      <c r="C27" s="100" t="s">
        <v>205</v>
      </c>
      <c r="D27" s="101">
        <v>15582</v>
      </c>
      <c r="E27" s="102">
        <v>95.6</v>
      </c>
      <c r="F27" s="103">
        <v>1270021.67</v>
      </c>
      <c r="G27" s="103">
        <v>1489639.2</v>
      </c>
      <c r="H27" s="95">
        <v>19</v>
      </c>
      <c r="I27" s="124" t="s">
        <v>120</v>
      </c>
      <c r="J27" s="126">
        <v>32.835948373482957</v>
      </c>
      <c r="K27" s="126">
        <v>24941.587926869201</v>
      </c>
      <c r="L27" s="126">
        <v>1.2997404558708463</v>
      </c>
      <c r="M27" s="158">
        <v>3.3952554954027429E-2</v>
      </c>
      <c r="N27" s="127">
        <v>3.4000000000000002E-2</v>
      </c>
      <c r="P27" s="124"/>
      <c r="Q27" s="124"/>
    </row>
    <row r="28" spans="1:17" x14ac:dyDescent="0.3">
      <c r="A28" s="100" t="s">
        <v>134</v>
      </c>
      <c r="B28" s="100" t="s">
        <v>135</v>
      </c>
      <c r="C28" s="100" t="s">
        <v>179</v>
      </c>
      <c r="D28" s="101">
        <v>5524</v>
      </c>
      <c r="E28" s="102">
        <v>265.62</v>
      </c>
      <c r="F28" s="103">
        <v>1329724.8899999999</v>
      </c>
      <c r="G28" s="103">
        <v>1467284.88</v>
      </c>
      <c r="H28" s="95">
        <v>20</v>
      </c>
      <c r="I28" s="124" t="s">
        <v>111</v>
      </c>
      <c r="J28" s="126">
        <v>22.764706199144413</v>
      </c>
      <c r="K28" s="126">
        <v>283361.32555920002</v>
      </c>
      <c r="L28" s="126">
        <v>2.2267821547548268</v>
      </c>
      <c r="M28" s="158">
        <v>3.3443044813410885E-2</v>
      </c>
      <c r="N28" s="127">
        <v>3.3000000000000002E-2</v>
      </c>
      <c r="P28" s="124"/>
      <c r="Q28" s="124"/>
    </row>
    <row r="29" spans="1:17" x14ac:dyDescent="0.3">
      <c r="A29" s="100" t="s">
        <v>206</v>
      </c>
      <c r="B29" s="100" t="s">
        <v>207</v>
      </c>
      <c r="C29" s="100" t="s">
        <v>208</v>
      </c>
      <c r="D29" s="101">
        <v>5153</v>
      </c>
      <c r="E29" s="102">
        <v>273.97000000000003</v>
      </c>
      <c r="F29" s="103">
        <v>1410618.3</v>
      </c>
      <c r="G29" s="103">
        <v>1411767.41</v>
      </c>
      <c r="H29" s="95">
        <v>21</v>
      </c>
      <c r="I29" s="124" t="s">
        <v>114</v>
      </c>
      <c r="J29" s="126">
        <v>27.899906627051802</v>
      </c>
      <c r="K29" s="126">
        <v>10256.96420412</v>
      </c>
      <c r="L29" s="126">
        <v>1.1497685321259363</v>
      </c>
      <c r="M29" s="158">
        <v>3.2177664611893919E-2</v>
      </c>
      <c r="N29" s="127">
        <v>3.2000000000000001E-2</v>
      </c>
      <c r="P29" s="124"/>
      <c r="Q29" s="124"/>
    </row>
    <row r="30" spans="1:17" x14ac:dyDescent="0.3">
      <c r="A30" s="100" t="s">
        <v>121</v>
      </c>
      <c r="B30" s="100" t="s">
        <v>122</v>
      </c>
      <c r="C30" s="100" t="s">
        <v>188</v>
      </c>
      <c r="D30" s="101">
        <v>22478</v>
      </c>
      <c r="E30" s="102">
        <v>62.03</v>
      </c>
      <c r="F30" s="103">
        <v>1469550.48</v>
      </c>
      <c r="G30" s="103">
        <v>1394310.34</v>
      </c>
      <c r="H30" s="95">
        <v>22</v>
      </c>
      <c r="I30" s="124" t="s">
        <v>123</v>
      </c>
      <c r="J30" s="126">
        <v>33.361909734905282</v>
      </c>
      <c r="K30" s="126">
        <v>137709.25750692</v>
      </c>
      <c r="L30" s="126">
        <v>2.9537250419482124</v>
      </c>
      <c r="M30" s="158">
        <v>3.1779774888992363E-2</v>
      </c>
      <c r="N30" s="127">
        <v>3.2000000000000001E-2</v>
      </c>
      <c r="P30" s="124"/>
      <c r="Q30" s="124"/>
    </row>
    <row r="31" spans="1:17" x14ac:dyDescent="0.3">
      <c r="A31" s="100" t="s">
        <v>126</v>
      </c>
      <c r="B31" s="100" t="s">
        <v>127</v>
      </c>
      <c r="C31" s="100" t="s">
        <v>182</v>
      </c>
      <c r="D31" s="101">
        <v>3868</v>
      </c>
      <c r="E31" s="102">
        <v>354.98</v>
      </c>
      <c r="F31" s="103">
        <v>1666110.15</v>
      </c>
      <c r="G31" s="103">
        <v>1373062.64</v>
      </c>
      <c r="H31" s="95">
        <v>23</v>
      </c>
      <c r="I31" s="124" t="s">
        <v>114</v>
      </c>
      <c r="J31" s="126">
        <v>11.84646516464116</v>
      </c>
      <c r="K31" s="126">
        <v>96433.064078490002</v>
      </c>
      <c r="L31" s="126">
        <v>2.7852727611921466</v>
      </c>
      <c r="M31" s="158">
        <v>3.1295487350173103E-2</v>
      </c>
      <c r="N31" s="127">
        <v>3.1E-2</v>
      </c>
      <c r="P31" s="124"/>
      <c r="Q31" s="124"/>
    </row>
    <row r="32" spans="1:17" x14ac:dyDescent="0.3">
      <c r="A32" s="100" t="s">
        <v>161</v>
      </c>
      <c r="B32" s="100" t="s">
        <v>162</v>
      </c>
      <c r="C32" s="100" t="s">
        <v>189</v>
      </c>
      <c r="D32" s="101">
        <v>10198</v>
      </c>
      <c r="E32" s="102">
        <v>132.4</v>
      </c>
      <c r="F32" s="103">
        <v>562339.46</v>
      </c>
      <c r="G32" s="103">
        <v>1350215.2</v>
      </c>
      <c r="H32" s="95">
        <v>24</v>
      </c>
      <c r="I32" s="124" t="s">
        <v>111</v>
      </c>
      <c r="J32" s="126" t="s">
        <v>153</v>
      </c>
      <c r="K32" s="126">
        <v>18557.617694549997</v>
      </c>
      <c r="L32" s="126">
        <v>0.77752793305836454</v>
      </c>
      <c r="M32" s="158">
        <v>3.0774737787353568E-2</v>
      </c>
      <c r="N32" s="127">
        <v>3.1E-2</v>
      </c>
      <c r="P32" s="124"/>
      <c r="Q32" s="124"/>
    </row>
    <row r="33" spans="1:17" x14ac:dyDescent="0.3">
      <c r="A33" s="100" t="s">
        <v>147</v>
      </c>
      <c r="B33" s="100" t="s">
        <v>148</v>
      </c>
      <c r="C33" s="100" t="s">
        <v>209</v>
      </c>
      <c r="D33" s="101">
        <v>7736</v>
      </c>
      <c r="E33" s="102">
        <v>131.91999999999999</v>
      </c>
      <c r="F33" s="103">
        <v>1074822.7</v>
      </c>
      <c r="G33" s="103">
        <v>1020533.12</v>
      </c>
      <c r="H33" s="95">
        <v>25</v>
      </c>
      <c r="I33" s="124" t="s">
        <v>111</v>
      </c>
      <c r="J33" s="126">
        <v>316.38540316989344</v>
      </c>
      <c r="K33" s="126">
        <v>40544.772683503194</v>
      </c>
      <c r="L33" s="126">
        <v>0.7679373332388586</v>
      </c>
      <c r="M33" s="158">
        <v>2.3260469272831347E-2</v>
      </c>
      <c r="N33" s="127">
        <v>2.3E-2</v>
      </c>
      <c r="P33" s="124"/>
      <c r="Q33" s="124"/>
    </row>
    <row r="34" spans="1:17" ht="11.25" customHeight="1" x14ac:dyDescent="0.3">
      <c r="A34" s="104" t="s">
        <v>163</v>
      </c>
      <c r="D34" s="105">
        <v>271798</v>
      </c>
      <c r="E34" s="106"/>
      <c r="F34" s="107">
        <v>32027512.66</v>
      </c>
      <c r="G34" s="107">
        <v>40631243.509999998</v>
      </c>
      <c r="H34" s="95" t="e">
        <v>#N/A</v>
      </c>
      <c r="I34" s="124"/>
      <c r="J34" s="126"/>
      <c r="K34" s="126"/>
      <c r="L34" s="126"/>
      <c r="M34" s="158"/>
      <c r="N34" s="127"/>
      <c r="P34" s="124"/>
      <c r="Q34" s="124"/>
    </row>
    <row r="35" spans="1:17" ht="16.5" customHeight="1" x14ac:dyDescent="0.3">
      <c r="A35" s="98" t="s">
        <v>164</v>
      </c>
      <c r="B35" s="99"/>
      <c r="C35" s="99"/>
      <c r="D35" s="99"/>
      <c r="E35" s="100"/>
      <c r="F35" s="100"/>
      <c r="G35" s="100"/>
      <c r="H35" s="95" t="e">
        <v>#N/A</v>
      </c>
      <c r="I35" s="124"/>
      <c r="J35" s="126"/>
      <c r="K35" s="126"/>
      <c r="L35" s="126"/>
      <c r="M35" s="158"/>
      <c r="N35" s="127"/>
      <c r="P35" s="124"/>
      <c r="Q35" s="124"/>
    </row>
    <row r="36" spans="1:17" ht="14.25" customHeight="1" x14ac:dyDescent="0.3">
      <c r="A36" s="100" t="s">
        <v>165</v>
      </c>
      <c r="B36" s="100"/>
      <c r="C36" s="100" t="s">
        <v>166</v>
      </c>
      <c r="D36" s="101">
        <v>3242718.74</v>
      </c>
      <c r="E36" s="102">
        <v>100</v>
      </c>
      <c r="F36" s="103">
        <v>3242718.74</v>
      </c>
      <c r="G36" s="103">
        <v>3242718.74</v>
      </c>
      <c r="H36" s="128">
        <v>1</v>
      </c>
      <c r="I36" s="161" t="s">
        <v>71</v>
      </c>
      <c r="J36" s="130"/>
      <c r="K36" s="130"/>
      <c r="L36" s="130"/>
      <c r="M36" s="160">
        <v>7.3909565631935972E-2</v>
      </c>
      <c r="N36" s="131">
        <v>7.3999999999999996E-2</v>
      </c>
      <c r="P36" s="124"/>
      <c r="Q36" s="124"/>
    </row>
    <row r="37" spans="1:17" ht="12.75" customHeight="1" x14ac:dyDescent="0.3">
      <c r="A37" s="104" t="s">
        <v>167</v>
      </c>
      <c r="D37" s="105">
        <v>3242718.74</v>
      </c>
      <c r="E37" s="106"/>
      <c r="F37" s="107">
        <v>3242718.74</v>
      </c>
      <c r="G37" s="107">
        <v>3242718.74</v>
      </c>
      <c r="H37" s="95" t="e">
        <v>#N/A</v>
      </c>
      <c r="I37" s="124"/>
      <c r="J37" s="126"/>
      <c r="K37" s="126"/>
      <c r="L37" s="126"/>
      <c r="M37" s="158"/>
      <c r="N37" s="127"/>
    </row>
    <row r="38" spans="1:17" ht="12.75" customHeight="1" x14ac:dyDescent="0.3">
      <c r="A38" s="98" t="s">
        <v>74</v>
      </c>
      <c r="B38" s="99"/>
      <c r="C38" s="99"/>
      <c r="D38" s="99"/>
      <c r="E38" s="100"/>
      <c r="F38" s="100"/>
      <c r="G38" s="100"/>
      <c r="H38" s="95" t="e">
        <v>#N/A</v>
      </c>
      <c r="I38" s="124"/>
      <c r="J38" s="126"/>
      <c r="K38" s="126"/>
      <c r="L38" s="126"/>
      <c r="M38" s="158"/>
      <c r="N38" s="127"/>
    </row>
    <row r="39" spans="1:17" ht="13.5" customHeight="1" x14ac:dyDescent="0.3">
      <c r="A39" s="100" t="s">
        <v>75</v>
      </c>
      <c r="B39" s="100"/>
      <c r="C39" s="100" t="s">
        <v>76</v>
      </c>
      <c r="D39" s="101">
        <v>179.24</v>
      </c>
      <c r="E39" s="102">
        <v>1</v>
      </c>
      <c r="F39" s="103">
        <v>179.24</v>
      </c>
      <c r="G39" s="103">
        <v>179.24</v>
      </c>
      <c r="H39" s="95">
        <v>26</v>
      </c>
      <c r="I39" s="161" t="s">
        <v>71</v>
      </c>
      <c r="J39" s="126"/>
      <c r="K39" s="126"/>
      <c r="L39" s="126"/>
      <c r="M39" s="158">
        <v>4.0853221034730271E-6</v>
      </c>
      <c r="N39" s="127"/>
    </row>
    <row r="40" spans="1:17" ht="13.5" customHeight="1" x14ac:dyDescent="0.3">
      <c r="A40" s="104" t="s">
        <v>73</v>
      </c>
      <c r="D40" s="105">
        <v>179.24</v>
      </c>
      <c r="E40" s="106"/>
      <c r="F40" s="107">
        <v>179.24</v>
      </c>
      <c r="G40" s="107">
        <v>179.24</v>
      </c>
      <c r="H40" s="95" t="e">
        <v>#N/A</v>
      </c>
      <c r="I40" s="124"/>
      <c r="J40" s="126"/>
      <c r="K40" s="126"/>
      <c r="L40" s="126"/>
      <c r="M40" s="158"/>
      <c r="N40" s="127"/>
    </row>
    <row r="41" spans="1:17" ht="12.75" customHeight="1" x14ac:dyDescent="0.3">
      <c r="A41" s="104" t="s">
        <v>72</v>
      </c>
      <c r="D41" s="108">
        <v>3514695.98</v>
      </c>
      <c r="E41" s="106"/>
      <c r="F41" s="109">
        <v>35270410.640000001</v>
      </c>
      <c r="G41" s="109">
        <v>43874141.490000002</v>
      </c>
      <c r="H41" s="95" t="e">
        <v>#N/A</v>
      </c>
      <c r="I41" s="124"/>
      <c r="J41" s="126"/>
      <c r="K41" s="126"/>
      <c r="L41" s="126"/>
      <c r="M41" s="158"/>
      <c r="N41" s="127"/>
    </row>
    <row r="42" spans="1:17" ht="12" customHeight="1" x14ac:dyDescent="0.3">
      <c r="A42" s="110"/>
      <c r="B42" s="110"/>
      <c r="C42" s="110"/>
      <c r="D42" s="100"/>
      <c r="E42" s="100"/>
      <c r="F42" s="100"/>
      <c r="G42" s="100"/>
      <c r="I42" s="124"/>
      <c r="J42" s="126"/>
      <c r="K42" s="126"/>
      <c r="L42" s="126"/>
      <c r="M42" s="158"/>
      <c r="N42" s="127"/>
    </row>
    <row r="43" spans="1:17" ht="12.75" customHeight="1" x14ac:dyDescent="0.3">
      <c r="A43" s="104" t="s">
        <v>72</v>
      </c>
      <c r="D43" s="108">
        <v>3514695.98</v>
      </c>
      <c r="E43" s="106"/>
      <c r="F43" s="109">
        <v>35270410.640000001</v>
      </c>
      <c r="G43" s="109">
        <v>43874141.490000002</v>
      </c>
      <c r="I43" s="124"/>
      <c r="J43" s="126"/>
      <c r="K43" s="126"/>
      <c r="L43" s="126"/>
      <c r="M43" s="158"/>
      <c r="N43" s="127"/>
    </row>
    <row r="49" ht="13.2" customHeight="1" x14ac:dyDescent="0.3"/>
    <row r="50" ht="13.2" customHeight="1" x14ac:dyDescent="0.3"/>
    <row r="51" ht="13.2" customHeight="1" x14ac:dyDescent="0.3"/>
    <row r="52" ht="13.2" customHeight="1" x14ac:dyDescent="0.3"/>
    <row r="53" ht="13.2" customHeight="1" x14ac:dyDescent="0.3"/>
    <row r="54" ht="13.2" customHeight="1" x14ac:dyDescent="0.3"/>
    <row r="55" ht="13.2" customHeight="1" x14ac:dyDescent="0.3"/>
    <row r="56" ht="13.2" customHeight="1" x14ac:dyDescent="0.3"/>
    <row r="57" ht="13.2" customHeight="1" x14ac:dyDescent="0.3"/>
    <row r="58" ht="13.2" customHeight="1" x14ac:dyDescent="0.3"/>
    <row r="59" ht="13.2" customHeight="1" x14ac:dyDescent="0.3"/>
    <row r="60" ht="13.2" customHeight="1" x14ac:dyDescent="0.3"/>
    <row r="61" ht="13.2" customHeight="1" x14ac:dyDescent="0.3"/>
    <row r="62" ht="13.2" customHeight="1" x14ac:dyDescent="0.3"/>
  </sheetData>
  <pageMargins left="0.25" right="0.25" top="0.25" bottom="0.5" header="0.25" footer="0.25"/>
  <pageSetup orientation="landscape" horizontalDpi="0" verticalDpi="0"/>
  <headerFooter alignWithMargins="0">
    <oddFooter xml:space="preserve">&amp;L&amp;"Arial"&amp;8Page: &amp;P of &amp;N &amp;C&amp;R&amp;"Arial"&amp;8 7/4/2016 7:40:35 PM 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130"/>
  <sheetViews>
    <sheetView zoomScale="130" zoomScaleNormal="130" workbookViewId="0"/>
  </sheetViews>
  <sheetFormatPr defaultRowHeight="14.4" x14ac:dyDescent="0.3"/>
  <cols>
    <col min="1" max="1" width="46.6640625" style="95" bestFit="1" customWidth="1"/>
    <col min="2" max="16384" width="8.88671875" style="95"/>
  </cols>
  <sheetData>
    <row r="1" spans="1:19" x14ac:dyDescent="0.3">
      <c r="A1" s="115" t="s">
        <v>40</v>
      </c>
    </row>
    <row r="2" spans="1:19" x14ac:dyDescent="0.3">
      <c r="A2" s="115" t="s">
        <v>41</v>
      </c>
    </row>
    <row r="4" spans="1:19" x14ac:dyDescent="0.3">
      <c r="A4" s="95" t="s">
        <v>42</v>
      </c>
    </row>
    <row r="5" spans="1:19" x14ac:dyDescent="0.3">
      <c r="A5" s="95" t="s">
        <v>210</v>
      </c>
    </row>
    <row r="6" spans="1:19" x14ac:dyDescent="0.3">
      <c r="B6" s="95" t="s">
        <v>43</v>
      </c>
      <c r="C6" s="95" t="s">
        <v>44</v>
      </c>
      <c r="D6" s="95" t="s">
        <v>86</v>
      </c>
      <c r="E6" s="95" t="s">
        <v>45</v>
      </c>
    </row>
    <row r="7" spans="1:19" x14ac:dyDescent="0.3">
      <c r="A7" s="95" t="s">
        <v>168</v>
      </c>
      <c r="B7" s="116">
        <v>0.15010000000000001</v>
      </c>
      <c r="C7" s="116">
        <v>9.0300000000000005E-2</v>
      </c>
      <c r="D7" s="116">
        <v>9.9099999999999994E-2</v>
      </c>
      <c r="E7" s="116">
        <v>8.6199999999999999E-2</v>
      </c>
      <c r="F7" s="116"/>
    </row>
    <row r="9" spans="1:19" x14ac:dyDescent="0.3">
      <c r="A9" s="95" t="s">
        <v>46</v>
      </c>
    </row>
    <row r="10" spans="1:19" x14ac:dyDescent="0.3">
      <c r="A10" s="95" t="s">
        <v>211</v>
      </c>
    </row>
    <row r="11" spans="1:19" x14ac:dyDescent="0.3">
      <c r="C11" s="95" t="s">
        <v>47</v>
      </c>
      <c r="D11" s="95" t="s">
        <v>48</v>
      </c>
      <c r="E11" s="95" t="s">
        <v>49</v>
      </c>
      <c r="F11" s="95" t="s">
        <v>50</v>
      </c>
      <c r="G11" s="95" t="s">
        <v>51</v>
      </c>
      <c r="H11" s="95" t="s">
        <v>52</v>
      </c>
      <c r="I11" s="95" t="s">
        <v>53</v>
      </c>
      <c r="J11" s="95" t="s">
        <v>54</v>
      </c>
      <c r="K11" s="95" t="s">
        <v>55</v>
      </c>
      <c r="L11" s="95" t="s">
        <v>56</v>
      </c>
      <c r="M11" s="95" t="s">
        <v>57</v>
      </c>
      <c r="N11" s="95" t="s">
        <v>58</v>
      </c>
      <c r="O11" s="95" t="s">
        <v>59</v>
      </c>
      <c r="P11" s="95" t="s">
        <v>60</v>
      </c>
      <c r="Q11" s="95" t="s">
        <v>61</v>
      </c>
      <c r="R11" s="95" t="s">
        <v>62</v>
      </c>
      <c r="S11" s="95" t="s">
        <v>63</v>
      </c>
    </row>
    <row r="12" spans="1:19" x14ac:dyDescent="0.3">
      <c r="A12" s="95" t="s">
        <v>168</v>
      </c>
      <c r="B12" s="95">
        <v>2020</v>
      </c>
      <c r="C12" s="95">
        <v>-0.35</v>
      </c>
      <c r="D12" s="95">
        <v>-4.67</v>
      </c>
      <c r="E12" s="95">
        <v>-11.37</v>
      </c>
      <c r="F12" s="95">
        <v>-15.8</v>
      </c>
      <c r="G12" s="95">
        <v>8.5299999999999994</v>
      </c>
      <c r="H12" s="95">
        <v>4.08</v>
      </c>
      <c r="I12" s="95">
        <v>2.33</v>
      </c>
      <c r="J12" s="95">
        <v>15.58</v>
      </c>
      <c r="K12" s="95">
        <v>4.13</v>
      </c>
      <c r="L12" s="95">
        <v>3.72</v>
      </c>
      <c r="M12" s="95">
        <v>-2.09</v>
      </c>
      <c r="N12" s="95">
        <v>5.75</v>
      </c>
      <c r="O12" s="95">
        <v>-1.1599999999999999</v>
      </c>
      <c r="P12" s="95">
        <v>8.9700000000000006</v>
      </c>
      <c r="Q12" s="95">
        <v>3.75</v>
      </c>
      <c r="R12" s="95">
        <v>11.75</v>
      </c>
      <c r="S12" s="95">
        <v>15.01</v>
      </c>
    </row>
    <row r="13" spans="1:19" x14ac:dyDescent="0.3">
      <c r="B13" s="95">
        <v>2019</v>
      </c>
      <c r="C13" s="95">
        <v>6.05</v>
      </c>
      <c r="D13" s="95">
        <v>1.9</v>
      </c>
      <c r="E13" s="95">
        <v>1.23</v>
      </c>
      <c r="F13" s="95">
        <v>9.39</v>
      </c>
      <c r="G13" s="95">
        <v>2.31</v>
      </c>
      <c r="H13" s="95">
        <v>-3.57</v>
      </c>
      <c r="I13" s="95">
        <v>4.6500000000000004</v>
      </c>
      <c r="J13" s="95">
        <v>3.25</v>
      </c>
      <c r="K13" s="95">
        <v>0.25</v>
      </c>
      <c r="L13" s="95">
        <v>-0.82</v>
      </c>
      <c r="M13" s="95">
        <v>0.9</v>
      </c>
      <c r="N13" s="95">
        <v>0.33</v>
      </c>
      <c r="O13" s="95">
        <v>1.45</v>
      </c>
      <c r="P13" s="95">
        <v>1.91</v>
      </c>
      <c r="Q13" s="95">
        <v>2.4500000000000002</v>
      </c>
      <c r="R13" s="95">
        <v>5.91</v>
      </c>
      <c r="S13" s="95">
        <v>20.010000000000002</v>
      </c>
    </row>
    <row r="14" spans="1:19" x14ac:dyDescent="0.3">
      <c r="B14" s="95">
        <v>2018</v>
      </c>
      <c r="C14" s="95">
        <v>3.28</v>
      </c>
      <c r="D14" s="95">
        <v>-2.94</v>
      </c>
      <c r="E14" s="95">
        <v>-0.75</v>
      </c>
      <c r="F14" s="95">
        <v>-0.5</v>
      </c>
      <c r="G14" s="95">
        <v>0.35</v>
      </c>
      <c r="H14" s="95">
        <v>0.39</v>
      </c>
      <c r="I14" s="95">
        <v>-0.08</v>
      </c>
      <c r="J14" s="95">
        <v>0.66</v>
      </c>
      <c r="K14" s="95">
        <v>1.95</v>
      </c>
      <c r="L14" s="95">
        <v>0.39</v>
      </c>
      <c r="M14" s="95">
        <v>0.12</v>
      </c>
      <c r="N14" s="95">
        <v>2.4700000000000002</v>
      </c>
      <c r="O14" s="95">
        <v>-5.04</v>
      </c>
      <c r="P14" s="95">
        <v>1.05</v>
      </c>
      <c r="Q14" s="95">
        <v>-4.6399999999999997</v>
      </c>
      <c r="R14" s="95">
        <v>-8.5</v>
      </c>
      <c r="S14" s="95">
        <v>-6.1</v>
      </c>
    </row>
    <row r="15" spans="1:19" x14ac:dyDescent="0.3">
      <c r="B15" s="95">
        <v>2017</v>
      </c>
      <c r="C15" s="95">
        <v>2.15</v>
      </c>
      <c r="D15" s="95">
        <v>2.08</v>
      </c>
      <c r="E15" s="95">
        <v>0.76</v>
      </c>
      <c r="F15" s="95">
        <v>5.07</v>
      </c>
      <c r="G15" s="95">
        <v>1.25</v>
      </c>
      <c r="H15" s="95">
        <v>1.35</v>
      </c>
      <c r="I15" s="95">
        <v>0.38</v>
      </c>
      <c r="J15" s="95">
        <v>3.01</v>
      </c>
      <c r="K15" s="95">
        <v>1.83</v>
      </c>
      <c r="L15" s="95">
        <v>0.37</v>
      </c>
      <c r="M15" s="95">
        <v>1.17</v>
      </c>
      <c r="N15" s="95">
        <v>3.41</v>
      </c>
      <c r="O15" s="95">
        <v>1.17</v>
      </c>
      <c r="P15" s="95">
        <v>1.0900000000000001</v>
      </c>
      <c r="Q15" s="95">
        <v>0.88</v>
      </c>
      <c r="R15" s="95">
        <v>3.17</v>
      </c>
      <c r="S15" s="95">
        <v>15.47</v>
      </c>
    </row>
    <row r="16" spans="1:19" x14ac:dyDescent="0.3">
      <c r="B16" s="95">
        <v>2016</v>
      </c>
      <c r="C16" s="95">
        <v>-3.74</v>
      </c>
      <c r="D16" s="95">
        <v>-0.03</v>
      </c>
      <c r="E16" s="95">
        <v>4.88</v>
      </c>
      <c r="F16" s="95">
        <v>0.93</v>
      </c>
      <c r="G16" s="95">
        <v>1.38</v>
      </c>
      <c r="H16" s="95">
        <v>0.3</v>
      </c>
      <c r="I16" s="95">
        <v>0.27</v>
      </c>
      <c r="J16" s="95">
        <v>1.95</v>
      </c>
      <c r="K16" s="95">
        <v>3</v>
      </c>
      <c r="L16" s="95">
        <v>0.27</v>
      </c>
      <c r="M16" s="95">
        <v>0.61</v>
      </c>
      <c r="N16" s="95">
        <v>3.9</v>
      </c>
      <c r="O16" s="95">
        <v>-1.32</v>
      </c>
      <c r="P16" s="95">
        <v>0.38</v>
      </c>
      <c r="Q16" s="95">
        <v>1.17</v>
      </c>
      <c r="R16" s="95">
        <v>0.22</v>
      </c>
      <c r="S16" s="95">
        <v>7.16</v>
      </c>
    </row>
    <row r="17" spans="1:19" x14ac:dyDescent="0.3">
      <c r="B17" s="95">
        <v>2015</v>
      </c>
      <c r="C17" s="95">
        <v>-0.11</v>
      </c>
      <c r="D17" s="95">
        <v>2.76</v>
      </c>
      <c r="E17" s="95">
        <v>-1.1399999999999999</v>
      </c>
      <c r="F17" s="95">
        <v>1.48</v>
      </c>
      <c r="G17" s="95">
        <v>1.21</v>
      </c>
      <c r="H17" s="95">
        <v>0.21</v>
      </c>
      <c r="I17" s="95">
        <v>-1.85</v>
      </c>
      <c r="J17" s="95">
        <v>-0.46</v>
      </c>
      <c r="K17" s="95">
        <v>0.52</v>
      </c>
      <c r="L17" s="95">
        <v>-4.1100000000000003</v>
      </c>
      <c r="M17" s="95">
        <v>-2.5</v>
      </c>
      <c r="N17" s="95">
        <v>-6.03</v>
      </c>
      <c r="O17" s="95">
        <v>4.83</v>
      </c>
      <c r="P17" s="95">
        <v>-0.53</v>
      </c>
      <c r="Q17" s="95">
        <v>-1.53</v>
      </c>
      <c r="R17" s="95">
        <v>2.69</v>
      </c>
      <c r="S17" s="95">
        <v>-2.5299999999999998</v>
      </c>
    </row>
    <row r="18" spans="1:19" x14ac:dyDescent="0.3">
      <c r="B18" s="95">
        <v>2014</v>
      </c>
      <c r="C18" s="95">
        <v>-1.68</v>
      </c>
      <c r="D18" s="95">
        <v>3.79</v>
      </c>
      <c r="E18" s="95">
        <v>-0.09</v>
      </c>
      <c r="F18" s="95">
        <v>1.95</v>
      </c>
      <c r="G18" s="95">
        <v>0.15</v>
      </c>
      <c r="H18" s="95">
        <v>2</v>
      </c>
      <c r="I18" s="95">
        <v>1.78</v>
      </c>
      <c r="J18" s="95">
        <v>3.97</v>
      </c>
      <c r="K18" s="95">
        <v>-1.47</v>
      </c>
      <c r="L18" s="95">
        <v>2.0499999999999998</v>
      </c>
      <c r="M18" s="95">
        <v>-2.37</v>
      </c>
      <c r="N18" s="95">
        <v>-1.84</v>
      </c>
      <c r="O18" s="95">
        <v>0.61</v>
      </c>
      <c r="P18" s="95">
        <v>0.89</v>
      </c>
      <c r="Q18" s="95">
        <v>-1.23</v>
      </c>
      <c r="R18" s="95">
        <v>0.26</v>
      </c>
      <c r="S18" s="95">
        <v>4.3099999999999996</v>
      </c>
    </row>
    <row r="19" spans="1:19" x14ac:dyDescent="0.3">
      <c r="B19" s="95">
        <v>2013</v>
      </c>
      <c r="C19" s="95">
        <v>3.07</v>
      </c>
      <c r="D19" s="95">
        <v>0.1</v>
      </c>
      <c r="E19" s="95">
        <v>1.67</v>
      </c>
      <c r="F19" s="95">
        <v>4.9000000000000004</v>
      </c>
      <c r="G19" s="95">
        <v>1.38</v>
      </c>
      <c r="H19" s="95">
        <v>-0.04</v>
      </c>
      <c r="I19" s="95">
        <v>-2.2999999999999998</v>
      </c>
      <c r="J19" s="95">
        <v>-0.99</v>
      </c>
      <c r="K19" s="95">
        <v>3.65</v>
      </c>
      <c r="L19" s="95">
        <v>-1.59</v>
      </c>
      <c r="M19" s="95">
        <v>3.51</v>
      </c>
      <c r="N19" s="95">
        <v>5.59</v>
      </c>
      <c r="O19" s="95">
        <v>2.82</v>
      </c>
      <c r="P19" s="95">
        <v>0.95</v>
      </c>
      <c r="Q19" s="95">
        <v>1.51</v>
      </c>
      <c r="R19" s="95">
        <v>5.37</v>
      </c>
      <c r="S19" s="95">
        <v>15.55</v>
      </c>
    </row>
    <row r="20" spans="1:19" x14ac:dyDescent="0.3">
      <c r="B20" s="95">
        <v>2012</v>
      </c>
      <c r="C20" s="95" t="s">
        <v>89</v>
      </c>
      <c r="D20" s="95" t="s">
        <v>89</v>
      </c>
      <c r="E20" s="95" t="s">
        <v>89</v>
      </c>
      <c r="F20" s="95" t="s">
        <v>89</v>
      </c>
      <c r="G20" s="95" t="s">
        <v>89</v>
      </c>
      <c r="H20" s="95" t="s">
        <v>89</v>
      </c>
      <c r="I20" s="95" t="s">
        <v>89</v>
      </c>
      <c r="J20" s="95" t="s">
        <v>89</v>
      </c>
      <c r="K20" s="95">
        <v>1.23</v>
      </c>
      <c r="L20" s="95">
        <v>2.06</v>
      </c>
      <c r="M20" s="95">
        <v>2.17</v>
      </c>
      <c r="N20" s="95">
        <v>5.55</v>
      </c>
      <c r="O20" s="95">
        <v>-0.69</v>
      </c>
      <c r="P20" s="95">
        <v>0.88</v>
      </c>
      <c r="Q20" s="95">
        <v>1.36</v>
      </c>
      <c r="R20" s="95">
        <v>1.55</v>
      </c>
      <c r="S20" s="95" t="s">
        <v>89</v>
      </c>
    </row>
    <row r="22" spans="1:19" x14ac:dyDescent="0.3">
      <c r="A22" s="95" t="s">
        <v>64</v>
      </c>
    </row>
    <row r="23" spans="1:19" x14ac:dyDescent="0.3">
      <c r="A23" s="95" t="s">
        <v>212</v>
      </c>
    </row>
    <row r="24" spans="1:19" x14ac:dyDescent="0.3">
      <c r="A24" s="117"/>
    </row>
    <row r="25" spans="1:19" x14ac:dyDescent="0.3">
      <c r="A25" s="117" t="s">
        <v>65</v>
      </c>
    </row>
    <row r="26" spans="1:19" x14ac:dyDescent="0.3">
      <c r="A26" s="117"/>
      <c r="B26" s="95" t="s">
        <v>168</v>
      </c>
    </row>
    <row r="27" spans="1:19" x14ac:dyDescent="0.3">
      <c r="A27" s="117" t="s">
        <v>0</v>
      </c>
      <c r="B27" s="95" t="s">
        <v>66</v>
      </c>
    </row>
    <row r="28" spans="1:19" x14ac:dyDescent="0.3">
      <c r="A28" s="117">
        <v>41090</v>
      </c>
      <c r="B28" s="95">
        <v>10000</v>
      </c>
    </row>
    <row r="29" spans="1:19" x14ac:dyDescent="0.3">
      <c r="A29" s="117">
        <v>41121</v>
      </c>
      <c r="B29" s="95">
        <v>10123</v>
      </c>
    </row>
    <row r="30" spans="1:19" x14ac:dyDescent="0.3">
      <c r="A30" s="117">
        <v>41152</v>
      </c>
      <c r="B30" s="95">
        <v>10331</v>
      </c>
    </row>
    <row r="31" spans="1:19" x14ac:dyDescent="0.3">
      <c r="A31" s="117">
        <v>41182</v>
      </c>
      <c r="B31" s="95">
        <v>10555</v>
      </c>
    </row>
    <row r="32" spans="1:19" x14ac:dyDescent="0.3">
      <c r="A32" s="117">
        <v>41213</v>
      </c>
      <c r="B32" s="95">
        <v>10482</v>
      </c>
    </row>
    <row r="33" spans="1:2" x14ac:dyDescent="0.3">
      <c r="A33" s="117">
        <v>41243</v>
      </c>
      <c r="B33" s="95">
        <v>10574</v>
      </c>
    </row>
    <row r="34" spans="1:2" x14ac:dyDescent="0.3">
      <c r="A34" s="117">
        <v>41274</v>
      </c>
      <c r="B34" s="95">
        <v>10718</v>
      </c>
    </row>
    <row r="35" spans="1:2" x14ac:dyDescent="0.3">
      <c r="A35" s="117">
        <v>41305</v>
      </c>
      <c r="B35" s="95">
        <v>11047</v>
      </c>
    </row>
    <row r="36" spans="1:2" x14ac:dyDescent="0.3">
      <c r="A36" s="117">
        <v>41333</v>
      </c>
      <c r="B36" s="95">
        <v>11059</v>
      </c>
    </row>
    <row r="37" spans="1:2" x14ac:dyDescent="0.3">
      <c r="A37" s="117">
        <v>41364</v>
      </c>
      <c r="B37" s="95">
        <v>11243</v>
      </c>
    </row>
    <row r="38" spans="1:2" x14ac:dyDescent="0.3">
      <c r="A38" s="117">
        <v>41394</v>
      </c>
      <c r="B38" s="95">
        <v>11398</v>
      </c>
    </row>
    <row r="39" spans="1:2" x14ac:dyDescent="0.3">
      <c r="A39" s="117">
        <v>41425</v>
      </c>
      <c r="B39" s="95">
        <v>11393</v>
      </c>
    </row>
    <row r="40" spans="1:2" x14ac:dyDescent="0.3">
      <c r="A40" s="117">
        <v>41455</v>
      </c>
      <c r="B40" s="95">
        <v>11132</v>
      </c>
    </row>
    <row r="41" spans="1:2" x14ac:dyDescent="0.3">
      <c r="A41" s="117">
        <v>41486</v>
      </c>
      <c r="B41" s="95">
        <v>11538</v>
      </c>
    </row>
    <row r="42" spans="1:2" x14ac:dyDescent="0.3">
      <c r="A42" s="117">
        <v>41517</v>
      </c>
      <c r="B42" s="95">
        <v>11354</v>
      </c>
    </row>
    <row r="43" spans="1:2" x14ac:dyDescent="0.3">
      <c r="A43" s="117">
        <v>41547</v>
      </c>
      <c r="B43" s="95">
        <v>11753</v>
      </c>
    </row>
    <row r="44" spans="1:2" x14ac:dyDescent="0.3">
      <c r="A44" s="117">
        <v>41578</v>
      </c>
      <c r="B44" s="95">
        <v>12085</v>
      </c>
    </row>
    <row r="45" spans="1:2" x14ac:dyDescent="0.3">
      <c r="A45" s="117">
        <v>41608</v>
      </c>
      <c r="B45" s="95">
        <v>12200</v>
      </c>
    </row>
    <row r="46" spans="1:2" x14ac:dyDescent="0.3">
      <c r="A46" s="117">
        <v>41639</v>
      </c>
      <c r="B46" s="95">
        <v>12384</v>
      </c>
    </row>
    <row r="47" spans="1:2" x14ac:dyDescent="0.3">
      <c r="A47" s="117">
        <v>41670</v>
      </c>
      <c r="B47" s="95">
        <v>12176</v>
      </c>
    </row>
    <row r="48" spans="1:2" x14ac:dyDescent="0.3">
      <c r="A48" s="117">
        <v>41698</v>
      </c>
      <c r="B48" s="95">
        <v>12637</v>
      </c>
    </row>
    <row r="49" spans="1:2" x14ac:dyDescent="0.3">
      <c r="A49" s="117">
        <v>41729</v>
      </c>
      <c r="B49" s="95">
        <v>12626</v>
      </c>
    </row>
    <row r="50" spans="1:2" x14ac:dyDescent="0.3">
      <c r="A50" s="117">
        <v>41759</v>
      </c>
      <c r="B50" s="95">
        <v>12645</v>
      </c>
    </row>
    <row r="51" spans="1:2" x14ac:dyDescent="0.3">
      <c r="A51" s="117">
        <v>41790</v>
      </c>
      <c r="B51" s="95">
        <v>12897</v>
      </c>
    </row>
    <row r="52" spans="1:2" x14ac:dyDescent="0.3">
      <c r="A52" s="117">
        <v>41820</v>
      </c>
      <c r="B52" s="95">
        <v>13127</v>
      </c>
    </row>
    <row r="53" spans="1:2" x14ac:dyDescent="0.3">
      <c r="A53" s="117">
        <v>41851</v>
      </c>
      <c r="B53" s="95">
        <v>12933</v>
      </c>
    </row>
    <row r="54" spans="1:2" x14ac:dyDescent="0.3">
      <c r="A54" s="117">
        <v>41882</v>
      </c>
      <c r="B54" s="95">
        <v>13198</v>
      </c>
    </row>
    <row r="55" spans="1:2" x14ac:dyDescent="0.3">
      <c r="A55" s="117">
        <v>41912</v>
      </c>
      <c r="B55" s="95">
        <v>12885</v>
      </c>
    </row>
    <row r="56" spans="1:2" x14ac:dyDescent="0.3">
      <c r="A56" s="117">
        <v>41943</v>
      </c>
      <c r="B56" s="95">
        <v>12964</v>
      </c>
    </row>
    <row r="57" spans="1:2" x14ac:dyDescent="0.3">
      <c r="A57" s="117">
        <v>41973</v>
      </c>
      <c r="B57" s="95">
        <v>13080</v>
      </c>
    </row>
    <row r="58" spans="1:2" x14ac:dyDescent="0.3">
      <c r="A58" s="117">
        <v>42004</v>
      </c>
      <c r="B58" s="95">
        <v>12919</v>
      </c>
    </row>
    <row r="59" spans="1:2" x14ac:dyDescent="0.3">
      <c r="A59" s="117">
        <v>42035</v>
      </c>
      <c r="B59" s="95">
        <v>12905</v>
      </c>
    </row>
    <row r="60" spans="1:2" x14ac:dyDescent="0.3">
      <c r="A60" s="117">
        <v>42063</v>
      </c>
      <c r="B60" s="95">
        <v>13261</v>
      </c>
    </row>
    <row r="61" spans="1:2" x14ac:dyDescent="0.3">
      <c r="A61" s="117">
        <v>42094</v>
      </c>
      <c r="B61" s="95">
        <v>13109</v>
      </c>
    </row>
    <row r="62" spans="1:2" x14ac:dyDescent="0.3">
      <c r="A62" s="117">
        <v>42124</v>
      </c>
      <c r="B62" s="95">
        <v>13268</v>
      </c>
    </row>
    <row r="63" spans="1:2" x14ac:dyDescent="0.3">
      <c r="A63" s="117">
        <v>42155</v>
      </c>
      <c r="B63" s="95">
        <v>13296</v>
      </c>
    </row>
    <row r="64" spans="1:2" x14ac:dyDescent="0.3">
      <c r="A64" s="117">
        <v>42185</v>
      </c>
      <c r="B64" s="95">
        <v>13050</v>
      </c>
    </row>
    <row r="65" spans="1:2" x14ac:dyDescent="0.3">
      <c r="A65" s="117">
        <v>42216</v>
      </c>
      <c r="B65" s="95">
        <v>13117</v>
      </c>
    </row>
    <row r="66" spans="1:2" x14ac:dyDescent="0.3">
      <c r="A66" s="117">
        <v>42247</v>
      </c>
      <c r="B66" s="95">
        <v>12577</v>
      </c>
    </row>
    <row r="67" spans="1:2" x14ac:dyDescent="0.3">
      <c r="A67" s="117">
        <v>42277</v>
      </c>
      <c r="B67" s="95">
        <v>12263</v>
      </c>
    </row>
    <row r="68" spans="1:2" x14ac:dyDescent="0.3">
      <c r="A68" s="117">
        <v>42308</v>
      </c>
      <c r="B68" s="95">
        <v>12855</v>
      </c>
    </row>
    <row r="69" spans="1:2" x14ac:dyDescent="0.3">
      <c r="A69" s="117">
        <v>42338</v>
      </c>
      <c r="B69" s="95">
        <v>12788</v>
      </c>
    </row>
    <row r="70" spans="1:2" x14ac:dyDescent="0.3">
      <c r="A70" s="117">
        <v>42369</v>
      </c>
      <c r="B70" s="95">
        <v>12593</v>
      </c>
    </row>
    <row r="71" spans="1:2" x14ac:dyDescent="0.3">
      <c r="A71" s="117">
        <v>42400</v>
      </c>
      <c r="B71" s="95">
        <v>12121</v>
      </c>
    </row>
    <row r="72" spans="1:2" x14ac:dyDescent="0.3">
      <c r="A72" s="117">
        <v>42429</v>
      </c>
      <c r="B72" s="95">
        <v>12118</v>
      </c>
    </row>
    <row r="73" spans="1:2" x14ac:dyDescent="0.3">
      <c r="A73" s="117">
        <v>42460</v>
      </c>
      <c r="B73" s="95">
        <v>12710</v>
      </c>
    </row>
    <row r="74" spans="1:2" x14ac:dyDescent="0.3">
      <c r="A74" s="117">
        <v>42490</v>
      </c>
      <c r="B74" s="95">
        <v>12885</v>
      </c>
    </row>
    <row r="75" spans="1:2" x14ac:dyDescent="0.3">
      <c r="A75" s="117">
        <v>42521</v>
      </c>
      <c r="B75" s="95">
        <v>12923</v>
      </c>
    </row>
    <row r="76" spans="1:2" x14ac:dyDescent="0.3">
      <c r="A76" s="117">
        <v>42551</v>
      </c>
      <c r="B76" s="95">
        <v>12958</v>
      </c>
    </row>
    <row r="77" spans="1:2" x14ac:dyDescent="0.3">
      <c r="A77" s="117">
        <v>42582</v>
      </c>
      <c r="B77" s="95">
        <v>13347</v>
      </c>
    </row>
    <row r="78" spans="1:2" x14ac:dyDescent="0.3">
      <c r="A78" s="117">
        <v>42613</v>
      </c>
      <c r="B78" s="95">
        <v>13382</v>
      </c>
    </row>
    <row r="79" spans="1:2" x14ac:dyDescent="0.3">
      <c r="A79" s="117">
        <v>42643</v>
      </c>
      <c r="B79" s="95">
        <v>13464</v>
      </c>
    </row>
    <row r="80" spans="1:2" x14ac:dyDescent="0.3">
      <c r="A80" s="117">
        <v>42674</v>
      </c>
      <c r="B80" s="95">
        <v>13286</v>
      </c>
    </row>
    <row r="81" spans="1:2" x14ac:dyDescent="0.3">
      <c r="A81" s="117">
        <v>42704</v>
      </c>
      <c r="B81" s="95">
        <v>13337</v>
      </c>
    </row>
    <row r="82" spans="1:2" x14ac:dyDescent="0.3">
      <c r="A82" s="117">
        <v>42735</v>
      </c>
      <c r="B82" s="95">
        <v>13494</v>
      </c>
    </row>
    <row r="83" spans="1:2" x14ac:dyDescent="0.3">
      <c r="A83" s="117">
        <v>42766</v>
      </c>
      <c r="B83" s="95">
        <v>13784</v>
      </c>
    </row>
    <row r="84" spans="1:2" x14ac:dyDescent="0.3">
      <c r="A84" s="117">
        <v>42794</v>
      </c>
      <c r="B84" s="95">
        <v>14072</v>
      </c>
    </row>
    <row r="85" spans="1:2" x14ac:dyDescent="0.3">
      <c r="A85" s="117">
        <v>42825</v>
      </c>
      <c r="B85" s="95">
        <v>14178</v>
      </c>
    </row>
    <row r="86" spans="1:2" x14ac:dyDescent="0.3">
      <c r="A86" s="117">
        <v>42855</v>
      </c>
      <c r="B86" s="95">
        <v>14356</v>
      </c>
    </row>
    <row r="87" spans="1:2" x14ac:dyDescent="0.3">
      <c r="A87" s="117">
        <v>42886</v>
      </c>
      <c r="B87" s="95">
        <v>14549</v>
      </c>
    </row>
    <row r="88" spans="1:2" x14ac:dyDescent="0.3">
      <c r="A88" s="117">
        <v>42916</v>
      </c>
      <c r="B88" s="95">
        <v>14604</v>
      </c>
    </row>
    <row r="89" spans="1:2" x14ac:dyDescent="0.3">
      <c r="A89" s="117">
        <v>42947</v>
      </c>
      <c r="B89" s="95">
        <v>14872</v>
      </c>
    </row>
    <row r="90" spans="1:2" x14ac:dyDescent="0.3">
      <c r="A90" s="117">
        <v>42978</v>
      </c>
      <c r="B90" s="95">
        <v>14927</v>
      </c>
    </row>
    <row r="91" spans="1:2" x14ac:dyDescent="0.3">
      <c r="A91" s="117">
        <v>43008</v>
      </c>
      <c r="B91" s="95">
        <v>15102</v>
      </c>
    </row>
    <row r="92" spans="1:2" x14ac:dyDescent="0.3">
      <c r="A92" s="117">
        <v>43039</v>
      </c>
      <c r="B92" s="95">
        <v>15279</v>
      </c>
    </row>
    <row r="93" spans="1:2" x14ac:dyDescent="0.3">
      <c r="A93" s="117">
        <v>43069</v>
      </c>
      <c r="B93" s="95">
        <v>15446</v>
      </c>
    </row>
    <row r="94" spans="1:2" x14ac:dyDescent="0.3">
      <c r="A94" s="117">
        <v>43100</v>
      </c>
      <c r="B94" s="95">
        <v>15581</v>
      </c>
    </row>
    <row r="95" spans="1:2" x14ac:dyDescent="0.3">
      <c r="A95" s="117">
        <v>43131</v>
      </c>
      <c r="B95" s="95">
        <v>16093</v>
      </c>
    </row>
    <row r="96" spans="1:2" x14ac:dyDescent="0.3">
      <c r="A96" s="117">
        <v>43159</v>
      </c>
      <c r="B96" s="95">
        <v>15620</v>
      </c>
    </row>
    <row r="97" spans="1:2" x14ac:dyDescent="0.3">
      <c r="A97" s="117">
        <v>43190</v>
      </c>
      <c r="B97" s="95">
        <v>15503</v>
      </c>
    </row>
    <row r="98" spans="1:2" x14ac:dyDescent="0.3">
      <c r="A98" s="117">
        <v>43220</v>
      </c>
      <c r="B98" s="95">
        <v>15556</v>
      </c>
    </row>
    <row r="99" spans="1:2" x14ac:dyDescent="0.3">
      <c r="A99" s="117">
        <v>43251</v>
      </c>
      <c r="B99" s="95">
        <v>15618</v>
      </c>
    </row>
    <row r="100" spans="1:2" x14ac:dyDescent="0.3">
      <c r="A100" s="117">
        <v>43281</v>
      </c>
      <c r="B100" s="95">
        <v>15606</v>
      </c>
    </row>
    <row r="101" spans="1:2" x14ac:dyDescent="0.3">
      <c r="A101" s="117">
        <v>43312</v>
      </c>
      <c r="B101" s="95">
        <v>15910</v>
      </c>
    </row>
    <row r="102" spans="1:2" x14ac:dyDescent="0.3">
      <c r="A102" s="117">
        <v>43343</v>
      </c>
      <c r="B102" s="95">
        <v>15972</v>
      </c>
    </row>
    <row r="103" spans="1:2" x14ac:dyDescent="0.3">
      <c r="A103" s="117">
        <v>43373</v>
      </c>
      <c r="B103" s="95">
        <v>15991</v>
      </c>
    </row>
    <row r="104" spans="1:2" x14ac:dyDescent="0.3">
      <c r="A104" s="117">
        <v>43404</v>
      </c>
      <c r="B104" s="95">
        <v>15185</v>
      </c>
    </row>
    <row r="105" spans="1:2" x14ac:dyDescent="0.3">
      <c r="A105" s="117">
        <v>43434</v>
      </c>
      <c r="B105" s="95">
        <v>15343</v>
      </c>
    </row>
    <row r="106" spans="1:2" x14ac:dyDescent="0.3">
      <c r="A106" s="117">
        <v>43465</v>
      </c>
      <c r="B106" s="95">
        <v>14631</v>
      </c>
    </row>
    <row r="107" spans="1:2" x14ac:dyDescent="0.3">
      <c r="A107" s="117">
        <v>43496</v>
      </c>
      <c r="B107" s="95">
        <v>15516</v>
      </c>
    </row>
    <row r="108" spans="1:2" x14ac:dyDescent="0.3">
      <c r="A108" s="117">
        <v>43524</v>
      </c>
      <c r="B108" s="95">
        <v>15811</v>
      </c>
    </row>
    <row r="109" spans="1:2" x14ac:dyDescent="0.3">
      <c r="A109" s="117">
        <v>43555</v>
      </c>
      <c r="B109" s="95">
        <v>16005</v>
      </c>
    </row>
    <row r="110" spans="1:2" x14ac:dyDescent="0.3">
      <c r="A110" s="117">
        <v>43585</v>
      </c>
      <c r="B110" s="95">
        <v>16374</v>
      </c>
    </row>
    <row r="111" spans="1:2" x14ac:dyDescent="0.3">
      <c r="A111" s="117">
        <v>43616</v>
      </c>
      <c r="B111" s="95">
        <v>15790</v>
      </c>
    </row>
    <row r="112" spans="1:2" x14ac:dyDescent="0.3">
      <c r="A112" s="117">
        <v>43646</v>
      </c>
      <c r="B112" s="95">
        <v>16525</v>
      </c>
    </row>
    <row r="113" spans="1:2" x14ac:dyDescent="0.3">
      <c r="A113" s="117">
        <v>43677</v>
      </c>
      <c r="B113" s="95">
        <v>16566</v>
      </c>
    </row>
    <row r="114" spans="1:2" x14ac:dyDescent="0.3">
      <c r="A114" s="117">
        <v>43708</v>
      </c>
      <c r="B114" s="95">
        <v>16431</v>
      </c>
    </row>
    <row r="115" spans="1:2" x14ac:dyDescent="0.3">
      <c r="A115" s="117">
        <v>43738</v>
      </c>
      <c r="B115" s="95">
        <v>16579</v>
      </c>
    </row>
    <row r="116" spans="1:2" x14ac:dyDescent="0.3">
      <c r="A116" s="117">
        <v>43769</v>
      </c>
      <c r="B116" s="95">
        <v>16818</v>
      </c>
    </row>
    <row r="117" spans="1:2" x14ac:dyDescent="0.3">
      <c r="A117" s="117">
        <v>43799</v>
      </c>
      <c r="B117" s="95">
        <v>17139</v>
      </c>
    </row>
    <row r="118" spans="1:2" x14ac:dyDescent="0.3">
      <c r="A118" s="117">
        <v>43830</v>
      </c>
      <c r="B118" s="95">
        <v>17559</v>
      </c>
    </row>
    <row r="119" spans="1:2" x14ac:dyDescent="0.3">
      <c r="A119" s="117">
        <v>43861</v>
      </c>
      <c r="B119" s="95">
        <v>17497</v>
      </c>
    </row>
    <row r="120" spans="1:2" x14ac:dyDescent="0.3">
      <c r="A120" s="117">
        <v>43890</v>
      </c>
      <c r="B120" s="95">
        <v>16680</v>
      </c>
    </row>
    <row r="121" spans="1:2" x14ac:dyDescent="0.3">
      <c r="A121" s="117">
        <v>43921</v>
      </c>
      <c r="B121" s="95">
        <v>14784</v>
      </c>
    </row>
    <row r="122" spans="1:2" x14ac:dyDescent="0.3">
      <c r="A122" s="117">
        <v>43951</v>
      </c>
      <c r="B122" s="95">
        <v>16045</v>
      </c>
    </row>
    <row r="123" spans="1:2" x14ac:dyDescent="0.3">
      <c r="A123" s="117">
        <v>43982</v>
      </c>
      <c r="B123" s="95">
        <v>16700</v>
      </c>
    </row>
    <row r="124" spans="1:2" x14ac:dyDescent="0.3">
      <c r="A124" s="117">
        <v>44012</v>
      </c>
      <c r="B124" s="95">
        <v>17088</v>
      </c>
    </row>
    <row r="125" spans="1:2" x14ac:dyDescent="0.3">
      <c r="A125" s="117">
        <v>44043</v>
      </c>
      <c r="B125" s="95">
        <v>17794</v>
      </c>
    </row>
    <row r="126" spans="1:2" x14ac:dyDescent="0.3">
      <c r="A126" s="117">
        <v>44074</v>
      </c>
      <c r="B126" s="95">
        <v>18456</v>
      </c>
    </row>
    <row r="127" spans="1:2" x14ac:dyDescent="0.3">
      <c r="A127" s="117">
        <v>44104</v>
      </c>
      <c r="B127" s="95">
        <v>18071</v>
      </c>
    </row>
    <row r="128" spans="1:2" x14ac:dyDescent="0.3">
      <c r="A128" s="117">
        <v>44135</v>
      </c>
      <c r="B128" s="95">
        <v>17862</v>
      </c>
    </row>
    <row r="129" spans="1:2" x14ac:dyDescent="0.3">
      <c r="A129" s="117">
        <v>44165</v>
      </c>
      <c r="B129" s="95">
        <v>19464</v>
      </c>
    </row>
    <row r="130" spans="1:2" x14ac:dyDescent="0.3">
      <c r="A130" s="117">
        <v>44196</v>
      </c>
      <c r="B130" s="95">
        <v>20195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zoomScale="85" zoomScaleNormal="85" workbookViewId="0">
      <selection activeCell="T7" sqref="T7"/>
    </sheetView>
  </sheetViews>
  <sheetFormatPr defaultRowHeight="14.4" x14ac:dyDescent="0.3"/>
  <cols>
    <col min="1" max="16384" width="8.88671875" style="95"/>
  </cols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9549E-4036-46F3-A132-D1C9A506F728}">
  <sheetPr>
    <tabColor rgb="FFC00000"/>
  </sheetPr>
  <dimension ref="A1:C104"/>
  <sheetViews>
    <sheetView topLeftCell="A85" workbookViewId="0">
      <selection activeCell="A105" sqref="A105"/>
    </sheetView>
  </sheetViews>
  <sheetFormatPr defaultRowHeight="14.4" x14ac:dyDescent="0.3"/>
  <cols>
    <col min="1" max="1" width="10.6640625" style="117" bestFit="1" customWidth="1"/>
    <col min="2" max="2" width="9.109375" style="118"/>
    <col min="3" max="3" width="8.5546875" style="118" bestFit="1" customWidth="1"/>
  </cols>
  <sheetData>
    <row r="1" spans="1:3" x14ac:dyDescent="0.3">
      <c r="A1" s="117" t="s">
        <v>0</v>
      </c>
      <c r="B1" s="118" t="s">
        <v>38</v>
      </c>
      <c r="C1" s="118" t="s">
        <v>39</v>
      </c>
    </row>
    <row r="2" spans="1:3" x14ac:dyDescent="0.3">
      <c r="A2" s="117">
        <f>'CLT Fact Sheet Backup'!A2</f>
        <v>41092</v>
      </c>
      <c r="B2" s="118">
        <f>'CLT Fact Sheet Backup'!B2</f>
        <v>10000</v>
      </c>
      <c r="C2" s="118">
        <f>'CLT Fact Sheet Backup'!F2</f>
        <v>10000</v>
      </c>
    </row>
    <row r="3" spans="1:3" x14ac:dyDescent="0.3">
      <c r="A3" s="117">
        <f>'CLT Fact Sheet Backup'!A3</f>
        <v>41121</v>
      </c>
      <c r="B3" s="118">
        <f>'CLT Fact Sheet Backup'!B3</f>
        <v>10020</v>
      </c>
      <c r="C3" s="118">
        <f>'CLT Fact Sheet Backup'!F3</f>
        <v>10123</v>
      </c>
    </row>
    <row r="4" spans="1:3" x14ac:dyDescent="0.3">
      <c r="A4" s="117">
        <f>'CLT Fact Sheet Backup'!A4</f>
        <v>41152</v>
      </c>
      <c r="B4" s="118">
        <f>'CLT Fact Sheet Backup'!B4</f>
        <v>10430</v>
      </c>
      <c r="C4" s="118">
        <f>'CLT Fact Sheet Backup'!F4</f>
        <v>10331</v>
      </c>
    </row>
    <row r="5" spans="1:3" x14ac:dyDescent="0.3">
      <c r="A5" s="117">
        <f>'CLT Fact Sheet Backup'!A5</f>
        <v>41182</v>
      </c>
      <c r="B5" s="118">
        <f>'CLT Fact Sheet Backup'!B5</f>
        <v>10410</v>
      </c>
      <c r="C5" s="118">
        <f>'CLT Fact Sheet Backup'!F5</f>
        <v>10555</v>
      </c>
    </row>
    <row r="6" spans="1:3" x14ac:dyDescent="0.3">
      <c r="A6" s="117">
        <f>'CLT Fact Sheet Backup'!A6</f>
        <v>41213</v>
      </c>
      <c r="B6" s="118">
        <f>'CLT Fact Sheet Backup'!B6</f>
        <v>10300</v>
      </c>
      <c r="C6" s="118">
        <f>'CLT Fact Sheet Backup'!F6</f>
        <v>10482</v>
      </c>
    </row>
    <row r="7" spans="1:3" x14ac:dyDescent="0.3">
      <c r="A7" s="117">
        <f>'CLT Fact Sheet Backup'!A7</f>
        <v>41243</v>
      </c>
      <c r="B7" s="118">
        <f>'CLT Fact Sheet Backup'!B7</f>
        <v>10470</v>
      </c>
      <c r="C7" s="118">
        <f>'CLT Fact Sheet Backup'!F7</f>
        <v>10574</v>
      </c>
    </row>
    <row r="8" spans="1:3" x14ac:dyDescent="0.3">
      <c r="A8" s="117">
        <f>'CLT Fact Sheet Backup'!A8</f>
        <v>41274</v>
      </c>
      <c r="B8" s="118">
        <f>'CLT Fact Sheet Backup'!B8</f>
        <v>10618.42</v>
      </c>
      <c r="C8" s="118">
        <f>'CLT Fact Sheet Backup'!F8</f>
        <v>10718</v>
      </c>
    </row>
    <row r="9" spans="1:3" x14ac:dyDescent="0.3">
      <c r="A9" s="117">
        <f>'CLT Fact Sheet Backup'!A9</f>
        <v>41305</v>
      </c>
      <c r="B9" s="118">
        <f>'CLT Fact Sheet Backup'!B9</f>
        <v>11176.75</v>
      </c>
      <c r="C9" s="118">
        <f>'CLT Fact Sheet Backup'!F9</f>
        <v>11047</v>
      </c>
    </row>
    <row r="10" spans="1:3" x14ac:dyDescent="0.3">
      <c r="A10" s="117">
        <f>'CLT Fact Sheet Backup'!A10</f>
        <v>41333</v>
      </c>
      <c r="B10" s="118">
        <f>'CLT Fact Sheet Backup'!B10</f>
        <v>11268.12</v>
      </c>
      <c r="C10" s="118">
        <f>'CLT Fact Sheet Backup'!F10</f>
        <v>11059</v>
      </c>
    </row>
    <row r="11" spans="1:3" x14ac:dyDescent="0.3">
      <c r="A11" s="117">
        <f>'CLT Fact Sheet Backup'!A11</f>
        <v>41364</v>
      </c>
      <c r="B11" s="118">
        <f>'CLT Fact Sheet Backup'!B11</f>
        <v>11704.63</v>
      </c>
      <c r="C11" s="118">
        <f>'CLT Fact Sheet Backup'!F11</f>
        <v>11243</v>
      </c>
    </row>
    <row r="12" spans="1:3" x14ac:dyDescent="0.3">
      <c r="A12" s="117">
        <f>'CLT Fact Sheet Backup'!A12</f>
        <v>41394</v>
      </c>
      <c r="B12" s="118">
        <f>'CLT Fact Sheet Backup'!B12</f>
        <v>12070.08</v>
      </c>
      <c r="C12" s="118">
        <f>'CLT Fact Sheet Backup'!F12</f>
        <v>11398</v>
      </c>
    </row>
    <row r="13" spans="1:3" x14ac:dyDescent="0.3">
      <c r="A13" s="117">
        <f>'CLT Fact Sheet Backup'!A13</f>
        <v>41425</v>
      </c>
      <c r="B13" s="118">
        <f>'CLT Fact Sheet Backup'!B13</f>
        <v>12506.59</v>
      </c>
      <c r="C13" s="118">
        <f>'CLT Fact Sheet Backup'!F13</f>
        <v>11393</v>
      </c>
    </row>
    <row r="14" spans="1:3" x14ac:dyDescent="0.3">
      <c r="A14" s="117">
        <f>'CLT Fact Sheet Backup'!A14</f>
        <v>41455</v>
      </c>
      <c r="B14" s="118">
        <f>'CLT Fact Sheet Backup'!B14</f>
        <v>12303.56</v>
      </c>
      <c r="C14" s="118">
        <f>'CLT Fact Sheet Backup'!F14</f>
        <v>11132</v>
      </c>
    </row>
    <row r="15" spans="1:3" x14ac:dyDescent="0.3">
      <c r="A15" s="117">
        <f>'CLT Fact Sheet Backup'!A15</f>
        <v>41486</v>
      </c>
      <c r="B15" s="118">
        <f>'CLT Fact Sheet Backup'!B15</f>
        <v>12963.41</v>
      </c>
      <c r="C15" s="118">
        <f>'CLT Fact Sheet Backup'!F15</f>
        <v>11538</v>
      </c>
    </row>
    <row r="16" spans="1:3" x14ac:dyDescent="0.3">
      <c r="A16" s="117">
        <f>'CLT Fact Sheet Backup'!A16</f>
        <v>41517</v>
      </c>
      <c r="B16" s="118">
        <f>'CLT Fact Sheet Backup'!B16</f>
        <v>12628.41</v>
      </c>
      <c r="C16" s="118">
        <f>'CLT Fact Sheet Backup'!F16</f>
        <v>11354</v>
      </c>
    </row>
    <row r="17" spans="1:3" x14ac:dyDescent="0.3">
      <c r="A17" s="117">
        <f>'CLT Fact Sheet Backup'!A17</f>
        <v>41547</v>
      </c>
      <c r="B17" s="118">
        <f>'CLT Fact Sheet Backup'!B17</f>
        <v>13004.01</v>
      </c>
      <c r="C17" s="118">
        <f>'CLT Fact Sheet Backup'!F17</f>
        <v>11753</v>
      </c>
    </row>
    <row r="18" spans="1:3" x14ac:dyDescent="0.3">
      <c r="A18" s="117">
        <f>'CLT Fact Sheet Backup'!A18</f>
        <v>41578</v>
      </c>
      <c r="B18" s="118">
        <f>'CLT Fact Sheet Backup'!B18</f>
        <v>13745.07</v>
      </c>
      <c r="C18" s="118">
        <f>'CLT Fact Sheet Backup'!F18</f>
        <v>12085</v>
      </c>
    </row>
    <row r="19" spans="1:3" x14ac:dyDescent="0.3">
      <c r="A19" s="117">
        <f>'CLT Fact Sheet Backup'!A19</f>
        <v>41608</v>
      </c>
      <c r="B19" s="118">
        <f>'CLT Fact Sheet Backup'!B19</f>
        <v>14323.7</v>
      </c>
      <c r="C19" s="118">
        <f>'CLT Fact Sheet Backup'!F19</f>
        <v>12200</v>
      </c>
    </row>
    <row r="20" spans="1:3" x14ac:dyDescent="0.3">
      <c r="A20" s="117">
        <f>'CLT Fact Sheet Backup'!A20</f>
        <v>41639</v>
      </c>
      <c r="B20" s="118">
        <f>'CLT Fact Sheet Backup'!B20</f>
        <v>14701.3</v>
      </c>
      <c r="C20" s="118">
        <f>'CLT Fact Sheet Backup'!F20</f>
        <v>12384</v>
      </c>
    </row>
    <row r="21" spans="1:3" x14ac:dyDescent="0.3">
      <c r="A21" s="117">
        <f>'CLT Fact Sheet Backup'!A21</f>
        <v>41670</v>
      </c>
      <c r="B21" s="118">
        <f>'CLT Fact Sheet Backup'!B21</f>
        <v>14015.8</v>
      </c>
      <c r="C21" s="118">
        <f>'CLT Fact Sheet Backup'!F21</f>
        <v>12176</v>
      </c>
    </row>
    <row r="22" spans="1:3" x14ac:dyDescent="0.3">
      <c r="A22" s="117">
        <f>'CLT Fact Sheet Backup'!A22</f>
        <v>41698</v>
      </c>
      <c r="B22" s="118">
        <f>'CLT Fact Sheet Backup'!B22</f>
        <v>14659.12</v>
      </c>
      <c r="C22" s="118">
        <f>'CLT Fact Sheet Backup'!F22</f>
        <v>12637</v>
      </c>
    </row>
    <row r="23" spans="1:3" x14ac:dyDescent="0.3">
      <c r="A23" s="117">
        <f>'CLT Fact Sheet Backup'!A23</f>
        <v>41729</v>
      </c>
      <c r="B23" s="118">
        <f>'CLT Fact Sheet Backup'!B23</f>
        <v>14827.85</v>
      </c>
      <c r="C23" s="118">
        <f>'CLT Fact Sheet Backup'!F23</f>
        <v>12626</v>
      </c>
    </row>
    <row r="24" spans="1:3" x14ac:dyDescent="0.3">
      <c r="A24" s="117">
        <f>'CLT Fact Sheet Backup'!A24</f>
        <v>41759</v>
      </c>
      <c r="B24" s="118">
        <f>'CLT Fact Sheet Backup'!B24</f>
        <v>14891.13</v>
      </c>
      <c r="C24" s="118">
        <f>'CLT Fact Sheet Backup'!F24</f>
        <v>12645</v>
      </c>
    </row>
    <row r="25" spans="1:3" x14ac:dyDescent="0.3">
      <c r="A25" s="117">
        <f>'CLT Fact Sheet Backup'!A25</f>
        <v>41790</v>
      </c>
      <c r="B25" s="118">
        <f>'CLT Fact Sheet Backup'!B25</f>
        <v>15228.61</v>
      </c>
      <c r="C25" s="118">
        <f>'CLT Fact Sheet Backup'!F25</f>
        <v>12897</v>
      </c>
    </row>
    <row r="26" spans="1:3" x14ac:dyDescent="0.3">
      <c r="A26" s="117">
        <f>'CLT Fact Sheet Backup'!A26</f>
        <v>41820</v>
      </c>
      <c r="B26" s="118">
        <f>'CLT Fact Sheet Backup'!B26</f>
        <v>15291.88</v>
      </c>
      <c r="C26" s="118">
        <f>'CLT Fact Sheet Backup'!F26</f>
        <v>13127</v>
      </c>
    </row>
    <row r="27" spans="1:3" x14ac:dyDescent="0.3">
      <c r="A27" s="117">
        <f>'CLT Fact Sheet Backup'!A27</f>
        <v>41851</v>
      </c>
      <c r="B27" s="118">
        <f>'CLT Fact Sheet Backup'!B27</f>
        <v>14912.22</v>
      </c>
      <c r="C27" s="118">
        <f>'CLT Fact Sheet Backup'!F27</f>
        <v>12933</v>
      </c>
    </row>
    <row r="28" spans="1:3" x14ac:dyDescent="0.3">
      <c r="A28" s="117">
        <f>'CLT Fact Sheet Backup'!A28</f>
        <v>41882</v>
      </c>
      <c r="B28" s="118">
        <f>'CLT Fact Sheet Backup'!B28</f>
        <v>15502.81</v>
      </c>
      <c r="C28" s="118">
        <f>'CLT Fact Sheet Backup'!F28</f>
        <v>13198</v>
      </c>
    </row>
    <row r="29" spans="1:3" x14ac:dyDescent="0.3">
      <c r="A29" s="117">
        <f>'CLT Fact Sheet Backup'!A29</f>
        <v>41912</v>
      </c>
      <c r="B29" s="118">
        <f>'CLT Fact Sheet Backup'!B29</f>
        <v>15428.98</v>
      </c>
      <c r="C29" s="118">
        <f>'CLT Fact Sheet Backup'!F29</f>
        <v>12885</v>
      </c>
    </row>
    <row r="30" spans="1:3" x14ac:dyDescent="0.3">
      <c r="A30" s="117">
        <f>'CLT Fact Sheet Backup'!A30</f>
        <v>41943</v>
      </c>
      <c r="B30" s="118">
        <f>'CLT Fact Sheet Backup'!B30</f>
        <v>15829.74</v>
      </c>
      <c r="C30" s="118">
        <f>'CLT Fact Sheet Backup'!F30</f>
        <v>12964</v>
      </c>
    </row>
    <row r="31" spans="1:3" x14ac:dyDescent="0.3">
      <c r="A31" s="117">
        <f>'CLT Fact Sheet Backup'!A31</f>
        <v>41973</v>
      </c>
      <c r="B31" s="118">
        <f>'CLT Fact Sheet Backup'!B31</f>
        <v>16567.97</v>
      </c>
      <c r="C31" s="118">
        <f>'CLT Fact Sheet Backup'!F31</f>
        <v>13080</v>
      </c>
    </row>
    <row r="32" spans="1:3" x14ac:dyDescent="0.3">
      <c r="A32" s="117">
        <f>'CLT Fact Sheet Backup'!A32</f>
        <v>42004</v>
      </c>
      <c r="B32" s="118">
        <f>'CLT Fact Sheet Backup'!B32</f>
        <v>16398.240000000002</v>
      </c>
      <c r="C32" s="118">
        <f>'CLT Fact Sheet Backup'!F32</f>
        <v>12919</v>
      </c>
    </row>
    <row r="33" spans="1:3" x14ac:dyDescent="0.3">
      <c r="A33" s="117">
        <f>'CLT Fact Sheet Backup'!A33</f>
        <v>42035</v>
      </c>
      <c r="B33" s="118">
        <f>'CLT Fact Sheet Backup'!B33</f>
        <v>15994.45</v>
      </c>
      <c r="C33" s="118">
        <f>'CLT Fact Sheet Backup'!F33</f>
        <v>12905</v>
      </c>
    </row>
    <row r="34" spans="1:3" x14ac:dyDescent="0.3">
      <c r="A34" s="117">
        <f>'CLT Fact Sheet Backup'!A34</f>
        <v>42063</v>
      </c>
      <c r="B34" s="118">
        <f>'CLT Fact Sheet Backup'!B34</f>
        <v>17104.87</v>
      </c>
      <c r="C34" s="118">
        <f>'CLT Fact Sheet Backup'!F34</f>
        <v>13261</v>
      </c>
    </row>
    <row r="35" spans="1:3" x14ac:dyDescent="0.3">
      <c r="A35" s="117">
        <f>'CLT Fact Sheet Backup'!A35</f>
        <v>42094</v>
      </c>
      <c r="B35" s="118">
        <f>'CLT Fact Sheet Backup'!B35</f>
        <v>16846.89</v>
      </c>
      <c r="C35" s="118">
        <f>'CLT Fact Sheet Backup'!F35</f>
        <v>13109</v>
      </c>
    </row>
    <row r="36" spans="1:3" x14ac:dyDescent="0.3">
      <c r="A36" s="117">
        <f>'CLT Fact Sheet Backup'!A36</f>
        <v>42124</v>
      </c>
      <c r="B36" s="118">
        <f>'CLT Fact Sheet Backup'!B36</f>
        <v>16476.75</v>
      </c>
      <c r="C36" s="118">
        <f>'CLT Fact Sheet Backup'!F36</f>
        <v>13268</v>
      </c>
    </row>
    <row r="37" spans="1:3" x14ac:dyDescent="0.3">
      <c r="A37" s="117">
        <f>'CLT Fact Sheet Backup'!A37</f>
        <v>42155</v>
      </c>
      <c r="B37" s="118">
        <f>'CLT Fact Sheet Backup'!B37</f>
        <v>16544.05</v>
      </c>
      <c r="C37" s="118">
        <f>'CLT Fact Sheet Backup'!F37</f>
        <v>13296</v>
      </c>
    </row>
    <row r="38" spans="1:3" x14ac:dyDescent="0.3">
      <c r="A38" s="117">
        <f>'CLT Fact Sheet Backup'!A38</f>
        <v>42185</v>
      </c>
      <c r="B38" s="118">
        <f>'CLT Fact Sheet Backup'!B38</f>
        <v>16016.89</v>
      </c>
      <c r="C38" s="118">
        <f>'CLT Fact Sheet Backup'!F38</f>
        <v>13050</v>
      </c>
    </row>
    <row r="39" spans="1:3" x14ac:dyDescent="0.3">
      <c r="A39" s="117">
        <f>'CLT Fact Sheet Backup'!A39</f>
        <v>42216</v>
      </c>
      <c r="B39" s="118">
        <f>'CLT Fact Sheet Backup'!B39</f>
        <v>16129.05</v>
      </c>
      <c r="C39" s="118">
        <f>'CLT Fact Sheet Backup'!F39</f>
        <v>13117</v>
      </c>
    </row>
    <row r="40" spans="1:3" x14ac:dyDescent="0.3">
      <c r="A40" s="117">
        <f>'CLT Fact Sheet Backup'!A40</f>
        <v>42247</v>
      </c>
      <c r="B40" s="118">
        <f>'CLT Fact Sheet Backup'!B40</f>
        <v>15332.69</v>
      </c>
      <c r="C40" s="118">
        <f>'CLT Fact Sheet Backup'!F40</f>
        <v>12577</v>
      </c>
    </row>
    <row r="41" spans="1:3" x14ac:dyDescent="0.3">
      <c r="A41" s="117">
        <f>'CLT Fact Sheet Backup'!A41</f>
        <v>42277</v>
      </c>
      <c r="B41" s="118">
        <f>'CLT Fact Sheet Backup'!B41</f>
        <v>15097.15</v>
      </c>
      <c r="C41" s="118">
        <f>'CLT Fact Sheet Backup'!F41</f>
        <v>12263</v>
      </c>
    </row>
    <row r="42" spans="1:3" x14ac:dyDescent="0.3">
      <c r="A42" s="117">
        <f>'CLT Fact Sheet Backup'!A42</f>
        <v>42308</v>
      </c>
      <c r="B42" s="118">
        <f>'CLT Fact Sheet Backup'!B42</f>
        <v>16297.29</v>
      </c>
      <c r="C42" s="118">
        <f>'CLT Fact Sheet Backup'!F42</f>
        <v>12855</v>
      </c>
    </row>
    <row r="43" spans="1:3" x14ac:dyDescent="0.3">
      <c r="A43" s="117">
        <f>'CLT Fact Sheet Backup'!A43</f>
        <v>42338</v>
      </c>
      <c r="B43" s="118">
        <f>'CLT Fact Sheet Backup'!B43</f>
        <v>16443.11</v>
      </c>
      <c r="C43" s="118">
        <f>'CLT Fact Sheet Backup'!F43</f>
        <v>12788</v>
      </c>
    </row>
    <row r="44" spans="1:3" x14ac:dyDescent="0.3">
      <c r="A44" s="117">
        <f>'CLT Fact Sheet Backup'!A44</f>
        <v>42369</v>
      </c>
      <c r="B44" s="118">
        <f>'CLT Fact Sheet Backup'!B44</f>
        <v>15849.93</v>
      </c>
      <c r="C44" s="118">
        <f>'CLT Fact Sheet Backup'!F44</f>
        <v>12593</v>
      </c>
    </row>
    <row r="45" spans="1:3" x14ac:dyDescent="0.3">
      <c r="A45" s="117">
        <f>'CLT Fact Sheet Backup'!A45</f>
        <v>42400</v>
      </c>
      <c r="B45" s="118">
        <f>'CLT Fact Sheet Backup'!B45</f>
        <v>15179.87</v>
      </c>
      <c r="C45" s="118">
        <f>'CLT Fact Sheet Backup'!F45</f>
        <v>12121</v>
      </c>
    </row>
    <row r="46" spans="1:3" x14ac:dyDescent="0.3">
      <c r="A46" s="117">
        <f>'CLT Fact Sheet Backup'!A46</f>
        <v>42429</v>
      </c>
      <c r="B46" s="118">
        <f>'CLT Fact Sheet Backup'!B46</f>
        <v>15386.98</v>
      </c>
      <c r="C46" s="118">
        <f>'CLT Fact Sheet Backup'!F46</f>
        <v>12118</v>
      </c>
    </row>
    <row r="47" spans="1:3" x14ac:dyDescent="0.3">
      <c r="A47" s="117">
        <f>'CLT Fact Sheet Backup'!A47</f>
        <v>42460</v>
      </c>
      <c r="B47" s="118">
        <f>'CLT Fact Sheet Backup'!B47</f>
        <v>16398.16</v>
      </c>
      <c r="C47" s="118">
        <f>'CLT Fact Sheet Backup'!F47</f>
        <v>12710</v>
      </c>
    </row>
    <row r="48" spans="1:3" x14ac:dyDescent="0.3">
      <c r="A48" s="117">
        <f>'CLT Fact Sheet Backup'!A48</f>
        <v>42490</v>
      </c>
      <c r="B48" s="118">
        <f>'CLT Fact Sheet Backup'!B48</f>
        <v>15959.58</v>
      </c>
      <c r="C48" s="118">
        <f>'CLT Fact Sheet Backup'!F48</f>
        <v>12885</v>
      </c>
    </row>
    <row r="49" spans="1:3" x14ac:dyDescent="0.3">
      <c r="A49" s="117">
        <f>'CLT Fact Sheet Backup'!A49</f>
        <v>42521</v>
      </c>
      <c r="B49" s="118">
        <f>'CLT Fact Sheet Backup'!B49</f>
        <v>16057.04</v>
      </c>
      <c r="C49" s="118">
        <f>'CLT Fact Sheet Backup'!F49</f>
        <v>12923</v>
      </c>
    </row>
    <row r="50" spans="1:3" x14ac:dyDescent="0.3">
      <c r="A50" s="117">
        <f>'CLT Fact Sheet Backup'!A50</f>
        <v>42551</v>
      </c>
      <c r="B50" s="118">
        <f>'CLT Fact Sheet Backup'!B50</f>
        <v>15849.93</v>
      </c>
      <c r="C50" s="118">
        <f>'CLT Fact Sheet Backup'!F50</f>
        <v>12958</v>
      </c>
    </row>
    <row r="51" spans="1:3" x14ac:dyDescent="0.3">
      <c r="A51" s="117">
        <f>'CLT Fact Sheet Backup'!A51</f>
        <v>42582</v>
      </c>
      <c r="B51" s="118">
        <f>'CLT Fact Sheet Backup'!B51</f>
        <v>16544.36</v>
      </c>
      <c r="C51" s="118">
        <f>'CLT Fact Sheet Backup'!F51</f>
        <v>13347</v>
      </c>
    </row>
    <row r="52" spans="1:3" x14ac:dyDescent="0.3">
      <c r="A52" s="117">
        <f>'CLT Fact Sheet Backup'!A52</f>
        <v>42613</v>
      </c>
      <c r="B52" s="118">
        <f>'CLT Fact Sheet Backup'!B52</f>
        <v>16617.45</v>
      </c>
      <c r="C52" s="118">
        <f>'CLT Fact Sheet Backup'!F52</f>
        <v>13382</v>
      </c>
    </row>
    <row r="53" spans="1:3" x14ac:dyDescent="0.3">
      <c r="A53" s="117">
        <f>'CLT Fact Sheet Backup'!A53</f>
        <v>42643</v>
      </c>
      <c r="B53" s="118">
        <f>'CLT Fact Sheet Backup'!B53</f>
        <v>16532.169999999998</v>
      </c>
      <c r="C53" s="118">
        <f>'CLT Fact Sheet Backup'!F53</f>
        <v>13464</v>
      </c>
    </row>
    <row r="54" spans="1:3" x14ac:dyDescent="0.3">
      <c r="A54" s="117">
        <f>'CLT Fact Sheet Backup'!A54</f>
        <v>42674</v>
      </c>
      <c r="B54" s="118">
        <f>'CLT Fact Sheet Backup'!B54</f>
        <v>16312.88</v>
      </c>
      <c r="C54" s="118">
        <f>'CLT Fact Sheet Backup'!F54</f>
        <v>13286</v>
      </c>
    </row>
    <row r="55" spans="1:3" x14ac:dyDescent="0.3">
      <c r="A55" s="117">
        <f>'CLT Fact Sheet Backup'!A55</f>
        <v>42704</v>
      </c>
      <c r="B55" s="118">
        <f>'CLT Fact Sheet Backup'!B55</f>
        <v>17372.79</v>
      </c>
      <c r="C55" s="118">
        <f>'CLT Fact Sheet Backup'!F55</f>
        <v>13337</v>
      </c>
    </row>
    <row r="56" spans="1:3" x14ac:dyDescent="0.3">
      <c r="A56" s="117">
        <f>'CLT Fact Sheet Backup'!A56</f>
        <v>42735</v>
      </c>
      <c r="B56" s="118">
        <f>'CLT Fact Sheet Backup'!B56</f>
        <v>17654.98</v>
      </c>
      <c r="C56" s="118">
        <f>'CLT Fact Sheet Backup'!F56</f>
        <v>13494</v>
      </c>
    </row>
    <row r="57" spans="1:3" x14ac:dyDescent="0.3">
      <c r="A57" s="117">
        <f>'CLT Fact Sheet Backup'!A57</f>
        <v>42766</v>
      </c>
      <c r="B57" s="118">
        <f>'CLT Fact Sheet Backup'!B57</f>
        <v>17938.939999999999</v>
      </c>
      <c r="C57" s="118">
        <f>'CLT Fact Sheet Backup'!F57</f>
        <v>13784</v>
      </c>
    </row>
    <row r="58" spans="1:3" x14ac:dyDescent="0.3">
      <c r="A58" s="117">
        <f>'CLT Fact Sheet Backup'!A58</f>
        <v>42794</v>
      </c>
      <c r="B58" s="118">
        <f>'CLT Fact Sheet Backup'!B58</f>
        <v>18556.25</v>
      </c>
      <c r="C58" s="118">
        <f>'CLT Fact Sheet Backup'!F58</f>
        <v>14072</v>
      </c>
    </row>
    <row r="59" spans="1:3" x14ac:dyDescent="0.3">
      <c r="A59" s="117">
        <f>'CLT Fact Sheet Backup'!A59</f>
        <v>42825</v>
      </c>
      <c r="B59" s="118">
        <f>'CLT Fact Sheet Backup'!B59</f>
        <v>18655.02</v>
      </c>
      <c r="C59" s="118">
        <f>'CLT Fact Sheet Backup'!F59</f>
        <v>14178</v>
      </c>
    </row>
    <row r="60" spans="1:3" x14ac:dyDescent="0.3">
      <c r="A60" s="117">
        <f>'CLT Fact Sheet Backup'!A60</f>
        <v>42855</v>
      </c>
      <c r="B60" s="118">
        <f>'CLT Fact Sheet Backup'!B60</f>
        <v>18667.36</v>
      </c>
      <c r="C60" s="118">
        <f>'CLT Fact Sheet Backup'!F60</f>
        <v>14356</v>
      </c>
    </row>
    <row r="61" spans="1:3" x14ac:dyDescent="0.3">
      <c r="A61" s="117">
        <f>'CLT Fact Sheet Backup'!A61</f>
        <v>42886</v>
      </c>
      <c r="B61" s="118">
        <f>'CLT Fact Sheet Backup'!B61</f>
        <v>18556.25</v>
      </c>
      <c r="C61" s="118">
        <f>'CLT Fact Sheet Backup'!F61</f>
        <v>14549</v>
      </c>
    </row>
    <row r="62" spans="1:3" x14ac:dyDescent="0.3">
      <c r="A62" s="117">
        <f>'CLT Fact Sheet Backup'!A62</f>
        <v>42916</v>
      </c>
      <c r="B62" s="118">
        <f>'CLT Fact Sheet Backup'!B62</f>
        <v>18358.71</v>
      </c>
      <c r="C62" s="118">
        <f>'CLT Fact Sheet Backup'!F62</f>
        <v>14604</v>
      </c>
    </row>
    <row r="63" spans="1:3" x14ac:dyDescent="0.3">
      <c r="A63" s="117">
        <f>'CLT Fact Sheet Backup'!A63</f>
        <v>42947</v>
      </c>
      <c r="B63" s="118">
        <f>'CLT Fact Sheet Backup'!B63</f>
        <v>18593.29</v>
      </c>
      <c r="C63" s="118">
        <f>'CLT Fact Sheet Backup'!F63</f>
        <v>14872</v>
      </c>
    </row>
    <row r="64" spans="1:3" x14ac:dyDescent="0.3">
      <c r="A64" s="117">
        <f>'CLT Fact Sheet Backup'!A64</f>
        <v>42978</v>
      </c>
      <c r="B64" s="118">
        <f>'CLT Fact Sheet Backup'!B64</f>
        <v>18371.05</v>
      </c>
      <c r="C64" s="118">
        <f>'CLT Fact Sheet Backup'!F64</f>
        <v>14927</v>
      </c>
    </row>
    <row r="65" spans="1:3" x14ac:dyDescent="0.3">
      <c r="A65" s="117">
        <f>'CLT Fact Sheet Backup'!A65</f>
        <v>43008</v>
      </c>
      <c r="B65" s="118">
        <f>'CLT Fact Sheet Backup'!B65</f>
        <v>18963.669999999998</v>
      </c>
      <c r="C65" s="118">
        <f>'CLT Fact Sheet Backup'!F65</f>
        <v>15102</v>
      </c>
    </row>
    <row r="66" spans="1:3" x14ac:dyDescent="0.3">
      <c r="A66" s="117">
        <f>'CLT Fact Sheet Backup'!A66</f>
        <v>43039</v>
      </c>
      <c r="B66" s="118">
        <f>'CLT Fact Sheet Backup'!B66</f>
        <v>19222.939999999999</v>
      </c>
      <c r="C66" s="118">
        <f>'CLT Fact Sheet Backup'!F66</f>
        <v>15279</v>
      </c>
    </row>
    <row r="67" spans="1:3" x14ac:dyDescent="0.3">
      <c r="A67" s="117">
        <f>'CLT Fact Sheet Backup'!A67</f>
        <v>43069</v>
      </c>
      <c r="B67" s="118">
        <f>'CLT Fact Sheet Backup'!B67</f>
        <v>20025.439999999999</v>
      </c>
      <c r="C67" s="118">
        <f>'CLT Fact Sheet Backup'!F67</f>
        <v>15446</v>
      </c>
    </row>
    <row r="68" spans="1:3" x14ac:dyDescent="0.3">
      <c r="A68" s="117">
        <f>'CLT Fact Sheet Backup'!A68</f>
        <v>43100</v>
      </c>
      <c r="B68" s="118">
        <f>'CLT Fact Sheet Backup'!B68</f>
        <v>20603.759999999998</v>
      </c>
      <c r="C68" s="118">
        <f>'CLT Fact Sheet Backup'!F68</f>
        <v>15581</v>
      </c>
    </row>
    <row r="69" spans="1:3" x14ac:dyDescent="0.3">
      <c r="A69" s="117">
        <f>'CLT Fact Sheet Backup'!A69</f>
        <v>43131</v>
      </c>
      <c r="B69" s="118">
        <f>'CLT Fact Sheet Backup'!B69</f>
        <v>21708.21</v>
      </c>
      <c r="C69" s="118">
        <f>'CLT Fact Sheet Backup'!F69</f>
        <v>16093</v>
      </c>
    </row>
    <row r="70" spans="1:3" x14ac:dyDescent="0.3">
      <c r="A70" s="117">
        <f>'CLT Fact Sheet Backup'!A70</f>
        <v>43159</v>
      </c>
      <c r="B70" s="118">
        <f>'CLT Fact Sheet Backup'!B70</f>
        <v>21238.5</v>
      </c>
      <c r="C70" s="118">
        <f>'CLT Fact Sheet Backup'!F70</f>
        <v>15620</v>
      </c>
    </row>
    <row r="71" spans="1:3" x14ac:dyDescent="0.3">
      <c r="A71" s="117">
        <f>'CLT Fact Sheet Backup'!A71</f>
        <v>43190</v>
      </c>
      <c r="B71" s="118">
        <f>'CLT Fact Sheet Backup'!B71</f>
        <v>20641.849999999999</v>
      </c>
      <c r="C71" s="118">
        <f>'CLT Fact Sheet Backup'!F71</f>
        <v>15503</v>
      </c>
    </row>
    <row r="72" spans="1:3" x14ac:dyDescent="0.3">
      <c r="A72" s="117">
        <f>'CLT Fact Sheet Backup'!A72</f>
        <v>43220</v>
      </c>
      <c r="B72" s="118">
        <f>'CLT Fact Sheet Backup'!B72</f>
        <v>20718.009999999998</v>
      </c>
      <c r="C72" s="118">
        <f>'CLT Fact Sheet Backup'!F72</f>
        <v>15556</v>
      </c>
    </row>
    <row r="73" spans="1:3" x14ac:dyDescent="0.3">
      <c r="A73" s="117">
        <f>'CLT Fact Sheet Backup'!A73</f>
        <v>43251</v>
      </c>
      <c r="B73" s="118">
        <f>'CLT Fact Sheet Backup'!B73</f>
        <v>21390.84</v>
      </c>
      <c r="C73" s="118">
        <f>'CLT Fact Sheet Backup'!F73</f>
        <v>15618</v>
      </c>
    </row>
    <row r="74" spans="1:3" x14ac:dyDescent="0.3">
      <c r="A74" s="117">
        <f>'CLT Fact Sheet Backup'!A74</f>
        <v>43281</v>
      </c>
      <c r="B74" s="118">
        <f>'CLT Fact Sheet Backup'!B74</f>
        <v>21479.71</v>
      </c>
      <c r="C74" s="118">
        <f>'CLT Fact Sheet Backup'!F74</f>
        <v>15606</v>
      </c>
    </row>
    <row r="75" spans="1:3" x14ac:dyDescent="0.3">
      <c r="A75" s="117">
        <f>'CLT Fact Sheet Backup'!A75</f>
        <v>43312</v>
      </c>
      <c r="B75" s="118">
        <f>'CLT Fact Sheet Backup'!B75</f>
        <v>22381.040000000001</v>
      </c>
      <c r="C75" s="118">
        <f>'CLT Fact Sheet Backup'!F75</f>
        <v>15910</v>
      </c>
    </row>
    <row r="76" spans="1:3" x14ac:dyDescent="0.3">
      <c r="A76" s="117">
        <f>'CLT Fact Sheet Backup'!A76</f>
        <v>43343</v>
      </c>
      <c r="B76" s="118">
        <f>'CLT Fact Sheet Backup'!B76</f>
        <v>23244.29</v>
      </c>
      <c r="C76" s="118">
        <f>'CLT Fact Sheet Backup'!F76</f>
        <v>15972</v>
      </c>
    </row>
    <row r="77" spans="1:3" x14ac:dyDescent="0.3">
      <c r="A77" s="117">
        <f>'CLT Fact Sheet Backup'!A77</f>
        <v>43373</v>
      </c>
      <c r="B77" s="118">
        <f>'CLT Fact Sheet Backup'!B77</f>
        <v>23244.29</v>
      </c>
      <c r="C77" s="118">
        <f>'CLT Fact Sheet Backup'!F77</f>
        <v>15991</v>
      </c>
    </row>
    <row r="78" spans="1:3" x14ac:dyDescent="0.3">
      <c r="A78" s="117">
        <f>'CLT Fact Sheet Backup'!A78</f>
        <v>43404</v>
      </c>
      <c r="B78" s="118">
        <f>'CLT Fact Sheet Backup'!B78</f>
        <v>21695.52</v>
      </c>
      <c r="C78" s="118">
        <f>'CLT Fact Sheet Backup'!F78</f>
        <v>15185</v>
      </c>
    </row>
    <row r="79" spans="1:3" x14ac:dyDescent="0.3">
      <c r="A79" s="117">
        <f>'CLT Fact Sheet Backup'!A79</f>
        <v>43434</v>
      </c>
      <c r="B79" s="118">
        <f>'CLT Fact Sheet Backup'!B79</f>
        <v>21885.94</v>
      </c>
      <c r="C79" s="118">
        <f>'CLT Fact Sheet Backup'!F79</f>
        <v>15343</v>
      </c>
    </row>
    <row r="80" spans="1:3" x14ac:dyDescent="0.3">
      <c r="A80" s="117">
        <f>'CLT Fact Sheet Backup'!A80</f>
        <v>43465</v>
      </c>
      <c r="B80" s="118">
        <f>'CLT Fact Sheet Backup'!B80</f>
        <v>19581.990000000002</v>
      </c>
      <c r="C80" s="118">
        <f>'CLT Fact Sheet Backup'!F80</f>
        <v>14631</v>
      </c>
    </row>
    <row r="81" spans="1:3" x14ac:dyDescent="0.3">
      <c r="A81" s="117">
        <f>'CLT Fact Sheet Backup'!A81</f>
        <v>43496</v>
      </c>
      <c r="B81" s="118">
        <f>'CLT Fact Sheet Backup'!B81</f>
        <v>19477.759999999998</v>
      </c>
      <c r="C81" s="118">
        <f>'CLT Fact Sheet Backup'!F81</f>
        <v>15516</v>
      </c>
    </row>
    <row r="82" spans="1:3" x14ac:dyDescent="0.3">
      <c r="A82" s="117">
        <f>'CLT Fact Sheet Backup'!A82</f>
        <v>43524</v>
      </c>
      <c r="B82" s="118">
        <f>'CLT Fact Sheet Backup'!B82</f>
        <v>19451.7</v>
      </c>
      <c r="C82" s="118">
        <f>'CLT Fact Sheet Backup'!F82</f>
        <v>15811</v>
      </c>
    </row>
    <row r="83" spans="1:3" x14ac:dyDescent="0.3">
      <c r="A83" s="117">
        <f>'CLT Fact Sheet Backup'!A83</f>
        <v>43555</v>
      </c>
      <c r="B83" s="118">
        <f>'CLT Fact Sheet Backup'!B83</f>
        <v>19608.04</v>
      </c>
      <c r="C83" s="118">
        <f>'CLT Fact Sheet Backup'!F83</f>
        <v>16005</v>
      </c>
    </row>
    <row r="84" spans="1:3" x14ac:dyDescent="0.3">
      <c r="A84" s="117">
        <f>'CLT Fact Sheet Backup'!A84</f>
        <v>43585</v>
      </c>
      <c r="B84" s="118">
        <f>'CLT Fact Sheet Backup'!B84</f>
        <v>19595.009999999998</v>
      </c>
      <c r="C84" s="118">
        <f>'CLT Fact Sheet Backup'!F84</f>
        <v>16374</v>
      </c>
    </row>
    <row r="85" spans="1:3" x14ac:dyDescent="0.3">
      <c r="A85" s="117">
        <f>'CLT Fact Sheet Backup'!A85</f>
        <v>43616</v>
      </c>
      <c r="B85" s="118">
        <f>'CLT Fact Sheet Backup'!B85</f>
        <v>19881.64</v>
      </c>
      <c r="C85" s="118">
        <f>'CLT Fact Sheet Backup'!F85</f>
        <v>15790</v>
      </c>
    </row>
    <row r="86" spans="1:3" x14ac:dyDescent="0.3">
      <c r="A86" s="117">
        <f>'CLT Fact Sheet Backup'!A86</f>
        <v>43646</v>
      </c>
      <c r="B86" s="118">
        <f>'CLT Fact Sheet Backup'!B86</f>
        <v>20037.990000000002</v>
      </c>
      <c r="C86" s="118">
        <f>'CLT Fact Sheet Backup'!F86</f>
        <v>16525</v>
      </c>
    </row>
    <row r="87" spans="1:3" x14ac:dyDescent="0.3">
      <c r="A87" s="117">
        <f>'CLT Fact Sheet Backup'!A87</f>
        <v>43677</v>
      </c>
      <c r="B87" s="118">
        <f>'CLT Fact Sheet Backup'!B87</f>
        <v>19972.84</v>
      </c>
      <c r="C87" s="118">
        <f>'CLT Fact Sheet Backup'!F87</f>
        <v>16566</v>
      </c>
    </row>
    <row r="88" spans="1:3" x14ac:dyDescent="0.3">
      <c r="A88" s="117">
        <f>'CLT Fact Sheet Backup'!A88</f>
        <v>43708</v>
      </c>
      <c r="B88" s="118">
        <f>'CLT Fact Sheet Backup'!B88</f>
        <v>20311.59</v>
      </c>
      <c r="C88" s="118">
        <f>'CLT Fact Sheet Backup'!F88</f>
        <v>16431</v>
      </c>
    </row>
    <row r="89" spans="1:3" x14ac:dyDescent="0.3">
      <c r="A89" s="117">
        <f>'CLT Fact Sheet Backup'!A89</f>
        <v>43738</v>
      </c>
      <c r="B89" s="118">
        <f>'CLT Fact Sheet Backup'!B89</f>
        <v>20194.330000000002</v>
      </c>
      <c r="C89" s="118">
        <f>'CLT Fact Sheet Backup'!F89</f>
        <v>16579</v>
      </c>
    </row>
    <row r="90" spans="1:3" x14ac:dyDescent="0.3">
      <c r="A90" s="117">
        <f>'CLT Fact Sheet Backup'!A90</f>
        <v>43769</v>
      </c>
      <c r="B90" s="118">
        <f>'CLT Fact Sheet Backup'!B90</f>
        <v>20233</v>
      </c>
      <c r="C90" s="118">
        <f>'CLT Fact Sheet Backup'!F90</f>
        <v>16818</v>
      </c>
    </row>
    <row r="91" spans="1:3" x14ac:dyDescent="0.3">
      <c r="A91" s="117">
        <f>'CLT Fact Sheet Backup'!A91</f>
        <v>43799</v>
      </c>
      <c r="B91" s="118">
        <f>'CLT Fact Sheet Backup'!B91</f>
        <v>20155</v>
      </c>
      <c r="C91" s="118">
        <f>'CLT Fact Sheet Backup'!F91</f>
        <v>17139</v>
      </c>
    </row>
    <row r="92" spans="1:3" x14ac:dyDescent="0.3">
      <c r="A92" s="117">
        <f>'CLT Fact Sheet Backup'!A92</f>
        <v>43830</v>
      </c>
      <c r="B92" s="118">
        <f>'CLT Fact Sheet Backup'!B92</f>
        <v>20124</v>
      </c>
      <c r="C92" s="118">
        <f>'CLT Fact Sheet Backup'!F92</f>
        <v>17559</v>
      </c>
    </row>
    <row r="93" spans="1:3" x14ac:dyDescent="0.3">
      <c r="A93" s="117">
        <f>'CLT Fact Sheet Backup'!A93</f>
        <v>43861</v>
      </c>
      <c r="B93" s="118">
        <f>'CLT Fact Sheet Backup'!B93</f>
        <v>20329</v>
      </c>
      <c r="C93" s="118">
        <f>'CLT Fact Sheet Backup'!F93</f>
        <v>17497</v>
      </c>
    </row>
    <row r="94" spans="1:3" x14ac:dyDescent="0.3">
      <c r="A94" s="117">
        <f>'CLT Fact Sheet Backup'!A94</f>
        <v>43890</v>
      </c>
      <c r="B94" s="118">
        <f>'CLT Fact Sheet Backup'!B94</f>
        <v>18794</v>
      </c>
      <c r="C94" s="118">
        <f>'CLT Fact Sheet Backup'!F94</f>
        <v>16680</v>
      </c>
    </row>
    <row r="95" spans="1:3" x14ac:dyDescent="0.3">
      <c r="A95" s="117">
        <f>'CLT Fact Sheet Backup'!A95</f>
        <v>43921</v>
      </c>
      <c r="B95" s="118">
        <f>'CLT Fact Sheet Backup'!B95</f>
        <v>17625</v>
      </c>
      <c r="C95" s="118">
        <f>'CLT Fact Sheet Backup'!F95</f>
        <v>14784</v>
      </c>
    </row>
    <row r="96" spans="1:3" x14ac:dyDescent="0.3">
      <c r="A96" s="117">
        <f>'CLT Fact Sheet Backup'!A96</f>
        <v>43951</v>
      </c>
      <c r="B96" s="118">
        <f>'CLT Fact Sheet Backup'!B96</f>
        <v>19145</v>
      </c>
      <c r="C96" s="118">
        <f>'CLT Fact Sheet Backup'!F96</f>
        <v>16045</v>
      </c>
    </row>
    <row r="97" spans="1:3" x14ac:dyDescent="0.3">
      <c r="A97" s="117">
        <f>'CLT Fact Sheet Backup'!A97</f>
        <v>43982</v>
      </c>
      <c r="B97" s="118">
        <f>'CLT Fact Sheet Backup'!B97</f>
        <v>20007</v>
      </c>
      <c r="C97" s="118">
        <f>'CLT Fact Sheet Backup'!F97</f>
        <v>16700</v>
      </c>
    </row>
    <row r="98" spans="1:3" x14ac:dyDescent="0.3">
      <c r="A98" s="117">
        <f>'CLT Fact Sheet Backup'!A98</f>
        <v>44012</v>
      </c>
      <c r="B98" s="118">
        <f>'CLT Fact Sheet Backup'!B98</f>
        <v>20182</v>
      </c>
      <c r="C98" s="118">
        <f>'CLT Fact Sheet Backup'!F98</f>
        <v>17088</v>
      </c>
    </row>
    <row r="99" spans="1:3" x14ac:dyDescent="0.3">
      <c r="A99" s="117">
        <f>'CLT Fact Sheet Backup'!A99</f>
        <v>44043</v>
      </c>
      <c r="B99" s="118">
        <f>'CLT Fact Sheet Backup'!B99</f>
        <v>21162</v>
      </c>
      <c r="C99" s="118">
        <f>'CLT Fact Sheet Backup'!F99</f>
        <v>17794</v>
      </c>
    </row>
    <row r="100" spans="1:3" x14ac:dyDescent="0.3">
      <c r="A100" s="117">
        <f>'CLT Fact Sheet Backup'!A100</f>
        <v>44074</v>
      </c>
      <c r="B100" s="118">
        <f>'CLT Fact Sheet Backup'!B100</f>
        <v>22608</v>
      </c>
      <c r="C100" s="118">
        <f>'CLT Fact Sheet Backup'!F100</f>
        <v>18456</v>
      </c>
    </row>
    <row r="101" spans="1:3" x14ac:dyDescent="0.3">
      <c r="A101" s="117">
        <f>'CLT Fact Sheet Backup'!A101</f>
        <v>44104</v>
      </c>
      <c r="B101" s="118">
        <f>'CLT Fact Sheet Backup'!B101</f>
        <v>22404</v>
      </c>
      <c r="C101" s="118">
        <f>'CLT Fact Sheet Backup'!F101</f>
        <v>18071</v>
      </c>
    </row>
    <row r="102" spans="1:3" x14ac:dyDescent="0.3">
      <c r="A102" s="117">
        <f>'CLT Fact Sheet Backup'!A102</f>
        <v>44135</v>
      </c>
      <c r="B102" s="118">
        <f>'CLT Fact Sheet Backup'!B102</f>
        <v>22068</v>
      </c>
      <c r="C102" s="118">
        <f>'CLT Fact Sheet Backup'!F102</f>
        <v>17862</v>
      </c>
    </row>
    <row r="103" spans="1:3" x14ac:dyDescent="0.3">
      <c r="A103" s="117">
        <f>'CLT Fact Sheet Backup'!A103</f>
        <v>44165</v>
      </c>
      <c r="B103" s="118">
        <f>'CLT Fact Sheet Backup'!B103</f>
        <v>24874</v>
      </c>
      <c r="C103" s="118">
        <f>'CLT Fact Sheet Backup'!F103</f>
        <v>19464</v>
      </c>
    </row>
    <row r="104" spans="1:3" x14ac:dyDescent="0.3">
      <c r="A104" s="117">
        <f>'CLT Fact Sheet Backup'!A104</f>
        <v>44196</v>
      </c>
      <c r="B104" s="118">
        <f>'CLT Fact Sheet Backup'!B104</f>
        <v>25725</v>
      </c>
      <c r="C104" s="118">
        <f>'CLT Fact Sheet Backup'!F104</f>
        <v>20195</v>
      </c>
    </row>
  </sheetData>
  <pageMargins left="0.7" right="0.7" top="0.75" bottom="0.75" header="0.3" footer="0.3"/>
  <pageSetup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11360-96B8-4BA2-819A-07CE53BA19BC}">
  <sheetPr>
    <tabColor rgb="FFC00000"/>
  </sheetPr>
  <dimension ref="A1:G9"/>
  <sheetViews>
    <sheetView workbookViewId="0"/>
  </sheetViews>
  <sheetFormatPr defaultRowHeight="14.4" x14ac:dyDescent="0.3"/>
  <cols>
    <col min="1" max="1" width="34.44140625" style="95" bestFit="1" customWidth="1"/>
    <col min="2" max="4" width="9.109375" style="118"/>
    <col min="5" max="5" width="14.109375" style="118" bestFit="1" customWidth="1"/>
    <col min="6" max="6" width="16.33203125" style="118" bestFit="1" customWidth="1"/>
    <col min="7" max="7" width="9.109375" style="120"/>
  </cols>
  <sheetData>
    <row r="1" spans="1:7" x14ac:dyDescent="0.3">
      <c r="A1" s="95" t="str">
        <f>'CLT Fact Sheet Backup'!I15</f>
        <v>Share Class/Benchmark</v>
      </c>
      <c r="B1" s="95" t="str">
        <f>'CLT Fact Sheet Backup'!J15</f>
        <v>1YR</v>
      </c>
      <c r="C1" s="95" t="str">
        <f>'CLT Fact Sheet Backup'!K15</f>
        <v>3YR</v>
      </c>
      <c r="D1" s="95" t="str">
        <f>'CLT Fact Sheet Backup'!L15</f>
        <v>5YR</v>
      </c>
      <c r="E1" s="95" t="str">
        <f>'CLT Fact Sheet Backup'!M15</f>
        <v>Ann. Inception</v>
      </c>
      <c r="F1" s="95" t="str">
        <f>'CLT Fact Sheet Backup'!N15</f>
        <v>Cumm. Inception</v>
      </c>
      <c r="G1" s="120" t="s">
        <v>96</v>
      </c>
    </row>
    <row r="2" spans="1:7" x14ac:dyDescent="0.3">
      <c r="A2" s="95" t="str">
        <f>'CLT Fact Sheet Backup'!I16</f>
        <v>Class A</v>
      </c>
      <c r="B2" s="118">
        <f>'CLT Fact Sheet Backup'!J16</f>
        <v>27.832438878950505</v>
      </c>
      <c r="C2" s="118">
        <f>'CLT Fact Sheet Backup'!K16</f>
        <v>7.6803107858644415</v>
      </c>
      <c r="D2" s="118">
        <f>'CLT Fact Sheet Backup'!L16</f>
        <v>10.170572686983071</v>
      </c>
      <c r="E2" s="118">
        <f>'CLT Fact Sheet Backup'!M16</f>
        <v>11.76</v>
      </c>
      <c r="F2" s="95">
        <f>'CLT Fact Sheet Backup'!N16</f>
        <v>157.25</v>
      </c>
      <c r="G2" s="120">
        <v>1</v>
      </c>
    </row>
    <row r="3" spans="1:7" x14ac:dyDescent="0.3">
      <c r="A3" s="95" t="str">
        <f>'CLT Fact Sheet Backup'!I17</f>
        <v>Class C</v>
      </c>
      <c r="B3" s="118">
        <f>'CLT Fact Sheet Backup'!J17</f>
        <v>26.88</v>
      </c>
      <c r="C3" s="118">
        <f>'CLT Fact Sheet Backup'!K17</f>
        <v>6.87</v>
      </c>
      <c r="D3" s="118">
        <f>'CLT Fact Sheet Backup'!L17</f>
        <v>9.36</v>
      </c>
      <c r="E3" s="118">
        <f>'CLT Fact Sheet Backup'!M17</f>
        <v>10.94</v>
      </c>
      <c r="F3" s="95">
        <f>'CLT Fact Sheet Backup'!N17</f>
        <v>141.67000000000002</v>
      </c>
      <c r="G3" s="120">
        <v>2</v>
      </c>
    </row>
    <row r="4" spans="1:7" x14ac:dyDescent="0.3">
      <c r="A4" s="95" t="str">
        <f>'CLT Fact Sheet Backup'!I18</f>
        <v>Class A w/ Sales Charge</v>
      </c>
      <c r="B4" s="118">
        <f>'CLT Fact Sheet Backup'!J18</f>
        <v>20.48</v>
      </c>
      <c r="C4" s="118">
        <f>'CLT Fact Sheet Backup'!K18</f>
        <v>5.58</v>
      </c>
      <c r="D4" s="118">
        <f>'CLT Fact Sheet Backup'!L18</f>
        <v>8.8800000000000008</v>
      </c>
      <c r="E4" s="118">
        <f>'CLT Fact Sheet Backup'!M18</f>
        <v>10.979999999999999</v>
      </c>
      <c r="F4" s="95">
        <f>'CLT Fact Sheet Backup'!N18</f>
        <v>142.45000000000002</v>
      </c>
      <c r="G4" s="120">
        <v>3</v>
      </c>
    </row>
    <row r="5" spans="1:7" x14ac:dyDescent="0.3">
      <c r="A5" s="95" t="s">
        <v>168</v>
      </c>
      <c r="B5" s="118">
        <f>'CLT Fact Sheet Backup'!J19</f>
        <v>15.012244433054276</v>
      </c>
      <c r="C5" s="118">
        <f>'CLT Fact Sheet Backup'!K19</f>
        <v>9.0308781525830319</v>
      </c>
      <c r="D5" s="118">
        <f>'CLT Fact Sheet Backup'!L19</f>
        <v>9.906386867675776</v>
      </c>
      <c r="E5" s="118">
        <f>'CLT Fact Sheet Backup'!M19</f>
        <v>8.6159707753676429</v>
      </c>
      <c r="F5" s="95">
        <f>'CLT Fact Sheet Backup'!N19</f>
        <v>101.95</v>
      </c>
      <c r="G5" s="120">
        <v>4</v>
      </c>
    </row>
    <row r="6" spans="1:7" x14ac:dyDescent="0.3">
      <c r="A6" s="95" t="str">
        <f>'CLT Fact Sheet Backup'!I20</f>
        <v>Class I</v>
      </c>
      <c r="B6" s="118">
        <f>'CLT Fact Sheet Backup'!J20</f>
        <v>28.12</v>
      </c>
      <c r="C6" s="118">
        <f>'CLT Fact Sheet Backup'!K20</f>
        <v>7.9600000000000009</v>
      </c>
      <c r="D6" s="118">
        <f>'CLT Fact Sheet Backup'!L20</f>
        <v>10.440000000000001</v>
      </c>
      <c r="E6" s="118">
        <f>'CLT Fact Sheet Backup'!M20</f>
        <v>8.44</v>
      </c>
      <c r="F6" s="95">
        <f>'CLT Fact Sheet Backup'!N20</f>
        <v>70.33</v>
      </c>
      <c r="G6" s="120">
        <v>5</v>
      </c>
    </row>
    <row r="7" spans="1:7" x14ac:dyDescent="0.3">
      <c r="A7" s="95" t="s">
        <v>168</v>
      </c>
      <c r="B7" s="118">
        <f>'CLT Fact Sheet Backup'!J21</f>
        <v>15.012244433054276</v>
      </c>
      <c r="C7" s="118">
        <f>'CLT Fact Sheet Backup'!K21</f>
        <v>9.0308781525830319</v>
      </c>
      <c r="D7" s="118">
        <f>'CLT Fact Sheet Backup'!L21</f>
        <v>9.906386867675776</v>
      </c>
      <c r="E7" s="118">
        <f>'CLT Fact Sheet Backup'!M21</f>
        <v>6.88</v>
      </c>
      <c r="F7" s="95">
        <f>'CLT Fact Sheet Backup'!N21</f>
        <v>54.92</v>
      </c>
      <c r="G7" s="120">
        <v>6</v>
      </c>
    </row>
    <row r="8" spans="1:7" x14ac:dyDescent="0.3">
      <c r="B8" s="95"/>
      <c r="C8" s="95"/>
      <c r="D8" s="95"/>
      <c r="E8" s="95"/>
      <c r="F8" s="95"/>
    </row>
    <row r="9" spans="1:7" x14ac:dyDescent="0.3">
      <c r="B9" s="95"/>
      <c r="C9" s="95"/>
      <c r="D9" s="95"/>
      <c r="E9" s="95"/>
      <c r="F9" s="95"/>
    </row>
  </sheetData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6CF0A-206A-4FE3-94A8-ECDBC54C1BA9}">
  <sheetPr>
    <tabColor rgb="FFC00000"/>
  </sheetPr>
  <dimension ref="A1:D5"/>
  <sheetViews>
    <sheetView workbookViewId="0"/>
  </sheetViews>
  <sheetFormatPr defaultRowHeight="14.4" x14ac:dyDescent="0.3"/>
  <sheetData>
    <row r="1" spans="1:4" x14ac:dyDescent="0.3">
      <c r="A1" t="s">
        <v>94</v>
      </c>
      <c r="B1" t="s">
        <v>95</v>
      </c>
      <c r="C1" t="s">
        <v>96</v>
      </c>
    </row>
    <row r="2" spans="1:4" x14ac:dyDescent="0.3">
      <c r="A2" s="95" t="str">
        <f>'CLT Portfolio'!H6</f>
        <v>Equity</v>
      </c>
      <c r="B2" s="118">
        <f>'CLT Portfolio'!I6*100</f>
        <v>92.609043436806402</v>
      </c>
      <c r="C2" s="95">
        <v>1</v>
      </c>
      <c r="D2" s="118"/>
    </row>
    <row r="3" spans="1:4" x14ac:dyDescent="0.3">
      <c r="A3" s="95" t="str">
        <f>'CLT Portfolio'!H7</f>
        <v>Options</v>
      </c>
      <c r="B3" s="118">
        <f>'CLT Portfolio'!I7*100</f>
        <v>0</v>
      </c>
      <c r="C3" s="95">
        <v>2</v>
      </c>
    </row>
    <row r="4" spans="1:4" x14ac:dyDescent="0.3">
      <c r="A4" s="95" t="str">
        <f>'CLT Portfolio'!H5</f>
        <v>Bonds</v>
      </c>
      <c r="B4" s="118">
        <f>'CLT Portfolio'!I5*100</f>
        <v>0</v>
      </c>
      <c r="C4" s="95">
        <v>3</v>
      </c>
    </row>
    <row r="5" spans="1:4" x14ac:dyDescent="0.3">
      <c r="A5" t="str">
        <f>'CLT Portfolio'!H4</f>
        <v>Cash</v>
      </c>
      <c r="B5" s="118">
        <f>'CLT Portfolio'!I4*100</f>
        <v>7.3909565631935976</v>
      </c>
      <c r="C5">
        <v>4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D8395-E55C-4838-B6AF-E336D9BD7E17}">
  <sheetPr>
    <tabColor rgb="FFC00000"/>
  </sheetPr>
  <dimension ref="A1:C11"/>
  <sheetViews>
    <sheetView workbookViewId="0"/>
  </sheetViews>
  <sheetFormatPr defaultRowHeight="14.4" x14ac:dyDescent="0.3"/>
  <cols>
    <col min="1" max="1" width="30.44140625" style="95" customWidth="1"/>
    <col min="2" max="2" width="9.109375" style="121"/>
    <col min="3" max="3" width="9.109375" style="120"/>
  </cols>
  <sheetData>
    <row r="1" spans="1:3" x14ac:dyDescent="0.3">
      <c r="A1" s="95" t="s">
        <v>94</v>
      </c>
      <c r="B1" s="121" t="s">
        <v>95</v>
      </c>
      <c r="C1" s="120" t="s">
        <v>96</v>
      </c>
    </row>
    <row r="2" spans="1:3" x14ac:dyDescent="0.3">
      <c r="A2" s="95" t="str">
        <f>'CLT Portfolio'!E4</f>
        <v>Cash</v>
      </c>
      <c r="B2" s="121">
        <f>'CLT Portfolio'!F4*100</f>
        <v>7.3999999999999995</v>
      </c>
      <c r="C2" s="120">
        <v>1</v>
      </c>
    </row>
    <row r="3" spans="1:3" x14ac:dyDescent="0.3">
      <c r="A3" s="95" t="str">
        <f>'CLT Portfolio'!E5</f>
        <v>Ubiquiti Inc</v>
      </c>
      <c r="B3" s="121">
        <f>'CLT Portfolio'!F5*100</f>
        <v>5.6000000000000005</v>
      </c>
      <c r="C3" s="120">
        <v>2</v>
      </c>
    </row>
    <row r="4" spans="1:3" x14ac:dyDescent="0.3">
      <c r="A4" s="95" t="str">
        <f>'CLT Portfolio'!E6</f>
        <v>HCA Healthcare Inc</v>
      </c>
      <c r="B4" s="121">
        <f>'CLT Portfolio'!F6*100</f>
        <v>5.3</v>
      </c>
      <c r="C4" s="120">
        <v>3</v>
      </c>
    </row>
    <row r="5" spans="1:3" x14ac:dyDescent="0.3">
      <c r="A5" s="95" t="str">
        <f>'CLT Portfolio'!E7</f>
        <v>Darden Restaurants Inc</v>
      </c>
      <c r="B5" s="121">
        <f>'CLT Portfolio'!F7*100</f>
        <v>4.5999999999999996</v>
      </c>
      <c r="C5" s="120">
        <v>4</v>
      </c>
    </row>
    <row r="6" spans="1:3" x14ac:dyDescent="0.3">
      <c r="A6" s="95" t="str">
        <f>'CLT Portfolio'!E8</f>
        <v>Starbucks Corp</v>
      </c>
      <c r="B6" s="121">
        <f>'CLT Portfolio'!F8*100</f>
        <v>4.5999999999999996</v>
      </c>
      <c r="C6" s="120">
        <v>5</v>
      </c>
    </row>
    <row r="7" spans="1:3" x14ac:dyDescent="0.3">
      <c r="A7" s="95" t="str">
        <f>'CLT Portfolio'!E9</f>
        <v>Target Corp</v>
      </c>
      <c r="B7" s="121">
        <f>'CLT Portfolio'!F9*100</f>
        <v>4.3999999999999995</v>
      </c>
      <c r="C7" s="120">
        <v>6</v>
      </c>
    </row>
    <row r="8" spans="1:3" x14ac:dyDescent="0.3">
      <c r="A8" s="95" t="str">
        <f>'CLT Portfolio'!E10</f>
        <v>UnitedHealth Group Inc</v>
      </c>
      <c r="B8" s="121">
        <f>'CLT Portfolio'!F10*100</f>
        <v>4.3999999999999995</v>
      </c>
      <c r="C8" s="120">
        <v>7</v>
      </c>
    </row>
    <row r="9" spans="1:3" x14ac:dyDescent="0.3">
      <c r="A9" s="95" t="str">
        <f>'CLT Portfolio'!E11</f>
        <v>Honeywell International Inc</v>
      </c>
      <c r="B9" s="121">
        <f>'CLT Portfolio'!F11*100</f>
        <v>4.3999999999999995</v>
      </c>
      <c r="C9" s="120">
        <v>8</v>
      </c>
    </row>
    <row r="10" spans="1:3" x14ac:dyDescent="0.3">
      <c r="A10" s="95" t="str">
        <f>'CLT Portfolio'!E12</f>
        <v>KLA Corp</v>
      </c>
      <c r="B10" s="121">
        <f>'CLT Portfolio'!F12*100</f>
        <v>4.2</v>
      </c>
      <c r="C10" s="120">
        <v>9</v>
      </c>
    </row>
    <row r="11" spans="1:3" x14ac:dyDescent="0.3">
      <c r="A11" s="95" t="str">
        <f>'CLT Portfolio'!E13</f>
        <v>TJX Cos Inc/The</v>
      </c>
      <c r="B11" s="121">
        <f>'CLT Portfolio'!F13*100</f>
        <v>4</v>
      </c>
      <c r="C11" s="120">
        <v>10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CLT Fact Sheet Backup</vt:lpstr>
      <vt:lpstr>CLT Portfolio</vt:lpstr>
      <vt:lpstr>CLT</vt:lpstr>
      <vt:lpstr>Lipper Data</vt:lpstr>
      <vt:lpstr>Zephyr</vt:lpstr>
      <vt:lpstr>CLT_EXPORT_10kChart</vt:lpstr>
      <vt:lpstr>CLT_EXPORT_PerformanceTable</vt:lpstr>
      <vt:lpstr>CLT_EXPORT_PortSectorAllocation</vt:lpstr>
      <vt:lpstr>CLT_EXPORT_TopHoldings</vt:lpstr>
      <vt:lpstr>CLT_EXPORT_PortCharacteristics</vt:lpstr>
      <vt:lpstr>CLT_EXPORT_FundStatistics</vt:lpstr>
      <vt:lpstr>CLT!Print_Titles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J. MacDonald</dc:creator>
  <cp:lastModifiedBy>jacob</cp:lastModifiedBy>
  <dcterms:created xsi:type="dcterms:W3CDTF">2016-07-08T19:14:18Z</dcterms:created>
  <dcterms:modified xsi:type="dcterms:W3CDTF">2021-01-11T19:23:25Z</dcterms:modified>
</cp:coreProperties>
</file>