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TV\"/>
    </mc:Choice>
  </mc:AlternateContent>
  <xr:revisionPtr revIDLastSave="0" documentId="13_ncr:1_{0C6A909E-18A7-4B14-81AA-65C5775E5D1F}" xr6:coauthVersionLast="45" xr6:coauthVersionMax="45" xr10:uidLastSave="{00000000-0000-0000-0000-000000000000}"/>
  <bookViews>
    <workbookView xWindow="-108" yWindow="-108" windowWidth="23256" windowHeight="12576" tabRatio="843" xr2:uid="{00000000-000D-0000-FFFF-FFFF00000000}"/>
  </bookViews>
  <sheets>
    <sheet name="CTV Fact Sheet Backup" sheetId="1" r:id="rId1"/>
    <sheet name="CTV Portfolio" sheetId="2" r:id="rId2"/>
    <sheet name="CTV" sheetId="5" r:id="rId3"/>
    <sheet name="CTV_EXPORT_10kChart" sheetId="6" r:id="rId4"/>
    <sheet name="CTV_EXPORT_PerformanceTable" sheetId="7" r:id="rId5"/>
    <sheet name="CTV_EXPORT_FundStatistics" sheetId="8" r:id="rId6"/>
    <sheet name="CTV_EXPORT_TopHoldings" sheetId="9" r:id="rId7"/>
    <sheet name="CTV_EXPORT_SectorAllocation" sheetId="10" r:id="rId8"/>
    <sheet name="CTV_EXPORT_PortCharacteristics" sheetId="11" r:id="rId9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CTV!$1:$2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3" i="6" l="1"/>
  <c r="B173" i="6"/>
  <c r="C173" i="6"/>
  <c r="A174" i="6"/>
  <c r="B174" i="6"/>
  <c r="C174" i="6"/>
  <c r="A175" i="6"/>
  <c r="B175" i="6"/>
  <c r="C175" i="6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R25" i="1"/>
  <c r="C25" i="1"/>
  <c r="C24" i="1"/>
  <c r="R23" i="1"/>
  <c r="M23" i="1"/>
  <c r="L23" i="1"/>
  <c r="K23" i="1"/>
  <c r="C23" i="1"/>
  <c r="C22" i="1"/>
  <c r="R21" i="1"/>
  <c r="C21" i="1"/>
  <c r="R20" i="1"/>
  <c r="O20" i="1"/>
  <c r="N20" i="1"/>
  <c r="M20" i="1"/>
  <c r="L20" i="1"/>
  <c r="K20" i="1"/>
  <c r="J20" i="1"/>
  <c r="C20" i="1"/>
  <c r="I19" i="1"/>
  <c r="I27" i="1" s="1"/>
  <c r="C19" i="1"/>
  <c r="U18" i="1"/>
  <c r="C18" i="1"/>
  <c r="O17" i="1"/>
  <c r="N17" i="1"/>
  <c r="M17" i="1"/>
  <c r="L17" i="1"/>
  <c r="K17" i="1"/>
  <c r="J17" i="1"/>
  <c r="C17" i="1"/>
  <c r="S16" i="1"/>
  <c r="M16" i="1"/>
  <c r="L16" i="1"/>
  <c r="C16" i="1"/>
  <c r="S15" i="1"/>
  <c r="O15" i="1"/>
  <c r="N15" i="1"/>
  <c r="M15" i="1"/>
  <c r="L15" i="1"/>
  <c r="K15" i="1"/>
  <c r="J15" i="1"/>
  <c r="C15" i="1"/>
  <c r="S14" i="1"/>
  <c r="C14" i="1"/>
  <c r="S13" i="1"/>
  <c r="M13" i="1"/>
  <c r="K13" i="1"/>
  <c r="C13" i="1"/>
  <c r="S12" i="1"/>
  <c r="C12" i="1"/>
  <c r="S11" i="1"/>
  <c r="C11" i="1"/>
  <c r="R10" i="1"/>
  <c r="R19" i="1" s="1"/>
  <c r="L10" i="1"/>
  <c r="C10" i="1"/>
  <c r="C9" i="1"/>
  <c r="V8" i="1"/>
  <c r="V18" i="1" s="1"/>
  <c r="U8" i="1"/>
  <c r="T8" i="1"/>
  <c r="T18" i="1" s="1"/>
  <c r="C8" i="1"/>
  <c r="M7" i="1"/>
  <c r="K7" i="1"/>
  <c r="J7" i="1"/>
  <c r="L7" i="1" s="1"/>
  <c r="C7" i="1"/>
  <c r="C6" i="1"/>
  <c r="C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C4" i="1"/>
  <c r="L11" i="1" s="1"/>
  <c r="A4" i="1"/>
  <c r="F3" i="1"/>
  <c r="D3" i="1"/>
  <c r="C3" i="1"/>
  <c r="J3" i="1" s="1"/>
  <c r="A3" i="1"/>
  <c r="J10" i="1" l="1"/>
  <c r="J13" i="1"/>
  <c r="L13" i="1" s="1"/>
  <c r="J1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T13" i="1" l="1"/>
  <c r="T16" i="1"/>
  <c r="T11" i="1"/>
  <c r="V16" i="1"/>
  <c r="U14" i="1"/>
  <c r="T12" i="1"/>
  <c r="V12" i="1"/>
  <c r="T15" i="1"/>
  <c r="V11" i="1"/>
  <c r="U16" i="1"/>
  <c r="U11" i="1"/>
  <c r="U12" i="1"/>
  <c r="U13" i="1"/>
  <c r="V13" i="1"/>
  <c r="V15" i="1"/>
  <c r="U15" i="1"/>
  <c r="U10" i="1"/>
  <c r="T14" i="1"/>
  <c r="T10" i="1"/>
  <c r="V14" i="1"/>
  <c r="V10" i="1"/>
  <c r="V23" i="1" l="1"/>
  <c r="V24" i="1" s="1"/>
  <c r="M27" i="1" s="1"/>
  <c r="M19" i="1" s="1"/>
  <c r="V27" i="1"/>
  <c r="V20" i="1"/>
  <c r="K27" i="1" s="1"/>
  <c r="K19" i="1" s="1"/>
  <c r="V21" i="1"/>
  <c r="V22" i="1" s="1"/>
  <c r="L27" i="1" s="1"/>
  <c r="L19" i="1" s="1"/>
  <c r="V25" i="1"/>
  <c r="V26" i="1" s="1"/>
  <c r="N27" i="1" s="1"/>
  <c r="N19" i="1" s="1"/>
  <c r="V19" i="1"/>
  <c r="J27" i="1" s="1"/>
  <c r="J19" i="1" s="1"/>
  <c r="U19" i="1"/>
  <c r="J26" i="1" s="1"/>
  <c r="J18" i="1" s="1"/>
  <c r="U27" i="1"/>
  <c r="U25" i="1"/>
  <c r="U26" i="1" s="1"/>
  <c r="N26" i="1" s="1"/>
  <c r="N18" i="1" s="1"/>
  <c r="U20" i="1"/>
  <c r="K26" i="1" s="1"/>
  <c r="K18" i="1" s="1"/>
  <c r="U23" i="1"/>
  <c r="U24" i="1" s="1"/>
  <c r="M26" i="1" s="1"/>
  <c r="M18" i="1" s="1"/>
  <c r="U21" i="1"/>
  <c r="U22" i="1" s="1"/>
  <c r="L26" i="1" s="1"/>
  <c r="L18" i="1" s="1"/>
  <c r="T27" i="1"/>
  <c r="T21" i="1"/>
  <c r="T22" i="1" s="1"/>
  <c r="T20" i="1"/>
  <c r="K24" i="1" s="1"/>
  <c r="K16" i="1" s="1"/>
  <c r="T19" i="1"/>
  <c r="J24" i="1" s="1"/>
  <c r="J16" i="1" s="1"/>
  <c r="T23" i="1"/>
  <c r="T24" i="1" s="1"/>
  <c r="T25" i="1"/>
  <c r="T26" i="1" s="1"/>
  <c r="N24" i="1" s="1"/>
  <c r="N16" i="1" s="1"/>
  <c r="U28" i="1" l="1"/>
  <c r="O26" i="1" s="1"/>
  <c r="M8" i="1"/>
  <c r="V28" i="1"/>
  <c r="O27" i="1" s="1"/>
  <c r="K8" i="1"/>
  <c r="T28" i="1"/>
  <c r="J8" i="1"/>
  <c r="L8" i="1" s="1"/>
  <c r="O24" i="1" l="1"/>
  <c r="L9" i="1"/>
  <c r="J9" i="1"/>
  <c r="O19" i="1"/>
  <c r="K12" i="1"/>
  <c r="O18" i="1"/>
  <c r="M12" i="1"/>
  <c r="O16" i="1" l="1"/>
  <c r="J12" i="1"/>
  <c r="L12" i="1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2" i="6"/>
  <c r="A170" i="6" l="1"/>
  <c r="B170" i="6"/>
  <c r="A171" i="6"/>
  <c r="B171" i="6"/>
  <c r="A172" i="6"/>
  <c r="B172" i="6"/>
  <c r="A8" i="10" l="1"/>
  <c r="B8" i="10"/>
  <c r="B167" i="6"/>
  <c r="B168" i="6"/>
  <c r="B169" i="6"/>
  <c r="A169" i="6" l="1"/>
  <c r="A168" i="6"/>
  <c r="A167" i="6"/>
  <c r="A164" i="6" l="1"/>
  <c r="B164" i="6"/>
  <c r="A165" i="6"/>
  <c r="B165" i="6"/>
  <c r="A166" i="6"/>
  <c r="B166" i="6"/>
  <c r="A2" i="7" l="1"/>
  <c r="B2" i="7"/>
  <c r="C2" i="7"/>
  <c r="D2" i="7"/>
  <c r="E2" i="7"/>
  <c r="F2" i="7"/>
  <c r="A3" i="7"/>
  <c r="B3" i="7"/>
  <c r="C3" i="7"/>
  <c r="D3" i="7"/>
  <c r="E3" i="7"/>
  <c r="F3" i="7"/>
  <c r="G3" i="7"/>
  <c r="B4" i="7"/>
  <c r="C4" i="7"/>
  <c r="D4" i="7"/>
  <c r="E4" i="7"/>
  <c r="F4" i="7"/>
  <c r="B5" i="7"/>
  <c r="C5" i="7"/>
  <c r="D5" i="7"/>
  <c r="E5" i="7"/>
  <c r="F5" i="7"/>
  <c r="G5" i="7"/>
  <c r="B1" i="7"/>
  <c r="C1" i="7"/>
  <c r="D1" i="7"/>
  <c r="E1" i="7"/>
  <c r="F1" i="7"/>
  <c r="G1" i="7"/>
  <c r="A1" i="7"/>
  <c r="G4" i="7" l="1"/>
  <c r="B3" i="11"/>
  <c r="B4" i="11"/>
  <c r="B5" i="11"/>
  <c r="B2" i="11"/>
  <c r="A3" i="11"/>
  <c r="A4" i="11"/>
  <c r="B3" i="10"/>
  <c r="B4" i="10"/>
  <c r="B5" i="10"/>
  <c r="B6" i="10"/>
  <c r="B7" i="10"/>
  <c r="B2" i="10"/>
  <c r="A3" i="10"/>
  <c r="A4" i="10"/>
  <c r="A5" i="10"/>
  <c r="A6" i="10"/>
  <c r="A7" i="10"/>
  <c r="A2" i="10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C6" i="8"/>
  <c r="C2" i="8"/>
  <c r="C3" i="8"/>
  <c r="C4" i="8"/>
  <c r="C5" i="8"/>
  <c r="B4" i="8"/>
  <c r="B5" i="8"/>
  <c r="B3" i="8"/>
  <c r="B2" i="8"/>
  <c r="B1" i="8"/>
  <c r="A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2" i="6"/>
  <c r="G2" i="7" l="1"/>
  <c r="B6" i="8" l="1"/>
</calcChain>
</file>

<file path=xl/sharedStrings.xml><?xml version="1.0" encoding="utf-8"?>
<sst xmlns="http://schemas.openxmlformats.org/spreadsheetml/2006/main" count="244" uniqueCount="165">
  <si>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</si>
  <si>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</si>
  <si>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</si>
  <si>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</si>
  <si>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</si>
  <si>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</si>
  <si>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</si>
  <si>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</si>
  <si>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Cumulative Return</t>
  </si>
  <si>
    <t>Ann. Inception</t>
  </si>
  <si>
    <t>Share Class/Benchmark</t>
  </si>
  <si>
    <t>Class A</t>
  </si>
  <si>
    <t>Class C</t>
  </si>
  <si>
    <t>Class A w/ Sales Charge</t>
  </si>
  <si>
    <t>1YR</t>
  </si>
  <si>
    <t>3YR</t>
  </si>
  <si>
    <t>Cumm. Inception</t>
  </si>
  <si>
    <t>3y ann.</t>
  </si>
  <si>
    <t>PORTFOLIO CHARACTERISTICS</t>
  </si>
  <si>
    <t>Consumer Staples</t>
  </si>
  <si>
    <t>Financials</t>
  </si>
  <si>
    <t>Materials</t>
  </si>
  <si>
    <t>Health Care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</si>
  <si>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</si>
  <si>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</si>
  <si>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</si>
  <si>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</si>
  <si>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</si>
  <si>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</si>
  <si>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</si>
  <si>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</si>
  <si>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</si>
  <si>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</si>
  <si>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</si>
  <si>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</si>
  <si>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</si>
  <si>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</si>
  <si>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</si>
  <si>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S&amp;P 500 TR</t>
  </si>
  <si>
    <t>Average:</t>
  </si>
  <si>
    <t>Median:</t>
  </si>
  <si>
    <t>Sector</t>
  </si>
  <si>
    <t>P/E</t>
  </si>
  <si>
    <t>Market Cap ($ millions)</t>
  </si>
  <si>
    <t>% Assets</t>
  </si>
  <si>
    <t>Sector Allocation</t>
  </si>
  <si>
    <t>Consumer Discretionary</t>
  </si>
  <si>
    <t>Industrials</t>
  </si>
  <si>
    <t>Utilities</t>
  </si>
  <si>
    <t>Information Technology</t>
  </si>
  <si>
    <t>Top Holdings</t>
  </si>
  <si>
    <t>Average Market Cap: $B</t>
  </si>
  <si>
    <t>Median Market Cap: $B</t>
  </si>
  <si>
    <t>CTVAX</t>
  </si>
  <si>
    <t>5YR</t>
  </si>
  <si>
    <t>5y ann.</t>
  </si>
  <si>
    <t>-</t>
  </si>
  <si>
    <t>CATALYST SMALL-CAP INSIDER BUYING FUND (1850)</t>
  </si>
  <si>
    <t>CATALYST SMALL-CAP INSIDER BUYING FUND</t>
  </si>
  <si>
    <t>Real Estate</t>
  </si>
  <si>
    <t>Cash</t>
  </si>
  <si>
    <t>TOTAL - CATALYST SMALL-CAP INSIDER BUYING FUND</t>
  </si>
  <si>
    <t>Rank</t>
  </si>
  <si>
    <t>10YR</t>
  </si>
  <si>
    <t>10y ann.</t>
  </si>
  <si>
    <t>COPY &amp; PASTE TO FACT SHEET</t>
  </si>
  <si>
    <t>YTD</t>
  </si>
  <si>
    <t>#N/A N/A</t>
  </si>
  <si>
    <t>759916109</t>
  </si>
  <si>
    <t>RGEN</t>
  </si>
  <si>
    <t>Communication Services</t>
  </si>
  <si>
    <t>70438V106</t>
  </si>
  <si>
    <t>PCTY</t>
  </si>
  <si>
    <t>M2682V108</t>
  </si>
  <si>
    <t>CYBR</t>
  </si>
  <si>
    <t>CyberArk Software Ltd</t>
  </si>
  <si>
    <t>G14838109</t>
  </si>
  <si>
    <t>MIME</t>
  </si>
  <si>
    <t>Mimecast Ltd</t>
  </si>
  <si>
    <t>75704L104</t>
  </si>
  <si>
    <t>RDVT</t>
  </si>
  <si>
    <t>MONEY MARKET FUNDS</t>
  </si>
  <si>
    <t>TOTAL - MONEY MARKET FUNDS</t>
  </si>
  <si>
    <t>30214U102</t>
  </si>
  <si>
    <t>EXPO</t>
  </si>
  <si>
    <t>Label</t>
  </si>
  <si>
    <t>ID</t>
  </si>
  <si>
    <t>Value</t>
  </si>
  <si>
    <t>29978A104</t>
  </si>
  <si>
    <t>EVBG</t>
  </si>
  <si>
    <t>282914100</t>
  </si>
  <si>
    <t>EGHT</t>
  </si>
  <si>
    <t>Alpha:</t>
  </si>
  <si>
    <t>Beta:</t>
  </si>
  <si>
    <t>R-squared:</t>
  </si>
  <si>
    <t>Sharpe Ratio:</t>
  </si>
  <si>
    <t>Standard Deviation:</t>
  </si>
  <si>
    <t>Holdings:</t>
  </si>
  <si>
    <t>Median P/E Ratio:</t>
  </si>
  <si>
    <t>Upland Software Inc</t>
  </si>
  <si>
    <t>COMMON STOCKS</t>
  </si>
  <si>
    <t>70451A104</t>
  </si>
  <si>
    <t>PAYS</t>
  </si>
  <si>
    <t>90214J101</t>
  </si>
  <si>
    <t>TWOU</t>
  </si>
  <si>
    <t>76680R206</t>
  </si>
  <si>
    <t>RNG</t>
  </si>
  <si>
    <t>91544A109</t>
  </si>
  <si>
    <t>UPLD</t>
  </si>
  <si>
    <t>874054109</t>
  </si>
  <si>
    <t>TTWO</t>
  </si>
  <si>
    <t>45772F107</t>
  </si>
  <si>
    <t>IPHI</t>
  </si>
  <si>
    <t>98379L100</t>
  </si>
  <si>
    <t>XPEL</t>
  </si>
  <si>
    <t>TOTAL - COMMON STOCKS</t>
  </si>
  <si>
    <t>8AMMF0A92</t>
  </si>
  <si>
    <t>US BANK MMDA - USBGFS5</t>
  </si>
  <si>
    <t>Alpha</t>
  </si>
  <si>
    <t>Beta</t>
  </si>
  <si>
    <t>R-Squared</t>
  </si>
  <si>
    <t>Sharpe Ratio</t>
  </si>
  <si>
    <t>Holdings</t>
  </si>
  <si>
    <t>Median P/E Ratio</t>
  </si>
  <si>
    <t>SP600 TR</t>
  </si>
  <si>
    <t>XPEL Inc</t>
  </si>
  <si>
    <t>Fiverr International Ltd</t>
  </si>
  <si>
    <t>M4R82T106</t>
  </si>
  <si>
    <t>FVRR</t>
  </si>
  <si>
    <t>98986M103</t>
  </si>
  <si>
    <t>ZYXI</t>
  </si>
  <si>
    <t>Zynex Inc.</t>
  </si>
  <si>
    <t>25400W102</t>
  </si>
  <si>
    <t>APPS</t>
  </si>
  <si>
    <t>156727109</t>
  </si>
  <si>
    <t>CRNC</t>
  </si>
  <si>
    <t>860897107</t>
  </si>
  <si>
    <t>SFIX</t>
  </si>
  <si>
    <t>Stitch Fix Inc</t>
  </si>
  <si>
    <t>Take-Two Interactive Software Inc.</t>
  </si>
  <si>
    <t>Inphi Corporation</t>
  </si>
  <si>
    <t>8x8 Inc.</t>
  </si>
  <si>
    <t>Repligen Corporation</t>
  </si>
  <si>
    <t>Paylocity Holding Corporation</t>
  </si>
  <si>
    <t>Red Violet Inc.</t>
  </si>
  <si>
    <t>S&amp;P Samll-Cap 600 TR</t>
  </si>
  <si>
    <t>S&amp;P Small-Cap 600 TR</t>
  </si>
  <si>
    <t>$6.3B</t>
  </si>
  <si>
    <t>Cerence Inc</t>
  </si>
  <si>
    <t>$4.2B</t>
  </si>
  <si>
    <t>Exponent Inc</t>
  </si>
  <si>
    <t>Everbridge Inc</t>
  </si>
  <si>
    <t>Digital Turbine Inc</t>
  </si>
  <si>
    <t>As of Date: 12/31/2020</t>
  </si>
  <si>
    <t>RingCentral Inc.</t>
  </si>
  <si>
    <t>2U Inc.</t>
  </si>
  <si>
    <t>Paysign Inc.</t>
  </si>
  <si>
    <t>REIT</t>
  </si>
  <si>
    <t>21871N101</t>
  </si>
  <si>
    <t>CXW</t>
  </si>
  <si>
    <t>CoreCivic Inc.</t>
  </si>
  <si>
    <t>36162J106</t>
  </si>
  <si>
    <t>GEO</t>
  </si>
  <si>
    <t>GEO Group Inc. (The)</t>
  </si>
  <si>
    <t>TOTAL -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</si>
</sst>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0.0000%"/>
    <numFmt numFmtId="171" formatCode="[$-10409]#,##0.000;\(#,##0.000\);0.000"/>
    <numFmt numFmtId="172" formatCode="[$-10409]#,##0.00;\(#,##0.00\)"/>
    <numFmt numFmtId="173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Univers LT Std 47 Cn Lt"/>
      <family val="2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E2EFDA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31" fillId="0" borderId="0"/>
    <xf numFmtId="9" fontId="19" fillId="0" borderId="0" applyFont="0" applyFill="0" applyBorder="0" applyAlignment="0" applyProtection="0">
      <alignment wrapText="1"/>
    </xf>
  </cellStyleXfs>
  <cellXfs count="185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3" fillId="0" borderId="0" xfId="0" applyFont="1"/>
    <xf numFmtId="0" fontId="15" fillId="6" borderId="0" xfId="0" applyFont="1" applyFill="1"/>
    <xf numFmtId="10" fontId="16" fillId="6" borderId="0" xfId="2" applyNumberFormat="1" applyFont="1" applyFill="1" applyAlignment="1">
      <alignment horizontal="center"/>
    </xf>
    <xf numFmtId="166" fontId="21" fillId="0" borderId="9" xfId="2" applyNumberFormat="1" applyFont="1" applyBorder="1" applyAlignment="1">
      <alignment horizontal="center"/>
    </xf>
    <xf numFmtId="0" fontId="22" fillId="0" borderId="9" xfId="0" applyFont="1" applyBorder="1"/>
    <xf numFmtId="1" fontId="21" fillId="0" borderId="9" xfId="0" applyNumberFormat="1" applyFont="1" applyBorder="1" applyAlignment="1">
      <alignment horizontal="center"/>
    </xf>
    <xf numFmtId="169" fontId="21" fillId="0" borderId="9" xfId="3" applyNumberFormat="1" applyFont="1" applyBorder="1" applyAlignment="1">
      <alignment horizontal="center"/>
    </xf>
    <xf numFmtId="2" fontId="21" fillId="0" borderId="9" xfId="1" applyNumberFormat="1" applyFont="1" applyBorder="1" applyAlignment="1">
      <alignment horizontal="center"/>
    </xf>
    <xf numFmtId="14" fontId="0" fillId="3" borderId="9" xfId="0" applyNumberForma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0" fontId="7" fillId="0" borderId="9" xfId="2" applyNumberFormat="1" applyFont="1" applyBorder="1" applyAlignment="1">
      <alignment horizontal="center" vertical="center"/>
    </xf>
    <xf numFmtId="10" fontId="8" fillId="0" borderId="9" xfId="2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43" fontId="18" fillId="0" borderId="20" xfId="0" applyNumberFormat="1" applyFont="1" applyBorder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10" fontId="0" fillId="0" borderId="25" xfId="2" applyNumberFormat="1" applyFont="1" applyBorder="1" applyAlignment="1">
      <alignment horizontal="center" vertical="center"/>
    </xf>
    <xf numFmtId="10" fontId="0" fillId="0" borderId="26" xfId="2" applyNumberFormat="1" applyFont="1" applyBorder="1" applyAlignment="1">
      <alignment horizontal="center" vertical="center"/>
    </xf>
    <xf numFmtId="0" fontId="15" fillId="0" borderId="13" xfId="0" applyFont="1" applyBorder="1"/>
    <xf numFmtId="43" fontId="9" fillId="0" borderId="0" xfId="1" applyFont="1" applyAlignment="1">
      <alignment horizontal="center"/>
    </xf>
    <xf numFmtId="169" fontId="21" fillId="0" borderId="9" xfId="0" applyNumberFormat="1" applyFont="1" applyBorder="1" applyAlignment="1">
      <alignment horizont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3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10" fontId="0" fillId="0" borderId="0" xfId="0" applyNumberFormat="1" applyAlignment="1">
      <alignment horizontal="center" vertical="center"/>
    </xf>
    <xf numFmtId="43" fontId="18" fillId="0" borderId="28" xfId="0" applyNumberFormat="1" applyFont="1" applyBorder="1" applyAlignment="1">
      <alignment horizontal="center" vertical="center"/>
    </xf>
    <xf numFmtId="10" fontId="10" fillId="0" borderId="9" xfId="2" applyNumberFormat="1" applyFont="1" applyBorder="1" applyAlignment="1">
      <alignment horizontal="left" vertical="center" readingOrder="1"/>
    </xf>
    <xf numFmtId="10" fontId="10" fillId="0" borderId="9" xfId="2" applyNumberFormat="1" applyFont="1" applyBorder="1" applyAlignment="1">
      <alignment horizontal="center" vertical="center" readingOrder="1"/>
    </xf>
    <xf numFmtId="10" fontId="11" fillId="5" borderId="9" xfId="2" applyNumberFormat="1" applyFont="1" applyFill="1" applyBorder="1" applyAlignment="1">
      <alignment horizontal="left" vertical="center" readingOrder="1"/>
    </xf>
    <xf numFmtId="10" fontId="13" fillId="5" borderId="9" xfId="2" applyNumberFormat="1" applyFont="1" applyFill="1" applyBorder="1" applyAlignment="1">
      <alignment horizontal="left" vertical="center" readingOrder="1"/>
    </xf>
    <xf numFmtId="10" fontId="10" fillId="0" borderId="9" xfId="0" applyNumberFormat="1" applyFont="1" applyBorder="1" applyAlignment="1">
      <alignment horizontal="center" vertical="center" readingOrder="1"/>
    </xf>
    <xf numFmtId="10" fontId="12" fillId="0" borderId="9" xfId="2" applyNumberFormat="1" applyFont="1" applyBorder="1" applyAlignment="1">
      <alignment horizontal="center" vertical="center" readingOrder="1"/>
    </xf>
    <xf numFmtId="10" fontId="14" fillId="0" borderId="9" xfId="2" applyNumberFormat="1" applyFont="1" applyBorder="1" applyAlignment="1">
      <alignment horizontal="center" vertical="center" readingOrder="1"/>
    </xf>
    <xf numFmtId="165" fontId="13" fillId="5" borderId="9" xfId="2" applyNumberFormat="1" applyFont="1" applyFill="1" applyBorder="1" applyAlignment="1">
      <alignment horizontal="left" vertical="center" readingOrder="1"/>
    </xf>
    <xf numFmtId="2" fontId="12" fillId="0" borderId="9" xfId="0" applyNumberFormat="1" applyFont="1" applyBorder="1" applyAlignment="1">
      <alignment horizontal="center" vertical="center" readingOrder="1"/>
    </xf>
    <xf numFmtId="2" fontId="14" fillId="0" borderId="9" xfId="0" applyNumberFormat="1" applyFont="1" applyBorder="1" applyAlignment="1">
      <alignment horizontal="center" vertical="center" readingOrder="1"/>
    </xf>
    <xf numFmtId="0" fontId="27" fillId="0" borderId="9" xfId="0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28" fillId="0" borderId="11" xfId="0" applyFont="1" applyBorder="1" applyAlignment="1">
      <alignment horizontal="center" vertical="center"/>
    </xf>
    <xf numFmtId="10" fontId="29" fillId="0" borderId="0" xfId="2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0" fontId="29" fillId="0" borderId="29" xfId="2" applyNumberFormat="1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43" fontId="25" fillId="0" borderId="10" xfId="1" applyFont="1" applyBorder="1" applyAlignment="1">
      <alignment horizontal="center" vertical="center"/>
    </xf>
    <xf numFmtId="43" fontId="9" fillId="0" borderId="12" xfId="1" applyFont="1" applyBorder="1" applyAlignment="1">
      <alignment vertical="center"/>
    </xf>
    <xf numFmtId="43" fontId="25" fillId="0" borderId="0" xfId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0" fontId="29" fillId="0" borderId="2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14" fontId="29" fillId="0" borderId="7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vertical="center"/>
    </xf>
    <xf numFmtId="0" fontId="5" fillId="5" borderId="22" xfId="0" applyFont="1" applyFill="1" applyBorder="1" applyAlignment="1">
      <alignment vertical="center"/>
    </xf>
    <xf numFmtId="0" fontId="5" fillId="7" borderId="22" xfId="0" applyFont="1" applyFill="1" applyBorder="1" applyAlignment="1">
      <alignment vertical="center"/>
    </xf>
    <xf numFmtId="0" fontId="10" fillId="0" borderId="22" xfId="0" applyFont="1" applyBorder="1" applyAlignment="1">
      <alignment horizontal="left" vertical="center" readingOrder="1"/>
    </xf>
    <xf numFmtId="10" fontId="10" fillId="0" borderId="23" xfId="0" applyNumberFormat="1" applyFont="1" applyBorder="1" applyAlignment="1">
      <alignment horizontal="center" vertical="center" readingOrder="1"/>
    </xf>
    <xf numFmtId="0" fontId="11" fillId="5" borderId="22" xfId="0" applyFont="1" applyFill="1" applyBorder="1" applyAlignment="1">
      <alignment horizontal="left" vertical="center" readingOrder="1"/>
    </xf>
    <xf numFmtId="2" fontId="12" fillId="0" borderId="23" xfId="0" applyNumberFormat="1" applyFont="1" applyBorder="1" applyAlignment="1">
      <alignment horizontal="center" vertical="center" readingOrder="1"/>
    </xf>
    <xf numFmtId="0" fontId="13" fillId="5" borderId="22" xfId="0" applyFont="1" applyFill="1" applyBorder="1" applyAlignment="1">
      <alignment horizontal="left" vertical="center" readingOrder="1"/>
    </xf>
    <xf numFmtId="2" fontId="14" fillId="0" borderId="23" xfId="0" applyNumberFormat="1" applyFont="1" applyBorder="1" applyAlignment="1">
      <alignment horizontal="center" vertical="center" readingOrder="1"/>
    </xf>
    <xf numFmtId="165" fontId="13" fillId="5" borderId="22" xfId="0" applyNumberFormat="1" applyFont="1" applyFill="1" applyBorder="1" applyAlignment="1">
      <alignment horizontal="left" vertical="center" readingOrder="1"/>
    </xf>
    <xf numFmtId="0" fontId="11" fillId="5" borderId="24" xfId="0" applyFont="1" applyFill="1" applyBorder="1" applyAlignment="1">
      <alignment horizontal="left" vertical="center" readingOrder="1"/>
    </xf>
    <xf numFmtId="2" fontId="12" fillId="0" borderId="25" xfId="0" applyNumberFormat="1" applyFont="1" applyBorder="1" applyAlignment="1">
      <alignment horizontal="center" vertical="center" readingOrder="1"/>
    </xf>
    <xf numFmtId="2" fontId="12" fillId="0" borderId="26" xfId="0" applyNumberFormat="1" applyFont="1" applyBorder="1" applyAlignment="1">
      <alignment horizontal="center" vertical="center" readingOrder="1"/>
    </xf>
    <xf numFmtId="170" fontId="0" fillId="3" borderId="16" xfId="0" applyNumberFormat="1" applyFill="1" applyBorder="1" applyAlignment="1">
      <alignment horizontal="center" vertical="center"/>
    </xf>
    <xf numFmtId="172" fontId="9" fillId="0" borderId="12" xfId="1" applyNumberFormat="1" applyFont="1" applyBorder="1" applyAlignment="1">
      <alignment vertical="center"/>
    </xf>
    <xf numFmtId="172" fontId="9" fillId="4" borderId="12" xfId="1" applyNumberFormat="1" applyFont="1" applyFill="1" applyBorder="1" applyAlignment="1">
      <alignment vertical="center"/>
    </xf>
    <xf numFmtId="172" fontId="9" fillId="0" borderId="0" xfId="1" applyNumberFormat="1" applyFont="1" applyAlignment="1">
      <alignment vertical="center"/>
    </xf>
    <xf numFmtId="172" fontId="9" fillId="0" borderId="0" xfId="1" applyNumberFormat="1" applyFont="1" applyAlignment="1">
      <alignment horizontal="center" vertical="center"/>
    </xf>
    <xf numFmtId="14" fontId="29" fillId="3" borderId="0" xfId="0" applyNumberFormat="1" applyFont="1" applyFill="1" applyAlignment="1">
      <alignment vertical="center"/>
    </xf>
    <xf numFmtId="0" fontId="19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20" fillId="0" borderId="14" xfId="0" applyFont="1" applyBorder="1" applyAlignment="1" applyProtection="1">
      <alignment horizontal="center" readingOrder="1"/>
      <protection locked="0"/>
    </xf>
    <xf numFmtId="0" fontId="20" fillId="0" borderId="0" xfId="0" applyFont="1" applyAlignment="1" applyProtection="1">
      <alignment horizontal="center" readingOrder="1"/>
      <protection locked="0"/>
    </xf>
    <xf numFmtId="0" fontId="20" fillId="0" borderId="27" xfId="0" applyFont="1" applyBorder="1" applyAlignment="1">
      <alignment horizontal="center" wrapText="1"/>
    </xf>
    <xf numFmtId="0" fontId="20" fillId="0" borderId="14" xfId="0" applyFont="1" applyBorder="1" applyAlignment="1" applyProtection="1">
      <alignment vertical="top" readingOrder="1"/>
      <protection locked="0"/>
    </xf>
    <xf numFmtId="0" fontId="0" fillId="0" borderId="14" xfId="0" applyBorder="1" applyAlignment="1" applyProtection="1">
      <alignment vertical="top"/>
      <protection locked="0"/>
    </xf>
    <xf numFmtId="0" fontId="32" fillId="0" borderId="0" xfId="0" applyFont="1" applyAlignment="1" applyProtection="1">
      <alignment vertical="top" readingOrder="1"/>
      <protection locked="0"/>
    </xf>
    <xf numFmtId="2" fontId="0" fillId="0" borderId="0" xfId="0" applyNumberFormat="1" applyAlignment="1">
      <alignment wrapText="1"/>
    </xf>
    <xf numFmtId="10" fontId="0" fillId="0" borderId="0" xfId="5" applyNumberFormat="1" applyFont="1" applyAlignment="1">
      <alignment wrapText="1"/>
    </xf>
    <xf numFmtId="166" fontId="0" fillId="0" borderId="0" xfId="0" applyNumberFormat="1" applyAlignment="1">
      <alignment wrapText="1"/>
    </xf>
    <xf numFmtId="170" fontId="0" fillId="0" borderId="0" xfId="5" applyNumberFormat="1" applyFont="1" applyAlignment="1">
      <alignment wrapText="1"/>
    </xf>
    <xf numFmtId="0" fontId="32" fillId="3" borderId="0" xfId="0" applyFont="1" applyFill="1" applyAlignment="1" applyProtection="1">
      <alignment vertical="top" readingOrder="1"/>
      <protection locked="0"/>
    </xf>
    <xf numFmtId="171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0" fontId="0" fillId="3" borderId="0" xfId="5" applyNumberFormat="1" applyFont="1" applyFill="1" applyAlignment="1">
      <alignment wrapText="1"/>
    </xf>
    <xf numFmtId="166" fontId="0" fillId="3" borderId="0" xfId="0" applyNumberFormat="1" applyFill="1" applyAlignment="1">
      <alignment wrapText="1"/>
    </xf>
    <xf numFmtId="0" fontId="19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20" fillId="8" borderId="0" xfId="0" applyFont="1" applyFill="1" applyAlignment="1" applyProtection="1">
      <alignment vertical="top" readingOrder="1"/>
      <protection locked="0"/>
    </xf>
    <xf numFmtId="171" fontId="32" fillId="8" borderId="15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7" fontId="32" fillId="8" borderId="15" xfId="0" applyNumberFormat="1" applyFont="1" applyFill="1" applyBorder="1" applyAlignment="1" applyProtection="1">
      <alignment vertical="top" readingOrder="1"/>
      <protection locked="0"/>
    </xf>
    <xf numFmtId="171" fontId="32" fillId="8" borderId="0" xfId="0" applyNumberFormat="1" applyFont="1" applyFill="1" applyAlignment="1" applyProtection="1">
      <alignment vertical="top" readingOrder="1"/>
      <protection locked="0"/>
    </xf>
    <xf numFmtId="167" fontId="32" fillId="8" borderId="0" xfId="0" applyNumberFormat="1" applyFont="1" applyFill="1" applyAlignment="1" applyProtection="1">
      <alignment vertical="top" readingOrder="1"/>
      <protection locked="0"/>
    </xf>
    <xf numFmtId="0" fontId="20" fillId="0" borderId="0" xfId="0" applyFont="1" applyAlignment="1" applyProtection="1">
      <alignment vertical="top" readingOrder="1"/>
      <protection locked="0"/>
    </xf>
    <xf numFmtId="10" fontId="29" fillId="10" borderId="0" xfId="2" applyNumberFormat="1" applyFont="1" applyFill="1" applyAlignment="1">
      <alignment horizontal="center" vertical="center"/>
    </xf>
    <xf numFmtId="10" fontId="29" fillId="10" borderId="29" xfId="2" applyNumberFormat="1" applyFont="1" applyFill="1" applyBorder="1" applyAlignment="1">
      <alignment horizontal="center" vertical="center"/>
    </xf>
    <xf numFmtId="3" fontId="9" fillId="4" borderId="12" xfId="1" applyNumberFormat="1" applyFont="1" applyFill="1" applyBorder="1" applyAlignment="1">
      <alignment vertical="center"/>
    </xf>
    <xf numFmtId="10" fontId="12" fillId="4" borderId="9" xfId="2" applyNumberFormat="1" applyFont="1" applyFill="1" applyBorder="1" applyAlignment="1">
      <alignment horizontal="center" vertical="center" readingOrder="1"/>
    </xf>
    <xf numFmtId="10" fontId="0" fillId="0" borderId="0" xfId="5" applyNumberFormat="1" applyFont="1" applyFill="1" applyAlignment="1">
      <alignment wrapText="1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4" fontId="0" fillId="0" borderId="0" xfId="0" applyNumberFormat="1"/>
    <xf numFmtId="173" fontId="0" fillId="0" borderId="0" xfId="0" applyNumberFormat="1"/>
    <xf numFmtId="0" fontId="0" fillId="0" borderId="0" xfId="0" applyNumberFormat="1"/>
    <xf numFmtId="10" fontId="14" fillId="0" borderId="9" xfId="2" applyNumberFormat="1" applyFont="1" applyFill="1" applyBorder="1" applyAlignment="1">
      <alignment horizontal="center" vertical="center" readingOrder="1"/>
    </xf>
    <xf numFmtId="43" fontId="25" fillId="0" borderId="0" xfId="1" applyFont="1" applyAlignment="1">
      <alignment horizontal="center" vertical="center" wrapText="1"/>
    </xf>
    <xf numFmtId="165" fontId="5" fillId="0" borderId="9" xfId="0" applyNumberFormat="1" applyFont="1" applyBorder="1" applyAlignment="1">
      <alignment vertical="center"/>
    </xf>
    <xf numFmtId="43" fontId="18" fillId="0" borderId="21" xfId="0" applyNumberFormat="1" applyFont="1" applyBorder="1" applyAlignment="1">
      <alignment vertical="center"/>
    </xf>
    <xf numFmtId="0" fontId="19" fillId="3" borderId="0" xfId="0" applyFont="1" applyFill="1" applyAlignment="1">
      <alignment wrapText="1"/>
    </xf>
    <xf numFmtId="0" fontId="24" fillId="0" borderId="0" xfId="0" applyFont="1" applyAlignment="1">
      <alignment vertical="center"/>
    </xf>
    <xf numFmtId="165" fontId="6" fillId="0" borderId="4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43" fontId="25" fillId="0" borderId="3" xfId="0" applyNumberFormat="1" applyFont="1" applyBorder="1" applyAlignment="1">
      <alignment horizontal="center" vertical="center" wrapText="1"/>
    </xf>
    <xf numFmtId="43" fontId="25" fillId="0" borderId="13" xfId="0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9" fillId="0" borderId="22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left"/>
    </xf>
    <xf numFmtId="0" fontId="16" fillId="9" borderId="0" xfId="0" applyFont="1" applyFill="1" applyAlignment="1">
      <alignment horizont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E35E83E0-1FF9-467C-A6C1-342DD2A0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724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6ED46A9E-333A-456B-9ECE-677685445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724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D672CEE7-BE58-4818-B9D9-6F3A37DB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0BC1299A-A44B-4467-96CD-92BE878A4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175"/>
  <sheetViews>
    <sheetView tabSelected="1" zoomScale="115" zoomScaleNormal="115" workbookViewId="0"/>
  </sheetViews>
  <sheetFormatPr defaultColWidth="9.109375" defaultRowHeight="14.4" outlineLevelRow="1" x14ac:dyDescent="0.3"/>
  <cols>
    <col min="1" max="1" width="10.33203125" style="16" bestFit="1" customWidth="1"/>
    <col min="2" max="2" width="9" style="69" bestFit="1" customWidth="1"/>
    <col min="3" max="3" width="8.33203125" style="63" bestFit="1" customWidth="1"/>
    <col min="4" max="4" width="9" style="71" bestFit="1" customWidth="1"/>
    <col min="5" max="5" width="8.33203125" style="63" bestFit="1" customWidth="1"/>
    <col min="6" max="6" width="10.109375" style="71" customWidth="1"/>
    <col min="7" max="7" width="8.33203125" style="67" bestFit="1" customWidth="1"/>
    <col min="8" max="8" width="9.109375" style="14"/>
    <col min="9" max="9" width="19" style="14" bestFit="1" customWidth="1"/>
    <col min="10" max="10" width="11.6640625" style="14" customWidth="1"/>
    <col min="11" max="11" width="9.88671875" style="15" customWidth="1"/>
    <col min="12" max="12" width="7.33203125" style="15" bestFit="1" customWidth="1"/>
    <col min="13" max="13" width="9" style="15" bestFit="1" customWidth="1"/>
    <col min="14" max="14" width="9" style="15" customWidth="1"/>
    <col min="15" max="15" width="9.109375" style="14" customWidth="1"/>
    <col min="16" max="16" width="4.33203125" style="14" customWidth="1"/>
    <col min="17" max="17" width="9.33203125" style="14" bestFit="1" customWidth="1"/>
    <col min="18" max="18" width="9.6640625" style="14" bestFit="1" customWidth="1"/>
    <col min="19" max="19" width="10.44140625" style="14" bestFit="1" customWidth="1"/>
    <col min="20" max="20" width="10.33203125" style="14" bestFit="1" customWidth="1"/>
    <col min="21" max="21" width="9.33203125" style="14" bestFit="1" customWidth="1"/>
    <col min="22" max="22" width="13.5546875" style="14" bestFit="1" customWidth="1"/>
    <col min="23" max="16384" width="9.109375" style="14"/>
  </cols>
  <sheetData>
    <row r="1" spans="1:22" ht="34.799999999999997" customHeight="1" x14ac:dyDescent="0.3">
      <c r="A1" s="13" t="s">
        <v>0</v>
      </c>
      <c r="B1" s="68" t="s">
        <v>53</v>
      </c>
      <c r="C1" s="61" t="s">
        <v>1</v>
      </c>
      <c r="D1" s="70" t="s">
        <v>5</v>
      </c>
      <c r="E1" s="64" t="s">
        <v>1</v>
      </c>
      <c r="F1" s="149" t="s">
        <v>124</v>
      </c>
      <c r="G1" s="65" t="s">
        <v>1</v>
      </c>
      <c r="I1" s="12" t="s">
        <v>2</v>
      </c>
      <c r="J1" s="11">
        <v>44196</v>
      </c>
      <c r="Q1" s="156" t="s">
        <v>34</v>
      </c>
      <c r="R1" s="157"/>
      <c r="S1" s="158"/>
    </row>
    <row r="2" spans="1:22" x14ac:dyDescent="0.3">
      <c r="A2" s="16">
        <v>38929</v>
      </c>
      <c r="B2" s="102">
        <v>10000</v>
      </c>
      <c r="C2" s="62"/>
      <c r="D2" s="104">
        <v>10000</v>
      </c>
      <c r="E2" s="62"/>
      <c r="F2" s="104">
        <v>10000</v>
      </c>
      <c r="G2" s="66"/>
      <c r="I2" s="18" t="s">
        <v>3</v>
      </c>
      <c r="J2" s="101">
        <v>7.2300000000000001E-4</v>
      </c>
      <c r="K2" s="172"/>
      <c r="L2" s="173"/>
      <c r="M2" s="173"/>
      <c r="N2" s="153"/>
      <c r="O2" s="19"/>
      <c r="Q2" s="159" t="s">
        <v>35</v>
      </c>
      <c r="R2" s="160"/>
      <c r="S2" s="161"/>
    </row>
    <row r="3" spans="1:22" x14ac:dyDescent="0.3">
      <c r="A3" s="16">
        <f>EOMONTH(A2,1)</f>
        <v>38960</v>
      </c>
      <c r="B3" s="102">
        <v>10506.3</v>
      </c>
      <c r="C3" s="62">
        <f t="shared" ref="C3:C66" si="0">(B3-B2)/B2</f>
        <v>5.0629999999999925E-2</v>
      </c>
      <c r="D3" s="105">
        <f>D2*(1+E3)</f>
        <v>10237.878011276269</v>
      </c>
      <c r="E3" s="62">
        <v>2.3787801127626906E-2</v>
      </c>
      <c r="F3" s="105">
        <f>F2*(1+G3)</f>
        <v>10172.203299535578</v>
      </c>
      <c r="G3" s="66">
        <v>1.7220329953557822E-2</v>
      </c>
      <c r="I3" s="20" t="s">
        <v>4</v>
      </c>
      <c r="J3" s="21">
        <f>(COUNTA(C3:C1282))+K3</f>
        <v>173</v>
      </c>
      <c r="K3" s="45"/>
      <c r="L3" s="22" t="s">
        <v>33</v>
      </c>
      <c r="Q3" s="162" t="s">
        <v>36</v>
      </c>
      <c r="R3" s="163"/>
      <c r="S3" s="164"/>
    </row>
    <row r="4" spans="1:22" ht="15" thickBot="1" x14ac:dyDescent="0.35">
      <c r="A4" s="16">
        <f t="shared" ref="A4:A67" si="1">EOMONTH(A3,1)</f>
        <v>38990</v>
      </c>
      <c r="B4" s="102">
        <v>10411.6</v>
      </c>
      <c r="C4" s="62">
        <f t="shared" si="0"/>
        <v>-9.0136394353862847E-3</v>
      </c>
      <c r="D4" s="105">
        <f t="shared" ref="D4:D67" si="2">D3*(1+E4)</f>
        <v>10501.742696053305</v>
      </c>
      <c r="E4" s="62">
        <v>2.5773376522596703E-2</v>
      </c>
      <c r="F4" s="105">
        <f t="shared" ref="F4:F67" si="3">F3*(1+G4)</f>
        <v>10264.668233645991</v>
      </c>
      <c r="G4" s="66">
        <v>9.089961278559322E-3</v>
      </c>
      <c r="Q4" s="165" t="s">
        <v>37</v>
      </c>
      <c r="R4" s="166"/>
      <c r="S4" s="167"/>
    </row>
    <row r="5" spans="1:22" x14ac:dyDescent="0.3">
      <c r="A5" s="16">
        <f t="shared" si="1"/>
        <v>39021</v>
      </c>
      <c r="B5" s="102">
        <v>10896.6</v>
      </c>
      <c r="C5" s="62">
        <f t="shared" si="0"/>
        <v>4.6582657804756233E-2</v>
      </c>
      <c r="D5" s="105">
        <f t="shared" si="2"/>
        <v>10843.926191696564</v>
      </c>
      <c r="E5" s="62">
        <v>3.2583496429774206E-2</v>
      </c>
      <c r="F5" s="105">
        <f t="shared" si="3"/>
        <v>10772.917072593236</v>
      </c>
      <c r="G5" s="66">
        <v>4.95143951444319E-2</v>
      </c>
      <c r="I5" s="180" t="s">
        <v>65</v>
      </c>
      <c r="J5" s="181"/>
      <c r="K5" s="181"/>
      <c r="L5" s="181"/>
      <c r="M5" s="181"/>
      <c r="N5" s="181"/>
      <c r="O5" s="182"/>
      <c r="P5" s="86"/>
    </row>
    <row r="6" spans="1:22" x14ac:dyDescent="0.3">
      <c r="A6" s="16">
        <f t="shared" si="1"/>
        <v>39051</v>
      </c>
      <c r="B6" s="102">
        <v>11262.2</v>
      </c>
      <c r="C6" s="62">
        <f t="shared" si="0"/>
        <v>3.3551750087183189E-2</v>
      </c>
      <c r="D6" s="105">
        <f t="shared" si="2"/>
        <v>11050.179395181955</v>
      </c>
      <c r="E6" s="62">
        <v>1.9020159289107275E-2</v>
      </c>
      <c r="F6" s="105">
        <f t="shared" si="3"/>
        <v>11071.325511590796</v>
      </c>
      <c r="G6" s="66">
        <v>2.7699873394247509E-2</v>
      </c>
      <c r="I6" s="32"/>
      <c r="O6" s="87"/>
    </row>
    <row r="7" spans="1:22" ht="15" thickBot="1" x14ac:dyDescent="0.35">
      <c r="A7" s="16">
        <f t="shared" si="1"/>
        <v>39082</v>
      </c>
      <c r="B7" s="102">
        <v>11751</v>
      </c>
      <c r="C7" s="62">
        <f t="shared" si="0"/>
        <v>4.3401822024116E-2</v>
      </c>
      <c r="D7" s="105">
        <f t="shared" si="2"/>
        <v>11205.176832393643</v>
      </c>
      <c r="E7" s="62">
        <v>1.4026689673406478E-2</v>
      </c>
      <c r="F7" s="105">
        <f t="shared" si="3"/>
        <v>11069.67303077314</v>
      </c>
      <c r="G7" s="66">
        <v>-1.492577213022539E-4</v>
      </c>
      <c r="I7" s="88"/>
      <c r="J7" s="23" t="str">
        <f>B1</f>
        <v>CTVAX</v>
      </c>
      <c r="K7" s="150" t="str">
        <f>F1</f>
        <v>SP600 TR</v>
      </c>
      <c r="L7" s="23" t="str">
        <f>J7</f>
        <v>CTVAX</v>
      </c>
      <c r="M7" s="24" t="str">
        <f>D1</f>
        <v>SP500TR</v>
      </c>
      <c r="N7" s="72"/>
      <c r="O7" s="87"/>
    </row>
    <row r="8" spans="1:22" x14ac:dyDescent="0.3">
      <c r="A8" s="16">
        <f t="shared" si="1"/>
        <v>39113</v>
      </c>
      <c r="B8" s="102">
        <v>11869.4</v>
      </c>
      <c r="C8" s="62">
        <f t="shared" si="0"/>
        <v>1.0075738235043796E-2</v>
      </c>
      <c r="D8" s="105">
        <f t="shared" si="2"/>
        <v>11374.628395694514</v>
      </c>
      <c r="E8" s="62">
        <v>1.5122613934212437E-2</v>
      </c>
      <c r="F8" s="105">
        <f t="shared" si="3"/>
        <v>11297.56740025305</v>
      </c>
      <c r="G8" s="66">
        <v>2.0587271985936351E-2</v>
      </c>
      <c r="I8" s="89" t="s">
        <v>8</v>
      </c>
      <c r="J8" s="25">
        <f>T27</f>
        <v>0.65329999999999999</v>
      </c>
      <c r="K8" s="26">
        <f>V27</f>
        <v>2.7221094534234718</v>
      </c>
      <c r="L8" s="25">
        <f>J8</f>
        <v>0.65329999999999999</v>
      </c>
      <c r="M8" s="26">
        <f>U27</f>
        <v>2.9771143003587932</v>
      </c>
      <c r="N8" s="73"/>
      <c r="O8" s="87"/>
      <c r="R8" s="76"/>
      <c r="S8" s="77"/>
      <c r="T8" s="170" t="str">
        <f>B1</f>
        <v>CTVAX</v>
      </c>
      <c r="U8" s="168" t="str">
        <f>D1</f>
        <v>SP500TR</v>
      </c>
      <c r="V8" s="154" t="str">
        <f>F1</f>
        <v>SP600 TR</v>
      </c>
    </row>
    <row r="9" spans="1:22" x14ac:dyDescent="0.3">
      <c r="A9" s="16">
        <f t="shared" si="1"/>
        <v>39141</v>
      </c>
      <c r="B9" s="102">
        <v>11931.2</v>
      </c>
      <c r="C9" s="62">
        <f t="shared" si="0"/>
        <v>5.2066658803310269E-3</v>
      </c>
      <c r="D9" s="105">
        <f t="shared" si="2"/>
        <v>11152.127114300358</v>
      </c>
      <c r="E9" s="62">
        <v>-1.9561191245454301E-2</v>
      </c>
      <c r="F9" s="105">
        <f t="shared" si="3"/>
        <v>11236.252962750123</v>
      </c>
      <c r="G9" s="66">
        <v>-5.427224758274507E-3</v>
      </c>
      <c r="I9" s="89" t="s">
        <v>92</v>
      </c>
      <c r="J9" s="25">
        <f>((T28-J2)-J10*(V28-J2))</f>
        <v>-4.8682875590384742E-2</v>
      </c>
      <c r="K9" s="59" t="s">
        <v>56</v>
      </c>
      <c r="L9" s="25">
        <f>((T28-J2)-L10*(U28-J2))</f>
        <v>-7.4075285639712204E-2</v>
      </c>
      <c r="M9" s="59" t="s">
        <v>56</v>
      </c>
      <c r="N9" s="74"/>
      <c r="O9" s="87"/>
      <c r="R9" s="78"/>
      <c r="S9" s="79"/>
      <c r="T9" s="171"/>
      <c r="U9" s="169"/>
      <c r="V9" s="155"/>
    </row>
    <row r="10" spans="1:22" x14ac:dyDescent="0.3">
      <c r="A10" s="16">
        <f t="shared" si="1"/>
        <v>39172</v>
      </c>
      <c r="B10" s="102">
        <v>11939.5</v>
      </c>
      <c r="C10" s="62">
        <f t="shared" si="0"/>
        <v>6.956550891778926E-4</v>
      </c>
      <c r="D10" s="105">
        <f t="shared" si="2"/>
        <v>11276.883649410556</v>
      </c>
      <c r="E10" s="62">
        <v>1.1186792782358346E-2</v>
      </c>
      <c r="F10" s="105">
        <f t="shared" si="3"/>
        <v>11424.635775963063</v>
      </c>
      <c r="G10" s="66">
        <v>1.6765625857432909E-2</v>
      </c>
      <c r="I10" s="89" t="s">
        <v>93</v>
      </c>
      <c r="J10" s="27">
        <f>COVAR(C3:C175,G3:G175)/VAR(G3:G175)</f>
        <v>0.88095392586415511</v>
      </c>
      <c r="K10" s="59" t="s">
        <v>56</v>
      </c>
      <c r="L10" s="27">
        <f>COVAR(C3:C175,E3:E175)/VAR(E3:E175)</f>
        <v>1.0908942207518395</v>
      </c>
      <c r="M10" s="59" t="s">
        <v>56</v>
      </c>
      <c r="N10" s="74"/>
      <c r="O10" s="87"/>
      <c r="R10" s="80" t="str">
        <f>J23</f>
        <v>YTD</v>
      </c>
      <c r="S10" s="106">
        <v>43830</v>
      </c>
      <c r="T10" s="30">
        <f t="shared" ref="T10:T16" si="4">SUMIF($A$2:$A$289,$S10,$B$2:$B$289)</f>
        <v>16323</v>
      </c>
      <c r="U10" s="30">
        <f t="shared" ref="U10:U16" si="5">SUMIF($A$2:$A$289,$S10,$D$2:$D$289)</f>
        <v>33590.825217837024</v>
      </c>
      <c r="V10" s="33">
        <f t="shared" ref="V10:V16" si="6">SUMIF($A$2:$A$289,$S10,$F$2:$F$289)</f>
        <v>33446.014438242841</v>
      </c>
    </row>
    <row r="11" spans="1:22" x14ac:dyDescent="0.3">
      <c r="A11" s="16">
        <f t="shared" si="1"/>
        <v>39202</v>
      </c>
      <c r="B11" s="102">
        <v>12762.7</v>
      </c>
      <c r="C11" s="62">
        <f t="shared" si="0"/>
        <v>6.8947610871477091E-2</v>
      </c>
      <c r="D11" s="105">
        <f t="shared" si="2"/>
        <v>11776.371091747822</v>
      </c>
      <c r="E11" s="62">
        <v>4.4293038561533216E-2</v>
      </c>
      <c r="F11" s="105">
        <f t="shared" si="3"/>
        <v>11679.315133024704</v>
      </c>
      <c r="G11" s="66">
        <v>2.2292120471575583E-2</v>
      </c>
      <c r="I11" s="89" t="s">
        <v>94</v>
      </c>
      <c r="J11" s="29">
        <f>RSQ(C3:C175,G3:G175)</f>
        <v>0.63222355781658834</v>
      </c>
      <c r="K11" s="59" t="s">
        <v>56</v>
      </c>
      <c r="L11" s="29">
        <f>RSQ(C3:C175,E3:E175)</f>
        <v>0.56419780996930202</v>
      </c>
      <c r="M11" s="59" t="s">
        <v>56</v>
      </c>
      <c r="N11" s="74"/>
      <c r="O11" s="87"/>
      <c r="R11" s="82" t="s">
        <v>14</v>
      </c>
      <c r="S11" s="81">
        <f>EOMONTH($J$1,-12)</f>
        <v>43830</v>
      </c>
      <c r="T11" s="30">
        <f t="shared" si="4"/>
        <v>16323</v>
      </c>
      <c r="U11" s="30">
        <f t="shared" si="5"/>
        <v>33590.825217837024</v>
      </c>
      <c r="V11" s="33">
        <f t="shared" si="6"/>
        <v>33446.014438242841</v>
      </c>
    </row>
    <row r="12" spans="1:22" x14ac:dyDescent="0.3">
      <c r="A12" s="16">
        <f t="shared" si="1"/>
        <v>39233</v>
      </c>
      <c r="B12" s="102">
        <v>12779.8</v>
      </c>
      <c r="C12" s="62">
        <f t="shared" si="0"/>
        <v>1.3398418829870281E-3</v>
      </c>
      <c r="D12" s="105">
        <f t="shared" si="2"/>
        <v>12187.339825730396</v>
      </c>
      <c r="E12" s="62">
        <v>3.489773978594779E-2</v>
      </c>
      <c r="F12" s="105">
        <f t="shared" si="3"/>
        <v>12216.963332190573</v>
      </c>
      <c r="G12" s="66">
        <v>4.6034223157966014E-2</v>
      </c>
      <c r="I12" s="89" t="s">
        <v>95</v>
      </c>
      <c r="J12" s="27">
        <f>(O24-$J$2)/J13</f>
        <v>0.15475097458305243</v>
      </c>
      <c r="K12" s="28">
        <f>(O27-$J$2)/K13</f>
        <v>0.46986860390891272</v>
      </c>
      <c r="L12" s="27">
        <f>J12</f>
        <v>0.15475097458305243</v>
      </c>
      <c r="M12" s="28">
        <f>(O26-$J$2)/M13</f>
        <v>0.64873659768785241</v>
      </c>
      <c r="N12" s="75"/>
      <c r="O12" s="87"/>
      <c r="R12" s="82" t="s">
        <v>15</v>
      </c>
      <c r="S12" s="81">
        <f>EOMONTH($J$1,-36)</f>
        <v>43100</v>
      </c>
      <c r="T12" s="30">
        <f t="shared" si="4"/>
        <v>17912.259999999998</v>
      </c>
      <c r="U12" s="30">
        <f t="shared" si="5"/>
        <v>26718.400820092276</v>
      </c>
      <c r="V12" s="33">
        <f t="shared" si="6"/>
        <v>29764.731126572628</v>
      </c>
    </row>
    <row r="13" spans="1:22" x14ac:dyDescent="0.3">
      <c r="A13" s="16">
        <f t="shared" si="1"/>
        <v>39263</v>
      </c>
      <c r="B13" s="102">
        <v>12730.5</v>
      </c>
      <c r="C13" s="62">
        <f t="shared" si="0"/>
        <v>-3.8576503544655843E-3</v>
      </c>
      <c r="D13" s="105">
        <f t="shared" si="2"/>
        <v>11984.879548949259</v>
      </c>
      <c r="E13" s="62">
        <v>-1.6612343602144919E-2</v>
      </c>
      <c r="F13" s="105">
        <f t="shared" si="3"/>
        <v>12016.889833790026</v>
      </c>
      <c r="G13" s="66">
        <v>-1.6376696316454664E-2</v>
      </c>
      <c r="I13" s="90" t="s">
        <v>96</v>
      </c>
      <c r="J13" s="25">
        <f>STDEV(C3:C175)*SQRT(12)</f>
        <v>0.22466218921935141</v>
      </c>
      <c r="K13" s="26">
        <f>STDEV(G2:G277)*SQRT(12)</f>
        <v>0.20160183104031443</v>
      </c>
      <c r="L13" s="25">
        <f>J13</f>
        <v>0.22466218921935141</v>
      </c>
      <c r="M13" s="26">
        <f>STDEV(E2:E277)*SQRT(12)</f>
        <v>0.15379612291090439</v>
      </c>
      <c r="N13" s="73"/>
      <c r="O13" s="87"/>
      <c r="R13" s="82" t="s">
        <v>54</v>
      </c>
      <c r="S13" s="81">
        <f>EOMONTH($J$1,-60)</f>
        <v>42369</v>
      </c>
      <c r="T13" s="30">
        <f t="shared" si="4"/>
        <v>14154.84</v>
      </c>
      <c r="U13" s="30">
        <f t="shared" si="5"/>
        <v>19587.903639159405</v>
      </c>
      <c r="V13" s="33">
        <f t="shared" si="6"/>
        <v>20770.22870827794</v>
      </c>
    </row>
    <row r="14" spans="1:22" x14ac:dyDescent="0.3">
      <c r="A14" s="16">
        <f t="shared" si="1"/>
        <v>39294</v>
      </c>
      <c r="B14" s="102">
        <v>12271.8</v>
      </c>
      <c r="C14" s="62">
        <f t="shared" si="0"/>
        <v>-3.6031577707081479E-2</v>
      </c>
      <c r="D14" s="105">
        <f t="shared" si="2"/>
        <v>11613.27524346489</v>
      </c>
      <c r="E14" s="62">
        <v>-3.1006094301293752E-2</v>
      </c>
      <c r="F14" s="105">
        <f t="shared" si="3"/>
        <v>11410.454037602571</v>
      </c>
      <c r="G14" s="66">
        <v>-5.0465287156268412E-2</v>
      </c>
      <c r="I14" s="32"/>
      <c r="K14" s="14"/>
      <c r="O14" s="87"/>
      <c r="R14" s="82" t="s">
        <v>63</v>
      </c>
      <c r="S14" s="81">
        <f>EOMONTH($J$1,-120)</f>
        <v>40543</v>
      </c>
      <c r="T14" s="30">
        <f t="shared" si="4"/>
        <v>16196.96</v>
      </c>
      <c r="U14" s="30">
        <f t="shared" si="5"/>
        <v>10836.955407483338</v>
      </c>
      <c r="V14" s="33">
        <f t="shared" si="6"/>
        <v>12065.527030393308</v>
      </c>
    </row>
    <row r="15" spans="1:22" ht="15" thickBot="1" x14ac:dyDescent="0.35">
      <c r="A15" s="16">
        <f t="shared" si="1"/>
        <v>39325</v>
      </c>
      <c r="B15" s="102">
        <v>11362.5</v>
      </c>
      <c r="C15" s="62">
        <f t="shared" si="0"/>
        <v>-7.4096709529164376E-2</v>
      </c>
      <c r="D15" s="105">
        <f t="shared" si="2"/>
        <v>11787.339825730394</v>
      </c>
      <c r="E15" s="62">
        <v>1.498841443230714E-2</v>
      </c>
      <c r="F15" s="105">
        <f t="shared" si="3"/>
        <v>11624.339315971598</v>
      </c>
      <c r="G15" s="66">
        <v>1.8744677263865084E-2</v>
      </c>
      <c r="I15" s="91" t="s">
        <v>10</v>
      </c>
      <c r="J15" s="53" t="str">
        <f>J23</f>
        <v>YTD</v>
      </c>
      <c r="K15" s="53" t="str">
        <f t="shared" ref="K15:O15" si="7">K23</f>
        <v>1YR</v>
      </c>
      <c r="L15" s="53" t="str">
        <f t="shared" si="7"/>
        <v>3YR</v>
      </c>
      <c r="M15" s="53" t="str">
        <f t="shared" si="7"/>
        <v>5YR</v>
      </c>
      <c r="N15" s="53" t="str">
        <f t="shared" si="7"/>
        <v>10YR</v>
      </c>
      <c r="O15" s="92" t="str">
        <f t="shared" si="7"/>
        <v>Inception</v>
      </c>
      <c r="R15" s="83" t="s">
        <v>6</v>
      </c>
      <c r="S15" s="84">
        <f>A2</f>
        <v>38929</v>
      </c>
      <c r="T15" s="34">
        <f t="shared" si="4"/>
        <v>10000</v>
      </c>
      <c r="U15" s="34">
        <f t="shared" si="5"/>
        <v>10000</v>
      </c>
      <c r="V15" s="35">
        <f t="shared" si="6"/>
        <v>10000</v>
      </c>
    </row>
    <row r="16" spans="1:22" ht="15" thickBot="1" x14ac:dyDescent="0.35">
      <c r="A16" s="16">
        <f t="shared" si="1"/>
        <v>39355</v>
      </c>
      <c r="B16" s="102">
        <v>11417.4</v>
      </c>
      <c r="C16" s="62">
        <f t="shared" si="0"/>
        <v>4.8316831683167995E-3</v>
      </c>
      <c r="D16" s="105">
        <f t="shared" si="2"/>
        <v>12228.190671450537</v>
      </c>
      <c r="E16" s="62">
        <v>3.7400367872470808E-2</v>
      </c>
      <c r="F16" s="105">
        <f t="shared" si="3"/>
        <v>11797.578499004814</v>
      </c>
      <c r="G16" s="66">
        <v>1.4903142305489059E-2</v>
      </c>
      <c r="I16" s="93" t="s">
        <v>11</v>
      </c>
      <c r="J16" s="57">
        <f t="shared" ref="J16:O20" si="8">J24*100</f>
        <v>1.2865282117257903</v>
      </c>
      <c r="K16" s="57">
        <f t="shared" si="8"/>
        <v>1.2865282117257903</v>
      </c>
      <c r="L16" s="57">
        <f t="shared" si="8"/>
        <v>-2.63</v>
      </c>
      <c r="M16" s="57">
        <f t="shared" si="8"/>
        <v>3.16</v>
      </c>
      <c r="N16" s="57">
        <f t="shared" si="8"/>
        <v>0.20555911628146184</v>
      </c>
      <c r="O16" s="94">
        <f t="shared" si="8"/>
        <v>3.5489692733656764</v>
      </c>
      <c r="R16" s="83" t="s">
        <v>7</v>
      </c>
      <c r="S16" s="84">
        <f>J1</f>
        <v>44196</v>
      </c>
      <c r="T16" s="34">
        <f t="shared" si="4"/>
        <v>16533</v>
      </c>
      <c r="U16" s="34">
        <f t="shared" si="5"/>
        <v>39771.143003587931</v>
      </c>
      <c r="V16" s="35">
        <f t="shared" si="6"/>
        <v>37221.094534234719</v>
      </c>
    </row>
    <row r="17" spans="1:22" ht="15" thickBot="1" x14ac:dyDescent="0.35">
      <c r="A17" s="16">
        <f t="shared" si="1"/>
        <v>39386</v>
      </c>
      <c r="B17" s="102">
        <v>11580.1</v>
      </c>
      <c r="C17" s="62">
        <f t="shared" si="0"/>
        <v>1.4250179550510689E-2</v>
      </c>
      <c r="D17" s="105">
        <f t="shared" si="2"/>
        <v>12422.706304459252</v>
      </c>
      <c r="E17" s="62">
        <v>1.5907147527790544E-2</v>
      </c>
      <c r="F17" s="105">
        <f t="shared" si="3"/>
        <v>12017.062481039635</v>
      </c>
      <c r="G17" s="66">
        <v>1.8604155255532717E-2</v>
      </c>
      <c r="I17" s="93" t="s">
        <v>12</v>
      </c>
      <c r="J17" s="57">
        <f t="shared" si="8"/>
        <v>0.53</v>
      </c>
      <c r="K17" s="57">
        <f t="shared" si="8"/>
        <v>0.53</v>
      </c>
      <c r="L17" s="57">
        <f t="shared" si="8"/>
        <v>-3.37</v>
      </c>
      <c r="M17" s="57">
        <f t="shared" si="8"/>
        <v>2.39</v>
      </c>
      <c r="N17" s="57">
        <f t="shared" si="8"/>
        <v>-0.54999999999999993</v>
      </c>
      <c r="O17" s="94">
        <f t="shared" si="8"/>
        <v>2.81</v>
      </c>
      <c r="P17" s="19"/>
      <c r="R17" s="85"/>
      <c r="S17" s="85"/>
    </row>
    <row r="18" spans="1:22" x14ac:dyDescent="0.3">
      <c r="A18" s="16">
        <f t="shared" si="1"/>
        <v>39416</v>
      </c>
      <c r="B18" s="102">
        <v>10870.9</v>
      </c>
      <c r="C18" s="62">
        <f t="shared" si="0"/>
        <v>-6.1242994447370983E-2</v>
      </c>
      <c r="D18" s="105">
        <f t="shared" si="2"/>
        <v>11903.331624807792</v>
      </c>
      <c r="E18" s="62">
        <v>-4.1808497031361469E-2</v>
      </c>
      <c r="F18" s="105">
        <f t="shared" si="3"/>
        <v>11125.166789575069</v>
      </c>
      <c r="G18" s="66">
        <v>-7.4219110774516484E-2</v>
      </c>
      <c r="I18" s="95" t="s">
        <v>38</v>
      </c>
      <c r="J18" s="58">
        <f t="shared" si="8"/>
        <v>18.398826898926867</v>
      </c>
      <c r="K18" s="58">
        <f t="shared" si="8"/>
        <v>18.398826898926867</v>
      </c>
      <c r="L18" s="58">
        <f t="shared" si="8"/>
        <v>14.178904188562003</v>
      </c>
      <c r="M18" s="58">
        <f t="shared" si="8"/>
        <v>15.216856682869984</v>
      </c>
      <c r="N18" s="58">
        <f t="shared" si="8"/>
        <v>13.884882650942366</v>
      </c>
      <c r="O18" s="96">
        <f>O26*100</f>
        <v>10.04961735148029</v>
      </c>
      <c r="P18" s="19"/>
      <c r="R18" s="178"/>
      <c r="S18" s="179"/>
      <c r="T18" s="36" t="str">
        <f>T8</f>
        <v>CTVAX</v>
      </c>
      <c r="U18" s="48" t="str">
        <f>U8</f>
        <v>SP500TR</v>
      </c>
      <c r="V18" s="151" t="str">
        <f>V8</f>
        <v>SP600 TR</v>
      </c>
    </row>
    <row r="19" spans="1:22" x14ac:dyDescent="0.3">
      <c r="A19" s="16">
        <f t="shared" si="1"/>
        <v>39447</v>
      </c>
      <c r="B19" s="102">
        <v>10521.01</v>
      </c>
      <c r="C19" s="62">
        <f t="shared" si="0"/>
        <v>-3.2185927568094588E-2</v>
      </c>
      <c r="D19" s="105">
        <f t="shared" si="2"/>
        <v>11820.758585340851</v>
      </c>
      <c r="E19" s="62">
        <v>-6.9369687470396402E-3</v>
      </c>
      <c r="F19" s="105">
        <f t="shared" si="3"/>
        <v>11036.845389455202</v>
      </c>
      <c r="G19" s="66">
        <v>-7.9388832356769301E-3</v>
      </c>
      <c r="I19" s="97" t="str">
        <f>F1</f>
        <v>SP600 TR</v>
      </c>
      <c r="J19" s="58">
        <f t="shared" si="8"/>
        <v>11.287085051531221</v>
      </c>
      <c r="K19" s="58">
        <f t="shared" si="8"/>
        <v>11.287085051531221</v>
      </c>
      <c r="L19" s="58">
        <f t="shared" si="8"/>
        <v>7.7363832570984226</v>
      </c>
      <c r="M19" s="58">
        <f t="shared" si="8"/>
        <v>12.374965717014398</v>
      </c>
      <c r="N19" s="58">
        <f t="shared" si="8"/>
        <v>11.92427356251271</v>
      </c>
      <c r="O19" s="96">
        <f t="shared" si="8"/>
        <v>9.5449370896393049</v>
      </c>
      <c r="P19" s="19"/>
      <c r="R19" s="174" t="str">
        <f>R10</f>
        <v>YTD</v>
      </c>
      <c r="S19" s="175"/>
      <c r="T19" s="31">
        <f>T16/T10-1</f>
        <v>1.2865282117257903E-2</v>
      </c>
      <c r="U19" s="31">
        <f>U16/U10-1</f>
        <v>0.18398826898926868</v>
      </c>
      <c r="V19" s="37">
        <f>V16/V10-1</f>
        <v>0.1128708505153122</v>
      </c>
    </row>
    <row r="20" spans="1:22" ht="15" thickBot="1" x14ac:dyDescent="0.35">
      <c r="A20" s="16">
        <f t="shared" si="1"/>
        <v>39478</v>
      </c>
      <c r="B20" s="102">
        <v>9473.3700000000008</v>
      </c>
      <c r="C20" s="62">
        <f t="shared" si="0"/>
        <v>-9.9575991278403816E-2</v>
      </c>
      <c r="D20" s="105">
        <f t="shared" si="2"/>
        <v>11111.737570476678</v>
      </c>
      <c r="E20" s="62">
        <v>-5.998100796538075E-2</v>
      </c>
      <c r="F20" s="105">
        <f t="shared" si="3"/>
        <v>10497.076095508462</v>
      </c>
      <c r="G20" s="66">
        <v>-4.8906120807168829E-2</v>
      </c>
      <c r="I20" s="98" t="s">
        <v>13</v>
      </c>
      <c r="J20" s="99">
        <f t="shared" si="8"/>
        <v>-4.54</v>
      </c>
      <c r="K20" s="99">
        <f t="shared" si="8"/>
        <v>-4.54</v>
      </c>
      <c r="L20" s="99">
        <f t="shared" si="8"/>
        <v>-4.54</v>
      </c>
      <c r="M20" s="99">
        <f t="shared" si="8"/>
        <v>1.94</v>
      </c>
      <c r="N20" s="99">
        <f t="shared" si="8"/>
        <v>-0.38999999999999996</v>
      </c>
      <c r="O20" s="100">
        <f t="shared" si="8"/>
        <v>3.1199999999999997</v>
      </c>
      <c r="P20" s="19"/>
      <c r="R20" s="174" t="str">
        <f>R11</f>
        <v>1YR</v>
      </c>
      <c r="S20" s="175"/>
      <c r="T20" s="31">
        <f>T16/T11-1</f>
        <v>1.2865282117257903E-2</v>
      </c>
      <c r="U20" s="31">
        <f>U16/U11-1</f>
        <v>0.18398826898926868</v>
      </c>
      <c r="V20" s="37">
        <f>V16/V11-1</f>
        <v>0.1128708505153122</v>
      </c>
    </row>
    <row r="21" spans="1:22" x14ac:dyDescent="0.3">
      <c r="A21" s="16">
        <f t="shared" si="1"/>
        <v>39507</v>
      </c>
      <c r="B21" s="102">
        <v>9609.0400000000009</v>
      </c>
      <c r="C21" s="62">
        <f t="shared" si="0"/>
        <v>1.4321197208596315E-2</v>
      </c>
      <c r="D21" s="105">
        <f t="shared" si="2"/>
        <v>10750.743208610967</v>
      </c>
      <c r="E21" s="62">
        <v>-3.2487660869966462E-2</v>
      </c>
      <c r="F21" s="105">
        <f t="shared" si="3"/>
        <v>10173.806452567638</v>
      </c>
      <c r="G21" s="66">
        <v>-3.0796160759389624E-2</v>
      </c>
      <c r="K21" s="14"/>
      <c r="O21" s="15"/>
      <c r="R21" s="174" t="str">
        <f>R12</f>
        <v>3YR</v>
      </c>
      <c r="S21" s="175"/>
      <c r="T21" s="31">
        <f>T16/T12-1</f>
        <v>-7.7000892126398268E-2</v>
      </c>
      <c r="U21" s="31">
        <f>U16/U12-1</f>
        <v>0.48853006852416003</v>
      </c>
      <c r="V21" s="37">
        <f>V16/V12-1</f>
        <v>0.25051002059969507</v>
      </c>
    </row>
    <row r="22" spans="1:22" x14ac:dyDescent="0.3">
      <c r="A22" s="16">
        <f t="shared" si="1"/>
        <v>39538</v>
      </c>
      <c r="B22" s="102">
        <v>9304.66</v>
      </c>
      <c r="C22" s="62">
        <f t="shared" si="0"/>
        <v>-3.1676421369876806E-2</v>
      </c>
      <c r="D22" s="105">
        <f t="shared" si="2"/>
        <v>10704.356740133266</v>
      </c>
      <c r="E22" s="62">
        <v>-4.3147220222456983E-3</v>
      </c>
      <c r="F22" s="105">
        <f t="shared" si="3"/>
        <v>10213.194689370606</v>
      </c>
      <c r="G22" s="66">
        <v>3.8715339225887657E-3</v>
      </c>
      <c r="K22" s="14"/>
      <c r="L22" s="14"/>
      <c r="M22" s="14"/>
      <c r="N22" s="14"/>
      <c r="R22" s="174" t="s">
        <v>17</v>
      </c>
      <c r="S22" s="175"/>
      <c r="T22" s="31">
        <f>(1+T21)^(12/36)-1</f>
        <v>-2.6355472717729089E-2</v>
      </c>
      <c r="U22" s="31">
        <f t="shared" ref="U22:V22" si="9">(1+U21)^(12/36)-1</f>
        <v>0.14178904188562003</v>
      </c>
      <c r="V22" s="37">
        <f t="shared" si="9"/>
        <v>7.7363832570984226E-2</v>
      </c>
    </row>
    <row r="23" spans="1:22" x14ac:dyDescent="0.3">
      <c r="A23" s="16">
        <f t="shared" si="1"/>
        <v>39568</v>
      </c>
      <c r="B23" s="102">
        <v>9367.07</v>
      </c>
      <c r="C23" s="62">
        <f t="shared" si="0"/>
        <v>6.7073917800327849E-3</v>
      </c>
      <c r="D23" s="105">
        <f t="shared" si="2"/>
        <v>11225.679138903128</v>
      </c>
      <c r="E23" s="62">
        <v>4.8701889466678194E-2</v>
      </c>
      <c r="F23" s="105">
        <f t="shared" si="3"/>
        <v>10623.108587720837</v>
      </c>
      <c r="G23" s="66">
        <v>4.0135717649331548E-2</v>
      </c>
      <c r="I23" s="49" t="s">
        <v>10</v>
      </c>
      <c r="J23" s="50" t="s">
        <v>66</v>
      </c>
      <c r="K23" s="50" t="str">
        <f>R11</f>
        <v>1YR</v>
      </c>
      <c r="L23" s="50" t="str">
        <f>R12</f>
        <v>3YR</v>
      </c>
      <c r="M23" s="50" t="str">
        <f>R13</f>
        <v>5YR</v>
      </c>
      <c r="N23" s="50" t="s">
        <v>63</v>
      </c>
      <c r="O23" s="50" t="s">
        <v>6</v>
      </c>
      <c r="R23" s="174" t="str">
        <f>R13</f>
        <v>5YR</v>
      </c>
      <c r="S23" s="175"/>
      <c r="T23" s="31">
        <f>T16/T13-1</f>
        <v>0.16801037666268215</v>
      </c>
      <c r="U23" s="31">
        <f>U16/U13-1</f>
        <v>1.0303930290977616</v>
      </c>
      <c r="V23" s="37">
        <f>V16/V13-1</f>
        <v>0.79204066825707664</v>
      </c>
    </row>
    <row r="24" spans="1:22" x14ac:dyDescent="0.3">
      <c r="A24" s="16">
        <f t="shared" si="1"/>
        <v>39599</v>
      </c>
      <c r="B24" s="102">
        <v>9240.57</v>
      </c>
      <c r="C24" s="62">
        <f t="shared" si="0"/>
        <v>-1.3504756556746133E-2</v>
      </c>
      <c r="D24" s="105">
        <f t="shared" si="2"/>
        <v>11371.091747821631</v>
      </c>
      <c r="E24" s="62">
        <v>1.2953568966225681E-2</v>
      </c>
      <c r="F24" s="105">
        <f t="shared" si="3"/>
        <v>11092.339148257131</v>
      </c>
      <c r="G24" s="66">
        <v>4.4170739352007882E-2</v>
      </c>
      <c r="I24" s="51" t="s">
        <v>11</v>
      </c>
      <c r="J24" s="54">
        <f>T19</f>
        <v>1.2865282117257903E-2</v>
      </c>
      <c r="K24" s="54">
        <f>T20</f>
        <v>1.2865282117257903E-2</v>
      </c>
      <c r="L24" s="140">
        <v>-2.63E-2</v>
      </c>
      <c r="M24" s="140">
        <v>3.1600000000000003E-2</v>
      </c>
      <c r="N24" s="54">
        <f>T26</f>
        <v>2.0555911628146184E-3</v>
      </c>
      <c r="O24" s="54">
        <f>T28</f>
        <v>3.5489692733656764E-2</v>
      </c>
      <c r="R24" s="174" t="s">
        <v>55</v>
      </c>
      <c r="S24" s="175"/>
      <c r="T24" s="31">
        <f>(1+T23)^(12/60)-1</f>
        <v>3.1547759730933267E-2</v>
      </c>
      <c r="U24" s="31">
        <f t="shared" ref="U24:V24" si="10">(1+U23)^(12/60)-1</f>
        <v>0.15216856682869984</v>
      </c>
      <c r="V24" s="37">
        <f t="shared" si="10"/>
        <v>0.12374965717014397</v>
      </c>
    </row>
    <row r="25" spans="1:22" x14ac:dyDescent="0.3">
      <c r="A25" s="16">
        <f t="shared" si="1"/>
        <v>39629</v>
      </c>
      <c r="B25" s="102">
        <v>8518.99</v>
      </c>
      <c r="C25" s="62">
        <f t="shared" si="0"/>
        <v>-7.8088256460369862E-2</v>
      </c>
      <c r="D25" s="105">
        <f t="shared" si="2"/>
        <v>10412.455151204511</v>
      </c>
      <c r="E25" s="62">
        <v>-8.4304710389903059E-2</v>
      </c>
      <c r="F25" s="105">
        <f t="shared" si="3"/>
        <v>10254.334062562435</v>
      </c>
      <c r="G25" s="66">
        <v>-7.5548094454573778E-2</v>
      </c>
      <c r="I25" s="51" t="s">
        <v>12</v>
      </c>
      <c r="J25" s="140">
        <v>5.3E-3</v>
      </c>
      <c r="K25" s="140">
        <v>5.3E-3</v>
      </c>
      <c r="L25" s="140">
        <v>-3.3700000000000001E-2</v>
      </c>
      <c r="M25" s="140">
        <v>2.3900000000000001E-2</v>
      </c>
      <c r="N25" s="140">
        <v>-5.4999999999999997E-3</v>
      </c>
      <c r="O25" s="140">
        <v>2.81E-2</v>
      </c>
      <c r="R25" s="174" t="str">
        <f>R14</f>
        <v>10YR</v>
      </c>
      <c r="S25" s="175"/>
      <c r="T25" s="31">
        <f>T16/T14-1</f>
        <v>2.0747103160099201E-2</v>
      </c>
      <c r="U25" s="31">
        <f t="shared" ref="U25:V25" si="11">U16/U14-1</f>
        <v>2.6699553987390607</v>
      </c>
      <c r="V25" s="37">
        <f t="shared" si="11"/>
        <v>2.0849124485382218</v>
      </c>
    </row>
    <row r="26" spans="1:22" x14ac:dyDescent="0.3">
      <c r="A26" s="16">
        <f t="shared" si="1"/>
        <v>39660</v>
      </c>
      <c r="B26" s="102">
        <v>8594.66</v>
      </c>
      <c r="C26" s="62">
        <f t="shared" si="0"/>
        <v>8.882508372471393E-3</v>
      </c>
      <c r="D26" s="105">
        <f t="shared" si="2"/>
        <v>10324.910302409022</v>
      </c>
      <c r="E26" s="62">
        <v>-8.4077047655145565E-3</v>
      </c>
      <c r="F26" s="105">
        <f t="shared" si="3"/>
        <v>10466.024254472186</v>
      </c>
      <c r="G26" s="66">
        <v>2.0643972647878872E-2</v>
      </c>
      <c r="I26" s="52" t="s">
        <v>38</v>
      </c>
      <c r="J26" s="55">
        <f>U19</f>
        <v>0.18398826898926868</v>
      </c>
      <c r="K26" s="55">
        <f>U20</f>
        <v>0.18398826898926868</v>
      </c>
      <c r="L26" s="55">
        <f>U22</f>
        <v>0.14178904188562003</v>
      </c>
      <c r="M26" s="55">
        <f>U24</f>
        <v>0.15216856682869984</v>
      </c>
      <c r="N26" s="55">
        <f>U26</f>
        <v>0.13884882650942365</v>
      </c>
      <c r="O26" s="55">
        <f>U28</f>
        <v>0.10049617351480289</v>
      </c>
      <c r="R26" s="174" t="s">
        <v>64</v>
      </c>
      <c r="S26" s="175"/>
      <c r="T26" s="31">
        <f>(1+T25)^(12/120)-1</f>
        <v>2.0555911628146184E-3</v>
      </c>
      <c r="U26" s="31">
        <f t="shared" ref="U26:V26" si="12">(1+U25)^(12/120)-1</f>
        <v>0.13884882650942365</v>
      </c>
      <c r="V26" s="37">
        <f t="shared" si="12"/>
        <v>0.11924273562512711</v>
      </c>
    </row>
    <row r="27" spans="1:22" x14ac:dyDescent="0.3">
      <c r="A27" s="16">
        <f t="shared" si="1"/>
        <v>39691</v>
      </c>
      <c r="B27" s="102">
        <v>9118.9</v>
      </c>
      <c r="C27" s="62">
        <f t="shared" si="0"/>
        <v>6.0996013803920085E-2</v>
      </c>
      <c r="D27" s="105">
        <f t="shared" si="2"/>
        <v>10474.269605330599</v>
      </c>
      <c r="E27" s="62">
        <v>1.4465917721990129E-2</v>
      </c>
      <c r="F27" s="105">
        <f t="shared" si="3"/>
        <v>10903.167090474564</v>
      </c>
      <c r="G27" s="66">
        <v>4.1767802689314903E-2</v>
      </c>
      <c r="I27" s="56" t="str">
        <f>I19</f>
        <v>SP600 TR</v>
      </c>
      <c r="J27" s="148">
        <f>V19</f>
        <v>0.1128708505153122</v>
      </c>
      <c r="K27" s="148">
        <f>V20</f>
        <v>0.1128708505153122</v>
      </c>
      <c r="L27" s="55">
        <f>V22</f>
        <v>7.7363832570984226E-2</v>
      </c>
      <c r="M27" s="55">
        <f>V24</f>
        <v>0.12374965717014397</v>
      </c>
      <c r="N27" s="55">
        <f>V26</f>
        <v>0.11924273562512711</v>
      </c>
      <c r="O27" s="55">
        <f>V28</f>
        <v>9.5449370896393049E-2</v>
      </c>
      <c r="R27" s="174" t="s">
        <v>16</v>
      </c>
      <c r="S27" s="175"/>
      <c r="T27" s="31">
        <f>($T$16-T15)/T15</f>
        <v>0.65329999999999999</v>
      </c>
      <c r="U27" s="31">
        <f>($U$16-U15)/U15</f>
        <v>2.9771143003587932</v>
      </c>
      <c r="V27" s="37">
        <f>($V$16-V15)/V15</f>
        <v>2.7221094534234718</v>
      </c>
    </row>
    <row r="28" spans="1:22" ht="15" thickBot="1" x14ac:dyDescent="0.35">
      <c r="A28" s="16">
        <f t="shared" si="1"/>
        <v>39721</v>
      </c>
      <c r="B28" s="102">
        <v>7599.54</v>
      </c>
      <c r="C28" s="62">
        <f t="shared" si="0"/>
        <v>-0.16661658752700431</v>
      </c>
      <c r="D28" s="105">
        <f t="shared" si="2"/>
        <v>9540.9533572526907</v>
      </c>
      <c r="E28" s="62">
        <v>-8.9105616262056264E-2</v>
      </c>
      <c r="F28" s="105">
        <f t="shared" si="3"/>
        <v>10166.678587548193</v>
      </c>
      <c r="G28" s="66">
        <v>-6.7548125862419983E-2</v>
      </c>
      <c r="I28" s="51" t="s">
        <v>13</v>
      </c>
      <c r="J28" s="140">
        <v>-4.5400000000000003E-2</v>
      </c>
      <c r="K28" s="140">
        <v>-4.5400000000000003E-2</v>
      </c>
      <c r="L28" s="140">
        <v>-4.5400000000000003E-2</v>
      </c>
      <c r="M28" s="140">
        <v>1.9400000000000001E-2</v>
      </c>
      <c r="N28" s="140">
        <v>-3.8999999999999998E-3</v>
      </c>
      <c r="O28" s="140">
        <v>3.1199999999999999E-2</v>
      </c>
      <c r="R28" s="176" t="s">
        <v>9</v>
      </c>
      <c r="S28" s="177"/>
      <c r="T28" s="38">
        <f>(1+T27)^(12/$J$3)-1</f>
        <v>3.5489692733656764E-2</v>
      </c>
      <c r="U28" s="38">
        <f>(1+U27)^(12/$J$3)-1</f>
        <v>0.10049617351480289</v>
      </c>
      <c r="V28" s="39">
        <f>(1+V27)^(12/$J$3)-1</f>
        <v>9.5449370896393049E-2</v>
      </c>
    </row>
    <row r="29" spans="1:22" x14ac:dyDescent="0.3">
      <c r="A29" s="16">
        <f t="shared" si="1"/>
        <v>39752</v>
      </c>
      <c r="B29" s="102">
        <v>7622.9</v>
      </c>
      <c r="C29" s="62">
        <f t="shared" si="0"/>
        <v>3.0738702605683597E-3</v>
      </c>
      <c r="D29" s="105">
        <f t="shared" si="2"/>
        <v>7938.5443362378264</v>
      </c>
      <c r="E29" s="62">
        <v>-0.16795061887570917</v>
      </c>
      <c r="F29" s="105">
        <f t="shared" si="3"/>
        <v>8118.3669543298747</v>
      </c>
      <c r="G29" s="66">
        <v>-0.20147303916217252</v>
      </c>
      <c r="I29" s="15"/>
      <c r="J29" s="15"/>
      <c r="K29" s="47"/>
      <c r="L29" s="47"/>
      <c r="M29" s="47"/>
      <c r="N29" s="47"/>
      <c r="O29" s="15"/>
    </row>
    <row r="30" spans="1:22" x14ac:dyDescent="0.3">
      <c r="A30" s="16">
        <f t="shared" si="1"/>
        <v>39782</v>
      </c>
      <c r="B30" s="102">
        <v>7472.19</v>
      </c>
      <c r="C30" s="62">
        <f t="shared" si="0"/>
        <v>-1.9770690944391246E-2</v>
      </c>
      <c r="D30" s="105">
        <f t="shared" si="2"/>
        <v>7368.9390056381344</v>
      </c>
      <c r="E30" s="62">
        <v>-7.1751861106268633E-2</v>
      </c>
      <c r="F30" s="105">
        <f t="shared" si="3"/>
        <v>7169.8676288873403</v>
      </c>
      <c r="G30" s="66">
        <v>-0.1168337586584034</v>
      </c>
      <c r="I30" s="15"/>
      <c r="J30" s="15"/>
      <c r="K30" s="47"/>
      <c r="L30" s="47"/>
      <c r="M30" s="47"/>
      <c r="N30" s="47"/>
      <c r="O30" s="15"/>
    </row>
    <row r="31" spans="1:22" ht="15" customHeight="1" outlineLevel="1" x14ac:dyDescent="0.3">
      <c r="A31" s="16">
        <f t="shared" si="1"/>
        <v>39813</v>
      </c>
      <c r="B31" s="102">
        <v>8034.63</v>
      </c>
      <c r="C31" s="62">
        <f t="shared" si="0"/>
        <v>7.5271105258297846E-2</v>
      </c>
      <c r="D31" s="105">
        <f t="shared" si="2"/>
        <v>7447.3603280369034</v>
      </c>
      <c r="E31" s="62">
        <v>1.0642145679149673E-2</v>
      </c>
      <c r="F31" s="105">
        <f t="shared" si="3"/>
        <v>7607.3064316033287</v>
      </c>
      <c r="G31" s="66">
        <v>6.1010722283567853E-2</v>
      </c>
      <c r="M31" s="14"/>
      <c r="N31" s="14"/>
    </row>
    <row r="32" spans="1:22" ht="15" customHeight="1" outlineLevel="1" x14ac:dyDescent="0.3">
      <c r="A32" s="16">
        <f t="shared" si="1"/>
        <v>39844</v>
      </c>
      <c r="B32" s="102">
        <v>7938.02</v>
      </c>
      <c r="C32" s="62">
        <f t="shared" si="0"/>
        <v>-1.2024200243197218E-2</v>
      </c>
      <c r="D32" s="105">
        <f t="shared" si="2"/>
        <v>6819.6309584828277</v>
      </c>
      <c r="E32" s="62">
        <v>-8.4288840864981007E-2</v>
      </c>
      <c r="F32" s="105">
        <f t="shared" si="3"/>
        <v>6641.1477589153828</v>
      </c>
      <c r="G32" s="66">
        <v>-0.1270040429387983</v>
      </c>
      <c r="M32" s="14"/>
      <c r="N32" s="14"/>
    </row>
    <row r="33" spans="1:15" ht="15" customHeight="1" outlineLevel="1" x14ac:dyDescent="0.3">
      <c r="A33" s="16">
        <f t="shared" si="1"/>
        <v>39872</v>
      </c>
      <c r="B33" s="102">
        <v>7286.32</v>
      </c>
      <c r="C33" s="62">
        <f t="shared" si="0"/>
        <v>-8.2098558582618927E-2</v>
      </c>
      <c r="D33" s="105">
        <f t="shared" si="2"/>
        <v>6093.4905176832372</v>
      </c>
      <c r="E33" s="62">
        <v>-0.10647796709532442</v>
      </c>
      <c r="F33" s="105">
        <f t="shared" si="3"/>
        <v>5845.9098633373715</v>
      </c>
      <c r="G33" s="66">
        <v>-0.11974404492212165</v>
      </c>
      <c r="M33" s="14"/>
      <c r="N33" s="14"/>
    </row>
    <row r="34" spans="1:15" ht="15" customHeight="1" outlineLevel="1" x14ac:dyDescent="0.3">
      <c r="A34" s="16">
        <f t="shared" si="1"/>
        <v>39903</v>
      </c>
      <c r="B34" s="102">
        <v>7603.75</v>
      </c>
      <c r="C34" s="62">
        <f t="shared" si="0"/>
        <v>4.3565201638138359E-2</v>
      </c>
      <c r="D34" s="105">
        <f t="shared" si="2"/>
        <v>6627.2680676576092</v>
      </c>
      <c r="E34" s="62">
        <v>8.7597994683893621E-2</v>
      </c>
      <c r="F34" s="105">
        <f t="shared" si="3"/>
        <v>6326.1158561700449</v>
      </c>
      <c r="G34" s="66">
        <v>8.214392696067474E-2</v>
      </c>
      <c r="M34" s="14"/>
      <c r="N34" s="14"/>
    </row>
    <row r="35" spans="1:15" ht="15" customHeight="1" outlineLevel="1" x14ac:dyDescent="0.3">
      <c r="A35" s="16">
        <f t="shared" si="1"/>
        <v>39933</v>
      </c>
      <c r="B35" s="102">
        <v>8921.98</v>
      </c>
      <c r="C35" s="62">
        <f t="shared" si="0"/>
        <v>0.17336577346703924</v>
      </c>
      <c r="D35" s="105">
        <f t="shared" si="2"/>
        <v>7261.5581752947182</v>
      </c>
      <c r="E35" s="62">
        <v>9.570913703228201E-2</v>
      </c>
      <c r="F35" s="105">
        <f t="shared" si="3"/>
        <v>7430.4416563283867</v>
      </c>
      <c r="G35" s="66">
        <v>0.17456616749774834</v>
      </c>
      <c r="M35" s="14"/>
      <c r="N35" s="14"/>
    </row>
    <row r="36" spans="1:15" ht="15" customHeight="1" outlineLevel="1" x14ac:dyDescent="0.3">
      <c r="A36" s="16">
        <f t="shared" si="1"/>
        <v>39964</v>
      </c>
      <c r="B36" s="102">
        <v>9563.26</v>
      </c>
      <c r="C36" s="62">
        <f t="shared" si="0"/>
        <v>7.1876422049814134E-2</v>
      </c>
      <c r="D36" s="105">
        <f t="shared" si="2"/>
        <v>7667.7088672475638</v>
      </c>
      <c r="E36" s="62">
        <v>5.5931617174761694E-2</v>
      </c>
      <c r="F36" s="105">
        <f t="shared" si="3"/>
        <v>7550.1848558765441</v>
      </c>
      <c r="G36" s="66">
        <v>1.6115219671521741E-2</v>
      </c>
      <c r="M36" s="14"/>
      <c r="N36" s="14"/>
      <c r="O36" s="46"/>
    </row>
    <row r="37" spans="1:15" ht="15" customHeight="1" outlineLevel="1" x14ac:dyDescent="0.3">
      <c r="A37" s="16">
        <f t="shared" si="1"/>
        <v>39994</v>
      </c>
      <c r="B37" s="102">
        <v>9414.86</v>
      </c>
      <c r="C37" s="62">
        <f t="shared" si="0"/>
        <v>-1.5517720944531429E-2</v>
      </c>
      <c r="D37" s="105">
        <f t="shared" si="2"/>
        <v>7682.9318298308553</v>
      </c>
      <c r="E37" s="62">
        <v>1.9853339304933826E-3</v>
      </c>
      <c r="F37" s="105">
        <f t="shared" si="3"/>
        <v>7658.5333369507061</v>
      </c>
      <c r="G37" s="66">
        <v>1.4350440835873224E-2</v>
      </c>
      <c r="I37" s="46"/>
      <c r="J37" s="46"/>
      <c r="K37" s="17"/>
      <c r="L37" s="17"/>
      <c r="M37" s="46"/>
      <c r="N37" s="46"/>
      <c r="O37" s="46"/>
    </row>
    <row r="38" spans="1:15" ht="15" customHeight="1" outlineLevel="1" x14ac:dyDescent="0.3">
      <c r="A38" s="16">
        <f t="shared" si="1"/>
        <v>40025</v>
      </c>
      <c r="B38" s="102">
        <v>10492.81</v>
      </c>
      <c r="C38" s="62">
        <f t="shared" si="0"/>
        <v>0.11449453311042318</v>
      </c>
      <c r="D38" s="105">
        <f t="shared" si="2"/>
        <v>8264.0184520758576</v>
      </c>
      <c r="E38" s="62">
        <v>7.563344763632962E-2</v>
      </c>
      <c r="F38" s="105">
        <f t="shared" si="3"/>
        <v>8449.3070679317607</v>
      </c>
      <c r="G38" s="66">
        <v>0.10325393860541787</v>
      </c>
      <c r="I38" s="46"/>
      <c r="J38" s="46"/>
      <c r="K38" s="17"/>
      <c r="L38" s="17"/>
      <c r="M38" s="46"/>
      <c r="N38" s="46"/>
    </row>
    <row r="39" spans="1:15" ht="15" customHeight="1" outlineLevel="1" x14ac:dyDescent="0.3">
      <c r="A39" s="16">
        <f t="shared" si="1"/>
        <v>40056</v>
      </c>
      <c r="B39" s="102">
        <v>10787.92</v>
      </c>
      <c r="C39" s="62">
        <f t="shared" si="0"/>
        <v>2.8124973195931366E-2</v>
      </c>
      <c r="D39" s="105">
        <f t="shared" si="2"/>
        <v>8562.3782675550992</v>
      </c>
      <c r="E39" s="62">
        <v>3.6103478859524474E-2</v>
      </c>
      <c r="F39" s="105">
        <f t="shared" si="3"/>
        <v>8642.6473235976737</v>
      </c>
      <c r="G39" s="66">
        <v>2.2882380071107988E-2</v>
      </c>
      <c r="M39" s="14"/>
      <c r="N39" s="14"/>
    </row>
    <row r="40" spans="1:15" ht="15" customHeight="1" outlineLevel="1" x14ac:dyDescent="0.3">
      <c r="A40" s="16">
        <f t="shared" si="1"/>
        <v>40086</v>
      </c>
      <c r="B40" s="102">
        <v>11740.52</v>
      </c>
      <c r="C40" s="62">
        <f t="shared" si="0"/>
        <v>8.8302471653479112E-2</v>
      </c>
      <c r="D40" s="105">
        <f t="shared" si="2"/>
        <v>8881.9067145053796</v>
      </c>
      <c r="E40" s="62">
        <v>3.7317721428058226E-2</v>
      </c>
      <c r="F40" s="105">
        <f t="shared" si="3"/>
        <v>9087.5099580467195</v>
      </c>
      <c r="G40" s="66">
        <v>5.1472959359848414E-2</v>
      </c>
      <c r="K40" s="14"/>
      <c r="L40" s="14"/>
      <c r="M40" s="14"/>
      <c r="N40" s="14"/>
    </row>
    <row r="41" spans="1:15" ht="15" customHeight="1" outlineLevel="1" x14ac:dyDescent="0.3">
      <c r="A41" s="16">
        <f t="shared" si="1"/>
        <v>40117</v>
      </c>
      <c r="B41" s="102">
        <v>11182.81</v>
      </c>
      <c r="C41" s="62">
        <f t="shared" si="0"/>
        <v>-4.7503006681135156E-2</v>
      </c>
      <c r="D41" s="105">
        <f t="shared" si="2"/>
        <v>8716.9144028703213</v>
      </c>
      <c r="E41" s="62">
        <v>-1.8576226584951949E-2</v>
      </c>
      <c r="F41" s="105">
        <f t="shared" si="3"/>
        <v>8569.8641759423463</v>
      </c>
      <c r="G41" s="66">
        <v>-5.6962334511228008E-2</v>
      </c>
      <c r="K41" s="14"/>
      <c r="L41" s="14"/>
      <c r="M41" s="14"/>
      <c r="N41" s="14"/>
    </row>
    <row r="42" spans="1:15" ht="15" customHeight="1" outlineLevel="1" x14ac:dyDescent="0.3">
      <c r="A42" s="16">
        <f t="shared" si="1"/>
        <v>40147</v>
      </c>
      <c r="B42" s="102">
        <v>11866.82</v>
      </c>
      <c r="C42" s="62">
        <f t="shared" si="0"/>
        <v>6.1166200623993458E-2</v>
      </c>
      <c r="D42" s="105">
        <f t="shared" si="2"/>
        <v>9239.7744746283934</v>
      </c>
      <c r="E42" s="62">
        <v>5.9982242292743404E-2</v>
      </c>
      <c r="F42" s="105">
        <f t="shared" si="3"/>
        <v>8793.4670280749087</v>
      </c>
      <c r="G42" s="66">
        <v>2.6091761496088717E-2</v>
      </c>
      <c r="J42" s="43"/>
      <c r="K42" s="43"/>
      <c r="L42" s="43"/>
      <c r="M42" s="43"/>
      <c r="N42" s="43"/>
    </row>
    <row r="43" spans="1:15" ht="15" customHeight="1" outlineLevel="1" x14ac:dyDescent="0.3">
      <c r="A43" s="16">
        <f t="shared" si="1"/>
        <v>40178</v>
      </c>
      <c r="B43" s="102">
        <v>13396.18</v>
      </c>
      <c r="C43" s="62">
        <f t="shared" si="0"/>
        <v>0.12887698642096204</v>
      </c>
      <c r="D43" s="105">
        <f t="shared" si="2"/>
        <v>9418.2470527934365</v>
      </c>
      <c r="E43" s="62">
        <v>1.9315685534870175E-2</v>
      </c>
      <c r="F43" s="105">
        <f t="shared" si="3"/>
        <v>9552.4736651284602</v>
      </c>
      <c r="G43" s="66">
        <v>8.6314832890175275E-2</v>
      </c>
      <c r="J43" s="43"/>
      <c r="K43" s="43"/>
      <c r="L43" s="43"/>
      <c r="M43" s="43"/>
      <c r="N43" s="43"/>
    </row>
    <row r="44" spans="1:15" ht="15" customHeight="1" outlineLevel="1" x14ac:dyDescent="0.3">
      <c r="A44" s="16">
        <f t="shared" si="1"/>
        <v>40209</v>
      </c>
      <c r="B44" s="102">
        <v>12723.41</v>
      </c>
      <c r="C44" s="62">
        <f t="shared" si="0"/>
        <v>-5.0221033160199428E-2</v>
      </c>
      <c r="D44" s="105">
        <f t="shared" si="2"/>
        <v>9079.4464377242421</v>
      </c>
      <c r="E44" s="62">
        <v>-3.5972789115646164E-2</v>
      </c>
      <c r="F44" s="105">
        <f t="shared" si="3"/>
        <v>9229.2286860804361</v>
      </c>
      <c r="G44" s="66">
        <v>-3.3838876753781277E-2</v>
      </c>
      <c r="J44" s="43"/>
      <c r="K44" s="43"/>
      <c r="L44" s="43"/>
      <c r="M44" s="43"/>
      <c r="N44" s="43"/>
    </row>
    <row r="45" spans="1:15" ht="15" customHeight="1" outlineLevel="1" x14ac:dyDescent="0.3">
      <c r="A45" s="16">
        <f t="shared" si="1"/>
        <v>40237</v>
      </c>
      <c r="B45" s="102">
        <v>13062.58</v>
      </c>
      <c r="C45" s="62">
        <f t="shared" si="0"/>
        <v>2.6657161877201165E-2</v>
      </c>
      <c r="D45" s="105">
        <f t="shared" si="2"/>
        <v>9360.6868272680658</v>
      </c>
      <c r="E45" s="62">
        <v>3.0975499604832368E-2</v>
      </c>
      <c r="F45" s="105">
        <f t="shared" si="3"/>
        <v>9625.7747545326056</v>
      </c>
      <c r="G45" s="66">
        <v>4.2966328166755829E-2</v>
      </c>
      <c r="J45" s="43"/>
      <c r="K45" s="43"/>
      <c r="L45" s="43"/>
      <c r="M45" s="43"/>
      <c r="N45" s="43"/>
    </row>
    <row r="46" spans="1:15" ht="15" customHeight="1" outlineLevel="1" x14ac:dyDescent="0.3">
      <c r="A46" s="16">
        <f t="shared" si="1"/>
        <v>40268</v>
      </c>
      <c r="B46" s="102">
        <v>14632.73</v>
      </c>
      <c r="C46" s="62">
        <f t="shared" si="0"/>
        <v>0.12020213464721362</v>
      </c>
      <c r="D46" s="105">
        <f t="shared" si="2"/>
        <v>9925.5766273705758</v>
      </c>
      <c r="E46" s="62">
        <v>6.034704616513431E-2</v>
      </c>
      <c r="F46" s="105">
        <f t="shared" si="3"/>
        <v>10374.792515001811</v>
      </c>
      <c r="G46" s="66">
        <v>7.7813763522412094E-2</v>
      </c>
      <c r="J46" s="43"/>
      <c r="K46" s="43"/>
      <c r="L46" s="43"/>
      <c r="M46" s="43"/>
      <c r="N46" s="43"/>
    </row>
    <row r="47" spans="1:15" ht="15" customHeight="1" outlineLevel="1" x14ac:dyDescent="0.3">
      <c r="A47" s="16">
        <f t="shared" si="1"/>
        <v>40298</v>
      </c>
      <c r="B47" s="102">
        <v>15968.89</v>
      </c>
      <c r="C47" s="62">
        <f t="shared" si="0"/>
        <v>9.1313104253273311E-2</v>
      </c>
      <c r="D47" s="105">
        <f t="shared" si="2"/>
        <v>10082.265504869294</v>
      </c>
      <c r="E47" s="62">
        <v>1.5786375278856513E-2</v>
      </c>
      <c r="F47" s="105">
        <f t="shared" si="3"/>
        <v>10981.548941795678</v>
      </c>
      <c r="G47" s="66">
        <v>5.8483716750624692E-2</v>
      </c>
      <c r="J47" s="43"/>
      <c r="K47" s="43"/>
      <c r="L47" s="43"/>
      <c r="M47" s="43"/>
      <c r="N47" s="43"/>
    </row>
    <row r="48" spans="1:15" ht="15" customHeight="1" outlineLevel="1" x14ac:dyDescent="0.3">
      <c r="A48" s="16">
        <f t="shared" si="1"/>
        <v>40329</v>
      </c>
      <c r="B48" s="102">
        <v>14019.2</v>
      </c>
      <c r="C48" s="62">
        <f t="shared" si="0"/>
        <v>-0.12209301961501387</v>
      </c>
      <c r="D48" s="105">
        <f t="shared" si="2"/>
        <v>9277.1911840081975</v>
      </c>
      <c r="E48" s="62">
        <v>-7.985053760707661E-2</v>
      </c>
      <c r="F48" s="105">
        <f t="shared" si="3"/>
        <v>10188.728107712152</v>
      </c>
      <c r="G48" s="66">
        <v>-7.2195720137990471E-2</v>
      </c>
      <c r="J48" s="43"/>
      <c r="K48" s="43"/>
      <c r="L48" s="43"/>
      <c r="M48" s="43"/>
      <c r="N48" s="43"/>
    </row>
    <row r="49" spans="1:14" ht="15" customHeight="1" outlineLevel="1" x14ac:dyDescent="0.3">
      <c r="A49" s="16">
        <f t="shared" si="1"/>
        <v>40359</v>
      </c>
      <c r="B49" s="102">
        <v>12288.21</v>
      </c>
      <c r="C49" s="62">
        <f t="shared" si="0"/>
        <v>-0.12347280871947054</v>
      </c>
      <c r="D49" s="105">
        <f t="shared" si="2"/>
        <v>8791.5427985648366</v>
      </c>
      <c r="E49" s="62">
        <v>-5.234864473640588E-2</v>
      </c>
      <c r="F49" s="105">
        <f t="shared" si="3"/>
        <v>9468.6657573911507</v>
      </c>
      <c r="G49" s="66">
        <v>-7.0672447307330133E-2</v>
      </c>
      <c r="J49" s="43"/>
      <c r="K49" s="43"/>
      <c r="L49" s="43"/>
      <c r="M49" s="43"/>
      <c r="N49" s="43"/>
    </row>
    <row r="50" spans="1:14" ht="15" customHeight="1" outlineLevel="1" x14ac:dyDescent="0.3">
      <c r="A50" s="16">
        <f t="shared" si="1"/>
        <v>40390</v>
      </c>
      <c r="B50" s="102">
        <v>12900.9</v>
      </c>
      <c r="C50" s="62">
        <f t="shared" si="0"/>
        <v>4.9859987744350118E-2</v>
      </c>
      <c r="D50" s="105">
        <f t="shared" si="2"/>
        <v>9407.483341875959</v>
      </c>
      <c r="E50" s="62">
        <v>7.0060574966622546E-2</v>
      </c>
      <c r="F50" s="105">
        <f t="shared" si="3"/>
        <v>10069.157555413598</v>
      </c>
      <c r="G50" s="66">
        <v>6.3418839930399873E-2</v>
      </c>
      <c r="J50" s="43"/>
      <c r="K50" s="43"/>
      <c r="L50" s="43"/>
      <c r="M50" s="43"/>
      <c r="N50" s="43"/>
    </row>
    <row r="51" spans="1:14" ht="15" customHeight="1" outlineLevel="1" x14ac:dyDescent="0.3">
      <c r="A51" s="16">
        <f t="shared" si="1"/>
        <v>40421</v>
      </c>
      <c r="B51" s="102">
        <v>11855.54</v>
      </c>
      <c r="C51" s="62">
        <f t="shared" si="0"/>
        <v>-8.1030005658519852E-2</v>
      </c>
      <c r="D51" s="105">
        <f t="shared" si="2"/>
        <v>8982.8293182983052</v>
      </c>
      <c r="E51" s="62">
        <v>-4.5140023972976007E-2</v>
      </c>
      <c r="F51" s="105">
        <f t="shared" si="3"/>
        <v>9317.5254223075008</v>
      </c>
      <c r="G51" s="66">
        <v>-7.4646973092797442E-2</v>
      </c>
      <c r="J51" s="43"/>
      <c r="K51" s="43"/>
      <c r="L51" s="43"/>
      <c r="M51" s="43"/>
      <c r="N51" s="43"/>
    </row>
    <row r="52" spans="1:14" ht="15" customHeight="1" outlineLevel="1" x14ac:dyDescent="0.3">
      <c r="A52" s="16">
        <f t="shared" si="1"/>
        <v>40451</v>
      </c>
      <c r="B52" s="102">
        <v>13036.55</v>
      </c>
      <c r="C52" s="62">
        <f t="shared" si="0"/>
        <v>9.9616719272171347E-2</v>
      </c>
      <c r="D52" s="105">
        <f t="shared" si="2"/>
        <v>9784.4695028190636</v>
      </c>
      <c r="E52" s="62">
        <v>8.924139111580276E-2</v>
      </c>
      <c r="F52" s="105">
        <f t="shared" si="3"/>
        <v>10379.72529356198</v>
      </c>
      <c r="G52" s="66">
        <v>0.1140002117634602</v>
      </c>
      <c r="J52" s="43"/>
      <c r="K52" s="44"/>
      <c r="L52" s="44"/>
      <c r="M52" s="44"/>
      <c r="N52" s="44"/>
    </row>
    <row r="53" spans="1:14" ht="15" customHeight="1" outlineLevel="1" x14ac:dyDescent="0.3">
      <c r="A53" s="16">
        <f t="shared" si="1"/>
        <v>40482</v>
      </c>
      <c r="B53" s="102">
        <v>14884.43</v>
      </c>
      <c r="C53" s="62">
        <f t="shared" si="0"/>
        <v>0.1417460907985626</v>
      </c>
      <c r="D53" s="105">
        <f t="shared" si="2"/>
        <v>10156.791389031261</v>
      </c>
      <c r="E53" s="62">
        <v>3.8052332434060476E-2</v>
      </c>
      <c r="F53" s="105">
        <f t="shared" si="3"/>
        <v>10821.381621946914</v>
      </c>
      <c r="G53" s="66">
        <v>4.2549905310005798E-2</v>
      </c>
      <c r="J53" s="43"/>
      <c r="K53" s="44"/>
      <c r="L53" s="44"/>
      <c r="M53" s="44"/>
      <c r="N53" s="44"/>
    </row>
    <row r="54" spans="1:14" ht="15" customHeight="1" outlineLevel="1" x14ac:dyDescent="0.3">
      <c r="A54" s="16">
        <f t="shared" si="1"/>
        <v>40512</v>
      </c>
      <c r="B54" s="102">
        <v>14956.1</v>
      </c>
      <c r="C54" s="62">
        <f t="shared" si="0"/>
        <v>4.8150987306870381E-3</v>
      </c>
      <c r="D54" s="105">
        <f t="shared" si="2"/>
        <v>10158.072783188105</v>
      </c>
      <c r="E54" s="62">
        <v>1.2616131490372773E-4</v>
      </c>
      <c r="F54" s="105">
        <f t="shared" si="3"/>
        <v>11207.100241459504</v>
      </c>
      <c r="G54" s="66">
        <v>3.5644119483810854E-2</v>
      </c>
      <c r="J54" s="43"/>
      <c r="K54" s="44"/>
      <c r="L54" s="44"/>
      <c r="M54" s="44"/>
      <c r="N54" s="44"/>
    </row>
    <row r="55" spans="1:14" ht="15" customHeight="1" outlineLevel="1" x14ac:dyDescent="0.3">
      <c r="A55" s="16">
        <f t="shared" si="1"/>
        <v>40543</v>
      </c>
      <c r="B55" s="102">
        <v>16196.96</v>
      </c>
      <c r="C55" s="62">
        <f t="shared" si="0"/>
        <v>8.2966816215457151E-2</v>
      </c>
      <c r="D55" s="105">
        <f t="shared" si="2"/>
        <v>10836.955407483338</v>
      </c>
      <c r="E55" s="62">
        <v>6.6831833044039834E-2</v>
      </c>
      <c r="F55" s="105">
        <f t="shared" si="3"/>
        <v>12065.527030393308</v>
      </c>
      <c r="G55" s="66">
        <v>7.659669053000373E-2</v>
      </c>
      <c r="J55" s="43"/>
      <c r="K55" s="44"/>
      <c r="L55" s="44"/>
      <c r="M55" s="44"/>
      <c r="N55" s="44"/>
    </row>
    <row r="56" spans="1:14" ht="15" customHeight="1" outlineLevel="1" x14ac:dyDescent="0.3">
      <c r="A56" s="16">
        <f t="shared" si="1"/>
        <v>40574</v>
      </c>
      <c r="B56" s="102">
        <v>16768.77</v>
      </c>
      <c r="C56" s="62">
        <f t="shared" si="0"/>
        <v>3.5303538441781752E-2</v>
      </c>
      <c r="D56" s="105">
        <f t="shared" si="2"/>
        <v>11093.798052280878</v>
      </c>
      <c r="E56" s="62">
        <v>2.3700627633862936E-2</v>
      </c>
      <c r="F56" s="105">
        <f t="shared" si="3"/>
        <v>12083.827638851546</v>
      </c>
      <c r="G56" s="66">
        <v>1.5167682615220279E-3</v>
      </c>
      <c r="J56" s="43"/>
      <c r="K56" s="44"/>
      <c r="L56" s="44"/>
      <c r="M56" s="44"/>
      <c r="N56" s="44"/>
    </row>
    <row r="57" spans="1:14" ht="15" customHeight="1" outlineLevel="1" x14ac:dyDescent="0.3">
      <c r="A57" s="16">
        <f t="shared" si="1"/>
        <v>40602</v>
      </c>
      <c r="B57" s="102">
        <v>17493.18</v>
      </c>
      <c r="C57" s="62">
        <f t="shared" si="0"/>
        <v>4.3199948475648474E-2</v>
      </c>
      <c r="D57" s="105">
        <f t="shared" si="2"/>
        <v>11473.859559200406</v>
      </c>
      <c r="E57" s="62">
        <v>3.425891702088335E-2</v>
      </c>
      <c r="F57" s="105">
        <f t="shared" si="3"/>
        <v>12616.395076100438</v>
      </c>
      <c r="G57" s="66">
        <v>4.4072743601257347E-2</v>
      </c>
      <c r="J57" s="43"/>
      <c r="K57" s="44"/>
      <c r="L57" s="44"/>
      <c r="M57" s="44"/>
      <c r="N57" s="44"/>
    </row>
    <row r="58" spans="1:14" ht="15" customHeight="1" outlineLevel="1" x14ac:dyDescent="0.3">
      <c r="A58" s="16">
        <f t="shared" si="1"/>
        <v>40633</v>
      </c>
      <c r="B58" s="102">
        <v>16541.68</v>
      </c>
      <c r="C58" s="62">
        <f t="shared" si="0"/>
        <v>-5.4392626154878644E-2</v>
      </c>
      <c r="D58" s="105">
        <f t="shared" si="2"/>
        <v>11478.421322398764</v>
      </c>
      <c r="E58" s="62">
        <v>3.9757878984159056E-4</v>
      </c>
      <c r="F58" s="105">
        <f t="shared" si="3"/>
        <v>12995.997050198415</v>
      </c>
      <c r="G58" s="66">
        <v>3.0087990413130594E-2</v>
      </c>
      <c r="J58" s="43"/>
      <c r="K58" s="44"/>
      <c r="L58" s="44"/>
      <c r="M58" s="44"/>
      <c r="N58" s="44"/>
    </row>
    <row r="59" spans="1:14" ht="15" customHeight="1" outlineLevel="1" x14ac:dyDescent="0.3">
      <c r="A59" s="16">
        <f t="shared" si="1"/>
        <v>40663</v>
      </c>
      <c r="B59" s="102">
        <v>16639.55</v>
      </c>
      <c r="C59" s="62">
        <f t="shared" si="0"/>
        <v>5.9165695382814186E-3</v>
      </c>
      <c r="D59" s="105">
        <f t="shared" si="2"/>
        <v>11818.349564325981</v>
      </c>
      <c r="E59" s="62">
        <v>2.9614546493766269E-2</v>
      </c>
      <c r="F59" s="105">
        <f t="shared" si="3"/>
        <v>13333.793725998943</v>
      </c>
      <c r="G59" s="66">
        <v>2.5992363225057158E-2</v>
      </c>
      <c r="J59" s="43"/>
      <c r="K59" s="44"/>
      <c r="L59" s="44"/>
      <c r="M59" s="44"/>
      <c r="N59" s="44"/>
    </row>
    <row r="60" spans="1:14" ht="15" customHeight="1" outlineLevel="1" x14ac:dyDescent="0.3">
      <c r="A60" s="16">
        <f t="shared" si="1"/>
        <v>40694</v>
      </c>
      <c r="B60" s="102">
        <v>15890.07</v>
      </c>
      <c r="C60" s="62">
        <f t="shared" si="0"/>
        <v>-4.5042083469805351E-2</v>
      </c>
      <c r="D60" s="105">
        <f t="shared" si="2"/>
        <v>11684.572014351606</v>
      </c>
      <c r="E60" s="62">
        <v>-1.1319478176393227E-2</v>
      </c>
      <c r="F60" s="105">
        <f t="shared" si="3"/>
        <v>13213.655904165971</v>
      </c>
      <c r="G60" s="66">
        <v>-9.0100255262476336E-3</v>
      </c>
      <c r="J60" s="43"/>
      <c r="K60" s="44"/>
      <c r="L60" s="44"/>
      <c r="M60" s="44"/>
      <c r="N60" s="44"/>
    </row>
    <row r="61" spans="1:14" ht="15" customHeight="1" outlineLevel="1" x14ac:dyDescent="0.3">
      <c r="A61" s="16">
        <f t="shared" si="1"/>
        <v>40724</v>
      </c>
      <c r="B61" s="102">
        <v>15176.71</v>
      </c>
      <c r="C61" s="62">
        <f t="shared" si="0"/>
        <v>-4.4893446032648103E-2</v>
      </c>
      <c r="D61" s="105">
        <f t="shared" si="2"/>
        <v>11489.800102511525</v>
      </c>
      <c r="E61" s="62">
        <v>-1.6669152417465805E-2</v>
      </c>
      <c r="F61" s="105">
        <f t="shared" si="3"/>
        <v>12974.687446818472</v>
      </c>
      <c r="G61" s="66">
        <v>-1.8084961427833002E-2</v>
      </c>
      <c r="J61" s="43"/>
      <c r="K61" s="44"/>
      <c r="L61" s="44"/>
      <c r="M61" s="44"/>
      <c r="N61" s="44"/>
    </row>
    <row r="62" spans="1:14" ht="15" customHeight="1" outlineLevel="1" x14ac:dyDescent="0.3">
      <c r="A62" s="16">
        <f t="shared" si="1"/>
        <v>40755</v>
      </c>
      <c r="B62" s="102">
        <v>14172.51</v>
      </c>
      <c r="C62" s="62">
        <f t="shared" si="0"/>
        <v>-6.6167173254282313E-2</v>
      </c>
      <c r="D62" s="105">
        <f t="shared" si="2"/>
        <v>11256.176319835975</v>
      </c>
      <c r="E62" s="62">
        <v>-2.0333145972181277E-2</v>
      </c>
      <c r="F62" s="105">
        <f t="shared" si="3"/>
        <v>12558.410264125621</v>
      </c>
      <c r="G62" s="66">
        <v>-3.2083792723263338E-2</v>
      </c>
      <c r="J62" s="43"/>
      <c r="K62" s="44"/>
      <c r="L62" s="44"/>
      <c r="M62" s="44"/>
      <c r="N62" s="44"/>
    </row>
    <row r="63" spans="1:14" ht="15" customHeight="1" outlineLevel="1" x14ac:dyDescent="0.3">
      <c r="A63" s="16">
        <f t="shared" si="1"/>
        <v>40786</v>
      </c>
      <c r="B63" s="102">
        <v>13061.73</v>
      </c>
      <c r="C63" s="62">
        <f t="shared" si="0"/>
        <v>-7.8375672340326497E-2</v>
      </c>
      <c r="D63" s="105">
        <f t="shared" si="2"/>
        <v>10644.695028190667</v>
      </c>
      <c r="E63" s="62">
        <v>-5.432406833995107E-2</v>
      </c>
      <c r="F63" s="105">
        <f t="shared" si="3"/>
        <v>11594.841300181766</v>
      </c>
      <c r="G63" s="66">
        <v>-7.6726985635784506E-2</v>
      </c>
      <c r="J63" s="43"/>
      <c r="K63" s="44"/>
      <c r="L63" s="44"/>
      <c r="M63" s="44"/>
      <c r="N63" s="44"/>
    </row>
    <row r="64" spans="1:14" ht="15" customHeight="1" outlineLevel="1" x14ac:dyDescent="0.3">
      <c r="A64" s="16">
        <f t="shared" si="1"/>
        <v>40816</v>
      </c>
      <c r="B64" s="102">
        <v>11170.43</v>
      </c>
      <c r="C64" s="62">
        <f t="shared" si="0"/>
        <v>-0.14479705215159089</v>
      </c>
      <c r="D64" s="105">
        <f t="shared" si="2"/>
        <v>9896.4120963608348</v>
      </c>
      <c r="E64" s="62">
        <v>-7.0296324117143039E-2</v>
      </c>
      <c r="F64" s="105">
        <f t="shared" si="3"/>
        <v>10401.848805404348</v>
      </c>
      <c r="G64" s="66">
        <v>-0.10288993733434859</v>
      </c>
      <c r="J64" s="43"/>
      <c r="K64" s="44"/>
      <c r="L64" s="44"/>
      <c r="M64" s="44"/>
      <c r="N64" s="44"/>
    </row>
    <row r="65" spans="1:14" ht="15" customHeight="1" outlineLevel="1" x14ac:dyDescent="0.3">
      <c r="A65" s="16">
        <f t="shared" si="1"/>
        <v>40847</v>
      </c>
      <c r="B65" s="102">
        <v>12369.31</v>
      </c>
      <c r="C65" s="62">
        <f t="shared" si="0"/>
        <v>0.10732621752251249</v>
      </c>
      <c r="D65" s="105">
        <f t="shared" si="2"/>
        <v>10978.011276268575</v>
      </c>
      <c r="E65" s="62">
        <v>0.10929205144008414</v>
      </c>
      <c r="F65" s="105">
        <f t="shared" si="3"/>
        <v>11961.692041701703</v>
      </c>
      <c r="G65" s="66">
        <v>0.14995826852308491</v>
      </c>
      <c r="J65" s="43"/>
      <c r="K65" s="44"/>
      <c r="L65" s="44"/>
      <c r="M65" s="44"/>
      <c r="N65" s="44"/>
    </row>
    <row r="66" spans="1:14" ht="15" customHeight="1" outlineLevel="1" x14ac:dyDescent="0.3">
      <c r="A66" s="16">
        <f t="shared" si="1"/>
        <v>40877</v>
      </c>
      <c r="B66" s="102">
        <v>12155.29</v>
      </c>
      <c r="C66" s="62">
        <f t="shared" si="0"/>
        <v>-1.7302501109600989E-2</v>
      </c>
      <c r="D66" s="105">
        <f t="shared" si="2"/>
        <v>10953.767298821112</v>
      </c>
      <c r="E66" s="62">
        <v>-2.2084125109136377E-3</v>
      </c>
      <c r="F66" s="105">
        <f t="shared" si="3"/>
        <v>12037.237545350727</v>
      </c>
      <c r="G66" s="66">
        <v>6.3156201802931911E-3</v>
      </c>
      <c r="J66" s="43"/>
      <c r="K66" s="44"/>
      <c r="L66" s="44"/>
      <c r="M66" s="44"/>
      <c r="N66" s="44"/>
    </row>
    <row r="67" spans="1:14" ht="15" customHeight="1" outlineLevel="1" x14ac:dyDescent="0.3">
      <c r="A67" s="16">
        <f t="shared" si="1"/>
        <v>40908</v>
      </c>
      <c r="B67" s="102">
        <v>11769.82</v>
      </c>
      <c r="C67" s="62">
        <f t="shared" ref="C67:C130" si="13">(B67-B66)/B66</f>
        <v>-3.1712118756525028E-2</v>
      </c>
      <c r="D67" s="105">
        <f t="shared" si="2"/>
        <v>11065.812403895432</v>
      </c>
      <c r="E67" s="62">
        <v>1.0228910475976516E-2</v>
      </c>
      <c r="F67" s="105">
        <f t="shared" si="3"/>
        <v>12188.081913720762</v>
      </c>
      <c r="G67" s="66">
        <v>1.2531477243156841E-2</v>
      </c>
      <c r="J67" s="43"/>
      <c r="K67" s="44"/>
      <c r="L67" s="44"/>
      <c r="M67" s="44"/>
      <c r="N67" s="44"/>
    </row>
    <row r="68" spans="1:14" ht="15" customHeight="1" outlineLevel="1" x14ac:dyDescent="0.3">
      <c r="A68" s="16">
        <f t="shared" ref="A68:A131" si="14">EOMONTH(A67,1)</f>
        <v>40939</v>
      </c>
      <c r="B68" s="102">
        <v>12530.57</v>
      </c>
      <c r="C68" s="62">
        <f t="shared" si="13"/>
        <v>6.4635652881692332E-2</v>
      </c>
      <c r="D68" s="105">
        <f t="shared" ref="D68:D131" si="15">D67*(1+E68)</f>
        <v>11561.711942593534</v>
      </c>
      <c r="E68" s="62">
        <v>4.4813658554661018E-2</v>
      </c>
      <c r="F68" s="105">
        <f t="shared" ref="F68:F131" si="16">F67*(1+G68)</f>
        <v>12989.831076998198</v>
      </c>
      <c r="G68" s="66">
        <v>6.5781405881007782E-2</v>
      </c>
      <c r="J68" s="43"/>
      <c r="K68" s="44"/>
      <c r="L68" s="44"/>
      <c r="M68" s="44"/>
      <c r="N68" s="44"/>
    </row>
    <row r="69" spans="1:14" ht="15" customHeight="1" outlineLevel="1" x14ac:dyDescent="0.3">
      <c r="A69" s="16">
        <f t="shared" si="14"/>
        <v>40968</v>
      </c>
      <c r="B69" s="102">
        <v>13143.13</v>
      </c>
      <c r="C69" s="62">
        <f t="shared" si="13"/>
        <v>4.8885246241791039E-2</v>
      </c>
      <c r="D69" s="105">
        <f t="shared" si="15"/>
        <v>12061.660686827261</v>
      </c>
      <c r="E69" s="62">
        <v>4.3241757511005563E-2</v>
      </c>
      <c r="F69" s="105">
        <f t="shared" si="16"/>
        <v>13264.586842799739</v>
      </c>
      <c r="G69" s="66">
        <v>2.1151604218169195E-2</v>
      </c>
      <c r="J69" s="43"/>
      <c r="K69" s="44"/>
      <c r="L69" s="44"/>
      <c r="M69" s="44"/>
      <c r="N69" s="44"/>
    </row>
    <row r="70" spans="1:14" ht="15" customHeight="1" outlineLevel="1" x14ac:dyDescent="0.3">
      <c r="A70" s="16">
        <f t="shared" si="14"/>
        <v>40999</v>
      </c>
      <c r="B70" s="102">
        <v>13801.56</v>
      </c>
      <c r="C70" s="62">
        <f t="shared" si="13"/>
        <v>5.0096894727511658E-2</v>
      </c>
      <c r="D70" s="105">
        <f t="shared" si="15"/>
        <v>12458.585340850839</v>
      </c>
      <c r="E70" s="62">
        <v>3.2907960547842841E-2</v>
      </c>
      <c r="F70" s="105">
        <f t="shared" si="16"/>
        <v>13649.146259350691</v>
      </c>
      <c r="G70" s="66">
        <v>2.8991435700818524E-2</v>
      </c>
    </row>
    <row r="71" spans="1:14" ht="15" customHeight="1" outlineLevel="1" x14ac:dyDescent="0.3">
      <c r="A71" s="16">
        <f t="shared" si="14"/>
        <v>41029</v>
      </c>
      <c r="B71" s="102">
        <v>13625.9</v>
      </c>
      <c r="C71" s="62">
        <f t="shared" si="13"/>
        <v>-1.2727546741093027E-2</v>
      </c>
      <c r="D71" s="105">
        <f t="shared" si="15"/>
        <v>12380.420297283439</v>
      </c>
      <c r="E71" s="62">
        <v>-6.2739902989710217E-3</v>
      </c>
      <c r="F71" s="105">
        <f t="shared" si="16"/>
        <v>13476.893632029512</v>
      </c>
      <c r="G71" s="66">
        <v>-1.2620029417823253E-2</v>
      </c>
    </row>
    <row r="72" spans="1:14" ht="15" customHeight="1" outlineLevel="1" x14ac:dyDescent="0.3">
      <c r="A72" s="16">
        <f t="shared" si="14"/>
        <v>41060</v>
      </c>
      <c r="B72" s="102">
        <v>12279.72</v>
      </c>
      <c r="C72" s="62">
        <f t="shared" si="13"/>
        <v>-9.8795675881960116E-2</v>
      </c>
      <c r="D72" s="105">
        <f t="shared" si="15"/>
        <v>11636.340338288053</v>
      </c>
      <c r="E72" s="62">
        <v>-6.0101348833743184E-2</v>
      </c>
      <c r="F72" s="105">
        <f t="shared" si="16"/>
        <v>12631.834672993771</v>
      </c>
      <c r="G72" s="66">
        <v>-6.2704283502494462E-2</v>
      </c>
    </row>
    <row r="73" spans="1:14" ht="15" customHeight="1" outlineLevel="1" x14ac:dyDescent="0.3">
      <c r="A73" s="16">
        <f t="shared" si="14"/>
        <v>41090</v>
      </c>
      <c r="B73" s="102">
        <v>12093.67</v>
      </c>
      <c r="C73" s="62">
        <f t="shared" si="13"/>
        <v>-1.5150996928268665E-2</v>
      </c>
      <c r="D73" s="105">
        <f t="shared" si="15"/>
        <v>12115.786776012295</v>
      </c>
      <c r="E73" s="62">
        <v>4.1202510736702891E-2</v>
      </c>
      <c r="F73" s="105">
        <f t="shared" si="16"/>
        <v>13160.307904037718</v>
      </c>
      <c r="G73" s="66">
        <v>4.1836617144285215E-2</v>
      </c>
    </row>
    <row r="74" spans="1:14" ht="15" customHeight="1" outlineLevel="1" x14ac:dyDescent="0.3">
      <c r="A74" s="16">
        <f t="shared" si="14"/>
        <v>41121</v>
      </c>
      <c r="B74" s="102">
        <v>12192.17</v>
      </c>
      <c r="C74" s="62">
        <f t="shared" si="13"/>
        <v>8.1447567198377341E-3</v>
      </c>
      <c r="D74" s="105">
        <f t="shared" si="15"/>
        <v>12284.05945668887</v>
      </c>
      <c r="E74" s="62">
        <v>1.3888712618295163E-2</v>
      </c>
      <c r="F74" s="105">
        <f t="shared" si="16"/>
        <v>13059.457246375016</v>
      </c>
      <c r="G74" s="66">
        <v>-7.6632445379002379E-3</v>
      </c>
    </row>
    <row r="75" spans="1:14" ht="15" customHeight="1" outlineLevel="1" x14ac:dyDescent="0.3">
      <c r="A75" s="16">
        <f t="shared" si="14"/>
        <v>41152</v>
      </c>
      <c r="B75" s="102">
        <v>12476.72</v>
      </c>
      <c r="C75" s="62">
        <f t="shared" si="13"/>
        <v>2.33387493776743E-2</v>
      </c>
      <c r="D75" s="105">
        <f t="shared" si="15"/>
        <v>12560.738083034335</v>
      </c>
      <c r="E75" s="62">
        <v>2.2523387103504211E-2</v>
      </c>
      <c r="F75" s="105">
        <f t="shared" si="16"/>
        <v>13554.264263745794</v>
      </c>
      <c r="G75" s="66">
        <v>3.7888788793893013E-2</v>
      </c>
    </row>
    <row r="76" spans="1:14" ht="15" customHeight="1" outlineLevel="1" x14ac:dyDescent="0.3">
      <c r="A76" s="16">
        <f t="shared" si="14"/>
        <v>41182</v>
      </c>
      <c r="B76" s="102">
        <v>12805.06</v>
      </c>
      <c r="C76" s="62">
        <f t="shared" si="13"/>
        <v>2.6316211311947384E-2</v>
      </c>
      <c r="D76" s="105">
        <f t="shared" si="15"/>
        <v>12885.340850845714</v>
      </c>
      <c r="E76" s="62">
        <v>2.5842650779400955E-2</v>
      </c>
      <c r="F76" s="105">
        <f t="shared" si="16"/>
        <v>13870.406041667169</v>
      </c>
      <c r="G76" s="66">
        <v>2.3324156278033747E-2</v>
      </c>
    </row>
    <row r="77" spans="1:14" ht="15" customHeight="1" outlineLevel="1" x14ac:dyDescent="0.3">
      <c r="A77" s="16">
        <f t="shared" si="14"/>
        <v>41213</v>
      </c>
      <c r="B77" s="102">
        <v>12345.39</v>
      </c>
      <c r="C77" s="62">
        <f t="shared" si="13"/>
        <v>-3.5897528008459162E-2</v>
      </c>
      <c r="D77" s="105">
        <f t="shared" si="15"/>
        <v>12647.411583803174</v>
      </c>
      <c r="E77" s="62">
        <v>-1.8465112393741934E-2</v>
      </c>
      <c r="F77" s="105">
        <f t="shared" si="16"/>
        <v>13588.793713666992</v>
      </c>
      <c r="G77" s="66">
        <v>-2.0303106279239702E-2</v>
      </c>
    </row>
    <row r="78" spans="1:14" ht="15" customHeight="1" outlineLevel="1" x14ac:dyDescent="0.3">
      <c r="A78" s="16">
        <f t="shared" si="14"/>
        <v>41243</v>
      </c>
      <c r="B78" s="102">
        <v>12411.06</v>
      </c>
      <c r="C78" s="62">
        <f t="shared" si="13"/>
        <v>5.3193945270258837E-3</v>
      </c>
      <c r="D78" s="105">
        <f t="shared" si="15"/>
        <v>12720.758585340845</v>
      </c>
      <c r="E78" s="62">
        <v>5.7993685942507867E-3</v>
      </c>
      <c r="F78" s="105">
        <f t="shared" si="16"/>
        <v>13724.445124071703</v>
      </c>
      <c r="G78" s="66">
        <v>9.9825939861224455E-3</v>
      </c>
    </row>
    <row r="79" spans="1:14" ht="15" customHeight="1" outlineLevel="1" x14ac:dyDescent="0.3">
      <c r="A79" s="16">
        <f t="shared" si="14"/>
        <v>41274</v>
      </c>
      <c r="B79" s="102">
        <v>12961.19</v>
      </c>
      <c r="C79" s="62">
        <f t="shared" si="13"/>
        <v>4.4325786838513473E-2</v>
      </c>
      <c r="D79" s="105">
        <f t="shared" si="15"/>
        <v>12836.699128651966</v>
      </c>
      <c r="E79" s="62">
        <v>9.1142790371581128E-3</v>
      </c>
      <c r="F79" s="105">
        <f t="shared" si="16"/>
        <v>14177.816801537043</v>
      </c>
      <c r="G79" s="66">
        <v>3.3033880303849905E-2</v>
      </c>
    </row>
    <row r="80" spans="1:14" ht="15" customHeight="1" outlineLevel="1" x14ac:dyDescent="0.3">
      <c r="A80" s="16">
        <f t="shared" si="14"/>
        <v>41305</v>
      </c>
      <c r="B80" s="102">
        <v>14242.44</v>
      </c>
      <c r="C80" s="62">
        <f t="shared" si="13"/>
        <v>9.8852805953774298E-2</v>
      </c>
      <c r="D80" s="105">
        <f t="shared" si="15"/>
        <v>13501.588928754476</v>
      </c>
      <c r="E80" s="62">
        <v>5.1796010285732441E-2</v>
      </c>
      <c r="F80" s="105">
        <f t="shared" si="16"/>
        <v>14997.101992595888</v>
      </c>
      <c r="G80" s="66">
        <v>5.7786413982301221E-2</v>
      </c>
    </row>
    <row r="81" spans="1:7" ht="15" customHeight="1" outlineLevel="1" x14ac:dyDescent="0.3">
      <c r="A81" s="16">
        <f t="shared" si="14"/>
        <v>41333</v>
      </c>
      <c r="B81" s="102">
        <v>13990.77</v>
      </c>
      <c r="C81" s="62">
        <f t="shared" si="13"/>
        <v>-1.7670427258250698E-2</v>
      </c>
      <c r="D81" s="105">
        <f t="shared" si="15"/>
        <v>13684.87954894925</v>
      </c>
      <c r="E81" s="62">
        <v>1.3575485164151191E-2</v>
      </c>
      <c r="F81" s="105">
        <f t="shared" si="16"/>
        <v>15208.200251078419</v>
      </c>
      <c r="G81" s="66">
        <v>1.407593671008911E-2</v>
      </c>
    </row>
    <row r="82" spans="1:7" ht="15" customHeight="1" outlineLevel="1" x14ac:dyDescent="0.3">
      <c r="A82" s="16">
        <f t="shared" si="14"/>
        <v>41364</v>
      </c>
      <c r="B82" s="102">
        <v>14951.7</v>
      </c>
      <c r="C82" s="62">
        <f t="shared" si="13"/>
        <v>6.8683138955182618E-2</v>
      </c>
      <c r="D82" s="105">
        <f t="shared" si="15"/>
        <v>14198.103536647865</v>
      </c>
      <c r="E82" s="62">
        <v>3.7502996344459749E-2</v>
      </c>
      <c r="F82" s="105">
        <f t="shared" si="16"/>
        <v>15852.396467143983</v>
      </c>
      <c r="G82" s="66">
        <v>4.2358478020427359E-2</v>
      </c>
    </row>
    <row r="83" spans="1:7" ht="15" customHeight="1" outlineLevel="1" x14ac:dyDescent="0.3">
      <c r="A83" s="16">
        <f t="shared" si="14"/>
        <v>41394</v>
      </c>
      <c r="B83" s="102">
        <v>14860.18</v>
      </c>
      <c r="C83" s="62">
        <f t="shared" si="13"/>
        <v>-6.1210430920898918E-3</v>
      </c>
      <c r="D83" s="105">
        <f t="shared" si="15"/>
        <v>14471.655561250631</v>
      </c>
      <c r="E83" s="62">
        <v>1.9266800238262771E-2</v>
      </c>
      <c r="F83" s="105">
        <f t="shared" si="16"/>
        <v>15810.24587434732</v>
      </c>
      <c r="G83" s="66">
        <v>-2.6589413710428333E-3</v>
      </c>
    </row>
    <row r="84" spans="1:7" ht="15" customHeight="1" outlineLevel="1" x14ac:dyDescent="0.3">
      <c r="A84" s="16">
        <f t="shared" si="14"/>
        <v>41425</v>
      </c>
      <c r="B84" s="102">
        <v>15798.24</v>
      </c>
      <c r="C84" s="62">
        <f t="shared" si="13"/>
        <v>6.3125749486210761E-2</v>
      </c>
      <c r="D84" s="105">
        <f t="shared" si="15"/>
        <v>14810.148641722184</v>
      </c>
      <c r="E84" s="62">
        <v>2.3390073031996694E-2</v>
      </c>
      <c r="F84" s="105">
        <f t="shared" si="16"/>
        <v>16497.628566707186</v>
      </c>
      <c r="G84" s="66">
        <v>4.3477040004492817E-2</v>
      </c>
    </row>
    <row r="85" spans="1:7" ht="15" customHeight="1" outlineLevel="1" x14ac:dyDescent="0.3">
      <c r="A85" s="16">
        <f t="shared" si="14"/>
        <v>41455</v>
      </c>
      <c r="B85" s="102">
        <v>15191.94</v>
      </c>
      <c r="C85" s="62">
        <f t="shared" si="13"/>
        <v>-3.8377692705010132E-2</v>
      </c>
      <c r="D85" s="105">
        <f t="shared" si="15"/>
        <v>14611.276268580206</v>
      </c>
      <c r="E85" s="62">
        <v>-1.3428114595806839E-2</v>
      </c>
      <c r="F85" s="105">
        <f t="shared" si="16"/>
        <v>16473.55660733355</v>
      </c>
      <c r="G85" s="66">
        <v>-1.4591163376179717E-3</v>
      </c>
    </row>
    <row r="86" spans="1:7" ht="15" customHeight="1" outlineLevel="1" x14ac:dyDescent="0.3">
      <c r="A86" s="16">
        <f t="shared" si="14"/>
        <v>41486</v>
      </c>
      <c r="B86" s="102">
        <v>16027.03</v>
      </c>
      <c r="C86" s="62">
        <f t="shared" si="13"/>
        <v>5.4969279762821607E-2</v>
      </c>
      <c r="D86" s="105">
        <f t="shared" si="15"/>
        <v>15354.792414146583</v>
      </c>
      <c r="E86" s="62">
        <v>5.0886461380873271E-2</v>
      </c>
      <c r="F86" s="105">
        <f t="shared" si="16"/>
        <v>17601.1157945103</v>
      </c>
      <c r="G86" s="66">
        <v>6.8446615023910029E-2</v>
      </c>
    </row>
    <row r="87" spans="1:7" ht="15" customHeight="1" outlineLevel="1" x14ac:dyDescent="0.3">
      <c r="A87" s="16">
        <f t="shared" si="14"/>
        <v>41517</v>
      </c>
      <c r="B87" s="102">
        <v>16633.34</v>
      </c>
      <c r="C87" s="62">
        <f t="shared" si="13"/>
        <v>3.78304651579238E-2</v>
      </c>
      <c r="D87" s="105">
        <f t="shared" si="15"/>
        <v>14910.097385955914</v>
      </c>
      <c r="E87" s="62">
        <v>-2.8961318147223247E-2</v>
      </c>
      <c r="F87" s="105">
        <f t="shared" si="16"/>
        <v>17172.309354274614</v>
      </c>
      <c r="G87" s="66">
        <v>-2.4362457769264267E-2</v>
      </c>
    </row>
    <row r="88" spans="1:7" ht="15" customHeight="1" outlineLevel="1" x14ac:dyDescent="0.3">
      <c r="A88" s="16">
        <f t="shared" si="14"/>
        <v>41547</v>
      </c>
      <c r="B88" s="102">
        <v>17845.95</v>
      </c>
      <c r="C88" s="62">
        <f t="shared" si="13"/>
        <v>7.2902375590230259E-2</v>
      </c>
      <c r="D88" s="105">
        <f t="shared" si="15"/>
        <v>15377.652485904657</v>
      </c>
      <c r="E88" s="62">
        <v>3.135828612287539E-2</v>
      </c>
      <c r="F88" s="105">
        <f t="shared" si="16"/>
        <v>18241.563098870138</v>
      </c>
      <c r="G88" s="66">
        <v>6.2266158996801435E-2</v>
      </c>
    </row>
    <row r="89" spans="1:7" ht="15" customHeight="1" outlineLevel="1" x14ac:dyDescent="0.3">
      <c r="A89" s="16">
        <f t="shared" si="14"/>
        <v>41578</v>
      </c>
      <c r="B89" s="102">
        <v>18131.939999999999</v>
      </c>
      <c r="C89" s="62">
        <f t="shared" si="13"/>
        <v>1.6025484773856138E-2</v>
      </c>
      <c r="D89" s="105">
        <f t="shared" si="15"/>
        <v>16084.520758585335</v>
      </c>
      <c r="E89" s="62">
        <v>4.5967241965482186E-2</v>
      </c>
      <c r="F89" s="105">
        <f t="shared" si="16"/>
        <v>18899.645086582586</v>
      </c>
      <c r="G89" s="66">
        <v>3.6075964770431845E-2</v>
      </c>
    </row>
    <row r="90" spans="1:7" ht="15" customHeight="1" outlineLevel="1" x14ac:dyDescent="0.3">
      <c r="A90" s="16">
        <f t="shared" si="14"/>
        <v>41608</v>
      </c>
      <c r="B90" s="102">
        <v>18646.73</v>
      </c>
      <c r="C90" s="62">
        <f t="shared" si="13"/>
        <v>2.8391335951916945E-2</v>
      </c>
      <c r="D90" s="105">
        <f t="shared" si="15"/>
        <v>16574.679651460781</v>
      </c>
      <c r="E90" s="62">
        <v>3.0473950715243836E-2</v>
      </c>
      <c r="F90" s="105">
        <f t="shared" si="16"/>
        <v>19749.316193572085</v>
      </c>
      <c r="G90" s="66">
        <v>4.4956987451193253E-2</v>
      </c>
    </row>
    <row r="91" spans="1:7" ht="15" customHeight="1" outlineLevel="1" x14ac:dyDescent="0.3">
      <c r="A91" s="16">
        <f t="shared" si="14"/>
        <v>41639</v>
      </c>
      <c r="B91" s="102">
        <v>19354.990000000002</v>
      </c>
      <c r="C91" s="62">
        <f t="shared" si="13"/>
        <v>3.7983067272385138E-2</v>
      </c>
      <c r="D91" s="105">
        <f t="shared" si="15"/>
        <v>16994.310609943615</v>
      </c>
      <c r="E91" s="62">
        <v>2.5317590886038577E-2</v>
      </c>
      <c r="F91" s="105">
        <f t="shared" si="16"/>
        <v>20035.146047241207</v>
      </c>
      <c r="G91" s="66">
        <v>1.4472898750902186E-2</v>
      </c>
    </row>
    <row r="92" spans="1:7" ht="15" customHeight="1" outlineLevel="1" x14ac:dyDescent="0.3">
      <c r="A92" s="16">
        <f t="shared" si="14"/>
        <v>41670</v>
      </c>
      <c r="B92" s="102">
        <v>19009.16</v>
      </c>
      <c r="C92" s="62">
        <f t="shared" si="13"/>
        <v>-1.7867743667137091E-2</v>
      </c>
      <c r="D92" s="105">
        <f t="shared" si="15"/>
        <v>16406.714505381849</v>
      </c>
      <c r="E92" s="62">
        <v>-3.4576048305128282E-2</v>
      </c>
      <c r="F92" s="105">
        <f t="shared" si="16"/>
        <v>19262.401621897578</v>
      </c>
      <c r="G92" s="66">
        <v>-3.8569443093729561E-2</v>
      </c>
    </row>
    <row r="93" spans="1:7" ht="15" customHeight="1" outlineLevel="1" x14ac:dyDescent="0.3">
      <c r="A93" s="16">
        <f t="shared" si="14"/>
        <v>41698</v>
      </c>
      <c r="B93" s="102">
        <v>19816.09</v>
      </c>
      <c r="C93" s="62">
        <f t="shared" si="13"/>
        <v>4.244953485582742E-2</v>
      </c>
      <c r="D93" s="105">
        <f t="shared" si="15"/>
        <v>17157.252690927726</v>
      </c>
      <c r="E93" s="62">
        <v>4.5745794217341818E-2</v>
      </c>
      <c r="F93" s="105">
        <f t="shared" si="16"/>
        <v>20120.877738616982</v>
      </c>
      <c r="G93" s="66">
        <v>4.4567449769268963E-2</v>
      </c>
    </row>
    <row r="94" spans="1:7" ht="15" customHeight="1" outlineLevel="1" x14ac:dyDescent="0.3">
      <c r="A94" s="16">
        <f t="shared" si="14"/>
        <v>41729</v>
      </c>
      <c r="B94" s="102">
        <v>19585.54</v>
      </c>
      <c r="C94" s="62">
        <f t="shared" si="13"/>
        <v>-1.1634484905952652E-2</v>
      </c>
      <c r="D94" s="105">
        <f t="shared" si="15"/>
        <v>17301.435161455662</v>
      </c>
      <c r="E94" s="62">
        <v>8.4035872831886849E-3</v>
      </c>
      <c r="F94" s="105">
        <f t="shared" si="16"/>
        <v>20261.313944225058</v>
      </c>
      <c r="G94" s="66">
        <v>6.9796262087782335E-3</v>
      </c>
    </row>
    <row r="95" spans="1:7" ht="15" customHeight="1" outlineLevel="1" x14ac:dyDescent="0.3">
      <c r="A95" s="16">
        <f t="shared" si="14"/>
        <v>41759</v>
      </c>
      <c r="B95" s="102">
        <v>19135.96</v>
      </c>
      <c r="C95" s="62">
        <f t="shared" si="13"/>
        <v>-2.2954690041734959E-2</v>
      </c>
      <c r="D95" s="105">
        <f t="shared" si="15"/>
        <v>17429.318298308557</v>
      </c>
      <c r="E95" s="62">
        <v>7.3914756584929631E-3</v>
      </c>
      <c r="F95" s="105">
        <f t="shared" si="16"/>
        <v>19695.820210087026</v>
      </c>
      <c r="G95" s="66">
        <v>-2.7910022799839784E-2</v>
      </c>
    </row>
    <row r="96" spans="1:7" ht="15" customHeight="1" outlineLevel="1" x14ac:dyDescent="0.3">
      <c r="A96" s="16">
        <f t="shared" si="14"/>
        <v>41790</v>
      </c>
      <c r="B96" s="102">
        <v>20150.400000000001</v>
      </c>
      <c r="C96" s="62">
        <f t="shared" si="13"/>
        <v>5.3012234557346605E-2</v>
      </c>
      <c r="D96" s="105">
        <f t="shared" si="15"/>
        <v>17838.493080471551</v>
      </c>
      <c r="E96" s="62">
        <v>2.3476235568129056E-2</v>
      </c>
      <c r="F96" s="105">
        <f t="shared" si="16"/>
        <v>19748.995562965672</v>
      </c>
      <c r="G96" s="66">
        <v>2.6998293196955903E-3</v>
      </c>
    </row>
    <row r="97" spans="1:7" ht="15" customHeight="1" outlineLevel="1" x14ac:dyDescent="0.3">
      <c r="A97" s="16">
        <f t="shared" si="14"/>
        <v>41820</v>
      </c>
      <c r="B97" s="102">
        <v>21107.19</v>
      </c>
      <c r="C97" s="62">
        <f t="shared" si="13"/>
        <v>4.7482432110528681E-2</v>
      </c>
      <c r="D97" s="105">
        <f t="shared" si="15"/>
        <v>18206.970784213219</v>
      </c>
      <c r="E97" s="62">
        <v>2.0656324616626698E-2</v>
      </c>
      <c r="F97" s="105">
        <f t="shared" si="16"/>
        <v>20680.082180090802</v>
      </c>
      <c r="G97" s="66">
        <v>4.7146023915826341E-2</v>
      </c>
    </row>
    <row r="98" spans="1:7" ht="15" customHeight="1" outlineLevel="1" x14ac:dyDescent="0.3">
      <c r="A98" s="16">
        <f t="shared" si="14"/>
        <v>41851</v>
      </c>
      <c r="B98" s="102">
        <v>19700.82</v>
      </c>
      <c r="C98" s="62">
        <f t="shared" si="13"/>
        <v>-6.6629901943366168E-2</v>
      </c>
      <c r="D98" s="105">
        <f t="shared" si="15"/>
        <v>17955.868785238334</v>
      </c>
      <c r="E98" s="62">
        <v>-1.3791530834586063E-2</v>
      </c>
      <c r="F98" s="105">
        <f t="shared" si="16"/>
        <v>19543.79197486255</v>
      </c>
      <c r="G98" s="66">
        <v>-5.4946116525696698E-2</v>
      </c>
    </row>
    <row r="99" spans="1:7" ht="15" customHeight="1" outlineLevel="1" x14ac:dyDescent="0.3">
      <c r="A99" s="16">
        <f t="shared" si="14"/>
        <v>41882</v>
      </c>
      <c r="B99" s="102">
        <v>21107.19</v>
      </c>
      <c r="C99" s="62">
        <f t="shared" si="13"/>
        <v>7.1386368689222018E-2</v>
      </c>
      <c r="D99" s="105">
        <f t="shared" si="15"/>
        <v>18674.218349564322</v>
      </c>
      <c r="E99" s="62">
        <v>4.0006394172168891E-2</v>
      </c>
      <c r="F99" s="105">
        <f t="shared" si="16"/>
        <v>20383.202902446894</v>
      </c>
      <c r="G99" s="66">
        <v>4.2950259021586223E-2</v>
      </c>
    </row>
    <row r="100" spans="1:7" ht="15" customHeight="1" outlineLevel="1" x14ac:dyDescent="0.3">
      <c r="A100" s="16">
        <f t="shared" si="14"/>
        <v>41912</v>
      </c>
      <c r="B100" s="102">
        <v>19331.93</v>
      </c>
      <c r="C100" s="62">
        <f t="shared" si="13"/>
        <v>-8.4106884905096255E-2</v>
      </c>
      <c r="D100" s="105">
        <f t="shared" si="15"/>
        <v>18412.352639671961</v>
      </c>
      <c r="E100" s="62">
        <v>-1.4022847167708741E-2</v>
      </c>
      <c r="F100" s="105">
        <f t="shared" si="16"/>
        <v>19289.087953908107</v>
      </c>
      <c r="G100" s="66">
        <v>-5.3677282896862355E-2</v>
      </c>
    </row>
    <row r="101" spans="1:7" ht="15" customHeight="1" outlineLevel="1" x14ac:dyDescent="0.3">
      <c r="A101" s="16">
        <f t="shared" si="14"/>
        <v>41943</v>
      </c>
      <c r="B101" s="102">
        <v>19182.07</v>
      </c>
      <c r="C101" s="62">
        <f t="shared" si="13"/>
        <v>-7.7519419944103137E-3</v>
      </c>
      <c r="D101" s="105">
        <f t="shared" si="15"/>
        <v>18862.070732957454</v>
      </c>
      <c r="E101" s="62">
        <v>2.4424803396200012E-2</v>
      </c>
      <c r="F101" s="105">
        <f t="shared" si="16"/>
        <v>20656.306187430775</v>
      </c>
      <c r="G101" s="66">
        <v>7.0880398118857713E-2</v>
      </c>
    </row>
    <row r="102" spans="1:7" ht="15" customHeight="1" outlineLevel="1" x14ac:dyDescent="0.3">
      <c r="A102" s="16">
        <f t="shared" si="14"/>
        <v>41973</v>
      </c>
      <c r="B102" s="102">
        <v>18398.189999999999</v>
      </c>
      <c r="C102" s="62">
        <f t="shared" si="13"/>
        <v>-4.0865245513127681E-2</v>
      </c>
      <c r="D102" s="105">
        <f t="shared" si="15"/>
        <v>19369.349051768324</v>
      </c>
      <c r="E102" s="62">
        <v>2.6894094820909986E-2</v>
      </c>
      <c r="F102" s="105">
        <f t="shared" si="16"/>
        <v>20599.529906203206</v>
      </c>
      <c r="G102" s="66">
        <v>-2.7486173332440522E-3</v>
      </c>
    </row>
    <row r="103" spans="1:7" ht="15" customHeight="1" outlineLevel="1" x14ac:dyDescent="0.3">
      <c r="A103" s="16">
        <f t="shared" si="14"/>
        <v>42004</v>
      </c>
      <c r="B103" s="102">
        <v>18623.18</v>
      </c>
      <c r="C103" s="62">
        <f t="shared" si="13"/>
        <v>1.2228920344881839E-2</v>
      </c>
      <c r="D103" s="105">
        <f t="shared" si="15"/>
        <v>19320.553562275756</v>
      </c>
      <c r="E103" s="62">
        <v>-2.5192116349471716E-3</v>
      </c>
      <c r="F103" s="105">
        <f t="shared" si="16"/>
        <v>21188.183035681246</v>
      </c>
      <c r="G103" s="66">
        <v>2.8576046742735395E-2</v>
      </c>
    </row>
    <row r="104" spans="1:7" ht="15" customHeight="1" outlineLevel="1" x14ac:dyDescent="0.3">
      <c r="A104" s="16">
        <f t="shared" si="14"/>
        <v>42035</v>
      </c>
      <c r="B104" s="102">
        <v>16892.400000000001</v>
      </c>
      <c r="C104" s="62">
        <f t="shared" si="13"/>
        <v>-9.2936866850881469E-2</v>
      </c>
      <c r="D104" s="105">
        <f t="shared" si="15"/>
        <v>18740.543311122503</v>
      </c>
      <c r="E104" s="62">
        <v>-3.0020374379218118E-2</v>
      </c>
      <c r="F104" s="105">
        <f t="shared" si="16"/>
        <v>20447.748309906739</v>
      </c>
      <c r="G104" s="66">
        <v>-3.4945645151715055E-2</v>
      </c>
    </row>
    <row r="105" spans="1:7" ht="15" customHeight="1" outlineLevel="1" x14ac:dyDescent="0.3">
      <c r="A105" s="16">
        <f t="shared" si="14"/>
        <v>42063</v>
      </c>
      <c r="B105" s="102">
        <v>18519.330000000002</v>
      </c>
      <c r="C105" s="62">
        <f t="shared" si="13"/>
        <v>9.6311358954322662E-2</v>
      </c>
      <c r="D105" s="105">
        <f t="shared" si="15"/>
        <v>19817.631983598156</v>
      </c>
      <c r="E105" s="62">
        <v>5.747371645497612E-2</v>
      </c>
      <c r="F105" s="105">
        <f t="shared" si="16"/>
        <v>21680.646983235943</v>
      </c>
      <c r="G105" s="66">
        <v>6.0295082599969074E-2</v>
      </c>
    </row>
    <row r="106" spans="1:7" ht="15" customHeight="1" outlineLevel="1" x14ac:dyDescent="0.3">
      <c r="A106" s="16">
        <f t="shared" si="14"/>
        <v>42094</v>
      </c>
      <c r="B106" s="102">
        <v>18138.560000000001</v>
      </c>
      <c r="C106" s="62">
        <f t="shared" si="13"/>
        <v>-2.056067903104488E-2</v>
      </c>
      <c r="D106" s="105">
        <f t="shared" si="15"/>
        <v>19504.202972834442</v>
      </c>
      <c r="E106" s="62">
        <v>-1.581566410271007E-2</v>
      </c>
      <c r="F106" s="105">
        <f t="shared" si="16"/>
        <v>22028.062577228808</v>
      </c>
      <c r="G106" s="66">
        <v>1.6024226318591683E-2</v>
      </c>
    </row>
    <row r="107" spans="1:7" ht="15" customHeight="1" outlineLevel="1" x14ac:dyDescent="0.3">
      <c r="A107" s="16">
        <f t="shared" si="14"/>
        <v>42124</v>
      </c>
      <c r="B107" s="102">
        <v>17792.400000000001</v>
      </c>
      <c r="C107" s="62">
        <f t="shared" si="13"/>
        <v>-1.9084205140871151E-2</v>
      </c>
      <c r="D107" s="105">
        <f t="shared" si="15"/>
        <v>19691.337775499742</v>
      </c>
      <c r="E107" s="62">
        <v>9.5945885574479917E-3</v>
      </c>
      <c r="F107" s="105">
        <f t="shared" si="16"/>
        <v>21515.867515433427</v>
      </c>
      <c r="G107" s="66">
        <v>-2.32519342089057E-2</v>
      </c>
    </row>
    <row r="108" spans="1:7" ht="15" customHeight="1" outlineLevel="1" x14ac:dyDescent="0.3">
      <c r="A108" s="16">
        <f t="shared" si="14"/>
        <v>42155</v>
      </c>
      <c r="B108" s="102">
        <v>18496.25</v>
      </c>
      <c r="C108" s="62">
        <f t="shared" si="13"/>
        <v>3.9559025201771458E-2</v>
      </c>
      <c r="D108" s="105">
        <f t="shared" si="15"/>
        <v>19944.541260891849</v>
      </c>
      <c r="E108" s="62">
        <v>1.2858622825877575E-2</v>
      </c>
      <c r="F108" s="105">
        <f t="shared" si="16"/>
        <v>21845.475778824071</v>
      </c>
      <c r="G108" s="66">
        <v>1.5319310883198822E-2</v>
      </c>
    </row>
    <row r="109" spans="1:7" ht="15" customHeight="1" outlineLevel="1" x14ac:dyDescent="0.3">
      <c r="A109" s="16">
        <f t="shared" si="14"/>
        <v>42185</v>
      </c>
      <c r="B109" s="102">
        <v>17573.169999999998</v>
      </c>
      <c r="C109" s="62">
        <f t="shared" si="13"/>
        <v>-4.9906332364668606E-2</v>
      </c>
      <c r="D109" s="105">
        <f t="shared" si="15"/>
        <v>19558.431573552025</v>
      </c>
      <c r="E109" s="62">
        <v>-1.9359166114135018E-2</v>
      </c>
      <c r="F109" s="105">
        <f t="shared" si="16"/>
        <v>22070.31182559668</v>
      </c>
      <c r="G109" s="66">
        <v>1.0292110322932535E-2</v>
      </c>
    </row>
    <row r="110" spans="1:7" ht="15" customHeight="1" outlineLevel="1" x14ac:dyDescent="0.3">
      <c r="A110" s="16">
        <f t="shared" si="14"/>
        <v>42216</v>
      </c>
      <c r="B110" s="102">
        <v>17111.63</v>
      </c>
      <c r="C110" s="62">
        <f t="shared" si="13"/>
        <v>-2.626390116296589E-2</v>
      </c>
      <c r="D110" s="105">
        <f t="shared" si="15"/>
        <v>19968.221424910305</v>
      </c>
      <c r="E110" s="62">
        <v>2.0952081449742588E-2</v>
      </c>
      <c r="F110" s="105">
        <f t="shared" si="16"/>
        <v>21883.310190380587</v>
      </c>
      <c r="G110" s="66">
        <v>-8.4729947040989018E-3</v>
      </c>
    </row>
    <row r="111" spans="1:7" ht="15" customHeight="1" outlineLevel="1" x14ac:dyDescent="0.3">
      <c r="A111" s="16">
        <f t="shared" si="14"/>
        <v>42247</v>
      </c>
      <c r="B111" s="102">
        <v>14977</v>
      </c>
      <c r="C111" s="62">
        <f t="shared" si="13"/>
        <v>-0.12474732097409778</v>
      </c>
      <c r="D111" s="105">
        <f t="shared" si="15"/>
        <v>18763.45463864685</v>
      </c>
      <c r="E111" s="62">
        <v>-6.0334206068073382E-2</v>
      </c>
      <c r="F111" s="105">
        <f t="shared" si="16"/>
        <v>20750.472930144457</v>
      </c>
      <c r="G111" s="66">
        <v>-5.1767180119491218E-2</v>
      </c>
    </row>
    <row r="112" spans="1:7" ht="15" customHeight="1" outlineLevel="1" x14ac:dyDescent="0.3">
      <c r="A112" s="16">
        <f t="shared" si="14"/>
        <v>42277</v>
      </c>
      <c r="B112" s="102">
        <v>14157.77</v>
      </c>
      <c r="C112" s="62">
        <f t="shared" si="13"/>
        <v>-5.4699205448354112E-2</v>
      </c>
      <c r="D112" s="105">
        <f t="shared" si="15"/>
        <v>18299.179907739624</v>
      </c>
      <c r="E112" s="62">
        <v>-2.4743563477429453E-2</v>
      </c>
      <c r="F112" s="105">
        <f t="shared" si="16"/>
        <v>20024.441917765649</v>
      </c>
      <c r="G112" s="66">
        <v>-3.4988648924916488E-2</v>
      </c>
    </row>
    <row r="113" spans="1:10" ht="15" customHeight="1" outlineLevel="1" x14ac:dyDescent="0.3">
      <c r="A113" s="16">
        <f t="shared" si="14"/>
        <v>42308</v>
      </c>
      <c r="B113" s="102">
        <v>14688.54</v>
      </c>
      <c r="C113" s="62">
        <f t="shared" si="13"/>
        <v>3.7489661154263734E-2</v>
      </c>
      <c r="D113" s="105">
        <f t="shared" si="15"/>
        <v>19842.798564838547</v>
      </c>
      <c r="E113" s="62">
        <v>8.4354526535150853E-2</v>
      </c>
      <c r="F113" s="105">
        <f t="shared" si="16"/>
        <v>21245.08263637283</v>
      </c>
      <c r="G113" s="66">
        <v>6.0957539971400188E-2</v>
      </c>
    </row>
    <row r="114" spans="1:10" ht="15" customHeight="1" outlineLevel="1" x14ac:dyDescent="0.3">
      <c r="A114" s="16">
        <f t="shared" si="14"/>
        <v>42338</v>
      </c>
      <c r="B114" s="102">
        <v>15219.31</v>
      </c>
      <c r="C114" s="62">
        <f t="shared" si="13"/>
        <v>3.6134973251255642E-2</v>
      </c>
      <c r="D114" s="105">
        <f t="shared" si="15"/>
        <v>19901.793951819582</v>
      </c>
      <c r="E114" s="62">
        <v>2.9731384304618746E-3</v>
      </c>
      <c r="F114" s="105">
        <f t="shared" si="16"/>
        <v>21814.103307181387</v>
      </c>
      <c r="G114" s="66">
        <v>2.6783641209959796E-2</v>
      </c>
    </row>
    <row r="115" spans="1:10" ht="15" customHeight="1" outlineLevel="1" x14ac:dyDescent="0.3">
      <c r="A115" s="16">
        <f t="shared" si="14"/>
        <v>42369</v>
      </c>
      <c r="B115" s="102">
        <v>14154.84</v>
      </c>
      <c r="C115" s="62">
        <f t="shared" si="13"/>
        <v>-6.9942067018806994E-2</v>
      </c>
      <c r="D115" s="105">
        <f t="shared" si="15"/>
        <v>19587.903639159405</v>
      </c>
      <c r="E115" s="62">
        <v>-1.5771960729775159E-2</v>
      </c>
      <c r="F115" s="105">
        <f t="shared" si="16"/>
        <v>20770.22870827794</v>
      </c>
      <c r="G115" s="66">
        <v>-4.7853197731936747E-2</v>
      </c>
    </row>
    <row r="116" spans="1:10" ht="15" customHeight="1" outlineLevel="1" x14ac:dyDescent="0.3">
      <c r="A116" s="16">
        <f t="shared" si="14"/>
        <v>42400</v>
      </c>
      <c r="B116" s="102">
        <v>12889.15</v>
      </c>
      <c r="C116" s="62">
        <f t="shared" si="13"/>
        <v>-8.9417471338425619E-2</v>
      </c>
      <c r="D116" s="105">
        <f t="shared" si="15"/>
        <v>18615.889287544847</v>
      </c>
      <c r="E116" s="62">
        <v>-4.9623194473518928E-2</v>
      </c>
      <c r="F116" s="105">
        <f t="shared" si="16"/>
        <v>19489.136788415861</v>
      </c>
      <c r="G116" s="66">
        <v>-6.1679239928229657E-2</v>
      </c>
    </row>
    <row r="117" spans="1:10" ht="15" customHeight="1" outlineLevel="1" x14ac:dyDescent="0.3">
      <c r="A117" s="16">
        <f t="shared" si="14"/>
        <v>42429</v>
      </c>
      <c r="B117" s="102">
        <v>12633.69</v>
      </c>
      <c r="C117" s="62">
        <f t="shared" si="13"/>
        <v>-1.9819770892572367E-2</v>
      </c>
      <c r="D117" s="105">
        <f t="shared" si="15"/>
        <v>18590.773962070733</v>
      </c>
      <c r="E117" s="62">
        <v>-1.3491338010330756E-3</v>
      </c>
      <c r="F117" s="105">
        <f t="shared" si="16"/>
        <v>19706.918961847423</v>
      </c>
      <c r="G117" s="66">
        <v>1.1174541786838299E-2</v>
      </c>
    </row>
    <row r="118" spans="1:10" ht="15" customHeight="1" outlineLevel="1" x14ac:dyDescent="0.3">
      <c r="A118" s="16">
        <f t="shared" si="14"/>
        <v>42460</v>
      </c>
      <c r="B118" s="102">
        <v>13249.12</v>
      </c>
      <c r="C118" s="62">
        <f t="shared" si="13"/>
        <v>4.8713400439618214E-2</v>
      </c>
      <c r="D118" s="105">
        <f t="shared" si="15"/>
        <v>19851.922091235265</v>
      </c>
      <c r="E118" s="62">
        <v>6.7837311762143582E-2</v>
      </c>
      <c r="F118" s="105">
        <f t="shared" si="16"/>
        <v>21322.354612517913</v>
      </c>
      <c r="G118" s="66">
        <v>8.1973019415057857E-2</v>
      </c>
    </row>
    <row r="119" spans="1:10" ht="15" customHeight="1" outlineLevel="1" x14ac:dyDescent="0.3">
      <c r="A119" s="16">
        <f t="shared" si="14"/>
        <v>42490</v>
      </c>
      <c r="B119" s="102">
        <v>13551.02</v>
      </c>
      <c r="C119" s="62">
        <f t="shared" si="13"/>
        <v>2.2786419022546373E-2</v>
      </c>
      <c r="D119" s="105">
        <f t="shared" si="15"/>
        <v>19928.908252178371</v>
      </c>
      <c r="E119" s="62">
        <v>3.8780205054853578E-3</v>
      </c>
      <c r="F119" s="105">
        <f t="shared" si="16"/>
        <v>21572.717788339403</v>
      </c>
      <c r="G119" s="66">
        <v>1.1741816528766824E-2</v>
      </c>
    </row>
    <row r="120" spans="1:10" ht="15" customHeight="1" outlineLevel="1" x14ac:dyDescent="0.3">
      <c r="A120" s="16">
        <f t="shared" si="14"/>
        <v>42521</v>
      </c>
      <c r="B120" s="102">
        <v>14085.17</v>
      </c>
      <c r="C120" s="62">
        <f t="shared" si="13"/>
        <v>3.941769697041253E-2</v>
      </c>
      <c r="D120" s="105">
        <f t="shared" si="15"/>
        <v>20286.776012301383</v>
      </c>
      <c r="E120" s="62">
        <v>1.7957218508640294E-2</v>
      </c>
      <c r="F120" s="105">
        <f t="shared" si="16"/>
        <v>21930.492217308623</v>
      </c>
      <c r="G120" s="66">
        <v>1.6584578377166981E-2</v>
      </c>
    </row>
    <row r="121" spans="1:10" ht="15" customHeight="1" outlineLevel="1" x14ac:dyDescent="0.3">
      <c r="A121" s="16">
        <f t="shared" si="14"/>
        <v>42551</v>
      </c>
      <c r="B121" s="102">
        <v>14387.08</v>
      </c>
      <c r="C121" s="62">
        <f t="shared" si="13"/>
        <v>2.1434601073327467E-2</v>
      </c>
      <c r="D121" s="105">
        <f t="shared" si="15"/>
        <v>20339.364428498207</v>
      </c>
      <c r="E121" s="62">
        <v>2.5922510390481435E-3</v>
      </c>
      <c r="F121" s="105">
        <f t="shared" si="16"/>
        <v>22063.652574540447</v>
      </c>
      <c r="G121" s="66">
        <v>6.0719274292770908E-3</v>
      </c>
    </row>
    <row r="122" spans="1:10" ht="15" customHeight="1" outlineLevel="1" x14ac:dyDescent="0.3">
      <c r="A122" s="16">
        <f t="shared" si="14"/>
        <v>42582</v>
      </c>
      <c r="B122" s="102">
        <v>14921.22</v>
      </c>
      <c r="C122" s="62">
        <f t="shared" si="13"/>
        <v>3.7126366156301306E-2</v>
      </c>
      <c r="D122" s="105">
        <f t="shared" si="15"/>
        <v>21089.236289082524</v>
      </c>
      <c r="E122" s="62">
        <v>3.6868008497534133E-2</v>
      </c>
      <c r="F122" s="105">
        <f t="shared" si="16"/>
        <v>23186.821588798641</v>
      </c>
      <c r="G122" s="66">
        <v>5.0905851171452632E-2</v>
      </c>
    </row>
    <row r="123" spans="1:10" ht="15" customHeight="1" outlineLevel="1" x14ac:dyDescent="0.3">
      <c r="A123" s="16">
        <f t="shared" si="14"/>
        <v>42613</v>
      </c>
      <c r="B123" s="102">
        <v>15118.62</v>
      </c>
      <c r="C123" s="62">
        <f t="shared" si="13"/>
        <v>1.3229481235448674E-2</v>
      </c>
      <c r="D123" s="105">
        <f t="shared" si="15"/>
        <v>21118.862121988725</v>
      </c>
      <c r="E123" s="62">
        <v>1.4047845308431395E-3</v>
      </c>
      <c r="F123" s="105">
        <f t="shared" si="16"/>
        <v>23501.335549795163</v>
      </c>
      <c r="G123" s="66">
        <v>1.356434126997641E-2</v>
      </c>
    </row>
    <row r="124" spans="1:10" ht="15" customHeight="1" outlineLevel="1" x14ac:dyDescent="0.3">
      <c r="A124" s="16">
        <f t="shared" si="14"/>
        <v>42643</v>
      </c>
      <c r="B124" s="102">
        <v>14944.45</v>
      </c>
      <c r="C124" s="62">
        <f t="shared" si="13"/>
        <v>-1.1520231343866046E-2</v>
      </c>
      <c r="D124" s="105">
        <f t="shared" si="15"/>
        <v>21122.808815991801</v>
      </c>
      <c r="E124" s="62">
        <v>1.8688004970535133E-4</v>
      </c>
      <c r="F124" s="105">
        <f t="shared" si="16"/>
        <v>23652.475884878811</v>
      </c>
      <c r="G124" s="66">
        <v>6.4311381267421197E-3</v>
      </c>
      <c r="I124" s="60"/>
      <c r="J124" s="60"/>
    </row>
    <row r="125" spans="1:10" ht="15" customHeight="1" outlineLevel="1" x14ac:dyDescent="0.3">
      <c r="A125" s="16">
        <f t="shared" si="14"/>
        <v>42674</v>
      </c>
      <c r="B125" s="102">
        <v>14561.25</v>
      </c>
      <c r="C125" s="62">
        <f t="shared" si="13"/>
        <v>-2.5641626155529357E-2</v>
      </c>
      <c r="D125" s="105">
        <f t="shared" si="15"/>
        <v>20737.519220912352</v>
      </c>
      <c r="E125" s="62">
        <v>-1.8240452699062937E-2</v>
      </c>
      <c r="F125" s="105">
        <f t="shared" si="16"/>
        <v>22593.87694197326</v>
      </c>
      <c r="G125" s="66">
        <v>-4.4756369187646916E-2</v>
      </c>
      <c r="I125" s="60"/>
      <c r="J125" s="60"/>
    </row>
    <row r="126" spans="1:10" ht="15" customHeight="1" outlineLevel="1" x14ac:dyDescent="0.3">
      <c r="A126" s="16">
        <f t="shared" si="14"/>
        <v>42704</v>
      </c>
      <c r="B126" s="102">
        <v>15826.95</v>
      </c>
      <c r="C126" s="62">
        <f t="shared" si="13"/>
        <v>8.6922482616533653E-2</v>
      </c>
      <c r="D126" s="105">
        <f t="shared" si="15"/>
        <v>21505.535622757561</v>
      </c>
      <c r="E126" s="62">
        <v>3.7035114647209877E-2</v>
      </c>
      <c r="F126" s="105">
        <f t="shared" si="16"/>
        <v>25429.287386145304</v>
      </c>
      <c r="G126" s="66">
        <v>0.12549463960762863</v>
      </c>
      <c r="I126" s="60"/>
      <c r="J126" s="60"/>
    </row>
    <row r="127" spans="1:10" x14ac:dyDescent="0.3">
      <c r="A127" s="16">
        <f t="shared" si="14"/>
        <v>42735</v>
      </c>
      <c r="B127" s="102">
        <v>16381.6</v>
      </c>
      <c r="C127" s="62">
        <f t="shared" si="13"/>
        <v>3.5044654845058559E-2</v>
      </c>
      <c r="D127" s="105">
        <f t="shared" si="15"/>
        <v>21930.599692465406</v>
      </c>
      <c r="E127" s="62">
        <v>1.9765332850302686E-2</v>
      </c>
      <c r="F127" s="105">
        <f t="shared" si="16"/>
        <v>26285.938374797453</v>
      </c>
      <c r="G127" s="66">
        <v>3.3687573530624348E-2</v>
      </c>
      <c r="I127" s="60"/>
      <c r="J127" s="60"/>
    </row>
    <row r="128" spans="1:10" x14ac:dyDescent="0.3">
      <c r="A128" s="16">
        <f t="shared" si="14"/>
        <v>42766</v>
      </c>
      <c r="B128" s="103">
        <v>16218.02</v>
      </c>
      <c r="C128" s="62">
        <f t="shared" si="13"/>
        <v>-9.9855935928114415E-3</v>
      </c>
      <c r="D128" s="105">
        <f t="shared" si="15"/>
        <v>22346.540235776531</v>
      </c>
      <c r="E128" s="137">
        <v>1.8966218395479073E-2</v>
      </c>
      <c r="F128" s="105">
        <f t="shared" si="16"/>
        <v>26181.363469321823</v>
      </c>
      <c r="G128" s="138">
        <v>-3.9783592270723478E-3</v>
      </c>
    </row>
    <row r="129" spans="1:7" x14ac:dyDescent="0.3">
      <c r="A129" s="16">
        <f t="shared" si="14"/>
        <v>42794</v>
      </c>
      <c r="B129" s="103">
        <v>16229.7</v>
      </c>
      <c r="C129" s="62">
        <f t="shared" si="13"/>
        <v>7.2018655791522578E-4</v>
      </c>
      <c r="D129" s="105">
        <f t="shared" si="15"/>
        <v>23233.880061506927</v>
      </c>
      <c r="E129" s="137">
        <v>3.970815241948622E-2</v>
      </c>
      <c r="F129" s="105">
        <f t="shared" si="16"/>
        <v>26598.133929870688</v>
      </c>
      <c r="G129" s="138">
        <v>1.5918592667536924E-2</v>
      </c>
    </row>
    <row r="130" spans="1:7" x14ac:dyDescent="0.3">
      <c r="A130" s="16">
        <f t="shared" si="14"/>
        <v>42825</v>
      </c>
      <c r="B130" s="103">
        <v>16264.76</v>
      </c>
      <c r="C130" s="62">
        <f t="shared" si="13"/>
        <v>2.1602370961878218E-3</v>
      </c>
      <c r="D130" s="105">
        <f t="shared" si="15"/>
        <v>23260.943106099443</v>
      </c>
      <c r="E130" s="137">
        <v>1.1648095161407301E-3</v>
      </c>
      <c r="F130" s="105">
        <f t="shared" si="16"/>
        <v>26565.60225526636</v>
      </c>
      <c r="G130" s="138">
        <v>-1.223081088699729E-3</v>
      </c>
    </row>
    <row r="131" spans="1:7" x14ac:dyDescent="0.3">
      <c r="A131" s="16">
        <f t="shared" si="14"/>
        <v>42855</v>
      </c>
      <c r="B131" s="103">
        <v>16615.29</v>
      </c>
      <c r="C131" s="62">
        <f t="shared" ref="C131:C175" si="17">(B131-B130)/B130</f>
        <v>2.1551501528457882E-2</v>
      </c>
      <c r="D131" s="105">
        <f t="shared" si="15"/>
        <v>23499.846232701184</v>
      </c>
      <c r="E131" s="137">
        <v>1.0270569233243876E-2</v>
      </c>
      <c r="F131" s="105">
        <f t="shared" si="16"/>
        <v>26805.285965505082</v>
      </c>
      <c r="G131" s="138">
        <v>9.0223330130303481E-3</v>
      </c>
    </row>
    <row r="132" spans="1:7" x14ac:dyDescent="0.3">
      <c r="A132" s="16">
        <f t="shared" ref="A132" si="18">EOMONTH(A131,1)</f>
        <v>42886</v>
      </c>
      <c r="B132" s="103">
        <v>16930.77</v>
      </c>
      <c r="C132" s="62">
        <f t="shared" si="17"/>
        <v>1.8987330344519989E-2</v>
      </c>
      <c r="D132" s="105">
        <f t="shared" ref="D132:D175" si="19">D131*(1+E132)</f>
        <v>23830.548436699137</v>
      </c>
      <c r="E132" s="137">
        <v>1.40725262932897E-2</v>
      </c>
      <c r="F132" s="105">
        <f t="shared" ref="F132:F175" si="20">F131*(1+G132)</f>
        <v>26235.00743616368</v>
      </c>
      <c r="G132" s="138">
        <v>-2.1274853402992067E-2</v>
      </c>
    </row>
    <row r="133" spans="1:7" x14ac:dyDescent="0.3">
      <c r="A133" s="16">
        <f>EOMONTH(A132,1)</f>
        <v>42916</v>
      </c>
      <c r="B133" s="103">
        <v>16311.49</v>
      </c>
      <c r="C133" s="62">
        <f t="shared" si="17"/>
        <v>-3.6577190523526142E-2</v>
      </c>
      <c r="D133" s="105">
        <f t="shared" si="19"/>
        <v>23979.292670425431</v>
      </c>
      <c r="E133" s="137">
        <v>6.2417461403123653E-3</v>
      </c>
      <c r="F133" s="105">
        <f t="shared" si="20"/>
        <v>27020.355110728542</v>
      </c>
      <c r="G133" s="138">
        <v>2.9935103943683261E-2</v>
      </c>
    </row>
    <row r="134" spans="1:7" x14ac:dyDescent="0.3">
      <c r="A134" s="16">
        <f t="shared" ref="A134:A175" si="21">EOMONTH(A133,1)</f>
        <v>42947</v>
      </c>
      <c r="B134" s="103">
        <v>17211.2</v>
      </c>
      <c r="C134" s="62">
        <f t="shared" si="17"/>
        <v>5.5158051165160323E-2</v>
      </c>
      <c r="D134" s="105">
        <f t="shared" si="19"/>
        <v>24472.373141978485</v>
      </c>
      <c r="E134" s="137">
        <v>2.0562761309518951E-2</v>
      </c>
      <c r="F134" s="105">
        <f t="shared" si="20"/>
        <v>27282.063677238428</v>
      </c>
      <c r="G134" s="138">
        <v>9.6856079587930299E-3</v>
      </c>
    </row>
    <row r="135" spans="1:7" x14ac:dyDescent="0.3">
      <c r="A135" s="16">
        <f t="shared" si="21"/>
        <v>42978</v>
      </c>
      <c r="B135" s="103">
        <v>16603.599999999999</v>
      </c>
      <c r="C135" s="62">
        <f t="shared" si="17"/>
        <v>-3.530259365994249E-2</v>
      </c>
      <c r="D135" s="105">
        <f t="shared" si="19"/>
        <v>24547.309072270644</v>
      </c>
      <c r="E135" s="137">
        <v>3.0620622633290573E-3</v>
      </c>
      <c r="F135" s="105">
        <f t="shared" si="20"/>
        <v>26582.225719014128</v>
      </c>
      <c r="G135" s="138">
        <v>-2.5651943581092684E-2</v>
      </c>
    </row>
    <row r="136" spans="1:7" x14ac:dyDescent="0.3">
      <c r="A136" s="16">
        <f t="shared" si="21"/>
        <v>43008</v>
      </c>
      <c r="B136" s="103">
        <v>17643.52</v>
      </c>
      <c r="C136" s="62">
        <f t="shared" si="17"/>
        <v>6.2632200245729963E-2</v>
      </c>
      <c r="D136" s="105">
        <f t="shared" si="19"/>
        <v>25053.664787288584</v>
      </c>
      <c r="E136" s="137">
        <v>2.0627748382813005E-2</v>
      </c>
      <c r="F136" s="105">
        <f t="shared" si="20"/>
        <v>28631.375924587679</v>
      </c>
      <c r="G136" s="138">
        <v>7.708723216911828E-2</v>
      </c>
    </row>
    <row r="137" spans="1:7" x14ac:dyDescent="0.3">
      <c r="A137" s="16">
        <f t="shared" si="21"/>
        <v>43039</v>
      </c>
      <c r="B137" s="103">
        <v>17398.150000000001</v>
      </c>
      <c r="C137" s="62">
        <f t="shared" si="17"/>
        <v>-1.3907088834880963E-2</v>
      </c>
      <c r="D137" s="105">
        <f t="shared" si="19"/>
        <v>25638.288057406469</v>
      </c>
      <c r="E137" s="137">
        <v>2.3334840434781512E-2</v>
      </c>
      <c r="F137" s="105">
        <f t="shared" si="20"/>
        <v>28902.974712110707</v>
      </c>
      <c r="G137" s="138">
        <v>9.4860543285937293E-3</v>
      </c>
    </row>
    <row r="138" spans="1:7" x14ac:dyDescent="0.3">
      <c r="A138" s="16">
        <f t="shared" si="21"/>
        <v>43069</v>
      </c>
      <c r="B138" s="103">
        <v>17760.37</v>
      </c>
      <c r="C138" s="62">
        <f t="shared" si="17"/>
        <v>2.0819454942048291E-2</v>
      </c>
      <c r="D138" s="105">
        <f t="shared" si="19"/>
        <v>26424.60276781139</v>
      </c>
      <c r="E138" s="137">
        <v>3.0669548163445581E-2</v>
      </c>
      <c r="F138" s="105">
        <f t="shared" si="20"/>
        <v>29920.310962360429</v>
      </c>
      <c r="G138" s="138">
        <v>3.5198323369235895E-2</v>
      </c>
    </row>
    <row r="139" spans="1:7" x14ac:dyDescent="0.3">
      <c r="A139" s="16">
        <f t="shared" si="21"/>
        <v>43100</v>
      </c>
      <c r="B139" s="103">
        <v>17912.259999999998</v>
      </c>
      <c r="C139" s="62">
        <f t="shared" si="17"/>
        <v>8.5521866943087006E-3</v>
      </c>
      <c r="D139" s="105">
        <f t="shared" si="19"/>
        <v>26718.400820092276</v>
      </c>
      <c r="E139" s="137">
        <v>1.1118352652732089E-2</v>
      </c>
      <c r="F139" s="105">
        <f t="shared" si="20"/>
        <v>29764.731126572628</v>
      </c>
      <c r="G139" s="138">
        <v>-5.1998067795324676E-3</v>
      </c>
    </row>
    <row r="140" spans="1:7" x14ac:dyDescent="0.3">
      <c r="A140" s="16">
        <f t="shared" si="21"/>
        <v>43131</v>
      </c>
      <c r="B140" s="103">
        <v>18554.91</v>
      </c>
      <c r="C140" s="62">
        <f t="shared" si="17"/>
        <v>3.5877661445289512E-2</v>
      </c>
      <c r="D140" s="105">
        <f t="shared" si="19"/>
        <v>28248.12916453103</v>
      </c>
      <c r="E140" s="137">
        <v>5.7253738902232287E-2</v>
      </c>
      <c r="F140" s="105">
        <f t="shared" si="20"/>
        <v>30517.74443767557</v>
      </c>
      <c r="G140" s="138">
        <v>2.5298844726693526E-2</v>
      </c>
    </row>
    <row r="141" spans="1:7" x14ac:dyDescent="0.3">
      <c r="A141" s="16">
        <f t="shared" si="21"/>
        <v>43159</v>
      </c>
      <c r="B141" s="103">
        <v>18286.169999999998</v>
      </c>
      <c r="C141" s="62">
        <f t="shared" si="17"/>
        <v>-1.4483497898938966E-2</v>
      </c>
      <c r="D141" s="105">
        <f t="shared" si="19"/>
        <v>27207.022039979518</v>
      </c>
      <c r="E141" s="137">
        <v>-3.6855790289246793E-2</v>
      </c>
      <c r="F141" s="105">
        <f t="shared" si="20"/>
        <v>29336.048005800942</v>
      </c>
      <c r="G141" s="138">
        <v>-3.8721617657161089E-2</v>
      </c>
    </row>
    <row r="142" spans="1:7" x14ac:dyDescent="0.3">
      <c r="A142" s="16">
        <f t="shared" si="21"/>
        <v>43190</v>
      </c>
      <c r="B142" s="103">
        <v>19255.98</v>
      </c>
      <c r="C142" s="62">
        <f t="shared" si="17"/>
        <v>5.3035162639306174E-2</v>
      </c>
      <c r="D142" s="105">
        <f t="shared" si="19"/>
        <v>26515.581752947222</v>
      </c>
      <c r="E142" s="137">
        <v>-2.5414037817746205E-2</v>
      </c>
      <c r="F142" s="105">
        <f t="shared" si="20"/>
        <v>29933.234842188071</v>
      </c>
      <c r="G142" s="138">
        <v>2.0356758220092974E-2</v>
      </c>
    </row>
    <row r="143" spans="1:7" x14ac:dyDescent="0.3">
      <c r="A143" s="16">
        <f t="shared" si="21"/>
        <v>43220</v>
      </c>
      <c r="B143" s="103">
        <v>19174.18</v>
      </c>
      <c r="C143" s="62">
        <f t="shared" si="17"/>
        <v>-4.2480310012785261E-3</v>
      </c>
      <c r="D143" s="105">
        <f t="shared" si="19"/>
        <v>26617.324449000531</v>
      </c>
      <c r="E143" s="137">
        <v>3.8370908472336041E-3</v>
      </c>
      <c r="F143" s="105">
        <f t="shared" si="20"/>
        <v>30241.854132805191</v>
      </c>
      <c r="G143" s="138">
        <v>1.0310255214453168E-2</v>
      </c>
    </row>
    <row r="144" spans="1:7" x14ac:dyDescent="0.3">
      <c r="A144" s="16">
        <f t="shared" si="21"/>
        <v>43251</v>
      </c>
      <c r="B144" s="103">
        <v>19980.41</v>
      </c>
      <c r="C144" s="62">
        <f t="shared" si="17"/>
        <v>4.2047691218085964E-2</v>
      </c>
      <c r="D144" s="105">
        <f t="shared" si="19"/>
        <v>27258.3290620195</v>
      </c>
      <c r="E144" s="137">
        <v>2.4082233142822096E-2</v>
      </c>
      <c r="F144" s="105">
        <f t="shared" si="20"/>
        <v>32195.160450954605</v>
      </c>
      <c r="G144" s="138">
        <v>6.4589502666456688E-2</v>
      </c>
    </row>
    <row r="145" spans="1:7" x14ac:dyDescent="0.3">
      <c r="A145" s="16">
        <f t="shared" si="21"/>
        <v>43281</v>
      </c>
      <c r="B145" s="103">
        <v>19618.189999999999</v>
      </c>
      <c r="C145" s="62">
        <f t="shared" si="17"/>
        <v>-1.8128757117596744E-2</v>
      </c>
      <c r="D145" s="105">
        <f t="shared" si="19"/>
        <v>27426.089185033339</v>
      </c>
      <c r="E145" s="137">
        <v>6.154453658261394E-3</v>
      </c>
      <c r="F145" s="105">
        <f t="shared" si="20"/>
        <v>32559.174844802441</v>
      </c>
      <c r="G145" s="138">
        <v>1.1306494167108383E-2</v>
      </c>
    </row>
    <row r="146" spans="1:7" x14ac:dyDescent="0.3">
      <c r="A146" s="16">
        <f t="shared" si="21"/>
        <v>43312</v>
      </c>
      <c r="B146" s="103">
        <v>19653.25</v>
      </c>
      <c r="C146" s="62">
        <f t="shared" si="17"/>
        <v>1.7871169562534216E-3</v>
      </c>
      <c r="D146" s="105">
        <f t="shared" si="19"/>
        <v>28446.745258841642</v>
      </c>
      <c r="E146" s="137">
        <v>3.7214787238615266E-2</v>
      </c>
      <c r="F146" s="105">
        <f t="shared" si="20"/>
        <v>33587.28921620614</v>
      </c>
      <c r="G146" s="138">
        <v>3.1576794445938416E-2</v>
      </c>
    </row>
    <row r="147" spans="1:7" x14ac:dyDescent="0.3">
      <c r="A147" s="16">
        <f t="shared" si="21"/>
        <v>43343</v>
      </c>
      <c r="B147" s="103">
        <v>21966.77</v>
      </c>
      <c r="C147" s="62">
        <f t="shared" si="17"/>
        <v>0.11771691704934301</v>
      </c>
      <c r="D147" s="105">
        <f t="shared" si="19"/>
        <v>29373.654536135342</v>
      </c>
      <c r="E147" s="137">
        <v>3.2584018623557753E-2</v>
      </c>
      <c r="F147" s="105">
        <f t="shared" si="20"/>
        <v>35211.159918214529</v>
      </c>
      <c r="G147" s="138">
        <v>4.8347775003671822E-2</v>
      </c>
    </row>
    <row r="148" spans="1:7" x14ac:dyDescent="0.3">
      <c r="A148" s="16">
        <f t="shared" si="21"/>
        <v>43373</v>
      </c>
      <c r="B148" s="103">
        <v>21931.71</v>
      </c>
      <c r="C148" s="62">
        <f t="shared" si="17"/>
        <v>-1.5960471202639856E-3</v>
      </c>
      <c r="D148" s="105">
        <f t="shared" si="19"/>
        <v>29540.850845720171</v>
      </c>
      <c r="E148" s="137">
        <v>5.6920499755706011E-3</v>
      </c>
      <c r="F148" s="105">
        <f t="shared" si="20"/>
        <v>34093.515615943725</v>
      </c>
      <c r="G148" s="138">
        <v>-3.1741195259309074E-2</v>
      </c>
    </row>
    <row r="149" spans="1:7" x14ac:dyDescent="0.3">
      <c r="A149" s="16">
        <f t="shared" si="21"/>
        <v>43404</v>
      </c>
      <c r="B149" s="103">
        <v>18753.54</v>
      </c>
      <c r="C149" s="62">
        <f t="shared" si="17"/>
        <v>-0.14491209303788891</v>
      </c>
      <c r="D149" s="105">
        <f t="shared" si="19"/>
        <v>27521.732444900077</v>
      </c>
      <c r="E149" s="137">
        <v>-6.8350042162466096E-2</v>
      </c>
      <c r="F149" s="105">
        <f t="shared" si="20"/>
        <v>30520.778096490081</v>
      </c>
      <c r="G149" s="138">
        <v>-0.10479228835476462</v>
      </c>
    </row>
    <row r="150" spans="1:7" x14ac:dyDescent="0.3">
      <c r="A150" s="16">
        <f t="shared" si="21"/>
        <v>43434</v>
      </c>
      <c r="B150" s="103">
        <v>19033.97</v>
      </c>
      <c r="C150" s="62">
        <f t="shared" si="17"/>
        <v>1.4953443456542086E-2</v>
      </c>
      <c r="D150" s="105">
        <f t="shared" si="19"/>
        <v>28082.57303946697</v>
      </c>
      <c r="E150" s="137">
        <v>2.0378099223576251E-2</v>
      </c>
      <c r="F150" s="105">
        <f t="shared" si="20"/>
        <v>30979.92112487082</v>
      </c>
      <c r="G150" s="138">
        <v>1.504362133000603E-2</v>
      </c>
    </row>
    <row r="151" spans="1:7" x14ac:dyDescent="0.3">
      <c r="A151" s="16">
        <f t="shared" si="21"/>
        <v>43465</v>
      </c>
      <c r="B151" s="103">
        <v>16428.34</v>
      </c>
      <c r="C151" s="62">
        <f t="shared" si="17"/>
        <v>-0.13689366958128024</v>
      </c>
      <c r="D151" s="105">
        <f t="shared" si="19"/>
        <v>25547.001537673015</v>
      </c>
      <c r="E151" s="137">
        <v>-9.028985692409619E-2</v>
      </c>
      <c r="F151" s="105">
        <f t="shared" si="20"/>
        <v>27240.159723369772</v>
      </c>
      <c r="G151" s="138">
        <v>-0.12071565277481455</v>
      </c>
    </row>
    <row r="152" spans="1:7" x14ac:dyDescent="0.3">
      <c r="A152" s="16">
        <f t="shared" si="21"/>
        <v>43496</v>
      </c>
      <c r="B152" s="103">
        <v>18426.38</v>
      </c>
      <c r="C152" s="62">
        <f t="shared" si="17"/>
        <v>0.12162153936429371</v>
      </c>
      <c r="D152" s="105">
        <f t="shared" si="19"/>
        <v>27594.208098411098</v>
      </c>
      <c r="E152" s="137">
        <v>8.0134905762586639E-2</v>
      </c>
      <c r="F152" s="105">
        <f t="shared" si="20"/>
        <v>30137.328555115168</v>
      </c>
      <c r="G152" s="138">
        <v>0.10635652878569091</v>
      </c>
    </row>
    <row r="153" spans="1:7" x14ac:dyDescent="0.3">
      <c r="A153" s="16">
        <f t="shared" si="21"/>
        <v>43524</v>
      </c>
      <c r="B153" s="103">
        <v>18192.689999999999</v>
      </c>
      <c r="C153" s="62">
        <f t="shared" si="17"/>
        <v>-1.2682360832675887E-2</v>
      </c>
      <c r="D153" s="105">
        <f t="shared" si="19"/>
        <v>28480.215274218375</v>
      </c>
      <c r="E153" s="137">
        <v>3.2108447274422636E-2</v>
      </c>
      <c r="F153" s="105">
        <f t="shared" si="20"/>
        <v>31449.398324335118</v>
      </c>
      <c r="G153" s="138">
        <v>4.3536366098953838E-2</v>
      </c>
    </row>
    <row r="154" spans="1:7" x14ac:dyDescent="0.3">
      <c r="A154" s="16">
        <f t="shared" si="21"/>
        <v>43555</v>
      </c>
      <c r="B154" s="103">
        <v>17176.14</v>
      </c>
      <c r="C154" s="62">
        <f t="shared" si="17"/>
        <v>-5.5876838444452105E-2</v>
      </c>
      <c r="D154" s="105">
        <f t="shared" si="19"/>
        <v>29033.623782675579</v>
      </c>
      <c r="E154" s="137">
        <v>1.9431331650016537E-2</v>
      </c>
      <c r="F154" s="105">
        <f t="shared" si="20"/>
        <v>30401.824141511548</v>
      </c>
      <c r="G154" s="138">
        <v>-3.3309832258793026E-2</v>
      </c>
    </row>
    <row r="155" spans="1:7" x14ac:dyDescent="0.3">
      <c r="A155" s="16">
        <f t="shared" si="21"/>
        <v>43585</v>
      </c>
      <c r="B155" s="103">
        <v>18239.43</v>
      </c>
      <c r="C155" s="62">
        <f t="shared" si="17"/>
        <v>6.1905061323440591E-2</v>
      </c>
      <c r="D155" s="105">
        <f t="shared" si="19"/>
        <v>30209.17478216302</v>
      </c>
      <c r="E155" s="137">
        <v>4.0489296420135323E-2</v>
      </c>
      <c r="F155" s="105">
        <f t="shared" si="20"/>
        <v>31579.500358859637</v>
      </c>
      <c r="G155" s="138">
        <v>3.8737024853059854E-2</v>
      </c>
    </row>
    <row r="156" spans="1:7" x14ac:dyDescent="0.3">
      <c r="A156" s="16">
        <f t="shared" si="21"/>
        <v>43616</v>
      </c>
      <c r="B156" s="103">
        <v>16685.400000000001</v>
      </c>
      <c r="C156" s="62">
        <f t="shared" si="17"/>
        <v>-8.5201675710260619E-2</v>
      </c>
      <c r="D156" s="105">
        <f t="shared" si="19"/>
        <v>28289.441312147639</v>
      </c>
      <c r="E156" s="137">
        <v>-6.3548027506824978E-2</v>
      </c>
      <c r="F156" s="105">
        <f t="shared" si="20"/>
        <v>28823.162355007138</v>
      </c>
      <c r="G156" s="138">
        <v>-8.7282508352897636E-2</v>
      </c>
    </row>
    <row r="157" spans="1:7" x14ac:dyDescent="0.3">
      <c r="A157" s="16">
        <f t="shared" si="21"/>
        <v>43646</v>
      </c>
      <c r="B157" s="103">
        <v>17456.57</v>
      </c>
      <c r="C157" s="62">
        <f t="shared" si="17"/>
        <v>4.6218250686228569E-2</v>
      </c>
      <c r="D157" s="105">
        <f t="shared" si="19"/>
        <v>30283.188108662245</v>
      </c>
      <c r="E157" s="137">
        <v>7.0476711594105623E-2</v>
      </c>
      <c r="F157" s="105">
        <f t="shared" si="20"/>
        <v>30969.48829821606</v>
      </c>
      <c r="G157" s="138">
        <v>7.4465317745957327E-2</v>
      </c>
    </row>
    <row r="158" spans="1:7" x14ac:dyDescent="0.3">
      <c r="A158" s="16">
        <f t="shared" si="21"/>
        <v>43677</v>
      </c>
      <c r="B158" s="103">
        <v>17398.150000000001</v>
      </c>
      <c r="C158" s="62">
        <f t="shared" si="17"/>
        <v>-3.3465909969712408E-3</v>
      </c>
      <c r="D158" s="105">
        <f t="shared" si="19"/>
        <v>30718.452075858553</v>
      </c>
      <c r="E158" s="137">
        <v>1.4373122328946719E-2</v>
      </c>
      <c r="F158" s="105">
        <f t="shared" si="20"/>
        <v>31321.491376269878</v>
      </c>
      <c r="G158" s="138">
        <v>1.1366125092680202E-2</v>
      </c>
    </row>
    <row r="159" spans="1:7" x14ac:dyDescent="0.3">
      <c r="A159" s="16">
        <f t="shared" si="21"/>
        <v>43708</v>
      </c>
      <c r="B159" s="103">
        <v>16393.28</v>
      </c>
      <c r="C159" s="62">
        <f t="shared" si="17"/>
        <v>-5.7757290286611078E-2</v>
      </c>
      <c r="D159" s="105">
        <f t="shared" si="19"/>
        <v>30231.829830855986</v>
      </c>
      <c r="E159" s="137">
        <v>-1.5841366088397368E-2</v>
      </c>
      <c r="F159" s="105">
        <f t="shared" si="20"/>
        <v>29909.508177313652</v>
      </c>
      <c r="G159" s="138">
        <v>-4.5080331009588748E-2</v>
      </c>
    </row>
    <row r="160" spans="1:7" x14ac:dyDescent="0.3">
      <c r="A160" s="16">
        <f t="shared" si="21"/>
        <v>43738</v>
      </c>
      <c r="B160" s="103">
        <v>15587.06</v>
      </c>
      <c r="C160" s="62">
        <f t="shared" si="17"/>
        <v>-4.9179907864685984E-2</v>
      </c>
      <c r="D160" s="105">
        <f t="shared" si="19"/>
        <v>30797.488467452611</v>
      </c>
      <c r="E160" s="137">
        <v>1.8710697955149458E-2</v>
      </c>
      <c r="F160" s="105">
        <f t="shared" si="20"/>
        <v>30907.680582857109</v>
      </c>
      <c r="G160" s="138">
        <v>3.3373079879012169E-2</v>
      </c>
    </row>
    <row r="161" spans="1:7" x14ac:dyDescent="0.3">
      <c r="A161" s="16">
        <f t="shared" si="21"/>
        <v>43769</v>
      </c>
      <c r="B161" s="139">
        <v>16031</v>
      </c>
      <c r="C161" s="62">
        <f t="shared" si="17"/>
        <v>2.8481317195160633E-2</v>
      </c>
      <c r="D161" s="105">
        <f t="shared" si="19"/>
        <v>31464.531009738614</v>
      </c>
      <c r="E161" s="137">
        <v>2.1658991543773043E-2</v>
      </c>
      <c r="F161" s="105">
        <f t="shared" si="20"/>
        <v>31509.602886662011</v>
      </c>
      <c r="G161" s="138">
        <v>1.947484548998335E-2</v>
      </c>
    </row>
    <row r="162" spans="1:7" x14ac:dyDescent="0.3">
      <c r="A162" s="16">
        <f t="shared" si="21"/>
        <v>43799</v>
      </c>
      <c r="B162" s="139">
        <v>16638</v>
      </c>
      <c r="C162" s="62">
        <f t="shared" si="17"/>
        <v>3.786413823217516E-2</v>
      </c>
      <c r="D162" s="105">
        <f t="shared" si="19"/>
        <v>32606.663249615605</v>
      </c>
      <c r="E162" s="137">
        <v>3.6299039052051674E-2</v>
      </c>
      <c r="F162" s="105">
        <f t="shared" si="20"/>
        <v>32475.29294538674</v>
      </c>
      <c r="G162" s="138">
        <v>3.0647484266883795E-2</v>
      </c>
    </row>
    <row r="163" spans="1:7" x14ac:dyDescent="0.3">
      <c r="A163" s="16">
        <f t="shared" si="21"/>
        <v>43830</v>
      </c>
      <c r="B163" s="139">
        <v>16323</v>
      </c>
      <c r="C163" s="62">
        <f t="shared" si="17"/>
        <v>-1.8932564010097366E-2</v>
      </c>
      <c r="D163" s="105">
        <f t="shared" si="19"/>
        <v>33590.825217837024</v>
      </c>
      <c r="E163" s="137">
        <v>3.0182848232194415E-2</v>
      </c>
      <c r="F163" s="105">
        <f t="shared" si="20"/>
        <v>33446.014438242841</v>
      </c>
      <c r="G163" s="138">
        <v>2.9891077333422444E-2</v>
      </c>
    </row>
    <row r="164" spans="1:7" x14ac:dyDescent="0.3">
      <c r="A164" s="16">
        <f t="shared" si="21"/>
        <v>43861</v>
      </c>
      <c r="B164" s="139">
        <v>16674</v>
      </c>
      <c r="C164" s="62">
        <f t="shared" si="17"/>
        <v>2.1503400110273848E-2</v>
      </c>
      <c r="D164" s="105">
        <f t="shared" si="19"/>
        <v>33577.652485904684</v>
      </c>
      <c r="E164" s="137">
        <v>-3.9215267403869269E-4</v>
      </c>
      <c r="F164" s="105">
        <f t="shared" si="20"/>
        <v>32117.740491452729</v>
      </c>
      <c r="G164" s="138">
        <v>-3.9713967989900123E-2</v>
      </c>
    </row>
    <row r="165" spans="1:7" x14ac:dyDescent="0.3">
      <c r="A165" s="16">
        <f t="shared" si="21"/>
        <v>43890</v>
      </c>
      <c r="B165" s="139">
        <v>15984</v>
      </c>
      <c r="C165" s="62">
        <f t="shared" si="17"/>
        <v>-4.1381792011514935E-2</v>
      </c>
      <c r="D165" s="105">
        <f t="shared" si="19"/>
        <v>30813.582778062551</v>
      </c>
      <c r="E165" s="137">
        <v>-8.2318729964890869E-2</v>
      </c>
      <c r="F165" s="105">
        <f t="shared" si="20"/>
        <v>29032.558804886408</v>
      </c>
      <c r="G165" s="138">
        <v>-9.6058491019546E-2</v>
      </c>
    </row>
    <row r="166" spans="1:7" x14ac:dyDescent="0.3">
      <c r="A166" s="16">
        <f t="shared" si="21"/>
        <v>43921</v>
      </c>
      <c r="B166" s="139">
        <v>12526</v>
      </c>
      <c r="C166" s="62">
        <f t="shared" si="17"/>
        <v>-0.21634134134134134</v>
      </c>
      <c r="D166" s="105">
        <f t="shared" si="19"/>
        <v>27007.688364941074</v>
      </c>
      <c r="E166" s="137">
        <v>-0.12351353104680352</v>
      </c>
      <c r="F166" s="105">
        <f t="shared" si="20"/>
        <v>22530.367418011054</v>
      </c>
      <c r="G166" s="138">
        <v>-0.22396205000645641</v>
      </c>
    </row>
    <row r="167" spans="1:7" x14ac:dyDescent="0.3">
      <c r="A167" s="16">
        <f t="shared" si="21"/>
        <v>43951</v>
      </c>
      <c r="B167" s="139">
        <v>13811</v>
      </c>
      <c r="C167" s="62">
        <f t="shared" si="17"/>
        <v>0.10258661983075204</v>
      </c>
      <c r="D167" s="105">
        <f t="shared" si="19"/>
        <v>30469.912865197355</v>
      </c>
      <c r="E167" s="137">
        <v>0.12819403324982925</v>
      </c>
      <c r="F167" s="105">
        <f t="shared" si="20"/>
        <v>25391.477638481592</v>
      </c>
      <c r="G167" s="138">
        <v>0.12698906180213165</v>
      </c>
    </row>
    <row r="168" spans="1:7" x14ac:dyDescent="0.3">
      <c r="A168" s="16">
        <f t="shared" si="21"/>
        <v>43982</v>
      </c>
      <c r="B168" s="139">
        <v>13402</v>
      </c>
      <c r="C168" s="62">
        <f t="shared" si="17"/>
        <v>-2.9614075736731589E-2</v>
      </c>
      <c r="D168" s="105">
        <f t="shared" si="19"/>
        <v>31921.117375704791</v>
      </c>
      <c r="E168" s="137">
        <v>4.7627458500709929E-2</v>
      </c>
      <c r="F168" s="105">
        <f t="shared" si="20"/>
        <v>26485.222628628366</v>
      </c>
      <c r="G168" s="138">
        <v>4.3075279261777455E-2</v>
      </c>
    </row>
    <row r="169" spans="1:7" x14ac:dyDescent="0.3">
      <c r="A169" s="16">
        <f t="shared" si="21"/>
        <v>44012</v>
      </c>
      <c r="B169" s="139">
        <v>14208</v>
      </c>
      <c r="C169" s="62">
        <f t="shared" si="17"/>
        <v>6.0140277570511866E-2</v>
      </c>
      <c r="D169" s="105">
        <f t="shared" si="19"/>
        <v>32555.971296770909</v>
      </c>
      <c r="E169" s="137">
        <v>1.9888211104706066E-2</v>
      </c>
      <c r="F169" s="105">
        <f t="shared" si="20"/>
        <v>27474.466704977913</v>
      </c>
      <c r="G169" s="138">
        <v>3.7350793316732522E-2</v>
      </c>
    </row>
    <row r="170" spans="1:7" x14ac:dyDescent="0.3">
      <c r="A170" s="16">
        <f t="shared" si="21"/>
        <v>44043</v>
      </c>
      <c r="B170" s="139">
        <v>14664</v>
      </c>
      <c r="C170" s="62">
        <f t="shared" si="17"/>
        <v>3.2094594594594593E-2</v>
      </c>
      <c r="D170" s="105">
        <f t="shared" si="19"/>
        <v>34391.64531009741</v>
      </c>
      <c r="E170" s="137">
        <v>5.6385171143966906E-2</v>
      </c>
      <c r="F170" s="105">
        <f t="shared" si="20"/>
        <v>28603.604381293921</v>
      </c>
      <c r="G170" s="138">
        <v>4.1097710410205268E-2</v>
      </c>
    </row>
    <row r="171" spans="1:7" x14ac:dyDescent="0.3">
      <c r="A171" s="16">
        <f t="shared" si="21"/>
        <v>44074</v>
      </c>
      <c r="B171" s="139">
        <v>14103</v>
      </c>
      <c r="C171" s="62">
        <f t="shared" si="17"/>
        <v>-3.8256955810147299E-2</v>
      </c>
      <c r="D171" s="105">
        <f t="shared" si="19"/>
        <v>36863.710917478238</v>
      </c>
      <c r="E171" s="137">
        <v>7.1879829682211405E-2</v>
      </c>
      <c r="F171" s="105">
        <f t="shared" si="20"/>
        <v>29745.098667903152</v>
      </c>
      <c r="G171" s="138">
        <v>3.9907358226354939E-2</v>
      </c>
    </row>
    <row r="172" spans="1:7" x14ac:dyDescent="0.3">
      <c r="A172" s="16">
        <f t="shared" si="21"/>
        <v>44104</v>
      </c>
      <c r="B172" s="139">
        <v>12759</v>
      </c>
      <c r="C172" s="62">
        <f t="shared" si="17"/>
        <v>-9.5298872580302063E-2</v>
      </c>
      <c r="D172" s="105">
        <f t="shared" si="19"/>
        <v>35462.993336750405</v>
      </c>
      <c r="E172" s="137">
        <v>-3.7997194147475488E-2</v>
      </c>
      <c r="F172" s="105">
        <f t="shared" si="20"/>
        <v>28345.916029310571</v>
      </c>
      <c r="G172" s="138">
        <v>-4.7039098918921662E-2</v>
      </c>
    </row>
    <row r="173" spans="1:7" x14ac:dyDescent="0.3">
      <c r="A173" s="16">
        <f t="shared" si="21"/>
        <v>44135</v>
      </c>
      <c r="B173" s="139">
        <v>12105</v>
      </c>
      <c r="C173" s="62">
        <f t="shared" si="17"/>
        <v>-5.1257935574888315E-2</v>
      </c>
      <c r="D173" s="105">
        <f t="shared" si="19"/>
        <v>34519.938493080488</v>
      </c>
      <c r="E173" s="137">
        <v>-2.6592646444557833E-2</v>
      </c>
      <c r="F173" s="105">
        <f t="shared" si="20"/>
        <v>29077.323770319967</v>
      </c>
      <c r="G173" s="138">
        <v>2.580293190218641E-2</v>
      </c>
    </row>
    <row r="174" spans="1:7" x14ac:dyDescent="0.3">
      <c r="A174" s="16">
        <f t="shared" si="21"/>
        <v>44165</v>
      </c>
      <c r="B174" s="139">
        <v>14231</v>
      </c>
      <c r="C174" s="62">
        <f t="shared" si="17"/>
        <v>0.17562990499793474</v>
      </c>
      <c r="D174" s="105">
        <f t="shared" si="19"/>
        <v>38298.61609431063</v>
      </c>
      <c r="E174" s="137">
        <v>0.10946362497104611</v>
      </c>
      <c r="F174" s="105">
        <f t="shared" si="20"/>
        <v>34361.439483439433</v>
      </c>
      <c r="G174" s="138">
        <v>0.18172634300386026</v>
      </c>
    </row>
    <row r="175" spans="1:7" x14ac:dyDescent="0.3">
      <c r="A175" s="16">
        <f t="shared" si="21"/>
        <v>44196</v>
      </c>
      <c r="B175" s="139">
        <v>16533</v>
      </c>
      <c r="C175" s="62">
        <f t="shared" si="17"/>
        <v>0.16175953903450213</v>
      </c>
      <c r="D175" s="105">
        <f t="shared" si="19"/>
        <v>39771.143003587931</v>
      </c>
      <c r="E175" s="137">
        <v>3.8448567061827754E-2</v>
      </c>
      <c r="F175" s="105">
        <f t="shared" si="20"/>
        <v>37221.094534234719</v>
      </c>
      <c r="G175" s="138">
        <v>8.3222795487758905E-2</v>
      </c>
    </row>
  </sheetData>
  <mergeCells count="20">
    <mergeCell ref="K2:M2"/>
    <mergeCell ref="R21:S21"/>
    <mergeCell ref="R23:S23"/>
    <mergeCell ref="R28:S28"/>
    <mergeCell ref="R24:S24"/>
    <mergeCell ref="R27:S27"/>
    <mergeCell ref="R22:S22"/>
    <mergeCell ref="R18:S18"/>
    <mergeCell ref="R20:S20"/>
    <mergeCell ref="R19:S19"/>
    <mergeCell ref="R25:S25"/>
    <mergeCell ref="R26:S26"/>
    <mergeCell ref="I5:O5"/>
    <mergeCell ref="V8:V9"/>
    <mergeCell ref="Q1:S1"/>
    <mergeCell ref="Q2:S2"/>
    <mergeCell ref="Q3:S3"/>
    <mergeCell ref="Q4:S4"/>
    <mergeCell ref="U8:U9"/>
    <mergeCell ref="T8:T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I14"/>
  <sheetViews>
    <sheetView zoomScale="130" zoomScaleNormal="130" workbookViewId="0"/>
  </sheetViews>
  <sheetFormatPr defaultRowHeight="14.4" x14ac:dyDescent="0.3"/>
  <cols>
    <col min="2" max="2" width="22.33203125" customWidth="1"/>
    <col min="3" max="3" width="8.44140625" style="1" customWidth="1"/>
    <col min="4" max="4" width="3" style="1" customWidth="1"/>
    <col min="5" max="5" width="22.33203125" customWidth="1"/>
    <col min="6" max="6" width="8.44140625" style="2" customWidth="1"/>
    <col min="7" max="7" width="2.5546875" customWidth="1"/>
    <col min="8" max="8" width="22.33203125" customWidth="1"/>
    <col min="9" max="9" width="8.44140625" customWidth="1"/>
  </cols>
  <sheetData>
    <row r="1" spans="2:9" x14ac:dyDescent="0.3">
      <c r="B1" s="184" t="s">
        <v>65</v>
      </c>
      <c r="C1" s="184"/>
      <c r="D1" s="184"/>
      <c r="E1" s="184"/>
      <c r="F1" s="184"/>
      <c r="G1" s="184"/>
      <c r="H1" s="184"/>
      <c r="I1" s="184"/>
    </row>
    <row r="2" spans="2:9" x14ac:dyDescent="0.3">
      <c r="B2" s="40"/>
      <c r="C2" s="40"/>
    </row>
    <row r="3" spans="2:9" x14ac:dyDescent="0.3">
      <c r="B3" s="183" t="s">
        <v>18</v>
      </c>
      <c r="C3" s="183"/>
      <c r="E3" s="4" t="s">
        <v>50</v>
      </c>
      <c r="F3" s="5"/>
      <c r="H3" s="4" t="s">
        <v>45</v>
      </c>
      <c r="I3" s="5"/>
    </row>
    <row r="4" spans="2:9" x14ac:dyDescent="0.3">
      <c r="B4" s="7" t="s">
        <v>97</v>
      </c>
      <c r="C4" s="8">
        <v>22</v>
      </c>
      <c r="E4" s="7" t="s">
        <v>125</v>
      </c>
      <c r="F4" s="6">
        <v>0.125</v>
      </c>
      <c r="H4" s="7" t="s">
        <v>49</v>
      </c>
      <c r="I4" s="6">
        <v>0.52210350751708712</v>
      </c>
    </row>
    <row r="5" spans="2:9" x14ac:dyDescent="0.3">
      <c r="B5" s="7" t="s">
        <v>51</v>
      </c>
      <c r="C5" s="42" t="s">
        <v>147</v>
      </c>
      <c r="E5" s="7" t="s">
        <v>148</v>
      </c>
      <c r="F5" s="6">
        <v>6.3E-2</v>
      </c>
      <c r="H5" s="7" t="s">
        <v>46</v>
      </c>
      <c r="I5" s="6">
        <v>0.24480049186585806</v>
      </c>
    </row>
    <row r="6" spans="2:9" x14ac:dyDescent="0.3">
      <c r="B6" s="7" t="s">
        <v>52</v>
      </c>
      <c r="C6" s="9" t="s">
        <v>149</v>
      </c>
      <c r="E6" s="7" t="s">
        <v>150</v>
      </c>
      <c r="F6" s="6">
        <v>6.2E-2</v>
      </c>
      <c r="H6" s="7" t="s">
        <v>47</v>
      </c>
      <c r="I6" s="6">
        <v>6.9330721006832671E-2</v>
      </c>
    </row>
    <row r="7" spans="2:9" x14ac:dyDescent="0.3">
      <c r="B7" s="7" t="s">
        <v>98</v>
      </c>
      <c r="C7" s="10">
        <v>166.16</v>
      </c>
      <c r="E7" s="7" t="s">
        <v>138</v>
      </c>
      <c r="F7" s="6">
        <v>6.0999999999999999E-2</v>
      </c>
      <c r="H7" s="7" t="s">
        <v>22</v>
      </c>
      <c r="I7" s="6">
        <v>5.7496319406555509E-2</v>
      </c>
    </row>
    <row r="8" spans="2:9" x14ac:dyDescent="0.3">
      <c r="E8" s="7" t="s">
        <v>126</v>
      </c>
      <c r="F8" s="6">
        <v>5.8999999999999997E-2</v>
      </c>
      <c r="H8" s="7" t="s">
        <v>59</v>
      </c>
      <c r="I8" s="6">
        <v>4.7847346264161511E-2</v>
      </c>
    </row>
    <row r="9" spans="2:9" x14ac:dyDescent="0.3">
      <c r="C9" s="41"/>
      <c r="E9" s="7" t="s">
        <v>78</v>
      </c>
      <c r="F9" s="6">
        <v>5.8000000000000003E-2</v>
      </c>
      <c r="H9" s="7" t="s">
        <v>60</v>
      </c>
      <c r="I9" s="6">
        <v>3.389720242579463E-2</v>
      </c>
    </row>
    <row r="10" spans="2:9" x14ac:dyDescent="0.3">
      <c r="C10" s="41"/>
      <c r="E10" s="7" t="s">
        <v>75</v>
      </c>
      <c r="F10" s="6">
        <v>0.05</v>
      </c>
      <c r="H10" s="7" t="s">
        <v>70</v>
      </c>
      <c r="I10" s="6">
        <v>2.452441151371039E-2</v>
      </c>
    </row>
    <row r="11" spans="2:9" x14ac:dyDescent="0.3">
      <c r="E11" s="7" t="s">
        <v>151</v>
      </c>
      <c r="F11" s="6">
        <v>4.9000000000000002E-2</v>
      </c>
      <c r="H11" s="7"/>
      <c r="I11" s="6"/>
    </row>
    <row r="12" spans="2:9" x14ac:dyDescent="0.3">
      <c r="E12" s="7" t="s">
        <v>152</v>
      </c>
      <c r="F12" s="6">
        <v>4.8000000000000001E-2</v>
      </c>
      <c r="H12" s="7"/>
      <c r="I12" s="6"/>
    </row>
    <row r="13" spans="2:9" x14ac:dyDescent="0.3">
      <c r="E13" s="7" t="s">
        <v>99</v>
      </c>
      <c r="F13" s="6">
        <v>4.8000000000000001E-2</v>
      </c>
      <c r="H13" s="7"/>
      <c r="I13" s="6"/>
    </row>
    <row r="14" spans="2:9" x14ac:dyDescent="0.3">
      <c r="G14" s="3"/>
      <c r="H14" s="7"/>
      <c r="I14" s="6"/>
    </row>
  </sheetData>
  <mergeCells count="2">
    <mergeCell ref="B3:C3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6"/>
  <sheetViews>
    <sheetView showGridLines="0" workbookViewId="0">
      <pane ySplit="2" topLeftCell="A3" activePane="bottomLeft" state="frozenSplit"/>
      <selection pane="bottomLeft"/>
    </sheetView>
  </sheetViews>
  <sheetFormatPr defaultColWidth="9.109375" defaultRowHeight="12.75" customHeight="1" x14ac:dyDescent="0.3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18.109375" customWidth="1"/>
    <col min="9" max="9" width="21.109375" bestFit="1" customWidth="1"/>
    <col min="11" max="11" width="17.88671875" customWidth="1"/>
    <col min="16" max="16" width="24.44140625" customWidth="1"/>
    <col min="17" max="17" width="9.33203125" customWidth="1"/>
  </cols>
  <sheetData>
    <row r="1" spans="1:17" ht="38.1" customHeight="1" x14ac:dyDescent="0.3"/>
    <row r="2" spans="1:17" ht="3" customHeight="1" x14ac:dyDescent="0.3"/>
    <row r="3" spans="1:17" ht="12.75" customHeight="1" x14ac:dyDescent="0.3">
      <c r="C3" s="136" t="s">
        <v>24</v>
      </c>
    </row>
    <row r="4" spans="1:17" ht="12.75" customHeight="1" x14ac:dyDescent="0.3">
      <c r="C4" s="136" t="s">
        <v>57</v>
      </c>
    </row>
    <row r="5" spans="1:17" ht="12.75" customHeight="1" x14ac:dyDescent="0.3">
      <c r="C5" s="136" t="s">
        <v>153</v>
      </c>
      <c r="I5" s="107" t="s">
        <v>39</v>
      </c>
      <c r="J5" s="108">
        <v>773.83115715692315</v>
      </c>
      <c r="K5" s="108">
        <v>6325.7095377004125</v>
      </c>
      <c r="P5" s="109"/>
      <c r="Q5" s="109"/>
    </row>
    <row r="6" spans="1:17" ht="12.75" customHeight="1" x14ac:dyDescent="0.3">
      <c r="C6" s="136" t="s">
        <v>25</v>
      </c>
      <c r="I6" s="107" t="s">
        <v>40</v>
      </c>
      <c r="J6" s="108">
        <v>166.1566844170008</v>
      </c>
      <c r="K6" s="108">
        <v>4193.8757620599999</v>
      </c>
      <c r="P6" s="109"/>
      <c r="Q6" s="109"/>
    </row>
    <row r="7" spans="1:17" ht="12.75" customHeight="1" thickBot="1" x14ac:dyDescent="0.35">
      <c r="A7" s="110" t="s">
        <v>26</v>
      </c>
      <c r="B7" s="110" t="s">
        <v>27</v>
      </c>
      <c r="C7" s="110" t="s">
        <v>28</v>
      </c>
      <c r="D7" s="110" t="s">
        <v>29</v>
      </c>
      <c r="E7" s="110" t="s">
        <v>30</v>
      </c>
      <c r="F7" s="110" t="s">
        <v>31</v>
      </c>
      <c r="G7" s="110" t="s">
        <v>32</v>
      </c>
      <c r="H7" s="111" t="s">
        <v>62</v>
      </c>
      <c r="I7" s="112" t="s">
        <v>41</v>
      </c>
      <c r="J7" s="112" t="s">
        <v>42</v>
      </c>
      <c r="K7" s="112" t="s">
        <v>43</v>
      </c>
      <c r="L7" s="109"/>
      <c r="M7" s="112" t="s">
        <v>44</v>
      </c>
      <c r="N7" s="109"/>
      <c r="P7" s="112" t="s">
        <v>45</v>
      </c>
      <c r="Q7" s="112" t="s">
        <v>44</v>
      </c>
    </row>
    <row r="8" spans="1:17" ht="12.75" customHeight="1" x14ac:dyDescent="0.3">
      <c r="A8" s="113" t="s">
        <v>58</v>
      </c>
      <c r="B8" s="114"/>
      <c r="C8" s="114"/>
      <c r="D8" s="114"/>
      <c r="E8" s="115"/>
      <c r="F8" s="115"/>
      <c r="G8" s="115"/>
      <c r="I8" s="109"/>
      <c r="J8" s="109"/>
      <c r="K8" s="109"/>
      <c r="L8" s="109"/>
      <c r="M8" s="109"/>
      <c r="N8" s="109"/>
      <c r="P8" s="109"/>
      <c r="Q8" s="109"/>
    </row>
    <row r="9" spans="1:17" ht="12.75" customHeight="1" x14ac:dyDescent="0.3">
      <c r="A9" s="113" t="s">
        <v>100</v>
      </c>
      <c r="B9" s="114"/>
      <c r="C9" s="114"/>
      <c r="D9" s="114"/>
      <c r="E9" s="115"/>
      <c r="F9" s="115"/>
      <c r="G9" s="115"/>
      <c r="I9" s="109"/>
      <c r="J9" s="116"/>
      <c r="K9" s="116"/>
      <c r="L9" s="109"/>
      <c r="M9" s="117"/>
      <c r="N9" s="118"/>
      <c r="P9" s="109" t="s">
        <v>49</v>
      </c>
      <c r="Q9" s="119">
        <v>0.52210350751708712</v>
      </c>
    </row>
    <row r="10" spans="1:17" ht="12.75" customHeight="1" x14ac:dyDescent="0.3">
      <c r="A10" s="115" t="s">
        <v>113</v>
      </c>
      <c r="B10" s="115" t="s">
        <v>114</v>
      </c>
      <c r="C10" s="120" t="s">
        <v>125</v>
      </c>
      <c r="D10" s="121">
        <v>19280</v>
      </c>
      <c r="E10" s="122">
        <v>51.56</v>
      </c>
      <c r="F10" s="123">
        <v>305856.05</v>
      </c>
      <c r="G10" s="123">
        <v>994076.8</v>
      </c>
      <c r="H10" s="124">
        <v>1</v>
      </c>
      <c r="I10" s="124" t="s">
        <v>46</v>
      </c>
      <c r="J10" s="125">
        <v>83.534018919210382</v>
      </c>
      <c r="K10" s="125">
        <v>1393.60777059</v>
      </c>
      <c r="L10" s="124"/>
      <c r="M10" s="126">
        <v>0.1248147859972803</v>
      </c>
      <c r="N10" s="127">
        <v>0.125</v>
      </c>
      <c r="P10" s="109" t="s">
        <v>46</v>
      </c>
      <c r="Q10" s="119">
        <v>0.24480049186585806</v>
      </c>
    </row>
    <row r="11" spans="1:17" ht="12.75" customHeight="1" x14ac:dyDescent="0.3">
      <c r="A11" s="115" t="s">
        <v>134</v>
      </c>
      <c r="B11" s="115" t="s">
        <v>135</v>
      </c>
      <c r="C11" s="120" t="s">
        <v>148</v>
      </c>
      <c r="D11" s="121">
        <v>4970</v>
      </c>
      <c r="E11" s="122">
        <v>100.48</v>
      </c>
      <c r="F11" s="123">
        <v>265726.98</v>
      </c>
      <c r="G11" s="123">
        <v>499385.59999999998</v>
      </c>
      <c r="H11" s="124">
        <v>2</v>
      </c>
      <c r="I11" s="124" t="s">
        <v>49</v>
      </c>
      <c r="J11" s="125">
        <v>484.16032333082484</v>
      </c>
      <c r="K11" s="125">
        <v>3834.0279483199997</v>
      </c>
      <c r="L11" s="124"/>
      <c r="M11" s="126">
        <v>6.2702103895919722E-2</v>
      </c>
      <c r="N11" s="127">
        <v>6.3E-2</v>
      </c>
      <c r="P11" s="109" t="s">
        <v>47</v>
      </c>
      <c r="Q11" s="119">
        <v>6.9330721006832671E-2</v>
      </c>
    </row>
    <row r="12" spans="1:17" ht="12.75" customHeight="1" x14ac:dyDescent="0.3">
      <c r="A12" s="115" t="s">
        <v>83</v>
      </c>
      <c r="B12" s="115" t="s">
        <v>84</v>
      </c>
      <c r="C12" s="120" t="s">
        <v>150</v>
      </c>
      <c r="D12" s="121">
        <v>5450</v>
      </c>
      <c r="E12" s="122">
        <v>90.03</v>
      </c>
      <c r="F12" s="123">
        <v>407851.55</v>
      </c>
      <c r="G12" s="123">
        <v>490663.5</v>
      </c>
      <c r="H12" s="124">
        <v>3</v>
      </c>
      <c r="I12" s="124" t="s">
        <v>47</v>
      </c>
      <c r="J12" s="125">
        <v>52.0303008367571</v>
      </c>
      <c r="K12" s="125">
        <v>4553.7235758000006</v>
      </c>
      <c r="L12" s="124"/>
      <c r="M12" s="126">
        <v>6.1606970154797436E-2</v>
      </c>
      <c r="N12" s="127">
        <v>6.2E-2</v>
      </c>
      <c r="P12" s="109" t="s">
        <v>22</v>
      </c>
      <c r="Q12" s="119">
        <v>5.7496319406555509E-2</v>
      </c>
    </row>
    <row r="13" spans="1:17" ht="12.75" customHeight="1" x14ac:dyDescent="0.3">
      <c r="A13" s="115" t="s">
        <v>136</v>
      </c>
      <c r="B13" s="115" t="s">
        <v>137</v>
      </c>
      <c r="C13" s="120" t="s">
        <v>138</v>
      </c>
      <c r="D13" s="121">
        <v>8300</v>
      </c>
      <c r="E13" s="122">
        <v>58.72</v>
      </c>
      <c r="F13" s="123">
        <v>272581.15999999997</v>
      </c>
      <c r="G13" s="123">
        <v>487376</v>
      </c>
      <c r="H13" s="124">
        <v>4</v>
      </c>
      <c r="I13" s="124" t="s">
        <v>46</v>
      </c>
      <c r="J13" s="125" t="s">
        <v>67</v>
      </c>
      <c r="K13" s="125">
        <v>5842.8873490400001</v>
      </c>
      <c r="L13" s="124"/>
      <c r="M13" s="126">
        <v>6.119419660554444E-2</v>
      </c>
      <c r="N13" s="127">
        <v>6.0999999999999999E-2</v>
      </c>
      <c r="P13" s="128" t="s">
        <v>59</v>
      </c>
      <c r="Q13" s="119">
        <v>4.7847346264161511E-2</v>
      </c>
    </row>
    <row r="14" spans="1:17" ht="12.75" customHeight="1" x14ac:dyDescent="0.3">
      <c r="A14" s="115" t="s">
        <v>127</v>
      </c>
      <c r="B14" s="115" t="s">
        <v>128</v>
      </c>
      <c r="C14" s="120" t="s">
        <v>126</v>
      </c>
      <c r="D14" s="121">
        <v>2400</v>
      </c>
      <c r="E14" s="122">
        <v>195.1</v>
      </c>
      <c r="F14" s="123">
        <v>187534.56</v>
      </c>
      <c r="G14" s="123">
        <v>468240</v>
      </c>
      <c r="H14" s="124">
        <v>5</v>
      </c>
      <c r="I14" s="124" t="s">
        <v>46</v>
      </c>
      <c r="J14" s="125" t="s">
        <v>67</v>
      </c>
      <c r="K14" s="125">
        <v>6933.7790470442005</v>
      </c>
      <c r="L14" s="124"/>
      <c r="M14" s="126">
        <v>5.8791509263033323E-2</v>
      </c>
      <c r="N14" s="127">
        <v>5.8999999999999997E-2</v>
      </c>
      <c r="P14" s="109" t="s">
        <v>60</v>
      </c>
      <c r="Q14" s="119">
        <v>3.389720242579463E-2</v>
      </c>
    </row>
    <row r="15" spans="1:17" ht="12.75" customHeight="1" x14ac:dyDescent="0.3">
      <c r="A15" s="115" t="s">
        <v>76</v>
      </c>
      <c r="B15" s="115" t="s">
        <v>77</v>
      </c>
      <c r="C15" s="120" t="s">
        <v>78</v>
      </c>
      <c r="D15" s="121">
        <v>8100</v>
      </c>
      <c r="E15" s="122">
        <v>56.84</v>
      </c>
      <c r="F15" s="123">
        <v>333581.58</v>
      </c>
      <c r="G15" s="123">
        <v>460404</v>
      </c>
      <c r="H15" s="124">
        <v>6</v>
      </c>
      <c r="I15" s="124" t="s">
        <v>49</v>
      </c>
      <c r="J15" s="125">
        <v>209.93023302402693</v>
      </c>
      <c r="K15" s="125">
        <v>3429.7380198400001</v>
      </c>
      <c r="L15" s="124"/>
      <c r="M15" s="126">
        <v>5.7807632903505886E-2</v>
      </c>
      <c r="N15" s="127">
        <v>5.8000000000000003E-2</v>
      </c>
      <c r="P15" s="109" t="s">
        <v>70</v>
      </c>
      <c r="Q15" s="119">
        <v>2.452441151371039E-2</v>
      </c>
    </row>
    <row r="16" spans="1:17" ht="12.75" customHeight="1" x14ac:dyDescent="0.3">
      <c r="A16" s="115" t="s">
        <v>73</v>
      </c>
      <c r="B16" s="115" t="s">
        <v>74</v>
      </c>
      <c r="C16" s="120" t="s">
        <v>75</v>
      </c>
      <c r="D16" s="121">
        <v>2450</v>
      </c>
      <c r="E16" s="122">
        <v>161.59</v>
      </c>
      <c r="F16" s="123">
        <v>256557.27</v>
      </c>
      <c r="G16" s="123">
        <v>395895.5</v>
      </c>
      <c r="H16" s="124">
        <v>7</v>
      </c>
      <c r="I16" s="124" t="s">
        <v>49</v>
      </c>
      <c r="J16" s="125">
        <v>564.70735268889928</v>
      </c>
      <c r="K16" s="125">
        <v>5977.4115604500003</v>
      </c>
      <c r="L16" s="124"/>
      <c r="M16" s="126">
        <v>4.9708042788833097E-2</v>
      </c>
      <c r="N16" s="127">
        <v>0.05</v>
      </c>
      <c r="P16" s="109" t="s">
        <v>21</v>
      </c>
      <c r="Q16" s="119">
        <v>0</v>
      </c>
    </row>
    <row r="17" spans="1:17" ht="12.75" customHeight="1" x14ac:dyDescent="0.3">
      <c r="A17" s="115" t="s">
        <v>88</v>
      </c>
      <c r="B17" s="115" t="s">
        <v>89</v>
      </c>
      <c r="C17" s="120" t="s">
        <v>151</v>
      </c>
      <c r="D17" s="121">
        <v>2600</v>
      </c>
      <c r="E17" s="122">
        <v>149.07</v>
      </c>
      <c r="F17" s="123">
        <v>366606.64</v>
      </c>
      <c r="G17" s="123">
        <v>387582</v>
      </c>
      <c r="H17" s="124">
        <v>8</v>
      </c>
      <c r="I17" s="124" t="s">
        <v>49</v>
      </c>
      <c r="J17" s="125" t="s">
        <v>67</v>
      </c>
      <c r="K17" s="125">
        <v>5133.2805232499995</v>
      </c>
      <c r="L17" s="124"/>
      <c r="M17" s="126">
        <v>4.8664212248387545E-2</v>
      </c>
      <c r="N17" s="127">
        <v>4.9000000000000002E-2</v>
      </c>
      <c r="P17" s="109" t="s">
        <v>20</v>
      </c>
      <c r="Q17" s="119">
        <v>0</v>
      </c>
    </row>
    <row r="18" spans="1:17" ht="12.75" customHeight="1" x14ac:dyDescent="0.3">
      <c r="A18" s="115" t="s">
        <v>132</v>
      </c>
      <c r="B18" s="115" t="s">
        <v>133</v>
      </c>
      <c r="C18" s="120" t="s">
        <v>152</v>
      </c>
      <c r="D18" s="121">
        <v>6800</v>
      </c>
      <c r="E18" s="122">
        <v>56.56</v>
      </c>
      <c r="F18" s="123">
        <v>187426.53</v>
      </c>
      <c r="G18" s="123">
        <v>384608</v>
      </c>
      <c r="H18" s="124">
        <v>9</v>
      </c>
      <c r="I18" s="124" t="s">
        <v>49</v>
      </c>
      <c r="J18" s="125">
        <v>166.1566844170008</v>
      </c>
      <c r="K18" s="125">
        <v>4647.7725457514998</v>
      </c>
      <c r="L18" s="124"/>
      <c r="M18" s="126">
        <v>4.8290801287025287E-2</v>
      </c>
      <c r="N18" s="127">
        <v>4.8000000000000001E-2</v>
      </c>
      <c r="P18" s="109" t="s">
        <v>19</v>
      </c>
      <c r="Q18" s="119">
        <v>0</v>
      </c>
    </row>
    <row r="19" spans="1:17" ht="12.75" customHeight="1" x14ac:dyDescent="0.3">
      <c r="A19" s="115" t="s">
        <v>107</v>
      </c>
      <c r="B19" s="115" t="s">
        <v>108</v>
      </c>
      <c r="C19" s="120" t="s">
        <v>99</v>
      </c>
      <c r="D19" s="121">
        <v>8360</v>
      </c>
      <c r="E19" s="122">
        <v>45.89</v>
      </c>
      <c r="F19" s="123">
        <v>295003.5</v>
      </c>
      <c r="G19" s="123">
        <v>383640.4</v>
      </c>
      <c r="H19" s="124">
        <v>10</v>
      </c>
      <c r="I19" s="124" t="s">
        <v>49</v>
      </c>
      <c r="J19" s="125" t="s">
        <v>67</v>
      </c>
      <c r="K19" s="125">
        <v>1347.9896205</v>
      </c>
      <c r="L19" s="124"/>
      <c r="M19" s="126">
        <v>4.8169310888163785E-2</v>
      </c>
      <c r="N19" s="127">
        <v>4.8000000000000001E-2</v>
      </c>
      <c r="P19" s="109" t="s">
        <v>23</v>
      </c>
      <c r="Q19" s="119">
        <v>0</v>
      </c>
    </row>
    <row r="20" spans="1:17" ht="12.75" customHeight="1" x14ac:dyDescent="0.3">
      <c r="A20" s="115" t="s">
        <v>105</v>
      </c>
      <c r="B20" s="115" t="s">
        <v>106</v>
      </c>
      <c r="C20" s="115" t="s">
        <v>154</v>
      </c>
      <c r="D20" s="121">
        <v>980</v>
      </c>
      <c r="E20" s="122">
        <v>378.97</v>
      </c>
      <c r="F20" s="123">
        <v>237803.27</v>
      </c>
      <c r="G20" s="123">
        <v>371390.6</v>
      </c>
      <c r="H20" s="109">
        <v>11</v>
      </c>
      <c r="I20" s="109" t="s">
        <v>49</v>
      </c>
      <c r="J20" s="116" t="s">
        <v>67</v>
      </c>
      <c r="K20" s="116">
        <v>34221.941449183403</v>
      </c>
      <c r="L20" s="109"/>
      <c r="M20" s="141">
        <v>4.6631244447513036E-2</v>
      </c>
      <c r="N20" s="118"/>
      <c r="P20" s="109" t="s">
        <v>48</v>
      </c>
      <c r="Q20" s="119">
        <v>0</v>
      </c>
    </row>
    <row r="21" spans="1:17" ht="12.75" customHeight="1" x14ac:dyDescent="0.3">
      <c r="A21" s="115" t="s">
        <v>103</v>
      </c>
      <c r="B21" s="115" t="s">
        <v>104</v>
      </c>
      <c r="C21" s="115" t="s">
        <v>155</v>
      </c>
      <c r="D21" s="121">
        <v>9250</v>
      </c>
      <c r="E21" s="122">
        <v>40.01</v>
      </c>
      <c r="F21" s="123">
        <v>335630.31</v>
      </c>
      <c r="G21" s="123">
        <v>370092.5</v>
      </c>
      <c r="H21" s="109">
        <v>12</v>
      </c>
      <c r="I21" s="109" t="s">
        <v>49</v>
      </c>
      <c r="J21" s="116" t="s">
        <v>67</v>
      </c>
      <c r="K21" s="116">
        <v>2800.2354775899998</v>
      </c>
      <c r="L21" s="109"/>
      <c r="M21" s="141">
        <v>4.6468256966361615E-2</v>
      </c>
      <c r="N21" s="118"/>
      <c r="P21" s="128"/>
      <c r="Q21" s="129"/>
    </row>
    <row r="22" spans="1:17" ht="12.75" customHeight="1" x14ac:dyDescent="0.3">
      <c r="A22" s="115" t="s">
        <v>101</v>
      </c>
      <c r="B22" s="115" t="s">
        <v>102</v>
      </c>
      <c r="C22" s="115" t="s">
        <v>156</v>
      </c>
      <c r="D22" s="121">
        <v>75960</v>
      </c>
      <c r="E22" s="122">
        <v>4.6399999999999997</v>
      </c>
      <c r="F22" s="123">
        <v>522808.95</v>
      </c>
      <c r="G22" s="123">
        <v>352454.40000000002</v>
      </c>
      <c r="H22" s="109">
        <v>13</v>
      </c>
      <c r="I22" s="109" t="s">
        <v>49</v>
      </c>
      <c r="J22" s="116" t="s">
        <v>67</v>
      </c>
      <c r="K22" s="116">
        <v>232.77361418999999</v>
      </c>
      <c r="L22" s="109"/>
      <c r="M22" s="141">
        <v>4.4253643692116977E-2</v>
      </c>
      <c r="N22" s="118"/>
      <c r="P22" s="109"/>
      <c r="Q22" s="109"/>
    </row>
    <row r="23" spans="1:17" ht="12.75" customHeight="1" x14ac:dyDescent="0.3">
      <c r="A23" s="115" t="s">
        <v>129</v>
      </c>
      <c r="B23" s="115" t="s">
        <v>130</v>
      </c>
      <c r="C23" s="115" t="s">
        <v>131</v>
      </c>
      <c r="D23" s="121">
        <v>23500</v>
      </c>
      <c r="E23" s="122">
        <v>13.46</v>
      </c>
      <c r="F23" s="123">
        <v>508279.93</v>
      </c>
      <c r="G23" s="123">
        <v>316310</v>
      </c>
      <c r="H23" s="109">
        <v>14</v>
      </c>
      <c r="I23" s="109" t="s">
        <v>22</v>
      </c>
      <c r="J23" s="116">
        <v>45.290322457590413</v>
      </c>
      <c r="K23" s="116">
        <v>487.76349959999993</v>
      </c>
      <c r="L23" s="109"/>
      <c r="M23" s="141">
        <v>3.9715407259076692E-2</v>
      </c>
      <c r="N23" s="118"/>
      <c r="P23" s="109"/>
      <c r="Q23" s="109"/>
    </row>
    <row r="24" spans="1:17" ht="12.75" customHeight="1" x14ac:dyDescent="0.3">
      <c r="A24" s="115" t="s">
        <v>90</v>
      </c>
      <c r="B24" s="115" t="s">
        <v>91</v>
      </c>
      <c r="C24" s="115" t="s">
        <v>141</v>
      </c>
      <c r="D24" s="121">
        <v>6920</v>
      </c>
      <c r="E24" s="122">
        <v>34.47</v>
      </c>
      <c r="F24" s="123">
        <v>137297.51999999999</v>
      </c>
      <c r="G24" s="123">
        <v>238532.4</v>
      </c>
      <c r="H24" s="109">
        <v>16</v>
      </c>
      <c r="I24" s="109" t="s">
        <v>49</v>
      </c>
      <c r="J24" s="116" t="s">
        <v>67</v>
      </c>
      <c r="K24" s="116">
        <v>3594.1962115900001</v>
      </c>
      <c r="L24" s="109"/>
      <c r="M24" s="141">
        <v>2.9949768930748272E-2</v>
      </c>
      <c r="N24" s="118"/>
      <c r="P24" s="109"/>
      <c r="Q24" s="109"/>
    </row>
    <row r="25" spans="1:17" ht="12.75" customHeight="1" x14ac:dyDescent="0.3">
      <c r="A25" s="115" t="s">
        <v>109</v>
      </c>
      <c r="B25" s="115" t="s">
        <v>110</v>
      </c>
      <c r="C25" s="115" t="s">
        <v>139</v>
      </c>
      <c r="D25" s="121">
        <v>940</v>
      </c>
      <c r="E25" s="122">
        <v>207.79</v>
      </c>
      <c r="F25" s="123">
        <v>147361.62</v>
      </c>
      <c r="G25" s="123">
        <v>195322.6</v>
      </c>
      <c r="H25" s="109">
        <v>17</v>
      </c>
      <c r="I25" s="109" t="s">
        <v>70</v>
      </c>
      <c r="J25" s="116">
        <v>47.72620425501939</v>
      </c>
      <c r="K25" s="116">
        <v>23175.131307185002</v>
      </c>
      <c r="L25" s="109"/>
      <c r="M25" s="141">
        <v>2.452441151371039E-2</v>
      </c>
      <c r="N25" s="118"/>
      <c r="P25" s="109"/>
      <c r="Q25" s="109"/>
    </row>
    <row r="26" spans="1:17" ht="12.75" customHeight="1" x14ac:dyDescent="0.3">
      <c r="A26" s="115" t="s">
        <v>111</v>
      </c>
      <c r="B26" s="115" t="s">
        <v>112</v>
      </c>
      <c r="C26" s="115" t="s">
        <v>140</v>
      </c>
      <c r="D26" s="121">
        <v>1150</v>
      </c>
      <c r="E26" s="122">
        <v>160.47</v>
      </c>
      <c r="F26" s="123">
        <v>160837.06</v>
      </c>
      <c r="G26" s="123">
        <v>184540.5</v>
      </c>
      <c r="H26" s="109">
        <v>20</v>
      </c>
      <c r="I26" s="109" t="s">
        <v>49</v>
      </c>
      <c r="J26" s="116">
        <v>8027.3375313469332</v>
      </c>
      <c r="K26" s="116">
        <v>8293.6849586999997</v>
      </c>
      <c r="L26" s="109"/>
      <c r="M26" s="141">
        <v>2.317062727480523E-2</v>
      </c>
      <c r="N26" s="118"/>
      <c r="P26" s="109"/>
      <c r="Q26" s="109"/>
    </row>
    <row r="27" spans="1:17" ht="12.75" customHeight="1" x14ac:dyDescent="0.3">
      <c r="A27" s="115" t="s">
        <v>68</v>
      </c>
      <c r="B27" s="115" t="s">
        <v>69</v>
      </c>
      <c r="C27" s="115" t="s">
        <v>142</v>
      </c>
      <c r="D27" s="121">
        <v>739</v>
      </c>
      <c r="E27" s="122">
        <v>191.63</v>
      </c>
      <c r="F27" s="123">
        <v>117541.6</v>
      </c>
      <c r="G27" s="123">
        <v>141614.57</v>
      </c>
      <c r="H27" s="109">
        <v>21</v>
      </c>
      <c r="I27" s="109" t="s">
        <v>22</v>
      </c>
      <c r="J27" s="116">
        <v>198.13218739854935</v>
      </c>
      <c r="K27" s="116">
        <v>10308.353440999999</v>
      </c>
      <c r="L27" s="109"/>
      <c r="M27" s="141">
        <v>1.7780912147478817E-2</v>
      </c>
      <c r="N27" s="118"/>
      <c r="P27" s="109"/>
      <c r="Q27" s="109"/>
    </row>
    <row r="28" spans="1:17" ht="12.75" customHeight="1" x14ac:dyDescent="0.3">
      <c r="A28" s="115" t="s">
        <v>71</v>
      </c>
      <c r="B28" s="115" t="s">
        <v>72</v>
      </c>
      <c r="C28" s="115" t="s">
        <v>143</v>
      </c>
      <c r="D28" s="121">
        <v>630</v>
      </c>
      <c r="E28" s="122">
        <v>205.91</v>
      </c>
      <c r="F28" s="123">
        <v>114302.15</v>
      </c>
      <c r="G28" s="123">
        <v>129723.3</v>
      </c>
      <c r="H28" s="109">
        <v>22</v>
      </c>
      <c r="I28" s="109" t="s">
        <v>49</v>
      </c>
      <c r="J28" s="116">
        <v>168.29688829338158</v>
      </c>
      <c r="K28" s="116">
        <v>10782.964022820001</v>
      </c>
      <c r="L28" s="109"/>
      <c r="M28" s="141">
        <v>1.6287862193706756E-2</v>
      </c>
      <c r="N28" s="118"/>
      <c r="P28" s="109"/>
      <c r="Q28" s="109"/>
    </row>
    <row r="29" spans="1:17" ht="12.75" customHeight="1" x14ac:dyDescent="0.3">
      <c r="A29" s="115" t="s">
        <v>79</v>
      </c>
      <c r="B29" s="115" t="s">
        <v>80</v>
      </c>
      <c r="C29" s="115" t="s">
        <v>144</v>
      </c>
      <c r="D29" s="121">
        <v>2356</v>
      </c>
      <c r="E29" s="122">
        <v>26.11</v>
      </c>
      <c r="F29" s="123">
        <v>50408.39</v>
      </c>
      <c r="G29" s="123">
        <v>61515.16</v>
      </c>
      <c r="H29" s="109">
        <v>23</v>
      </c>
      <c r="I29" s="109" t="s">
        <v>47</v>
      </c>
      <c r="J29" s="116" t="s">
        <v>67</v>
      </c>
      <c r="K29" s="116">
        <v>303.38637395000001</v>
      </c>
      <c r="L29" s="109"/>
      <c r="M29" s="141">
        <v>7.7237508520352329E-3</v>
      </c>
      <c r="N29" s="118"/>
      <c r="P29" s="109"/>
      <c r="Q29" s="109"/>
    </row>
    <row r="30" spans="1:17" ht="12.75" customHeight="1" x14ac:dyDescent="0.3">
      <c r="A30" s="130" t="s">
        <v>115</v>
      </c>
      <c r="D30" s="131">
        <v>191135</v>
      </c>
      <c r="E30" s="132"/>
      <c r="F30" s="133">
        <v>5210996.62</v>
      </c>
      <c r="G30" s="133">
        <v>7313367.8300000001</v>
      </c>
      <c r="H30" s="109"/>
      <c r="I30" s="109"/>
      <c r="J30" s="116"/>
      <c r="K30" s="116"/>
      <c r="L30" s="109"/>
      <c r="M30" s="141"/>
      <c r="N30" s="118"/>
      <c r="P30" s="109"/>
      <c r="Q30" s="109"/>
    </row>
    <row r="31" spans="1:17" ht="12.75" customHeight="1" x14ac:dyDescent="0.3">
      <c r="A31" s="113" t="s">
        <v>81</v>
      </c>
      <c r="B31" s="114"/>
      <c r="C31" s="114"/>
      <c r="D31" s="114"/>
      <c r="E31" s="115"/>
      <c r="F31" s="115"/>
      <c r="G31" s="115"/>
      <c r="H31" s="109"/>
      <c r="I31" s="109"/>
      <c r="J31" s="116"/>
      <c r="K31" s="116"/>
      <c r="L31" s="109"/>
      <c r="M31" s="141"/>
      <c r="N31" s="118"/>
      <c r="P31" s="109"/>
      <c r="Q31" s="109"/>
    </row>
    <row r="32" spans="1:17" ht="12.75" customHeight="1" x14ac:dyDescent="0.3">
      <c r="A32" s="115" t="s">
        <v>116</v>
      </c>
      <c r="B32" s="115"/>
      <c r="C32" s="115" t="s">
        <v>117</v>
      </c>
      <c r="D32" s="121">
        <v>269971.40000000002</v>
      </c>
      <c r="E32" s="122">
        <v>100</v>
      </c>
      <c r="F32" s="123">
        <v>269971.40000000002</v>
      </c>
      <c r="G32" s="123">
        <v>269971.40000000002</v>
      </c>
      <c r="H32" s="109">
        <v>15</v>
      </c>
      <c r="I32" s="152" t="s">
        <v>60</v>
      </c>
      <c r="J32" s="116"/>
      <c r="K32" s="116"/>
      <c r="L32" s="109"/>
      <c r="M32" s="141">
        <v>3.389720242579463E-2</v>
      </c>
      <c r="N32" s="118"/>
      <c r="P32" s="109"/>
      <c r="Q32" s="109"/>
    </row>
    <row r="33" spans="1:17" ht="12.75" customHeight="1" x14ac:dyDescent="0.3">
      <c r="A33" s="130" t="s">
        <v>82</v>
      </c>
      <c r="D33" s="131">
        <v>269971.40000000002</v>
      </c>
      <c r="E33" s="132"/>
      <c r="F33" s="133">
        <v>269971.40000000002</v>
      </c>
      <c r="G33" s="133">
        <v>269971.40000000002</v>
      </c>
      <c r="H33" s="109"/>
      <c r="I33" s="109"/>
      <c r="J33" s="116"/>
      <c r="K33" s="116"/>
      <c r="L33" s="109"/>
      <c r="M33" s="141"/>
      <c r="N33" s="118"/>
      <c r="P33" s="109"/>
      <c r="Q33" s="109"/>
    </row>
    <row r="34" spans="1:17" ht="12.75" customHeight="1" x14ac:dyDescent="0.3">
      <c r="A34" s="113" t="s">
        <v>157</v>
      </c>
      <c r="B34" s="114"/>
      <c r="C34" s="114"/>
      <c r="D34" s="114"/>
      <c r="E34" s="115"/>
      <c r="F34" s="115"/>
      <c r="G34" s="115"/>
      <c r="H34" s="109"/>
      <c r="I34" s="109"/>
      <c r="J34" s="116"/>
      <c r="K34" s="116"/>
      <c r="L34" s="109"/>
      <c r="M34" s="141"/>
      <c r="N34" s="118"/>
      <c r="P34" s="109"/>
      <c r="Q34" s="109"/>
    </row>
    <row r="35" spans="1:17" ht="12.75" customHeight="1" x14ac:dyDescent="0.3">
      <c r="A35" s="115" t="s">
        <v>158</v>
      </c>
      <c r="B35" s="115" t="s">
        <v>159</v>
      </c>
      <c r="C35" s="115" t="s">
        <v>160</v>
      </c>
      <c r="D35" s="121">
        <v>29112</v>
      </c>
      <c r="E35" s="122">
        <v>6.55</v>
      </c>
      <c r="F35" s="123">
        <v>229223.14</v>
      </c>
      <c r="G35" s="123">
        <v>190683.6</v>
      </c>
      <c r="H35" s="109">
        <v>18</v>
      </c>
      <c r="I35" s="109" t="s">
        <v>59</v>
      </c>
      <c r="J35" s="116">
        <v>5.7063263943783378</v>
      </c>
      <c r="K35" s="116">
        <v>800.35290504</v>
      </c>
      <c r="L35" s="109"/>
      <c r="M35" s="141">
        <v>2.3941945659722668E-2</v>
      </c>
      <c r="N35" s="118"/>
      <c r="P35" s="109"/>
      <c r="Q35" s="109"/>
    </row>
    <row r="36" spans="1:17" ht="12.75" customHeight="1" x14ac:dyDescent="0.3">
      <c r="A36" s="115" t="s">
        <v>161</v>
      </c>
      <c r="B36" s="115" t="s">
        <v>162</v>
      </c>
      <c r="C36" s="115" t="s">
        <v>163</v>
      </c>
      <c r="D36" s="121">
        <v>21489</v>
      </c>
      <c r="E36" s="122">
        <v>8.86</v>
      </c>
      <c r="F36" s="123">
        <v>224924</v>
      </c>
      <c r="G36" s="123">
        <v>190392.54</v>
      </c>
      <c r="H36" s="109">
        <v>19</v>
      </c>
      <c r="I36" s="109" t="s">
        <v>59</v>
      </c>
      <c r="J36" s="116">
        <v>6.7966696774297706</v>
      </c>
      <c r="K36" s="116">
        <v>1070.6086079749998</v>
      </c>
      <c r="L36" s="109"/>
      <c r="M36" s="141">
        <v>2.3905400604438843E-2</v>
      </c>
      <c r="N36" s="118"/>
      <c r="P36" s="109"/>
      <c r="Q36" s="109"/>
    </row>
    <row r="37" spans="1:17" ht="12.75" customHeight="1" x14ac:dyDescent="0.3">
      <c r="A37" s="130" t="s">
        <v>164</v>
      </c>
      <c r="D37" s="131">
        <v>50601</v>
      </c>
      <c r="E37" s="132"/>
      <c r="F37" s="133">
        <v>454147.14</v>
      </c>
      <c r="G37" s="133">
        <v>381076.14</v>
      </c>
      <c r="H37" s="109"/>
      <c r="I37" s="109"/>
      <c r="J37" s="116"/>
      <c r="K37" s="116"/>
      <c r="L37" s="109"/>
      <c r="M37" s="141"/>
      <c r="N37" s="118"/>
      <c r="P37" s="109"/>
      <c r="Q37" s="109"/>
    </row>
    <row r="38" spans="1:17" ht="12.75" customHeight="1" x14ac:dyDescent="0.3">
      <c r="A38" s="130" t="s">
        <v>61</v>
      </c>
      <c r="D38" s="134">
        <v>511707.4</v>
      </c>
      <c r="E38" s="132"/>
      <c r="F38" s="135">
        <v>5935115.1600000001</v>
      </c>
      <c r="G38" s="135">
        <v>7964415.3700000001</v>
      </c>
      <c r="H38" s="109"/>
      <c r="I38" s="109"/>
      <c r="J38" s="116"/>
      <c r="K38" s="116"/>
      <c r="L38" s="109"/>
      <c r="M38" s="141"/>
      <c r="N38" s="118"/>
      <c r="P38" s="109"/>
      <c r="Q38" s="109"/>
    </row>
    <row r="39" spans="1:17" ht="12.75" customHeight="1" x14ac:dyDescent="0.3">
      <c r="A39" s="136"/>
      <c r="B39" s="136"/>
      <c r="C39" s="136"/>
      <c r="D39" s="115"/>
      <c r="E39" s="115"/>
      <c r="F39" s="115"/>
      <c r="G39" s="115"/>
      <c r="H39" s="109"/>
      <c r="I39" s="109"/>
      <c r="J39" s="116"/>
      <c r="K39" s="116"/>
      <c r="L39" s="109"/>
      <c r="M39" s="141"/>
      <c r="N39" s="118"/>
      <c r="P39" s="109"/>
      <c r="Q39" s="109"/>
    </row>
    <row r="40" spans="1:17" ht="12.75" customHeight="1" x14ac:dyDescent="0.3">
      <c r="A40" s="130" t="s">
        <v>61</v>
      </c>
      <c r="D40" s="134">
        <v>511707.4</v>
      </c>
      <c r="E40" s="132"/>
      <c r="F40" s="135">
        <v>5935115.1600000001</v>
      </c>
      <c r="G40" s="135">
        <v>7964415.3700000001</v>
      </c>
      <c r="H40" s="109"/>
      <c r="I40" s="109"/>
      <c r="J40" s="116"/>
      <c r="K40" s="116"/>
      <c r="L40" s="109"/>
      <c r="M40" s="141"/>
      <c r="N40" s="118"/>
      <c r="P40" s="109"/>
      <c r="Q40" s="109"/>
    </row>
    <row r="41" spans="1:17" ht="12.75" customHeight="1" x14ac:dyDescent="0.3">
      <c r="P41" s="109"/>
      <c r="Q41" s="109"/>
    </row>
    <row r="42" spans="1:17" ht="12.75" customHeight="1" x14ac:dyDescent="0.3">
      <c r="P42" s="109"/>
      <c r="Q42" s="109"/>
    </row>
    <row r="43" spans="1:17" ht="12.75" customHeight="1" x14ac:dyDescent="0.3">
      <c r="P43" s="109"/>
      <c r="Q43" s="109"/>
    </row>
    <row r="44" spans="1:17" ht="12.75" customHeight="1" x14ac:dyDescent="0.3">
      <c r="P44" s="109"/>
      <c r="Q44" s="109"/>
    </row>
    <row r="45" spans="1:17" ht="12.75" customHeight="1" x14ac:dyDescent="0.3">
      <c r="P45" s="109"/>
      <c r="Q45" s="109"/>
    </row>
    <row r="46" spans="1:17" ht="12.75" customHeight="1" x14ac:dyDescent="0.3">
      <c r="P46" s="109"/>
      <c r="Q46" s="109"/>
    </row>
    <row r="47" spans="1:17" ht="12.75" customHeight="1" x14ac:dyDescent="0.3">
      <c r="P47" s="109"/>
      <c r="Q47" s="109"/>
    </row>
    <row r="48" spans="1:17" ht="12.75" customHeight="1" x14ac:dyDescent="0.3">
      <c r="P48" s="109"/>
      <c r="Q48" s="109"/>
    </row>
    <row r="49" spans="16:17" ht="12.75" customHeight="1" x14ac:dyDescent="0.3">
      <c r="P49" s="109"/>
      <c r="Q49" s="109"/>
    </row>
    <row r="50" spans="16:17" ht="12.75" customHeight="1" x14ac:dyDescent="0.3">
      <c r="P50" s="109"/>
      <c r="Q50" s="109"/>
    </row>
    <row r="51" spans="16:17" ht="12.75" customHeight="1" x14ac:dyDescent="0.3">
      <c r="P51" s="109"/>
      <c r="Q51" s="109"/>
    </row>
    <row r="52" spans="16:17" ht="12.75" customHeight="1" x14ac:dyDescent="0.3">
      <c r="P52" s="109"/>
      <c r="Q52" s="109"/>
    </row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2.9" customHeight="1" x14ac:dyDescent="0.3"/>
    <row r="102" ht="12.9" customHeight="1" x14ac:dyDescent="0.3"/>
    <row r="103" ht="12.9" customHeight="1" x14ac:dyDescent="0.3"/>
    <row r="104" ht="12.9" customHeight="1" x14ac:dyDescent="0.3"/>
    <row r="105" ht="12.9" customHeight="1" x14ac:dyDescent="0.3"/>
    <row r="106" ht="12.9" customHeight="1" x14ac:dyDescent="0.3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B27-CFA3-433F-93F1-5D07CAB60B3B}">
  <sheetPr>
    <tabColor rgb="FFC00000"/>
  </sheetPr>
  <dimension ref="A1:C175"/>
  <sheetViews>
    <sheetView topLeftCell="A159" workbookViewId="0">
      <selection activeCell="A176" sqref="A176"/>
    </sheetView>
  </sheetViews>
  <sheetFormatPr defaultRowHeight="14.4" x14ac:dyDescent="0.3"/>
  <cols>
    <col min="1" max="1" width="10.6640625" style="142" bestFit="1" customWidth="1"/>
    <col min="2" max="2" width="9.109375" style="143"/>
    <col min="3" max="3" width="16.109375" style="143" bestFit="1" customWidth="1"/>
  </cols>
  <sheetData>
    <row r="1" spans="1:3" x14ac:dyDescent="0.3">
      <c r="A1" s="142" t="s">
        <v>0</v>
      </c>
      <c r="B1" s="143" t="s">
        <v>53</v>
      </c>
      <c r="C1" s="143" t="s">
        <v>124</v>
      </c>
    </row>
    <row r="2" spans="1:3" x14ac:dyDescent="0.3">
      <c r="A2" s="142">
        <f>'CTV Fact Sheet Backup'!A2</f>
        <v>38929</v>
      </c>
      <c r="B2" s="143">
        <f>'CTV Fact Sheet Backup'!B2</f>
        <v>10000</v>
      </c>
      <c r="C2" s="143">
        <f>'CTV Fact Sheet Backup'!F2</f>
        <v>10000</v>
      </c>
    </row>
    <row r="3" spans="1:3" x14ac:dyDescent="0.3">
      <c r="A3" s="142">
        <f>'CTV Fact Sheet Backup'!A3</f>
        <v>38960</v>
      </c>
      <c r="B3" s="143">
        <f>'CTV Fact Sheet Backup'!B3</f>
        <v>10506.3</v>
      </c>
      <c r="C3" s="143">
        <f>'CTV Fact Sheet Backup'!F3</f>
        <v>10172.203299535578</v>
      </c>
    </row>
    <row r="4" spans="1:3" x14ac:dyDescent="0.3">
      <c r="A4" s="142">
        <f>'CTV Fact Sheet Backup'!A4</f>
        <v>38990</v>
      </c>
      <c r="B4" s="143">
        <f>'CTV Fact Sheet Backup'!B4</f>
        <v>10411.6</v>
      </c>
      <c r="C4" s="143">
        <f>'CTV Fact Sheet Backup'!F4</f>
        <v>10264.668233645991</v>
      </c>
    </row>
    <row r="5" spans="1:3" x14ac:dyDescent="0.3">
      <c r="A5" s="142">
        <f>'CTV Fact Sheet Backup'!A5</f>
        <v>39021</v>
      </c>
      <c r="B5" s="143">
        <f>'CTV Fact Sheet Backup'!B5</f>
        <v>10896.6</v>
      </c>
      <c r="C5" s="143">
        <f>'CTV Fact Sheet Backup'!F5</f>
        <v>10772.917072593236</v>
      </c>
    </row>
    <row r="6" spans="1:3" x14ac:dyDescent="0.3">
      <c r="A6" s="142">
        <f>'CTV Fact Sheet Backup'!A6</f>
        <v>39051</v>
      </c>
      <c r="B6" s="143">
        <f>'CTV Fact Sheet Backup'!B6</f>
        <v>11262.2</v>
      </c>
      <c r="C6" s="143">
        <f>'CTV Fact Sheet Backup'!F6</f>
        <v>11071.325511590796</v>
      </c>
    </row>
    <row r="7" spans="1:3" x14ac:dyDescent="0.3">
      <c r="A7" s="142">
        <f>'CTV Fact Sheet Backup'!A7</f>
        <v>39082</v>
      </c>
      <c r="B7" s="143">
        <f>'CTV Fact Sheet Backup'!B7</f>
        <v>11751</v>
      </c>
      <c r="C7" s="143">
        <f>'CTV Fact Sheet Backup'!F7</f>
        <v>11069.67303077314</v>
      </c>
    </row>
    <row r="8" spans="1:3" x14ac:dyDescent="0.3">
      <c r="A8" s="142">
        <f>'CTV Fact Sheet Backup'!A8</f>
        <v>39113</v>
      </c>
      <c r="B8" s="143">
        <f>'CTV Fact Sheet Backup'!B8</f>
        <v>11869.4</v>
      </c>
      <c r="C8" s="143">
        <f>'CTV Fact Sheet Backup'!F8</f>
        <v>11297.56740025305</v>
      </c>
    </row>
    <row r="9" spans="1:3" x14ac:dyDescent="0.3">
      <c r="A9" s="142">
        <f>'CTV Fact Sheet Backup'!A9</f>
        <v>39141</v>
      </c>
      <c r="B9" s="143">
        <f>'CTV Fact Sheet Backup'!B9</f>
        <v>11931.2</v>
      </c>
      <c r="C9" s="143">
        <f>'CTV Fact Sheet Backup'!F9</f>
        <v>11236.252962750123</v>
      </c>
    </row>
    <row r="10" spans="1:3" x14ac:dyDescent="0.3">
      <c r="A10" s="142">
        <f>'CTV Fact Sheet Backup'!A10</f>
        <v>39172</v>
      </c>
      <c r="B10" s="143">
        <f>'CTV Fact Sheet Backup'!B10</f>
        <v>11939.5</v>
      </c>
      <c r="C10" s="143">
        <f>'CTV Fact Sheet Backup'!F10</f>
        <v>11424.635775963063</v>
      </c>
    </row>
    <row r="11" spans="1:3" x14ac:dyDescent="0.3">
      <c r="A11" s="142">
        <f>'CTV Fact Sheet Backup'!A11</f>
        <v>39202</v>
      </c>
      <c r="B11" s="143">
        <f>'CTV Fact Sheet Backup'!B11</f>
        <v>12762.7</v>
      </c>
      <c r="C11" s="143">
        <f>'CTV Fact Sheet Backup'!F11</f>
        <v>11679.315133024704</v>
      </c>
    </row>
    <row r="12" spans="1:3" x14ac:dyDescent="0.3">
      <c r="A12" s="142">
        <f>'CTV Fact Sheet Backup'!A12</f>
        <v>39233</v>
      </c>
      <c r="B12" s="143">
        <f>'CTV Fact Sheet Backup'!B12</f>
        <v>12779.8</v>
      </c>
      <c r="C12" s="143">
        <f>'CTV Fact Sheet Backup'!F12</f>
        <v>12216.963332190573</v>
      </c>
    </row>
    <row r="13" spans="1:3" x14ac:dyDescent="0.3">
      <c r="A13" s="142">
        <f>'CTV Fact Sheet Backup'!A13</f>
        <v>39263</v>
      </c>
      <c r="B13" s="143">
        <f>'CTV Fact Sheet Backup'!B13</f>
        <v>12730.5</v>
      </c>
      <c r="C13" s="143">
        <f>'CTV Fact Sheet Backup'!F13</f>
        <v>12016.889833790026</v>
      </c>
    </row>
    <row r="14" spans="1:3" x14ac:dyDescent="0.3">
      <c r="A14" s="142">
        <f>'CTV Fact Sheet Backup'!A14</f>
        <v>39294</v>
      </c>
      <c r="B14" s="143">
        <f>'CTV Fact Sheet Backup'!B14</f>
        <v>12271.8</v>
      </c>
      <c r="C14" s="143">
        <f>'CTV Fact Sheet Backup'!F14</f>
        <v>11410.454037602571</v>
      </c>
    </row>
    <row r="15" spans="1:3" x14ac:dyDescent="0.3">
      <c r="A15" s="142">
        <f>'CTV Fact Sheet Backup'!A15</f>
        <v>39325</v>
      </c>
      <c r="B15" s="143">
        <f>'CTV Fact Sheet Backup'!B15</f>
        <v>11362.5</v>
      </c>
      <c r="C15" s="143">
        <f>'CTV Fact Sheet Backup'!F15</f>
        <v>11624.339315971598</v>
      </c>
    </row>
    <row r="16" spans="1:3" x14ac:dyDescent="0.3">
      <c r="A16" s="142">
        <f>'CTV Fact Sheet Backup'!A16</f>
        <v>39355</v>
      </c>
      <c r="B16" s="143">
        <f>'CTV Fact Sheet Backup'!B16</f>
        <v>11417.4</v>
      </c>
      <c r="C16" s="143">
        <f>'CTV Fact Sheet Backup'!F16</f>
        <v>11797.578499004814</v>
      </c>
    </row>
    <row r="17" spans="1:3" x14ac:dyDescent="0.3">
      <c r="A17" s="142">
        <f>'CTV Fact Sheet Backup'!A17</f>
        <v>39386</v>
      </c>
      <c r="B17" s="143">
        <f>'CTV Fact Sheet Backup'!B17</f>
        <v>11580.1</v>
      </c>
      <c r="C17" s="143">
        <f>'CTV Fact Sheet Backup'!F17</f>
        <v>12017.062481039635</v>
      </c>
    </row>
    <row r="18" spans="1:3" x14ac:dyDescent="0.3">
      <c r="A18" s="142">
        <f>'CTV Fact Sheet Backup'!A18</f>
        <v>39416</v>
      </c>
      <c r="B18" s="143">
        <f>'CTV Fact Sheet Backup'!B18</f>
        <v>10870.9</v>
      </c>
      <c r="C18" s="143">
        <f>'CTV Fact Sheet Backup'!F18</f>
        <v>11125.166789575069</v>
      </c>
    </row>
    <row r="19" spans="1:3" x14ac:dyDescent="0.3">
      <c r="A19" s="142">
        <f>'CTV Fact Sheet Backup'!A19</f>
        <v>39447</v>
      </c>
      <c r="B19" s="143">
        <f>'CTV Fact Sheet Backup'!B19</f>
        <v>10521.01</v>
      </c>
      <c r="C19" s="143">
        <f>'CTV Fact Sheet Backup'!F19</f>
        <v>11036.845389455202</v>
      </c>
    </row>
    <row r="20" spans="1:3" x14ac:dyDescent="0.3">
      <c r="A20" s="142">
        <f>'CTV Fact Sheet Backup'!A20</f>
        <v>39478</v>
      </c>
      <c r="B20" s="143">
        <f>'CTV Fact Sheet Backup'!B20</f>
        <v>9473.3700000000008</v>
      </c>
      <c r="C20" s="143">
        <f>'CTV Fact Sheet Backup'!F20</f>
        <v>10497.076095508462</v>
      </c>
    </row>
    <row r="21" spans="1:3" x14ac:dyDescent="0.3">
      <c r="A21" s="142">
        <f>'CTV Fact Sheet Backup'!A21</f>
        <v>39507</v>
      </c>
      <c r="B21" s="143">
        <f>'CTV Fact Sheet Backup'!B21</f>
        <v>9609.0400000000009</v>
      </c>
      <c r="C21" s="143">
        <f>'CTV Fact Sheet Backup'!F21</f>
        <v>10173.806452567638</v>
      </c>
    </row>
    <row r="22" spans="1:3" x14ac:dyDescent="0.3">
      <c r="A22" s="142">
        <f>'CTV Fact Sheet Backup'!A22</f>
        <v>39538</v>
      </c>
      <c r="B22" s="143">
        <f>'CTV Fact Sheet Backup'!B22</f>
        <v>9304.66</v>
      </c>
      <c r="C22" s="143">
        <f>'CTV Fact Sheet Backup'!F22</f>
        <v>10213.194689370606</v>
      </c>
    </row>
    <row r="23" spans="1:3" x14ac:dyDescent="0.3">
      <c r="A23" s="142">
        <f>'CTV Fact Sheet Backup'!A23</f>
        <v>39568</v>
      </c>
      <c r="B23" s="143">
        <f>'CTV Fact Sheet Backup'!B23</f>
        <v>9367.07</v>
      </c>
      <c r="C23" s="143">
        <f>'CTV Fact Sheet Backup'!F23</f>
        <v>10623.108587720837</v>
      </c>
    </row>
    <row r="24" spans="1:3" x14ac:dyDescent="0.3">
      <c r="A24" s="142">
        <f>'CTV Fact Sheet Backup'!A24</f>
        <v>39599</v>
      </c>
      <c r="B24" s="143">
        <f>'CTV Fact Sheet Backup'!B24</f>
        <v>9240.57</v>
      </c>
      <c r="C24" s="143">
        <f>'CTV Fact Sheet Backup'!F24</f>
        <v>11092.339148257131</v>
      </c>
    </row>
    <row r="25" spans="1:3" x14ac:dyDescent="0.3">
      <c r="A25" s="142">
        <f>'CTV Fact Sheet Backup'!A25</f>
        <v>39629</v>
      </c>
      <c r="B25" s="143">
        <f>'CTV Fact Sheet Backup'!B25</f>
        <v>8518.99</v>
      </c>
      <c r="C25" s="143">
        <f>'CTV Fact Sheet Backup'!F25</f>
        <v>10254.334062562435</v>
      </c>
    </row>
    <row r="26" spans="1:3" x14ac:dyDescent="0.3">
      <c r="A26" s="142">
        <f>'CTV Fact Sheet Backup'!A26</f>
        <v>39660</v>
      </c>
      <c r="B26" s="143">
        <f>'CTV Fact Sheet Backup'!B26</f>
        <v>8594.66</v>
      </c>
      <c r="C26" s="143">
        <f>'CTV Fact Sheet Backup'!F26</f>
        <v>10466.024254472186</v>
      </c>
    </row>
    <row r="27" spans="1:3" x14ac:dyDescent="0.3">
      <c r="A27" s="142">
        <f>'CTV Fact Sheet Backup'!A27</f>
        <v>39691</v>
      </c>
      <c r="B27" s="143">
        <f>'CTV Fact Sheet Backup'!B27</f>
        <v>9118.9</v>
      </c>
      <c r="C27" s="143">
        <f>'CTV Fact Sheet Backup'!F27</f>
        <v>10903.167090474564</v>
      </c>
    </row>
    <row r="28" spans="1:3" x14ac:dyDescent="0.3">
      <c r="A28" s="142">
        <f>'CTV Fact Sheet Backup'!A28</f>
        <v>39721</v>
      </c>
      <c r="B28" s="143">
        <f>'CTV Fact Sheet Backup'!B28</f>
        <v>7599.54</v>
      </c>
      <c r="C28" s="143">
        <f>'CTV Fact Sheet Backup'!F28</f>
        <v>10166.678587548193</v>
      </c>
    </row>
    <row r="29" spans="1:3" x14ac:dyDescent="0.3">
      <c r="A29" s="142">
        <f>'CTV Fact Sheet Backup'!A29</f>
        <v>39752</v>
      </c>
      <c r="B29" s="143">
        <f>'CTV Fact Sheet Backup'!B29</f>
        <v>7622.9</v>
      </c>
      <c r="C29" s="143">
        <f>'CTV Fact Sheet Backup'!F29</f>
        <v>8118.3669543298747</v>
      </c>
    </row>
    <row r="30" spans="1:3" x14ac:dyDescent="0.3">
      <c r="A30" s="142">
        <f>'CTV Fact Sheet Backup'!A30</f>
        <v>39782</v>
      </c>
      <c r="B30" s="143">
        <f>'CTV Fact Sheet Backup'!B30</f>
        <v>7472.19</v>
      </c>
      <c r="C30" s="143">
        <f>'CTV Fact Sheet Backup'!F30</f>
        <v>7169.8676288873403</v>
      </c>
    </row>
    <row r="31" spans="1:3" x14ac:dyDescent="0.3">
      <c r="A31" s="142">
        <f>'CTV Fact Sheet Backup'!A31</f>
        <v>39813</v>
      </c>
      <c r="B31" s="143">
        <f>'CTV Fact Sheet Backup'!B31</f>
        <v>8034.63</v>
      </c>
      <c r="C31" s="143">
        <f>'CTV Fact Sheet Backup'!F31</f>
        <v>7607.3064316033287</v>
      </c>
    </row>
    <row r="32" spans="1:3" x14ac:dyDescent="0.3">
      <c r="A32" s="142">
        <f>'CTV Fact Sheet Backup'!A32</f>
        <v>39844</v>
      </c>
      <c r="B32" s="143">
        <f>'CTV Fact Sheet Backup'!B32</f>
        <v>7938.02</v>
      </c>
      <c r="C32" s="143">
        <f>'CTV Fact Sheet Backup'!F32</f>
        <v>6641.1477589153828</v>
      </c>
    </row>
    <row r="33" spans="1:3" x14ac:dyDescent="0.3">
      <c r="A33" s="142">
        <f>'CTV Fact Sheet Backup'!A33</f>
        <v>39872</v>
      </c>
      <c r="B33" s="143">
        <f>'CTV Fact Sheet Backup'!B33</f>
        <v>7286.32</v>
      </c>
      <c r="C33" s="143">
        <f>'CTV Fact Sheet Backup'!F33</f>
        <v>5845.9098633373715</v>
      </c>
    </row>
    <row r="34" spans="1:3" x14ac:dyDescent="0.3">
      <c r="A34" s="142">
        <f>'CTV Fact Sheet Backup'!A34</f>
        <v>39903</v>
      </c>
      <c r="B34" s="143">
        <f>'CTV Fact Sheet Backup'!B34</f>
        <v>7603.75</v>
      </c>
      <c r="C34" s="143">
        <f>'CTV Fact Sheet Backup'!F34</f>
        <v>6326.1158561700449</v>
      </c>
    </row>
    <row r="35" spans="1:3" x14ac:dyDescent="0.3">
      <c r="A35" s="142">
        <f>'CTV Fact Sheet Backup'!A35</f>
        <v>39933</v>
      </c>
      <c r="B35" s="143">
        <f>'CTV Fact Sheet Backup'!B35</f>
        <v>8921.98</v>
      </c>
      <c r="C35" s="143">
        <f>'CTV Fact Sheet Backup'!F35</f>
        <v>7430.4416563283867</v>
      </c>
    </row>
    <row r="36" spans="1:3" x14ac:dyDescent="0.3">
      <c r="A36" s="142">
        <f>'CTV Fact Sheet Backup'!A36</f>
        <v>39964</v>
      </c>
      <c r="B36" s="143">
        <f>'CTV Fact Sheet Backup'!B36</f>
        <v>9563.26</v>
      </c>
      <c r="C36" s="143">
        <f>'CTV Fact Sheet Backup'!F36</f>
        <v>7550.1848558765441</v>
      </c>
    </row>
    <row r="37" spans="1:3" x14ac:dyDescent="0.3">
      <c r="A37" s="142">
        <f>'CTV Fact Sheet Backup'!A37</f>
        <v>39994</v>
      </c>
      <c r="B37" s="143">
        <f>'CTV Fact Sheet Backup'!B37</f>
        <v>9414.86</v>
      </c>
      <c r="C37" s="143">
        <f>'CTV Fact Sheet Backup'!F37</f>
        <v>7658.5333369507061</v>
      </c>
    </row>
    <row r="38" spans="1:3" x14ac:dyDescent="0.3">
      <c r="A38" s="142">
        <f>'CTV Fact Sheet Backup'!A38</f>
        <v>40025</v>
      </c>
      <c r="B38" s="143">
        <f>'CTV Fact Sheet Backup'!B38</f>
        <v>10492.81</v>
      </c>
      <c r="C38" s="143">
        <f>'CTV Fact Sheet Backup'!F38</f>
        <v>8449.3070679317607</v>
      </c>
    </row>
    <row r="39" spans="1:3" x14ac:dyDescent="0.3">
      <c r="A39" s="142">
        <f>'CTV Fact Sheet Backup'!A39</f>
        <v>40056</v>
      </c>
      <c r="B39" s="143">
        <f>'CTV Fact Sheet Backup'!B39</f>
        <v>10787.92</v>
      </c>
      <c r="C39" s="143">
        <f>'CTV Fact Sheet Backup'!F39</f>
        <v>8642.6473235976737</v>
      </c>
    </row>
    <row r="40" spans="1:3" x14ac:dyDescent="0.3">
      <c r="A40" s="142">
        <f>'CTV Fact Sheet Backup'!A40</f>
        <v>40086</v>
      </c>
      <c r="B40" s="143">
        <f>'CTV Fact Sheet Backup'!B40</f>
        <v>11740.52</v>
      </c>
      <c r="C40" s="143">
        <f>'CTV Fact Sheet Backup'!F40</f>
        <v>9087.5099580467195</v>
      </c>
    </row>
    <row r="41" spans="1:3" x14ac:dyDescent="0.3">
      <c r="A41" s="142">
        <f>'CTV Fact Sheet Backup'!A41</f>
        <v>40117</v>
      </c>
      <c r="B41" s="143">
        <f>'CTV Fact Sheet Backup'!B41</f>
        <v>11182.81</v>
      </c>
      <c r="C41" s="143">
        <f>'CTV Fact Sheet Backup'!F41</f>
        <v>8569.8641759423463</v>
      </c>
    </row>
    <row r="42" spans="1:3" x14ac:dyDescent="0.3">
      <c r="A42" s="142">
        <f>'CTV Fact Sheet Backup'!A42</f>
        <v>40147</v>
      </c>
      <c r="B42" s="143">
        <f>'CTV Fact Sheet Backup'!B42</f>
        <v>11866.82</v>
      </c>
      <c r="C42" s="143">
        <f>'CTV Fact Sheet Backup'!F42</f>
        <v>8793.4670280749087</v>
      </c>
    </row>
    <row r="43" spans="1:3" x14ac:dyDescent="0.3">
      <c r="A43" s="142">
        <f>'CTV Fact Sheet Backup'!A43</f>
        <v>40178</v>
      </c>
      <c r="B43" s="143">
        <f>'CTV Fact Sheet Backup'!B43</f>
        <v>13396.18</v>
      </c>
      <c r="C43" s="143">
        <f>'CTV Fact Sheet Backup'!F43</f>
        <v>9552.4736651284602</v>
      </c>
    </row>
    <row r="44" spans="1:3" x14ac:dyDescent="0.3">
      <c r="A44" s="142">
        <f>'CTV Fact Sheet Backup'!A44</f>
        <v>40209</v>
      </c>
      <c r="B44" s="143">
        <f>'CTV Fact Sheet Backup'!B44</f>
        <v>12723.41</v>
      </c>
      <c r="C44" s="143">
        <f>'CTV Fact Sheet Backup'!F44</f>
        <v>9229.2286860804361</v>
      </c>
    </row>
    <row r="45" spans="1:3" x14ac:dyDescent="0.3">
      <c r="A45" s="142">
        <f>'CTV Fact Sheet Backup'!A45</f>
        <v>40237</v>
      </c>
      <c r="B45" s="143">
        <f>'CTV Fact Sheet Backup'!B45</f>
        <v>13062.58</v>
      </c>
      <c r="C45" s="143">
        <f>'CTV Fact Sheet Backup'!F45</f>
        <v>9625.7747545326056</v>
      </c>
    </row>
    <row r="46" spans="1:3" x14ac:dyDescent="0.3">
      <c r="A46" s="142">
        <f>'CTV Fact Sheet Backup'!A46</f>
        <v>40268</v>
      </c>
      <c r="B46" s="143">
        <f>'CTV Fact Sheet Backup'!B46</f>
        <v>14632.73</v>
      </c>
      <c r="C46" s="143">
        <f>'CTV Fact Sheet Backup'!F46</f>
        <v>10374.792515001811</v>
      </c>
    </row>
    <row r="47" spans="1:3" x14ac:dyDescent="0.3">
      <c r="A47" s="142">
        <f>'CTV Fact Sheet Backup'!A47</f>
        <v>40298</v>
      </c>
      <c r="B47" s="143">
        <f>'CTV Fact Sheet Backup'!B47</f>
        <v>15968.89</v>
      </c>
      <c r="C47" s="143">
        <f>'CTV Fact Sheet Backup'!F47</f>
        <v>10981.548941795678</v>
      </c>
    </row>
    <row r="48" spans="1:3" x14ac:dyDescent="0.3">
      <c r="A48" s="142">
        <f>'CTV Fact Sheet Backup'!A48</f>
        <v>40329</v>
      </c>
      <c r="B48" s="143">
        <f>'CTV Fact Sheet Backup'!B48</f>
        <v>14019.2</v>
      </c>
      <c r="C48" s="143">
        <f>'CTV Fact Sheet Backup'!F48</f>
        <v>10188.728107712152</v>
      </c>
    </row>
    <row r="49" spans="1:3" x14ac:dyDescent="0.3">
      <c r="A49" s="142">
        <f>'CTV Fact Sheet Backup'!A49</f>
        <v>40359</v>
      </c>
      <c r="B49" s="143">
        <f>'CTV Fact Sheet Backup'!B49</f>
        <v>12288.21</v>
      </c>
      <c r="C49" s="143">
        <f>'CTV Fact Sheet Backup'!F49</f>
        <v>9468.6657573911507</v>
      </c>
    </row>
    <row r="50" spans="1:3" x14ac:dyDescent="0.3">
      <c r="A50" s="142">
        <f>'CTV Fact Sheet Backup'!A50</f>
        <v>40390</v>
      </c>
      <c r="B50" s="143">
        <f>'CTV Fact Sheet Backup'!B50</f>
        <v>12900.9</v>
      </c>
      <c r="C50" s="143">
        <f>'CTV Fact Sheet Backup'!F50</f>
        <v>10069.157555413598</v>
      </c>
    </row>
    <row r="51" spans="1:3" x14ac:dyDescent="0.3">
      <c r="A51" s="142">
        <f>'CTV Fact Sheet Backup'!A51</f>
        <v>40421</v>
      </c>
      <c r="B51" s="143">
        <f>'CTV Fact Sheet Backup'!B51</f>
        <v>11855.54</v>
      </c>
      <c r="C51" s="143">
        <f>'CTV Fact Sheet Backup'!F51</f>
        <v>9317.5254223075008</v>
      </c>
    </row>
    <row r="52" spans="1:3" x14ac:dyDescent="0.3">
      <c r="A52" s="142">
        <f>'CTV Fact Sheet Backup'!A52</f>
        <v>40451</v>
      </c>
      <c r="B52" s="143">
        <f>'CTV Fact Sheet Backup'!B52</f>
        <v>13036.55</v>
      </c>
      <c r="C52" s="143">
        <f>'CTV Fact Sheet Backup'!F52</f>
        <v>10379.72529356198</v>
      </c>
    </row>
    <row r="53" spans="1:3" x14ac:dyDescent="0.3">
      <c r="A53" s="142">
        <f>'CTV Fact Sheet Backup'!A53</f>
        <v>40482</v>
      </c>
      <c r="B53" s="143">
        <f>'CTV Fact Sheet Backup'!B53</f>
        <v>14884.43</v>
      </c>
      <c r="C53" s="143">
        <f>'CTV Fact Sheet Backup'!F53</f>
        <v>10821.381621946914</v>
      </c>
    </row>
    <row r="54" spans="1:3" x14ac:dyDescent="0.3">
      <c r="A54" s="142">
        <f>'CTV Fact Sheet Backup'!A54</f>
        <v>40512</v>
      </c>
      <c r="B54" s="143">
        <f>'CTV Fact Sheet Backup'!B54</f>
        <v>14956.1</v>
      </c>
      <c r="C54" s="143">
        <f>'CTV Fact Sheet Backup'!F54</f>
        <v>11207.100241459504</v>
      </c>
    </row>
    <row r="55" spans="1:3" x14ac:dyDescent="0.3">
      <c r="A55" s="142">
        <f>'CTV Fact Sheet Backup'!A55</f>
        <v>40543</v>
      </c>
      <c r="B55" s="143">
        <f>'CTV Fact Sheet Backup'!B55</f>
        <v>16196.96</v>
      </c>
      <c r="C55" s="143">
        <f>'CTV Fact Sheet Backup'!F55</f>
        <v>12065.527030393308</v>
      </c>
    </row>
    <row r="56" spans="1:3" x14ac:dyDescent="0.3">
      <c r="A56" s="142">
        <f>'CTV Fact Sheet Backup'!A56</f>
        <v>40574</v>
      </c>
      <c r="B56" s="143">
        <f>'CTV Fact Sheet Backup'!B56</f>
        <v>16768.77</v>
      </c>
      <c r="C56" s="143">
        <f>'CTV Fact Sheet Backup'!F56</f>
        <v>12083.827638851546</v>
      </c>
    </row>
    <row r="57" spans="1:3" x14ac:dyDescent="0.3">
      <c r="A57" s="142">
        <f>'CTV Fact Sheet Backup'!A57</f>
        <v>40602</v>
      </c>
      <c r="B57" s="143">
        <f>'CTV Fact Sheet Backup'!B57</f>
        <v>17493.18</v>
      </c>
      <c r="C57" s="143">
        <f>'CTV Fact Sheet Backup'!F57</f>
        <v>12616.395076100438</v>
      </c>
    </row>
    <row r="58" spans="1:3" x14ac:dyDescent="0.3">
      <c r="A58" s="142">
        <f>'CTV Fact Sheet Backup'!A58</f>
        <v>40633</v>
      </c>
      <c r="B58" s="143">
        <f>'CTV Fact Sheet Backup'!B58</f>
        <v>16541.68</v>
      </c>
      <c r="C58" s="143">
        <f>'CTV Fact Sheet Backup'!F58</f>
        <v>12995.997050198415</v>
      </c>
    </row>
    <row r="59" spans="1:3" x14ac:dyDescent="0.3">
      <c r="A59" s="142">
        <f>'CTV Fact Sheet Backup'!A59</f>
        <v>40663</v>
      </c>
      <c r="B59" s="143">
        <f>'CTV Fact Sheet Backup'!B59</f>
        <v>16639.55</v>
      </c>
      <c r="C59" s="143">
        <f>'CTV Fact Sheet Backup'!F59</f>
        <v>13333.793725998943</v>
      </c>
    </row>
    <row r="60" spans="1:3" x14ac:dyDescent="0.3">
      <c r="A60" s="142">
        <f>'CTV Fact Sheet Backup'!A60</f>
        <v>40694</v>
      </c>
      <c r="B60" s="143">
        <f>'CTV Fact Sheet Backup'!B60</f>
        <v>15890.07</v>
      </c>
      <c r="C60" s="143">
        <f>'CTV Fact Sheet Backup'!F60</f>
        <v>13213.655904165971</v>
      </c>
    </row>
    <row r="61" spans="1:3" x14ac:dyDescent="0.3">
      <c r="A61" s="142">
        <f>'CTV Fact Sheet Backup'!A61</f>
        <v>40724</v>
      </c>
      <c r="B61" s="143">
        <f>'CTV Fact Sheet Backup'!B61</f>
        <v>15176.71</v>
      </c>
      <c r="C61" s="143">
        <f>'CTV Fact Sheet Backup'!F61</f>
        <v>12974.687446818472</v>
      </c>
    </row>
    <row r="62" spans="1:3" x14ac:dyDescent="0.3">
      <c r="A62" s="142">
        <f>'CTV Fact Sheet Backup'!A62</f>
        <v>40755</v>
      </c>
      <c r="B62" s="143">
        <f>'CTV Fact Sheet Backup'!B62</f>
        <v>14172.51</v>
      </c>
      <c r="C62" s="143">
        <f>'CTV Fact Sheet Backup'!F62</f>
        <v>12558.410264125621</v>
      </c>
    </row>
    <row r="63" spans="1:3" x14ac:dyDescent="0.3">
      <c r="A63" s="142">
        <f>'CTV Fact Sheet Backup'!A63</f>
        <v>40786</v>
      </c>
      <c r="B63" s="143">
        <f>'CTV Fact Sheet Backup'!B63</f>
        <v>13061.73</v>
      </c>
      <c r="C63" s="143">
        <f>'CTV Fact Sheet Backup'!F63</f>
        <v>11594.841300181766</v>
      </c>
    </row>
    <row r="64" spans="1:3" x14ac:dyDescent="0.3">
      <c r="A64" s="142">
        <f>'CTV Fact Sheet Backup'!A64</f>
        <v>40816</v>
      </c>
      <c r="B64" s="143">
        <f>'CTV Fact Sheet Backup'!B64</f>
        <v>11170.43</v>
      </c>
      <c r="C64" s="143">
        <f>'CTV Fact Sheet Backup'!F64</f>
        <v>10401.848805404348</v>
      </c>
    </row>
    <row r="65" spans="1:3" x14ac:dyDescent="0.3">
      <c r="A65" s="142">
        <f>'CTV Fact Sheet Backup'!A65</f>
        <v>40847</v>
      </c>
      <c r="B65" s="143">
        <f>'CTV Fact Sheet Backup'!B65</f>
        <v>12369.31</v>
      </c>
      <c r="C65" s="143">
        <f>'CTV Fact Sheet Backup'!F65</f>
        <v>11961.692041701703</v>
      </c>
    </row>
    <row r="66" spans="1:3" x14ac:dyDescent="0.3">
      <c r="A66" s="142">
        <f>'CTV Fact Sheet Backup'!A66</f>
        <v>40877</v>
      </c>
      <c r="B66" s="143">
        <f>'CTV Fact Sheet Backup'!B66</f>
        <v>12155.29</v>
      </c>
      <c r="C66" s="143">
        <f>'CTV Fact Sheet Backup'!F66</f>
        <v>12037.237545350727</v>
      </c>
    </row>
    <row r="67" spans="1:3" x14ac:dyDescent="0.3">
      <c r="A67" s="142">
        <f>'CTV Fact Sheet Backup'!A67</f>
        <v>40908</v>
      </c>
      <c r="B67" s="143">
        <f>'CTV Fact Sheet Backup'!B67</f>
        <v>11769.82</v>
      </c>
      <c r="C67" s="143">
        <f>'CTV Fact Sheet Backup'!F67</f>
        <v>12188.081913720762</v>
      </c>
    </row>
    <row r="68" spans="1:3" x14ac:dyDescent="0.3">
      <c r="A68" s="142">
        <f>'CTV Fact Sheet Backup'!A68</f>
        <v>40939</v>
      </c>
      <c r="B68" s="143">
        <f>'CTV Fact Sheet Backup'!B68</f>
        <v>12530.57</v>
      </c>
      <c r="C68" s="143">
        <f>'CTV Fact Sheet Backup'!F68</f>
        <v>12989.831076998198</v>
      </c>
    </row>
    <row r="69" spans="1:3" x14ac:dyDescent="0.3">
      <c r="A69" s="142">
        <f>'CTV Fact Sheet Backup'!A69</f>
        <v>40968</v>
      </c>
      <c r="B69" s="143">
        <f>'CTV Fact Sheet Backup'!B69</f>
        <v>13143.13</v>
      </c>
      <c r="C69" s="143">
        <f>'CTV Fact Sheet Backup'!F69</f>
        <v>13264.586842799739</v>
      </c>
    </row>
    <row r="70" spans="1:3" x14ac:dyDescent="0.3">
      <c r="A70" s="142">
        <f>'CTV Fact Sheet Backup'!A70</f>
        <v>40999</v>
      </c>
      <c r="B70" s="143">
        <f>'CTV Fact Sheet Backup'!B70</f>
        <v>13801.56</v>
      </c>
      <c r="C70" s="143">
        <f>'CTV Fact Sheet Backup'!F70</f>
        <v>13649.146259350691</v>
      </c>
    </row>
    <row r="71" spans="1:3" x14ac:dyDescent="0.3">
      <c r="A71" s="142">
        <f>'CTV Fact Sheet Backup'!A71</f>
        <v>41029</v>
      </c>
      <c r="B71" s="143">
        <f>'CTV Fact Sheet Backup'!B71</f>
        <v>13625.9</v>
      </c>
      <c r="C71" s="143">
        <f>'CTV Fact Sheet Backup'!F71</f>
        <v>13476.893632029512</v>
      </c>
    </row>
    <row r="72" spans="1:3" x14ac:dyDescent="0.3">
      <c r="A72" s="142">
        <f>'CTV Fact Sheet Backup'!A72</f>
        <v>41060</v>
      </c>
      <c r="B72" s="143">
        <f>'CTV Fact Sheet Backup'!B72</f>
        <v>12279.72</v>
      </c>
      <c r="C72" s="143">
        <f>'CTV Fact Sheet Backup'!F72</f>
        <v>12631.834672993771</v>
      </c>
    </row>
    <row r="73" spans="1:3" x14ac:dyDescent="0.3">
      <c r="A73" s="142">
        <f>'CTV Fact Sheet Backup'!A73</f>
        <v>41090</v>
      </c>
      <c r="B73" s="143">
        <f>'CTV Fact Sheet Backup'!B73</f>
        <v>12093.67</v>
      </c>
      <c r="C73" s="143">
        <f>'CTV Fact Sheet Backup'!F73</f>
        <v>13160.307904037718</v>
      </c>
    </row>
    <row r="74" spans="1:3" x14ac:dyDescent="0.3">
      <c r="A74" s="142">
        <f>'CTV Fact Sheet Backup'!A74</f>
        <v>41121</v>
      </c>
      <c r="B74" s="143">
        <f>'CTV Fact Sheet Backup'!B74</f>
        <v>12192.17</v>
      </c>
      <c r="C74" s="143">
        <f>'CTV Fact Sheet Backup'!F74</f>
        <v>13059.457246375016</v>
      </c>
    </row>
    <row r="75" spans="1:3" x14ac:dyDescent="0.3">
      <c r="A75" s="142">
        <f>'CTV Fact Sheet Backup'!A75</f>
        <v>41152</v>
      </c>
      <c r="B75" s="143">
        <f>'CTV Fact Sheet Backup'!B75</f>
        <v>12476.72</v>
      </c>
      <c r="C75" s="143">
        <f>'CTV Fact Sheet Backup'!F75</f>
        <v>13554.264263745794</v>
      </c>
    </row>
    <row r="76" spans="1:3" x14ac:dyDescent="0.3">
      <c r="A76" s="142">
        <f>'CTV Fact Sheet Backup'!A76</f>
        <v>41182</v>
      </c>
      <c r="B76" s="143">
        <f>'CTV Fact Sheet Backup'!B76</f>
        <v>12805.06</v>
      </c>
      <c r="C76" s="143">
        <f>'CTV Fact Sheet Backup'!F76</f>
        <v>13870.406041667169</v>
      </c>
    </row>
    <row r="77" spans="1:3" x14ac:dyDescent="0.3">
      <c r="A77" s="142">
        <f>'CTV Fact Sheet Backup'!A77</f>
        <v>41213</v>
      </c>
      <c r="B77" s="143">
        <f>'CTV Fact Sheet Backup'!B77</f>
        <v>12345.39</v>
      </c>
      <c r="C77" s="143">
        <f>'CTV Fact Sheet Backup'!F77</f>
        <v>13588.793713666992</v>
      </c>
    </row>
    <row r="78" spans="1:3" x14ac:dyDescent="0.3">
      <c r="A78" s="142">
        <f>'CTV Fact Sheet Backup'!A78</f>
        <v>41243</v>
      </c>
      <c r="B78" s="143">
        <f>'CTV Fact Sheet Backup'!B78</f>
        <v>12411.06</v>
      </c>
      <c r="C78" s="143">
        <f>'CTV Fact Sheet Backup'!F78</f>
        <v>13724.445124071703</v>
      </c>
    </row>
    <row r="79" spans="1:3" x14ac:dyDescent="0.3">
      <c r="A79" s="142">
        <f>'CTV Fact Sheet Backup'!A79</f>
        <v>41274</v>
      </c>
      <c r="B79" s="143">
        <f>'CTV Fact Sheet Backup'!B79</f>
        <v>12961.19</v>
      </c>
      <c r="C79" s="143">
        <f>'CTV Fact Sheet Backup'!F79</f>
        <v>14177.816801537043</v>
      </c>
    </row>
    <row r="80" spans="1:3" x14ac:dyDescent="0.3">
      <c r="A80" s="142">
        <f>'CTV Fact Sheet Backup'!A80</f>
        <v>41305</v>
      </c>
      <c r="B80" s="143">
        <f>'CTV Fact Sheet Backup'!B80</f>
        <v>14242.44</v>
      </c>
      <c r="C80" s="143">
        <f>'CTV Fact Sheet Backup'!F80</f>
        <v>14997.101992595888</v>
      </c>
    </row>
    <row r="81" spans="1:3" x14ac:dyDescent="0.3">
      <c r="A81" s="142">
        <f>'CTV Fact Sheet Backup'!A81</f>
        <v>41333</v>
      </c>
      <c r="B81" s="143">
        <f>'CTV Fact Sheet Backup'!B81</f>
        <v>13990.77</v>
      </c>
      <c r="C81" s="143">
        <f>'CTV Fact Sheet Backup'!F81</f>
        <v>15208.200251078419</v>
      </c>
    </row>
    <row r="82" spans="1:3" x14ac:dyDescent="0.3">
      <c r="A82" s="142">
        <f>'CTV Fact Sheet Backup'!A82</f>
        <v>41364</v>
      </c>
      <c r="B82" s="143">
        <f>'CTV Fact Sheet Backup'!B82</f>
        <v>14951.7</v>
      </c>
      <c r="C82" s="143">
        <f>'CTV Fact Sheet Backup'!F82</f>
        <v>15852.396467143983</v>
      </c>
    </row>
    <row r="83" spans="1:3" x14ac:dyDescent="0.3">
      <c r="A83" s="142">
        <f>'CTV Fact Sheet Backup'!A83</f>
        <v>41394</v>
      </c>
      <c r="B83" s="143">
        <f>'CTV Fact Sheet Backup'!B83</f>
        <v>14860.18</v>
      </c>
      <c r="C83" s="143">
        <f>'CTV Fact Sheet Backup'!F83</f>
        <v>15810.24587434732</v>
      </c>
    </row>
    <row r="84" spans="1:3" x14ac:dyDescent="0.3">
      <c r="A84" s="142">
        <f>'CTV Fact Sheet Backup'!A84</f>
        <v>41425</v>
      </c>
      <c r="B84" s="143">
        <f>'CTV Fact Sheet Backup'!B84</f>
        <v>15798.24</v>
      </c>
      <c r="C84" s="143">
        <f>'CTV Fact Sheet Backup'!F84</f>
        <v>16497.628566707186</v>
      </c>
    </row>
    <row r="85" spans="1:3" x14ac:dyDescent="0.3">
      <c r="A85" s="142">
        <f>'CTV Fact Sheet Backup'!A85</f>
        <v>41455</v>
      </c>
      <c r="B85" s="143">
        <f>'CTV Fact Sheet Backup'!B85</f>
        <v>15191.94</v>
      </c>
      <c r="C85" s="143">
        <f>'CTV Fact Sheet Backup'!F85</f>
        <v>16473.55660733355</v>
      </c>
    </row>
    <row r="86" spans="1:3" x14ac:dyDescent="0.3">
      <c r="A86" s="142">
        <f>'CTV Fact Sheet Backup'!A86</f>
        <v>41486</v>
      </c>
      <c r="B86" s="143">
        <f>'CTV Fact Sheet Backup'!B86</f>
        <v>16027.03</v>
      </c>
      <c r="C86" s="143">
        <f>'CTV Fact Sheet Backup'!F86</f>
        <v>17601.1157945103</v>
      </c>
    </row>
    <row r="87" spans="1:3" x14ac:dyDescent="0.3">
      <c r="A87" s="142">
        <f>'CTV Fact Sheet Backup'!A87</f>
        <v>41517</v>
      </c>
      <c r="B87" s="143">
        <f>'CTV Fact Sheet Backup'!B87</f>
        <v>16633.34</v>
      </c>
      <c r="C87" s="143">
        <f>'CTV Fact Sheet Backup'!F87</f>
        <v>17172.309354274614</v>
      </c>
    </row>
    <row r="88" spans="1:3" x14ac:dyDescent="0.3">
      <c r="A88" s="142">
        <f>'CTV Fact Sheet Backup'!A88</f>
        <v>41547</v>
      </c>
      <c r="B88" s="143">
        <f>'CTV Fact Sheet Backup'!B88</f>
        <v>17845.95</v>
      </c>
      <c r="C88" s="143">
        <f>'CTV Fact Sheet Backup'!F88</f>
        <v>18241.563098870138</v>
      </c>
    </row>
    <row r="89" spans="1:3" x14ac:dyDescent="0.3">
      <c r="A89" s="142">
        <f>'CTV Fact Sheet Backup'!A89</f>
        <v>41578</v>
      </c>
      <c r="B89" s="143">
        <f>'CTV Fact Sheet Backup'!B89</f>
        <v>18131.939999999999</v>
      </c>
      <c r="C89" s="143">
        <f>'CTV Fact Sheet Backup'!F89</f>
        <v>18899.645086582586</v>
      </c>
    </row>
    <row r="90" spans="1:3" x14ac:dyDescent="0.3">
      <c r="A90" s="142">
        <f>'CTV Fact Sheet Backup'!A90</f>
        <v>41608</v>
      </c>
      <c r="B90" s="143">
        <f>'CTV Fact Sheet Backup'!B90</f>
        <v>18646.73</v>
      </c>
      <c r="C90" s="143">
        <f>'CTV Fact Sheet Backup'!F90</f>
        <v>19749.316193572085</v>
      </c>
    </row>
    <row r="91" spans="1:3" x14ac:dyDescent="0.3">
      <c r="A91" s="142">
        <f>'CTV Fact Sheet Backup'!A91</f>
        <v>41639</v>
      </c>
      <c r="B91" s="143">
        <f>'CTV Fact Sheet Backup'!B91</f>
        <v>19354.990000000002</v>
      </c>
      <c r="C91" s="143">
        <f>'CTV Fact Sheet Backup'!F91</f>
        <v>20035.146047241207</v>
      </c>
    </row>
    <row r="92" spans="1:3" x14ac:dyDescent="0.3">
      <c r="A92" s="142">
        <f>'CTV Fact Sheet Backup'!A92</f>
        <v>41670</v>
      </c>
      <c r="B92" s="143">
        <f>'CTV Fact Sheet Backup'!B92</f>
        <v>19009.16</v>
      </c>
      <c r="C92" s="143">
        <f>'CTV Fact Sheet Backup'!F92</f>
        <v>19262.401621897578</v>
      </c>
    </row>
    <row r="93" spans="1:3" x14ac:dyDescent="0.3">
      <c r="A93" s="142">
        <f>'CTV Fact Sheet Backup'!A93</f>
        <v>41698</v>
      </c>
      <c r="B93" s="143">
        <f>'CTV Fact Sheet Backup'!B93</f>
        <v>19816.09</v>
      </c>
      <c r="C93" s="143">
        <f>'CTV Fact Sheet Backup'!F93</f>
        <v>20120.877738616982</v>
      </c>
    </row>
    <row r="94" spans="1:3" x14ac:dyDescent="0.3">
      <c r="A94" s="142">
        <f>'CTV Fact Sheet Backup'!A94</f>
        <v>41729</v>
      </c>
      <c r="B94" s="143">
        <f>'CTV Fact Sheet Backup'!B94</f>
        <v>19585.54</v>
      </c>
      <c r="C94" s="143">
        <f>'CTV Fact Sheet Backup'!F94</f>
        <v>20261.313944225058</v>
      </c>
    </row>
    <row r="95" spans="1:3" x14ac:dyDescent="0.3">
      <c r="A95" s="142">
        <f>'CTV Fact Sheet Backup'!A95</f>
        <v>41759</v>
      </c>
      <c r="B95" s="143">
        <f>'CTV Fact Sheet Backup'!B95</f>
        <v>19135.96</v>
      </c>
      <c r="C95" s="143">
        <f>'CTV Fact Sheet Backup'!F95</f>
        <v>19695.820210087026</v>
      </c>
    </row>
    <row r="96" spans="1:3" x14ac:dyDescent="0.3">
      <c r="A96" s="142">
        <f>'CTV Fact Sheet Backup'!A96</f>
        <v>41790</v>
      </c>
      <c r="B96" s="143">
        <f>'CTV Fact Sheet Backup'!B96</f>
        <v>20150.400000000001</v>
      </c>
      <c r="C96" s="143">
        <f>'CTV Fact Sheet Backup'!F96</f>
        <v>19748.995562965672</v>
      </c>
    </row>
    <row r="97" spans="1:3" x14ac:dyDescent="0.3">
      <c r="A97" s="142">
        <f>'CTV Fact Sheet Backup'!A97</f>
        <v>41820</v>
      </c>
      <c r="B97" s="143">
        <f>'CTV Fact Sheet Backup'!B97</f>
        <v>21107.19</v>
      </c>
      <c r="C97" s="143">
        <f>'CTV Fact Sheet Backup'!F97</f>
        <v>20680.082180090802</v>
      </c>
    </row>
    <row r="98" spans="1:3" x14ac:dyDescent="0.3">
      <c r="A98" s="142">
        <f>'CTV Fact Sheet Backup'!A98</f>
        <v>41851</v>
      </c>
      <c r="B98" s="143">
        <f>'CTV Fact Sheet Backup'!B98</f>
        <v>19700.82</v>
      </c>
      <c r="C98" s="143">
        <f>'CTV Fact Sheet Backup'!F98</f>
        <v>19543.79197486255</v>
      </c>
    </row>
    <row r="99" spans="1:3" x14ac:dyDescent="0.3">
      <c r="A99" s="142">
        <f>'CTV Fact Sheet Backup'!A99</f>
        <v>41882</v>
      </c>
      <c r="B99" s="143">
        <f>'CTV Fact Sheet Backup'!B99</f>
        <v>21107.19</v>
      </c>
      <c r="C99" s="143">
        <f>'CTV Fact Sheet Backup'!F99</f>
        <v>20383.202902446894</v>
      </c>
    </row>
    <row r="100" spans="1:3" x14ac:dyDescent="0.3">
      <c r="A100" s="142">
        <f>'CTV Fact Sheet Backup'!A100</f>
        <v>41912</v>
      </c>
      <c r="B100" s="143">
        <f>'CTV Fact Sheet Backup'!B100</f>
        <v>19331.93</v>
      </c>
      <c r="C100" s="143">
        <f>'CTV Fact Sheet Backup'!F100</f>
        <v>19289.087953908107</v>
      </c>
    </row>
    <row r="101" spans="1:3" x14ac:dyDescent="0.3">
      <c r="A101" s="142">
        <f>'CTV Fact Sheet Backup'!A101</f>
        <v>41943</v>
      </c>
      <c r="B101" s="143">
        <f>'CTV Fact Sheet Backup'!B101</f>
        <v>19182.07</v>
      </c>
      <c r="C101" s="143">
        <f>'CTV Fact Sheet Backup'!F101</f>
        <v>20656.306187430775</v>
      </c>
    </row>
    <row r="102" spans="1:3" x14ac:dyDescent="0.3">
      <c r="A102" s="142">
        <f>'CTV Fact Sheet Backup'!A102</f>
        <v>41973</v>
      </c>
      <c r="B102" s="143">
        <f>'CTV Fact Sheet Backup'!B102</f>
        <v>18398.189999999999</v>
      </c>
      <c r="C102" s="143">
        <f>'CTV Fact Sheet Backup'!F102</f>
        <v>20599.529906203206</v>
      </c>
    </row>
    <row r="103" spans="1:3" x14ac:dyDescent="0.3">
      <c r="A103" s="142">
        <f>'CTV Fact Sheet Backup'!A103</f>
        <v>42004</v>
      </c>
      <c r="B103" s="143">
        <f>'CTV Fact Sheet Backup'!B103</f>
        <v>18623.18</v>
      </c>
      <c r="C103" s="143">
        <f>'CTV Fact Sheet Backup'!F103</f>
        <v>21188.183035681246</v>
      </c>
    </row>
    <row r="104" spans="1:3" x14ac:dyDescent="0.3">
      <c r="A104" s="142">
        <f>'CTV Fact Sheet Backup'!A104</f>
        <v>42035</v>
      </c>
      <c r="B104" s="143">
        <f>'CTV Fact Sheet Backup'!B104</f>
        <v>16892.400000000001</v>
      </c>
      <c r="C104" s="143">
        <f>'CTV Fact Sheet Backup'!F104</f>
        <v>20447.748309906739</v>
      </c>
    </row>
    <row r="105" spans="1:3" x14ac:dyDescent="0.3">
      <c r="A105" s="142">
        <f>'CTV Fact Sheet Backup'!A105</f>
        <v>42063</v>
      </c>
      <c r="B105" s="143">
        <f>'CTV Fact Sheet Backup'!B105</f>
        <v>18519.330000000002</v>
      </c>
      <c r="C105" s="143">
        <f>'CTV Fact Sheet Backup'!F105</f>
        <v>21680.646983235943</v>
      </c>
    </row>
    <row r="106" spans="1:3" x14ac:dyDescent="0.3">
      <c r="A106" s="142">
        <f>'CTV Fact Sheet Backup'!A106</f>
        <v>42094</v>
      </c>
      <c r="B106" s="143">
        <f>'CTV Fact Sheet Backup'!B106</f>
        <v>18138.560000000001</v>
      </c>
      <c r="C106" s="143">
        <f>'CTV Fact Sheet Backup'!F106</f>
        <v>22028.062577228808</v>
      </c>
    </row>
    <row r="107" spans="1:3" x14ac:dyDescent="0.3">
      <c r="A107" s="142">
        <f>'CTV Fact Sheet Backup'!A107</f>
        <v>42124</v>
      </c>
      <c r="B107" s="143">
        <f>'CTV Fact Sheet Backup'!B107</f>
        <v>17792.400000000001</v>
      </c>
      <c r="C107" s="143">
        <f>'CTV Fact Sheet Backup'!F107</f>
        <v>21515.867515433427</v>
      </c>
    </row>
    <row r="108" spans="1:3" x14ac:dyDescent="0.3">
      <c r="A108" s="142">
        <f>'CTV Fact Sheet Backup'!A108</f>
        <v>42155</v>
      </c>
      <c r="B108" s="143">
        <f>'CTV Fact Sheet Backup'!B108</f>
        <v>18496.25</v>
      </c>
      <c r="C108" s="143">
        <f>'CTV Fact Sheet Backup'!F108</f>
        <v>21845.475778824071</v>
      </c>
    </row>
    <row r="109" spans="1:3" x14ac:dyDescent="0.3">
      <c r="A109" s="142">
        <f>'CTV Fact Sheet Backup'!A109</f>
        <v>42185</v>
      </c>
      <c r="B109" s="143">
        <f>'CTV Fact Sheet Backup'!B109</f>
        <v>17573.169999999998</v>
      </c>
      <c r="C109" s="143">
        <f>'CTV Fact Sheet Backup'!F109</f>
        <v>22070.31182559668</v>
      </c>
    </row>
    <row r="110" spans="1:3" x14ac:dyDescent="0.3">
      <c r="A110" s="142">
        <f>'CTV Fact Sheet Backup'!A110</f>
        <v>42216</v>
      </c>
      <c r="B110" s="143">
        <f>'CTV Fact Sheet Backup'!B110</f>
        <v>17111.63</v>
      </c>
      <c r="C110" s="143">
        <f>'CTV Fact Sheet Backup'!F110</f>
        <v>21883.310190380587</v>
      </c>
    </row>
    <row r="111" spans="1:3" x14ac:dyDescent="0.3">
      <c r="A111" s="142">
        <f>'CTV Fact Sheet Backup'!A111</f>
        <v>42247</v>
      </c>
      <c r="B111" s="143">
        <f>'CTV Fact Sheet Backup'!B111</f>
        <v>14977</v>
      </c>
      <c r="C111" s="143">
        <f>'CTV Fact Sheet Backup'!F111</f>
        <v>20750.472930144457</v>
      </c>
    </row>
    <row r="112" spans="1:3" x14ac:dyDescent="0.3">
      <c r="A112" s="142">
        <f>'CTV Fact Sheet Backup'!A112</f>
        <v>42277</v>
      </c>
      <c r="B112" s="143">
        <f>'CTV Fact Sheet Backup'!B112</f>
        <v>14157.77</v>
      </c>
      <c r="C112" s="143">
        <f>'CTV Fact Sheet Backup'!F112</f>
        <v>20024.441917765649</v>
      </c>
    </row>
    <row r="113" spans="1:3" x14ac:dyDescent="0.3">
      <c r="A113" s="142">
        <f>'CTV Fact Sheet Backup'!A113</f>
        <v>42308</v>
      </c>
      <c r="B113" s="143">
        <f>'CTV Fact Sheet Backup'!B113</f>
        <v>14688.54</v>
      </c>
      <c r="C113" s="143">
        <f>'CTV Fact Sheet Backup'!F113</f>
        <v>21245.08263637283</v>
      </c>
    </row>
    <row r="114" spans="1:3" x14ac:dyDescent="0.3">
      <c r="A114" s="142">
        <f>'CTV Fact Sheet Backup'!A114</f>
        <v>42338</v>
      </c>
      <c r="B114" s="143">
        <f>'CTV Fact Sheet Backup'!B114</f>
        <v>15219.31</v>
      </c>
      <c r="C114" s="143">
        <f>'CTV Fact Sheet Backup'!F114</f>
        <v>21814.103307181387</v>
      </c>
    </row>
    <row r="115" spans="1:3" x14ac:dyDescent="0.3">
      <c r="A115" s="142">
        <f>'CTV Fact Sheet Backup'!A115</f>
        <v>42369</v>
      </c>
      <c r="B115" s="143">
        <f>'CTV Fact Sheet Backup'!B115</f>
        <v>14154.84</v>
      </c>
      <c r="C115" s="143">
        <f>'CTV Fact Sheet Backup'!F115</f>
        <v>20770.22870827794</v>
      </c>
    </row>
    <row r="116" spans="1:3" x14ac:dyDescent="0.3">
      <c r="A116" s="142">
        <f>'CTV Fact Sheet Backup'!A116</f>
        <v>42400</v>
      </c>
      <c r="B116" s="143">
        <f>'CTV Fact Sheet Backup'!B116</f>
        <v>12889.15</v>
      </c>
      <c r="C116" s="143">
        <f>'CTV Fact Sheet Backup'!F116</f>
        <v>19489.136788415861</v>
      </c>
    </row>
    <row r="117" spans="1:3" x14ac:dyDescent="0.3">
      <c r="A117" s="142">
        <f>'CTV Fact Sheet Backup'!A117</f>
        <v>42429</v>
      </c>
      <c r="B117" s="143">
        <f>'CTV Fact Sheet Backup'!B117</f>
        <v>12633.69</v>
      </c>
      <c r="C117" s="143">
        <f>'CTV Fact Sheet Backup'!F117</f>
        <v>19706.918961847423</v>
      </c>
    </row>
    <row r="118" spans="1:3" x14ac:dyDescent="0.3">
      <c r="A118" s="142">
        <f>'CTV Fact Sheet Backup'!A118</f>
        <v>42460</v>
      </c>
      <c r="B118" s="143">
        <f>'CTV Fact Sheet Backup'!B118</f>
        <v>13249.12</v>
      </c>
      <c r="C118" s="143">
        <f>'CTV Fact Sheet Backup'!F118</f>
        <v>21322.354612517913</v>
      </c>
    </row>
    <row r="119" spans="1:3" x14ac:dyDescent="0.3">
      <c r="A119" s="142">
        <f>'CTV Fact Sheet Backup'!A119</f>
        <v>42490</v>
      </c>
      <c r="B119" s="143">
        <f>'CTV Fact Sheet Backup'!B119</f>
        <v>13551.02</v>
      </c>
      <c r="C119" s="143">
        <f>'CTV Fact Sheet Backup'!F119</f>
        <v>21572.717788339403</v>
      </c>
    </row>
    <row r="120" spans="1:3" x14ac:dyDescent="0.3">
      <c r="A120" s="142">
        <f>'CTV Fact Sheet Backup'!A120</f>
        <v>42521</v>
      </c>
      <c r="B120" s="143">
        <f>'CTV Fact Sheet Backup'!B120</f>
        <v>14085.17</v>
      </c>
      <c r="C120" s="143">
        <f>'CTV Fact Sheet Backup'!F120</f>
        <v>21930.492217308623</v>
      </c>
    </row>
    <row r="121" spans="1:3" x14ac:dyDescent="0.3">
      <c r="A121" s="142">
        <f>'CTV Fact Sheet Backup'!A121</f>
        <v>42551</v>
      </c>
      <c r="B121" s="143">
        <f>'CTV Fact Sheet Backup'!B121</f>
        <v>14387.08</v>
      </c>
      <c r="C121" s="143">
        <f>'CTV Fact Sheet Backup'!F121</f>
        <v>22063.652574540447</v>
      </c>
    </row>
    <row r="122" spans="1:3" x14ac:dyDescent="0.3">
      <c r="A122" s="142">
        <f>'CTV Fact Sheet Backup'!A122</f>
        <v>42582</v>
      </c>
      <c r="B122" s="143">
        <f>'CTV Fact Sheet Backup'!B122</f>
        <v>14921.22</v>
      </c>
      <c r="C122" s="143">
        <f>'CTV Fact Sheet Backup'!F122</f>
        <v>23186.821588798641</v>
      </c>
    </row>
    <row r="123" spans="1:3" x14ac:dyDescent="0.3">
      <c r="A123" s="142">
        <f>'CTV Fact Sheet Backup'!A123</f>
        <v>42613</v>
      </c>
      <c r="B123" s="143">
        <f>'CTV Fact Sheet Backup'!B123</f>
        <v>15118.62</v>
      </c>
      <c r="C123" s="143">
        <f>'CTV Fact Sheet Backup'!F123</f>
        <v>23501.335549795163</v>
      </c>
    </row>
    <row r="124" spans="1:3" x14ac:dyDescent="0.3">
      <c r="A124" s="142">
        <f>'CTV Fact Sheet Backup'!A124</f>
        <v>42643</v>
      </c>
      <c r="B124" s="143">
        <f>'CTV Fact Sheet Backup'!B124</f>
        <v>14944.45</v>
      </c>
      <c r="C124" s="143">
        <f>'CTV Fact Sheet Backup'!F124</f>
        <v>23652.475884878811</v>
      </c>
    </row>
    <row r="125" spans="1:3" x14ac:dyDescent="0.3">
      <c r="A125" s="142">
        <f>'CTV Fact Sheet Backup'!A125</f>
        <v>42674</v>
      </c>
      <c r="B125" s="143">
        <f>'CTV Fact Sheet Backup'!B125</f>
        <v>14561.25</v>
      </c>
      <c r="C125" s="143">
        <f>'CTV Fact Sheet Backup'!F125</f>
        <v>22593.87694197326</v>
      </c>
    </row>
    <row r="126" spans="1:3" x14ac:dyDescent="0.3">
      <c r="A126" s="142">
        <f>'CTV Fact Sheet Backup'!A126</f>
        <v>42704</v>
      </c>
      <c r="B126" s="143">
        <f>'CTV Fact Sheet Backup'!B126</f>
        <v>15826.95</v>
      </c>
      <c r="C126" s="143">
        <f>'CTV Fact Sheet Backup'!F126</f>
        <v>25429.287386145304</v>
      </c>
    </row>
    <row r="127" spans="1:3" x14ac:dyDescent="0.3">
      <c r="A127" s="142">
        <f>'CTV Fact Sheet Backup'!A127</f>
        <v>42735</v>
      </c>
      <c r="B127" s="143">
        <f>'CTV Fact Sheet Backup'!B127</f>
        <v>16381.6</v>
      </c>
      <c r="C127" s="143">
        <f>'CTV Fact Sheet Backup'!F127</f>
        <v>26285.938374797453</v>
      </c>
    </row>
    <row r="128" spans="1:3" x14ac:dyDescent="0.3">
      <c r="A128" s="142">
        <f>'CTV Fact Sheet Backup'!A128</f>
        <v>42766</v>
      </c>
      <c r="B128" s="143">
        <f>'CTV Fact Sheet Backup'!B128</f>
        <v>16218.02</v>
      </c>
      <c r="C128" s="143">
        <f>'CTV Fact Sheet Backup'!F128</f>
        <v>26181.363469321823</v>
      </c>
    </row>
    <row r="129" spans="1:3" x14ac:dyDescent="0.3">
      <c r="A129" s="142">
        <f>'CTV Fact Sheet Backup'!A129</f>
        <v>42794</v>
      </c>
      <c r="B129" s="143">
        <f>'CTV Fact Sheet Backup'!B129</f>
        <v>16229.7</v>
      </c>
      <c r="C129" s="143">
        <f>'CTV Fact Sheet Backup'!F129</f>
        <v>26598.133929870688</v>
      </c>
    </row>
    <row r="130" spans="1:3" x14ac:dyDescent="0.3">
      <c r="A130" s="142">
        <f>'CTV Fact Sheet Backup'!A130</f>
        <v>42825</v>
      </c>
      <c r="B130" s="143">
        <f>'CTV Fact Sheet Backup'!B130</f>
        <v>16264.76</v>
      </c>
      <c r="C130" s="143">
        <f>'CTV Fact Sheet Backup'!F130</f>
        <v>26565.60225526636</v>
      </c>
    </row>
    <row r="131" spans="1:3" x14ac:dyDescent="0.3">
      <c r="A131" s="142">
        <f>'CTV Fact Sheet Backup'!A131</f>
        <v>42855</v>
      </c>
      <c r="B131" s="143">
        <f>'CTV Fact Sheet Backup'!B131</f>
        <v>16615.29</v>
      </c>
      <c r="C131" s="143">
        <f>'CTV Fact Sheet Backup'!F131</f>
        <v>26805.285965505082</v>
      </c>
    </row>
    <row r="132" spans="1:3" x14ac:dyDescent="0.3">
      <c r="A132" s="142">
        <f>'CTV Fact Sheet Backup'!A132</f>
        <v>42886</v>
      </c>
      <c r="B132" s="143">
        <f>'CTV Fact Sheet Backup'!B132</f>
        <v>16930.77</v>
      </c>
      <c r="C132" s="143">
        <f>'CTV Fact Sheet Backup'!F132</f>
        <v>26235.00743616368</v>
      </c>
    </row>
    <row r="133" spans="1:3" x14ac:dyDescent="0.3">
      <c r="A133" s="142">
        <f>'CTV Fact Sheet Backup'!A133</f>
        <v>42916</v>
      </c>
      <c r="B133" s="143">
        <f>'CTV Fact Sheet Backup'!B133</f>
        <v>16311.49</v>
      </c>
      <c r="C133" s="143">
        <f>'CTV Fact Sheet Backup'!F133</f>
        <v>27020.355110728542</v>
      </c>
    </row>
    <row r="134" spans="1:3" x14ac:dyDescent="0.3">
      <c r="A134" s="142">
        <f>'CTV Fact Sheet Backup'!A134</f>
        <v>42947</v>
      </c>
      <c r="B134" s="143">
        <f>'CTV Fact Sheet Backup'!B134</f>
        <v>17211.2</v>
      </c>
      <c r="C134" s="143">
        <f>'CTV Fact Sheet Backup'!F134</f>
        <v>27282.063677238428</v>
      </c>
    </row>
    <row r="135" spans="1:3" x14ac:dyDescent="0.3">
      <c r="A135" s="142">
        <f>'CTV Fact Sheet Backup'!A135</f>
        <v>42978</v>
      </c>
      <c r="B135" s="143">
        <f>'CTV Fact Sheet Backup'!B135</f>
        <v>16603.599999999999</v>
      </c>
      <c r="C135" s="143">
        <f>'CTV Fact Sheet Backup'!F135</f>
        <v>26582.225719014128</v>
      </c>
    </row>
    <row r="136" spans="1:3" x14ac:dyDescent="0.3">
      <c r="A136" s="142">
        <f>'CTV Fact Sheet Backup'!A136</f>
        <v>43008</v>
      </c>
      <c r="B136" s="143">
        <f>'CTV Fact Sheet Backup'!B136</f>
        <v>17643.52</v>
      </c>
      <c r="C136" s="143">
        <f>'CTV Fact Sheet Backup'!F136</f>
        <v>28631.375924587679</v>
      </c>
    </row>
    <row r="137" spans="1:3" x14ac:dyDescent="0.3">
      <c r="A137" s="142">
        <f>'CTV Fact Sheet Backup'!A137</f>
        <v>43039</v>
      </c>
      <c r="B137" s="143">
        <f>'CTV Fact Sheet Backup'!B137</f>
        <v>17398.150000000001</v>
      </c>
      <c r="C137" s="143">
        <f>'CTV Fact Sheet Backup'!F137</f>
        <v>28902.974712110707</v>
      </c>
    </row>
    <row r="138" spans="1:3" x14ac:dyDescent="0.3">
      <c r="A138" s="142">
        <f>'CTV Fact Sheet Backup'!A138</f>
        <v>43069</v>
      </c>
      <c r="B138" s="143">
        <f>'CTV Fact Sheet Backup'!B138</f>
        <v>17760.37</v>
      </c>
      <c r="C138" s="143">
        <f>'CTV Fact Sheet Backup'!F138</f>
        <v>29920.310962360429</v>
      </c>
    </row>
    <row r="139" spans="1:3" x14ac:dyDescent="0.3">
      <c r="A139" s="142">
        <f>'CTV Fact Sheet Backup'!A139</f>
        <v>43100</v>
      </c>
      <c r="B139" s="143">
        <f>'CTV Fact Sheet Backup'!B139</f>
        <v>17912.259999999998</v>
      </c>
      <c r="C139" s="143">
        <f>'CTV Fact Sheet Backup'!F139</f>
        <v>29764.731126572628</v>
      </c>
    </row>
    <row r="140" spans="1:3" x14ac:dyDescent="0.3">
      <c r="A140" s="142">
        <f>'CTV Fact Sheet Backup'!A140</f>
        <v>43131</v>
      </c>
      <c r="B140" s="143">
        <f>'CTV Fact Sheet Backup'!B140</f>
        <v>18554.91</v>
      </c>
      <c r="C140" s="143">
        <f>'CTV Fact Sheet Backup'!F140</f>
        <v>30517.74443767557</v>
      </c>
    </row>
    <row r="141" spans="1:3" x14ac:dyDescent="0.3">
      <c r="A141" s="142">
        <f>'CTV Fact Sheet Backup'!A141</f>
        <v>43159</v>
      </c>
      <c r="B141" s="143">
        <f>'CTV Fact Sheet Backup'!B141</f>
        <v>18286.169999999998</v>
      </c>
      <c r="C141" s="143">
        <f>'CTV Fact Sheet Backup'!F141</f>
        <v>29336.048005800942</v>
      </c>
    </row>
    <row r="142" spans="1:3" x14ac:dyDescent="0.3">
      <c r="A142" s="142">
        <f>'CTV Fact Sheet Backup'!A142</f>
        <v>43190</v>
      </c>
      <c r="B142" s="143">
        <f>'CTV Fact Sheet Backup'!B142</f>
        <v>19255.98</v>
      </c>
      <c r="C142" s="143">
        <f>'CTV Fact Sheet Backup'!F142</f>
        <v>29933.234842188071</v>
      </c>
    </row>
    <row r="143" spans="1:3" x14ac:dyDescent="0.3">
      <c r="A143" s="142">
        <f>'CTV Fact Sheet Backup'!A143</f>
        <v>43220</v>
      </c>
      <c r="B143" s="143">
        <f>'CTV Fact Sheet Backup'!B143</f>
        <v>19174.18</v>
      </c>
      <c r="C143" s="143">
        <f>'CTV Fact Sheet Backup'!F143</f>
        <v>30241.854132805191</v>
      </c>
    </row>
    <row r="144" spans="1:3" x14ac:dyDescent="0.3">
      <c r="A144" s="142">
        <f>'CTV Fact Sheet Backup'!A144</f>
        <v>43251</v>
      </c>
      <c r="B144" s="143">
        <f>'CTV Fact Sheet Backup'!B144</f>
        <v>19980.41</v>
      </c>
      <c r="C144" s="143">
        <f>'CTV Fact Sheet Backup'!F144</f>
        <v>32195.160450954605</v>
      </c>
    </row>
    <row r="145" spans="1:3" x14ac:dyDescent="0.3">
      <c r="A145" s="142">
        <f>'CTV Fact Sheet Backup'!A145</f>
        <v>43281</v>
      </c>
      <c r="B145" s="143">
        <f>'CTV Fact Sheet Backup'!B145</f>
        <v>19618.189999999999</v>
      </c>
      <c r="C145" s="143">
        <f>'CTV Fact Sheet Backup'!F145</f>
        <v>32559.174844802441</v>
      </c>
    </row>
    <row r="146" spans="1:3" x14ac:dyDescent="0.3">
      <c r="A146" s="142">
        <f>'CTV Fact Sheet Backup'!A146</f>
        <v>43312</v>
      </c>
      <c r="B146" s="143">
        <f>'CTV Fact Sheet Backup'!B146</f>
        <v>19653.25</v>
      </c>
      <c r="C146" s="143">
        <f>'CTV Fact Sheet Backup'!F146</f>
        <v>33587.28921620614</v>
      </c>
    </row>
    <row r="147" spans="1:3" x14ac:dyDescent="0.3">
      <c r="A147" s="142">
        <f>'CTV Fact Sheet Backup'!A147</f>
        <v>43343</v>
      </c>
      <c r="B147" s="143">
        <f>'CTV Fact Sheet Backup'!B147</f>
        <v>21966.77</v>
      </c>
      <c r="C147" s="143">
        <f>'CTV Fact Sheet Backup'!F147</f>
        <v>35211.159918214529</v>
      </c>
    </row>
    <row r="148" spans="1:3" x14ac:dyDescent="0.3">
      <c r="A148" s="142">
        <f>'CTV Fact Sheet Backup'!A148</f>
        <v>43373</v>
      </c>
      <c r="B148" s="143">
        <f>'CTV Fact Sheet Backup'!B148</f>
        <v>21931.71</v>
      </c>
      <c r="C148" s="143">
        <f>'CTV Fact Sheet Backup'!F148</f>
        <v>34093.515615943725</v>
      </c>
    </row>
    <row r="149" spans="1:3" x14ac:dyDescent="0.3">
      <c r="A149" s="142">
        <f>'CTV Fact Sheet Backup'!A149</f>
        <v>43404</v>
      </c>
      <c r="B149" s="143">
        <f>'CTV Fact Sheet Backup'!B149</f>
        <v>18753.54</v>
      </c>
      <c r="C149" s="143">
        <f>'CTV Fact Sheet Backup'!F149</f>
        <v>30520.778096490081</v>
      </c>
    </row>
    <row r="150" spans="1:3" x14ac:dyDescent="0.3">
      <c r="A150" s="142">
        <f>'CTV Fact Sheet Backup'!A150</f>
        <v>43434</v>
      </c>
      <c r="B150" s="143">
        <f>'CTV Fact Sheet Backup'!B150</f>
        <v>19033.97</v>
      </c>
      <c r="C150" s="143">
        <f>'CTV Fact Sheet Backup'!F150</f>
        <v>30979.92112487082</v>
      </c>
    </row>
    <row r="151" spans="1:3" x14ac:dyDescent="0.3">
      <c r="A151" s="142">
        <f>'CTV Fact Sheet Backup'!A151</f>
        <v>43465</v>
      </c>
      <c r="B151" s="143">
        <f>'CTV Fact Sheet Backup'!B151</f>
        <v>16428.34</v>
      </c>
      <c r="C151" s="143">
        <f>'CTV Fact Sheet Backup'!F151</f>
        <v>27240.159723369772</v>
      </c>
    </row>
    <row r="152" spans="1:3" x14ac:dyDescent="0.3">
      <c r="A152" s="142">
        <f>'CTV Fact Sheet Backup'!A152</f>
        <v>43496</v>
      </c>
      <c r="B152" s="143">
        <f>'CTV Fact Sheet Backup'!B152</f>
        <v>18426.38</v>
      </c>
      <c r="C152" s="143">
        <f>'CTV Fact Sheet Backup'!F152</f>
        <v>30137.328555115168</v>
      </c>
    </row>
    <row r="153" spans="1:3" x14ac:dyDescent="0.3">
      <c r="A153" s="142">
        <f>'CTV Fact Sheet Backup'!A153</f>
        <v>43524</v>
      </c>
      <c r="B153" s="143">
        <f>'CTV Fact Sheet Backup'!B153</f>
        <v>18192.689999999999</v>
      </c>
      <c r="C153" s="143">
        <f>'CTV Fact Sheet Backup'!F153</f>
        <v>31449.398324335118</v>
      </c>
    </row>
    <row r="154" spans="1:3" x14ac:dyDescent="0.3">
      <c r="A154" s="142">
        <f>'CTV Fact Sheet Backup'!A154</f>
        <v>43555</v>
      </c>
      <c r="B154" s="143">
        <f>'CTV Fact Sheet Backup'!B154</f>
        <v>17176.14</v>
      </c>
      <c r="C154" s="143">
        <f>'CTV Fact Sheet Backup'!F154</f>
        <v>30401.824141511548</v>
      </c>
    </row>
    <row r="155" spans="1:3" x14ac:dyDescent="0.3">
      <c r="A155" s="142">
        <f>'CTV Fact Sheet Backup'!A155</f>
        <v>43585</v>
      </c>
      <c r="B155" s="143">
        <f>'CTV Fact Sheet Backup'!B155</f>
        <v>18239.43</v>
      </c>
      <c r="C155" s="143">
        <f>'CTV Fact Sheet Backup'!F155</f>
        <v>31579.500358859637</v>
      </c>
    </row>
    <row r="156" spans="1:3" x14ac:dyDescent="0.3">
      <c r="A156" s="142">
        <f>'CTV Fact Sheet Backup'!A156</f>
        <v>43616</v>
      </c>
      <c r="B156" s="143">
        <f>'CTV Fact Sheet Backup'!B156</f>
        <v>16685.400000000001</v>
      </c>
      <c r="C156" s="143">
        <f>'CTV Fact Sheet Backup'!F156</f>
        <v>28823.162355007138</v>
      </c>
    </row>
    <row r="157" spans="1:3" x14ac:dyDescent="0.3">
      <c r="A157" s="142">
        <f>'CTV Fact Sheet Backup'!A157</f>
        <v>43646</v>
      </c>
      <c r="B157" s="143">
        <f>'CTV Fact Sheet Backup'!B157</f>
        <v>17456.57</v>
      </c>
      <c r="C157" s="143">
        <f>'CTV Fact Sheet Backup'!F157</f>
        <v>30969.48829821606</v>
      </c>
    </row>
    <row r="158" spans="1:3" x14ac:dyDescent="0.3">
      <c r="A158" s="142">
        <f>'CTV Fact Sheet Backup'!A158</f>
        <v>43677</v>
      </c>
      <c r="B158" s="143">
        <f>'CTV Fact Sheet Backup'!B158</f>
        <v>17398.150000000001</v>
      </c>
      <c r="C158" s="143">
        <f>'CTV Fact Sheet Backup'!F158</f>
        <v>31321.491376269878</v>
      </c>
    </row>
    <row r="159" spans="1:3" x14ac:dyDescent="0.3">
      <c r="A159" s="142">
        <f>'CTV Fact Sheet Backup'!A159</f>
        <v>43708</v>
      </c>
      <c r="B159" s="143">
        <f>'CTV Fact Sheet Backup'!B159</f>
        <v>16393.28</v>
      </c>
      <c r="C159" s="143">
        <f>'CTV Fact Sheet Backup'!F159</f>
        <v>29909.508177313652</v>
      </c>
    </row>
    <row r="160" spans="1:3" x14ac:dyDescent="0.3">
      <c r="A160" s="142">
        <f>'CTV Fact Sheet Backup'!A160</f>
        <v>43738</v>
      </c>
      <c r="B160" s="143">
        <f>'CTV Fact Sheet Backup'!B160</f>
        <v>15587.06</v>
      </c>
      <c r="C160" s="143">
        <f>'CTV Fact Sheet Backup'!F160</f>
        <v>30907.680582857109</v>
      </c>
    </row>
    <row r="161" spans="1:3" x14ac:dyDescent="0.3">
      <c r="A161" s="142">
        <f>'CTV Fact Sheet Backup'!A161</f>
        <v>43769</v>
      </c>
      <c r="B161" s="143">
        <f>'CTV Fact Sheet Backup'!B161</f>
        <v>16031</v>
      </c>
      <c r="C161" s="143">
        <f>'CTV Fact Sheet Backup'!F161</f>
        <v>31509.602886662011</v>
      </c>
    </row>
    <row r="162" spans="1:3" x14ac:dyDescent="0.3">
      <c r="A162" s="142">
        <f>'CTV Fact Sheet Backup'!A162</f>
        <v>43799</v>
      </c>
      <c r="B162" s="143">
        <f>'CTV Fact Sheet Backup'!B162</f>
        <v>16638</v>
      </c>
      <c r="C162" s="143">
        <f>'CTV Fact Sheet Backup'!F162</f>
        <v>32475.29294538674</v>
      </c>
    </row>
    <row r="163" spans="1:3" x14ac:dyDescent="0.3">
      <c r="A163" s="142">
        <f>'CTV Fact Sheet Backup'!A163</f>
        <v>43830</v>
      </c>
      <c r="B163" s="143">
        <f>'CTV Fact Sheet Backup'!B163</f>
        <v>16323</v>
      </c>
      <c r="C163" s="143">
        <f>'CTV Fact Sheet Backup'!F163</f>
        <v>33446.014438242841</v>
      </c>
    </row>
    <row r="164" spans="1:3" x14ac:dyDescent="0.3">
      <c r="A164" s="142">
        <f>'CTV Fact Sheet Backup'!A164</f>
        <v>43861</v>
      </c>
      <c r="B164" s="143">
        <f>'CTV Fact Sheet Backup'!B164</f>
        <v>16674</v>
      </c>
      <c r="C164" s="143">
        <f>'CTV Fact Sheet Backup'!F164</f>
        <v>32117.740491452729</v>
      </c>
    </row>
    <row r="165" spans="1:3" x14ac:dyDescent="0.3">
      <c r="A165" s="142">
        <f>'CTV Fact Sheet Backup'!A165</f>
        <v>43890</v>
      </c>
      <c r="B165" s="143">
        <f>'CTV Fact Sheet Backup'!B165</f>
        <v>15984</v>
      </c>
      <c r="C165" s="143">
        <f>'CTV Fact Sheet Backup'!F165</f>
        <v>29032.558804886408</v>
      </c>
    </row>
    <row r="166" spans="1:3" x14ac:dyDescent="0.3">
      <c r="A166" s="142">
        <f>'CTV Fact Sheet Backup'!A166</f>
        <v>43921</v>
      </c>
      <c r="B166" s="143">
        <f>'CTV Fact Sheet Backup'!B166</f>
        <v>12526</v>
      </c>
      <c r="C166" s="143">
        <f>'CTV Fact Sheet Backup'!F166</f>
        <v>22530.367418011054</v>
      </c>
    </row>
    <row r="167" spans="1:3" x14ac:dyDescent="0.3">
      <c r="A167" s="142">
        <f>'CTV Fact Sheet Backup'!A167</f>
        <v>43951</v>
      </c>
      <c r="B167" s="143">
        <f>'CTV Fact Sheet Backup'!B167</f>
        <v>13811</v>
      </c>
      <c r="C167" s="143">
        <f>'CTV Fact Sheet Backup'!F167</f>
        <v>25391.477638481592</v>
      </c>
    </row>
    <row r="168" spans="1:3" x14ac:dyDescent="0.3">
      <c r="A168" s="142">
        <f>'CTV Fact Sheet Backup'!A168</f>
        <v>43982</v>
      </c>
      <c r="B168" s="143">
        <f>'CTV Fact Sheet Backup'!B168</f>
        <v>13402</v>
      </c>
      <c r="C168" s="143">
        <f>'CTV Fact Sheet Backup'!F168</f>
        <v>26485.222628628366</v>
      </c>
    </row>
    <row r="169" spans="1:3" x14ac:dyDescent="0.3">
      <c r="A169" s="142">
        <f>'CTV Fact Sheet Backup'!A169</f>
        <v>44012</v>
      </c>
      <c r="B169" s="143">
        <f>'CTV Fact Sheet Backup'!B169</f>
        <v>14208</v>
      </c>
      <c r="C169" s="143">
        <f>'CTV Fact Sheet Backup'!F169</f>
        <v>27474.466704977913</v>
      </c>
    </row>
    <row r="170" spans="1:3" x14ac:dyDescent="0.3">
      <c r="A170" s="142">
        <f>'CTV Fact Sheet Backup'!A170</f>
        <v>44043</v>
      </c>
      <c r="B170" s="143">
        <f>'CTV Fact Sheet Backup'!B170</f>
        <v>14664</v>
      </c>
      <c r="C170" s="143">
        <f>'CTV Fact Sheet Backup'!F170</f>
        <v>28603.604381293921</v>
      </c>
    </row>
    <row r="171" spans="1:3" x14ac:dyDescent="0.3">
      <c r="A171" s="142">
        <f>'CTV Fact Sheet Backup'!A171</f>
        <v>44074</v>
      </c>
      <c r="B171" s="143">
        <f>'CTV Fact Sheet Backup'!B171</f>
        <v>14103</v>
      </c>
      <c r="C171" s="143">
        <f>'CTV Fact Sheet Backup'!F171</f>
        <v>29745.098667903152</v>
      </c>
    </row>
    <row r="172" spans="1:3" x14ac:dyDescent="0.3">
      <c r="A172" s="142">
        <f>'CTV Fact Sheet Backup'!A172</f>
        <v>44104</v>
      </c>
      <c r="B172" s="143">
        <f>'CTV Fact Sheet Backup'!B172</f>
        <v>12759</v>
      </c>
      <c r="C172" s="143">
        <f>'CTV Fact Sheet Backup'!F172</f>
        <v>28345.916029310571</v>
      </c>
    </row>
    <row r="173" spans="1:3" x14ac:dyDescent="0.3">
      <c r="A173" s="142">
        <f>'CTV Fact Sheet Backup'!A173</f>
        <v>44135</v>
      </c>
      <c r="B173" s="143">
        <f>'CTV Fact Sheet Backup'!B173</f>
        <v>12105</v>
      </c>
      <c r="C173" s="143">
        <f>'CTV Fact Sheet Backup'!F173</f>
        <v>29077.323770319967</v>
      </c>
    </row>
    <row r="174" spans="1:3" x14ac:dyDescent="0.3">
      <c r="A174" s="142">
        <f>'CTV Fact Sheet Backup'!A174</f>
        <v>44165</v>
      </c>
      <c r="B174" s="143">
        <f>'CTV Fact Sheet Backup'!B174</f>
        <v>14231</v>
      </c>
      <c r="C174" s="143">
        <f>'CTV Fact Sheet Backup'!F174</f>
        <v>34361.439483439433</v>
      </c>
    </row>
    <row r="175" spans="1:3" x14ac:dyDescent="0.3">
      <c r="A175" s="142">
        <f>'CTV Fact Sheet Backup'!A175</f>
        <v>44196</v>
      </c>
      <c r="B175" s="143">
        <f>'CTV Fact Sheet Backup'!B175</f>
        <v>16533</v>
      </c>
      <c r="C175" s="143">
        <f>'CTV Fact Sheet Backup'!F175</f>
        <v>37221.094534234719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FF22-9C00-4BDB-8A2F-ABEA6EACDF0A}">
  <sheetPr>
    <tabColor rgb="FFC00000"/>
  </sheetPr>
  <dimension ref="A1:H5"/>
  <sheetViews>
    <sheetView workbookViewId="0">
      <selection activeCell="A4" sqref="A4"/>
    </sheetView>
  </sheetViews>
  <sheetFormatPr defaultRowHeight="14.4" x14ac:dyDescent="0.3"/>
  <cols>
    <col min="1" max="1" width="22" bestFit="1" customWidth="1"/>
    <col min="2" max="6" width="9.109375" style="143"/>
    <col min="7" max="7" width="9.44140625" style="143" bestFit="1" customWidth="1"/>
  </cols>
  <sheetData>
    <row r="1" spans="1:8" x14ac:dyDescent="0.3">
      <c r="A1" s="144" t="str">
        <f>'CTV Fact Sheet Backup'!I15</f>
        <v>Share Class/Benchmark</v>
      </c>
      <c r="B1" s="143" t="str">
        <f>'CTV Fact Sheet Backup'!J15</f>
        <v>YTD</v>
      </c>
      <c r="C1" s="143" t="str">
        <f>'CTV Fact Sheet Backup'!K15</f>
        <v>1YR</v>
      </c>
      <c r="D1" s="143" t="str">
        <f>'CTV Fact Sheet Backup'!L15</f>
        <v>3YR</v>
      </c>
      <c r="E1" s="143" t="str">
        <f>'CTV Fact Sheet Backup'!M15</f>
        <v>5YR</v>
      </c>
      <c r="F1" s="143" t="str">
        <f>'CTV Fact Sheet Backup'!N15</f>
        <v>10YR</v>
      </c>
      <c r="G1" s="143" t="str">
        <f>'CTV Fact Sheet Backup'!O15</f>
        <v>Inception</v>
      </c>
      <c r="H1" t="s">
        <v>86</v>
      </c>
    </row>
    <row r="2" spans="1:8" x14ac:dyDescent="0.3">
      <c r="A2" s="144" t="str">
        <f>'CTV Fact Sheet Backup'!I16</f>
        <v>Class A</v>
      </c>
      <c r="B2" s="143">
        <f>'CTV Fact Sheet Backup'!J16</f>
        <v>1.2865282117257903</v>
      </c>
      <c r="C2" s="143">
        <f>'CTV Fact Sheet Backup'!K16</f>
        <v>1.2865282117257903</v>
      </c>
      <c r="D2" s="143">
        <f>'CTV Fact Sheet Backup'!L16</f>
        <v>-2.63</v>
      </c>
      <c r="E2" s="143">
        <f>'CTV Fact Sheet Backup'!M16</f>
        <v>3.16</v>
      </c>
      <c r="F2" s="143">
        <f>'CTV Fact Sheet Backup'!N16</f>
        <v>0.20555911628146184</v>
      </c>
      <c r="G2" s="143">
        <f>'CTV Fact Sheet Backup'!O16</f>
        <v>3.5489692733656764</v>
      </c>
      <c r="H2">
        <v>1</v>
      </c>
    </row>
    <row r="3" spans="1:8" x14ac:dyDescent="0.3">
      <c r="A3" s="144" t="str">
        <f>'CTV Fact Sheet Backup'!I17</f>
        <v>Class C</v>
      </c>
      <c r="B3" s="143">
        <f>'CTV Fact Sheet Backup'!J17</f>
        <v>0.53</v>
      </c>
      <c r="C3" s="143">
        <f>'CTV Fact Sheet Backup'!K17</f>
        <v>0.53</v>
      </c>
      <c r="D3" s="143">
        <f>'CTV Fact Sheet Backup'!L17</f>
        <v>-3.37</v>
      </c>
      <c r="E3" s="143">
        <f>'CTV Fact Sheet Backup'!M17</f>
        <v>2.39</v>
      </c>
      <c r="F3" s="143">
        <f>'CTV Fact Sheet Backup'!N17</f>
        <v>-0.54999999999999993</v>
      </c>
      <c r="G3" s="143">
        <f>'CTV Fact Sheet Backup'!O17</f>
        <v>2.81</v>
      </c>
      <c r="H3">
        <v>2</v>
      </c>
    </row>
    <row r="4" spans="1:8" x14ac:dyDescent="0.3">
      <c r="A4" s="144" t="s">
        <v>146</v>
      </c>
      <c r="B4" s="143">
        <f>'CTV Fact Sheet Backup'!J19</f>
        <v>11.287085051531221</v>
      </c>
      <c r="C4" s="143">
        <f>'CTV Fact Sheet Backup'!K19</f>
        <v>11.287085051531221</v>
      </c>
      <c r="D4" s="143">
        <f>'CTV Fact Sheet Backup'!L19</f>
        <v>7.7363832570984226</v>
      </c>
      <c r="E4" s="143">
        <f>'CTV Fact Sheet Backup'!M19</f>
        <v>12.374965717014398</v>
      </c>
      <c r="F4" s="143">
        <f>'CTV Fact Sheet Backup'!N19</f>
        <v>11.92427356251271</v>
      </c>
      <c r="G4" s="143">
        <f>'CTV Fact Sheet Backup'!O19</f>
        <v>9.5449370896393049</v>
      </c>
      <c r="H4">
        <v>3</v>
      </c>
    </row>
    <row r="5" spans="1:8" x14ac:dyDescent="0.3">
      <c r="A5" s="144" t="s">
        <v>13</v>
      </c>
      <c r="B5" s="143">
        <f>'CTV Fact Sheet Backup'!J20</f>
        <v>-4.54</v>
      </c>
      <c r="C5" s="143">
        <f>'CTV Fact Sheet Backup'!K20</f>
        <v>-4.54</v>
      </c>
      <c r="D5" s="143">
        <f>'CTV Fact Sheet Backup'!L20</f>
        <v>-4.54</v>
      </c>
      <c r="E5" s="143">
        <f>'CTV Fact Sheet Backup'!M20</f>
        <v>1.94</v>
      </c>
      <c r="F5" s="143">
        <f>'CTV Fact Sheet Backup'!N20</f>
        <v>-0.38999999999999996</v>
      </c>
      <c r="G5" s="143">
        <f>'CTV Fact Sheet Backup'!O20</f>
        <v>3.1199999999999997</v>
      </c>
      <c r="H5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63C2-9765-4462-9590-E44DB0538399}">
  <sheetPr>
    <tabColor rgb="FFC00000"/>
  </sheetPr>
  <dimension ref="A1:D6"/>
  <sheetViews>
    <sheetView topLeftCell="A4" workbookViewId="0">
      <selection activeCell="G11" sqref="G11"/>
    </sheetView>
  </sheetViews>
  <sheetFormatPr defaultRowHeight="14.4" x14ac:dyDescent="0.3"/>
  <cols>
    <col min="1" max="1" width="17.88671875" bestFit="1" customWidth="1"/>
    <col min="3" max="3" width="19" style="143" bestFit="1" customWidth="1"/>
  </cols>
  <sheetData>
    <row r="1" spans="1:4" x14ac:dyDescent="0.3">
      <c r="A1" t="s">
        <v>85</v>
      </c>
      <c r="B1" s="145" t="str">
        <f>'CTV Fact Sheet Backup'!J7</f>
        <v>CTVAX</v>
      </c>
      <c r="C1" s="144" t="s">
        <v>145</v>
      </c>
      <c r="D1" t="s">
        <v>86</v>
      </c>
    </row>
    <row r="2" spans="1:4" x14ac:dyDescent="0.3">
      <c r="A2" t="str">
        <f>'CTV Fact Sheet Backup'!I8</f>
        <v>Cumulative Return</v>
      </c>
      <c r="B2" s="145">
        <f>'CTV Fact Sheet Backup'!J8*100</f>
        <v>65.33</v>
      </c>
      <c r="C2" s="143">
        <f>'CTV Fact Sheet Backup'!K8*100</f>
        <v>272.2109453423472</v>
      </c>
      <c r="D2">
        <v>1</v>
      </c>
    </row>
    <row r="3" spans="1:4" x14ac:dyDescent="0.3">
      <c r="A3" t="s">
        <v>118</v>
      </c>
      <c r="B3" s="145">
        <f>'CTV Fact Sheet Backup'!J9*100</f>
        <v>-4.8682875590384738</v>
      </c>
      <c r="C3" s="143" t="str">
        <f>'CTV Fact Sheet Backup'!K9</f>
        <v>-</v>
      </c>
      <c r="D3">
        <v>2</v>
      </c>
    </row>
    <row r="4" spans="1:4" x14ac:dyDescent="0.3">
      <c r="A4" t="s">
        <v>119</v>
      </c>
      <c r="B4" s="145">
        <f>'CTV Fact Sheet Backup'!J10</f>
        <v>0.88095392586415511</v>
      </c>
      <c r="C4" s="143" t="str">
        <f>'CTV Fact Sheet Backup'!K10</f>
        <v>-</v>
      </c>
      <c r="D4">
        <v>3</v>
      </c>
    </row>
    <row r="5" spans="1:4" x14ac:dyDescent="0.3">
      <c r="A5" t="s">
        <v>120</v>
      </c>
      <c r="B5" s="145">
        <f>'CTV Fact Sheet Backup'!J11</f>
        <v>0.63222355781658834</v>
      </c>
      <c r="C5" s="143" t="str">
        <f>'CTV Fact Sheet Backup'!K11</f>
        <v>-</v>
      </c>
      <c r="D5">
        <v>4</v>
      </c>
    </row>
    <row r="6" spans="1:4" x14ac:dyDescent="0.3">
      <c r="A6" t="s">
        <v>121</v>
      </c>
      <c r="B6" s="145">
        <f>'CTV Fact Sheet Backup'!J12</f>
        <v>0.15475097458305243</v>
      </c>
      <c r="C6" s="143">
        <f>'CTV Fact Sheet Backup'!K12</f>
        <v>0.46986860390891272</v>
      </c>
      <c r="D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522D-528E-41FA-BE1B-2A29E16092DD}">
  <sheetPr>
    <tabColor rgb="FFC00000"/>
  </sheetPr>
  <dimension ref="A1:C11"/>
  <sheetViews>
    <sheetView workbookViewId="0"/>
  </sheetViews>
  <sheetFormatPr defaultRowHeight="14.4" x14ac:dyDescent="0.3"/>
  <cols>
    <col min="1" max="1" width="30" bestFit="1" customWidth="1"/>
    <col min="2" max="2" width="9.109375" style="146"/>
  </cols>
  <sheetData>
    <row r="1" spans="1:3" x14ac:dyDescent="0.3">
      <c r="A1" t="s">
        <v>85</v>
      </c>
      <c r="B1" s="146" t="s">
        <v>87</v>
      </c>
      <c r="C1" t="s">
        <v>86</v>
      </c>
    </row>
    <row r="2" spans="1:3" x14ac:dyDescent="0.3">
      <c r="A2" t="str">
        <f>'CTV Portfolio'!E4</f>
        <v>XPEL Inc</v>
      </c>
      <c r="B2" s="146">
        <f>'CTV Portfolio'!F4*100</f>
        <v>12.5</v>
      </c>
      <c r="C2">
        <v>1</v>
      </c>
    </row>
    <row r="3" spans="1:3" x14ac:dyDescent="0.3">
      <c r="A3" t="str">
        <f>'CTV Portfolio'!E5</f>
        <v>Cerence Inc</v>
      </c>
      <c r="B3" s="146">
        <f>'CTV Portfolio'!F5*100</f>
        <v>6.3</v>
      </c>
      <c r="C3">
        <v>2</v>
      </c>
    </row>
    <row r="4" spans="1:3" x14ac:dyDescent="0.3">
      <c r="A4" t="str">
        <f>'CTV Portfolio'!E6</f>
        <v>Exponent Inc</v>
      </c>
      <c r="B4" s="146">
        <f>'CTV Portfolio'!F6*100</f>
        <v>6.2</v>
      </c>
      <c r="C4">
        <v>3</v>
      </c>
    </row>
    <row r="5" spans="1:3" x14ac:dyDescent="0.3">
      <c r="A5" t="str">
        <f>'CTV Portfolio'!E7</f>
        <v>Stitch Fix Inc</v>
      </c>
      <c r="B5" s="146">
        <f>'CTV Portfolio'!F7*100</f>
        <v>6.1</v>
      </c>
      <c r="C5">
        <v>4</v>
      </c>
    </row>
    <row r="6" spans="1:3" x14ac:dyDescent="0.3">
      <c r="A6" t="str">
        <f>'CTV Portfolio'!E8</f>
        <v>Fiverr International Ltd</v>
      </c>
      <c r="B6" s="146">
        <f>'CTV Portfolio'!F8*100</f>
        <v>5.8999999999999995</v>
      </c>
      <c r="C6">
        <v>5</v>
      </c>
    </row>
    <row r="7" spans="1:3" x14ac:dyDescent="0.3">
      <c r="A7" t="str">
        <f>'CTV Portfolio'!E9</f>
        <v>Mimecast Ltd</v>
      </c>
      <c r="B7" s="146">
        <f>'CTV Portfolio'!F9*100</f>
        <v>5.8000000000000007</v>
      </c>
      <c r="C7">
        <v>6</v>
      </c>
    </row>
    <row r="8" spans="1:3" x14ac:dyDescent="0.3">
      <c r="A8" t="str">
        <f>'CTV Portfolio'!E10</f>
        <v>CyberArk Software Ltd</v>
      </c>
      <c r="B8" s="146">
        <f>'CTV Portfolio'!F10*100</f>
        <v>5</v>
      </c>
      <c r="C8">
        <v>7</v>
      </c>
    </row>
    <row r="9" spans="1:3" x14ac:dyDescent="0.3">
      <c r="A9" t="str">
        <f>'CTV Portfolio'!E11</f>
        <v>Everbridge Inc</v>
      </c>
      <c r="B9" s="146">
        <f>'CTV Portfolio'!F11*100</f>
        <v>4.9000000000000004</v>
      </c>
      <c r="C9">
        <v>8</v>
      </c>
    </row>
    <row r="10" spans="1:3" x14ac:dyDescent="0.3">
      <c r="A10" t="str">
        <f>'CTV Portfolio'!E12</f>
        <v>Digital Turbine Inc</v>
      </c>
      <c r="B10" s="146">
        <f>'CTV Portfolio'!F12*100</f>
        <v>4.8</v>
      </c>
      <c r="C10">
        <v>9</v>
      </c>
    </row>
    <row r="11" spans="1:3" x14ac:dyDescent="0.3">
      <c r="A11" t="str">
        <f>'CTV Portfolio'!E13</f>
        <v>Upland Software Inc</v>
      </c>
      <c r="B11" s="146">
        <f>'CTV Portfolio'!F13*100</f>
        <v>4.8</v>
      </c>
      <c r="C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D172-6E50-4F4E-A734-7AB5F236DE20}">
  <sheetPr>
    <tabColor rgb="FFC00000"/>
  </sheetPr>
  <dimension ref="A1:C8"/>
  <sheetViews>
    <sheetView workbookViewId="0">
      <selection activeCell="J16" sqref="J16"/>
    </sheetView>
  </sheetViews>
  <sheetFormatPr defaultRowHeight="14.4" x14ac:dyDescent="0.3"/>
  <cols>
    <col min="1" max="1" width="22.5546875" bestFit="1" customWidth="1"/>
    <col min="2" max="2" width="9.109375" style="146"/>
  </cols>
  <sheetData>
    <row r="1" spans="1:3" x14ac:dyDescent="0.3">
      <c r="A1" t="s">
        <v>85</v>
      </c>
      <c r="B1" s="146" t="s">
        <v>87</v>
      </c>
      <c r="C1" t="s">
        <v>86</v>
      </c>
    </row>
    <row r="2" spans="1:3" x14ac:dyDescent="0.3">
      <c r="A2" t="str">
        <f>'CTV Portfolio'!H4</f>
        <v>Information Technology</v>
      </c>
      <c r="B2" s="146">
        <f>'CTV Portfolio'!I4*100</f>
        <v>52.21035075170871</v>
      </c>
      <c r="C2">
        <v>1</v>
      </c>
    </row>
    <row r="3" spans="1:3" x14ac:dyDescent="0.3">
      <c r="A3" t="str">
        <f>'CTV Portfolio'!H5</f>
        <v>Consumer Discretionary</v>
      </c>
      <c r="B3" s="146">
        <f>'CTV Portfolio'!I5*100</f>
        <v>24.480049186585806</v>
      </c>
      <c r="C3">
        <v>2</v>
      </c>
    </row>
    <row r="4" spans="1:3" x14ac:dyDescent="0.3">
      <c r="A4" t="str">
        <f>'CTV Portfolio'!H6</f>
        <v>Industrials</v>
      </c>
      <c r="B4" s="146">
        <f>'CTV Portfolio'!I6*100</f>
        <v>6.9330721006832672</v>
      </c>
      <c r="C4">
        <v>3</v>
      </c>
    </row>
    <row r="5" spans="1:3" x14ac:dyDescent="0.3">
      <c r="A5" t="str">
        <f>'CTV Portfolio'!H7</f>
        <v>Health Care</v>
      </c>
      <c r="B5" s="146">
        <f>'CTV Portfolio'!I7*100</f>
        <v>5.7496319406555507</v>
      </c>
      <c r="C5">
        <v>4</v>
      </c>
    </row>
    <row r="6" spans="1:3" x14ac:dyDescent="0.3">
      <c r="A6" t="str">
        <f>'CTV Portfolio'!H8</f>
        <v>Real Estate</v>
      </c>
      <c r="B6" s="146">
        <f>'CTV Portfolio'!I8*100</f>
        <v>4.7847346264161512</v>
      </c>
      <c r="C6">
        <v>5</v>
      </c>
    </row>
    <row r="7" spans="1:3" x14ac:dyDescent="0.3">
      <c r="A7" t="str">
        <f>'CTV Portfolio'!H9</f>
        <v>Cash</v>
      </c>
      <c r="B7" s="146">
        <f>'CTV Portfolio'!I9*100</f>
        <v>3.3897202425794628</v>
      </c>
      <c r="C7">
        <v>6</v>
      </c>
    </row>
    <row r="8" spans="1:3" x14ac:dyDescent="0.3">
      <c r="A8" t="str">
        <f>'CTV Portfolio'!H10</f>
        <v>Communication Services</v>
      </c>
      <c r="B8" s="146">
        <f>'CTV Portfolio'!I10*100</f>
        <v>2.4524411513710391</v>
      </c>
      <c r="C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6C7E-04A6-4B22-940C-D43226E7DEFA}">
  <sheetPr>
    <tabColor rgb="FFC00000"/>
  </sheetPr>
  <dimension ref="A1:C5"/>
  <sheetViews>
    <sheetView workbookViewId="0">
      <selection activeCell="A4" sqref="A4"/>
    </sheetView>
  </sheetViews>
  <sheetFormatPr defaultRowHeight="14.4" x14ac:dyDescent="0.3"/>
  <cols>
    <col min="1" max="1" width="22.33203125" bestFit="1" customWidth="1"/>
    <col min="2" max="2" width="9.109375" style="147"/>
  </cols>
  <sheetData>
    <row r="1" spans="1:3" x14ac:dyDescent="0.3">
      <c r="A1" t="s">
        <v>85</v>
      </c>
      <c r="B1" s="147" t="s">
        <v>87</v>
      </c>
      <c r="C1" t="s">
        <v>86</v>
      </c>
    </row>
    <row r="2" spans="1:3" x14ac:dyDescent="0.3">
      <c r="A2" t="s">
        <v>122</v>
      </c>
      <c r="B2" s="147">
        <f>'CTV Portfolio'!C4</f>
        <v>22</v>
      </c>
      <c r="C2">
        <v>1</v>
      </c>
    </row>
    <row r="3" spans="1:3" x14ac:dyDescent="0.3">
      <c r="A3" t="str">
        <f>'CTV Portfolio'!B5</f>
        <v>Average Market Cap: $B</v>
      </c>
      <c r="B3" s="147" t="str">
        <f>'CTV Portfolio'!C5</f>
        <v>$6.3B</v>
      </c>
      <c r="C3">
        <v>2</v>
      </c>
    </row>
    <row r="4" spans="1:3" x14ac:dyDescent="0.3">
      <c r="A4" t="str">
        <f>'CTV Portfolio'!B6</f>
        <v>Median Market Cap: $B</v>
      </c>
      <c r="B4" s="147" t="str">
        <f>'CTV Portfolio'!C6</f>
        <v>$4.2B</v>
      </c>
      <c r="C4">
        <v>3</v>
      </c>
    </row>
    <row r="5" spans="1:3" x14ac:dyDescent="0.3">
      <c r="A5" t="s">
        <v>123</v>
      </c>
      <c r="B5" s="147">
        <f>'CTV Portfolio'!C7</f>
        <v>166.16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CTV Fact Sheet Backup</vt:lpstr>
      <vt:lpstr>CTV Portfolio</vt:lpstr>
      <vt:lpstr>CTV</vt:lpstr>
      <vt:lpstr>CTV_EXPORT_10kChart</vt:lpstr>
      <vt:lpstr>CTV_EXPORT_PerformanceTable</vt:lpstr>
      <vt:lpstr>CTV_EXPORT_FundStatistics</vt:lpstr>
      <vt:lpstr>CTV_EXPORT_TopHoldings</vt:lpstr>
      <vt:lpstr>CTV_EXPORT_SectorAllocation</vt:lpstr>
      <vt:lpstr>CTV_EXPORT_PortCharacteristics</vt:lpstr>
      <vt:lpstr>CTV!Print_Titles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2021-01-11T15:55:58Z</dcterms:modified>
</cp:coreProperties>
</file>