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C:\Users\jacob\Dropbox (Catalyst Funds)\Marketing Team Files\Marketing Materials\AutoCharts&amp;Tables\Backup Files\Catalyst\CWX\"/>
    </mc:Choice>
  </mc:AlternateContent>
  <xr:revisionPtr revIDLastSave="0" documentId="13_ncr:1_{922E3704-F9BD-4A63-AA31-F3E0EB632AC1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CWX MPT Stats" sheetId="1" r:id="rId1"/>
    <sheet name="CWX_EXPORT_10kChart" sheetId="2" r:id="rId2"/>
    <sheet name="CWX_EXPORT_AnnualReturns" sheetId="3" r:id="rId3"/>
    <sheet name="CWX_EXPORT_PerformanceTable" sheetId="4" r:id="rId4"/>
    <sheet name="CWX_EXPORT_Perf&amp;RiskStatistics" sheetId="5" r:id="rId5"/>
  </sheets>
  <definedNames>
    <definedName name="__FDS_HYPERLINK_TOGGLE_STATE__" hidden="1">"ON"</definedName>
    <definedName name="__FDS_UNIQUE_RANGE_ID_GENERATOR_COUNTER" hidden="1">7</definedName>
    <definedName name="_1__FDSAUDITLINK__" hidden="1">{"fdsup://directions/FAT Viewer?action=UPDATE&amp;creator=factset&amp;DYN_ARGS=TRUE&amp;DOC_NAME=FAT:FQL_AUDITING_CLIENT_TEMPLATE.FAT&amp;display_string=Audit&amp;VAR:KEY=LSBADEBMNW&amp;VAR:QUERY=RkZfUEVfRElMKEFOTiw2LzMwLzIwMTEsNi8yOS8yMDEyLEFZKQ==&amp;WINDOW=FIRST_POPUP&amp;HEIGHT=450&amp;WI","DTH=450&amp;START_MAXIMIZED=FALSE&amp;VAR:CALENDAR=US&amp;VAR:SYMBOL=FNSXX&amp;VAR:INDEX=0"}</definedName>
    <definedName name="_2__FDSAUDITLINK__" hidden="1">{"fdsup://directions/FAT Viewer?action=UPDATE&amp;creator=factset&amp;DYN_ARGS=TRUE&amp;DOC_NAME=FAT:FQL_AUDITING_CLIENT_TEMPLATE.FAT&amp;display_string=Audit&amp;VAR:KEY=LCVWFIZGLE&amp;VAR:QUERY=RkZfUEVfRElMKEFOTiw2LzMwLzIwMTEsNi8yOS8yMDEyLEFZKQ==&amp;WINDOW=FIRST_POPUP&amp;HEIGHT=450&amp;WI","DTH=450&amp;START_MAXIMIZED=FALSE&amp;VAR:CALENDAR=US&amp;VAR:SYMBOL=AAPL&amp;VAR:INDEX=0"}</definedName>
    <definedName name="_3__FDSAUDITLINK__" hidden="1">{"fdsup://directions/FAT Viewer?action=UPDATE&amp;creator=factset&amp;DYN_ARGS=TRUE&amp;DOC_NAME=FAT:FQL_AUDITING_CLIENT_TEMPLATE.FAT&amp;display_string=Audit&amp;VAR:KEY=YLGNOZSPQD&amp;VAR:QUERY=RkZfUEVfRElMKENBTCwwNi8zMC8yMDExKQ==&amp;WINDOW=FIRST_POPUP&amp;HEIGHT=450&amp;WIDTH=450&amp;START_MA","XIMIZED=FALSE&amp;VAR:CALENDAR=US&amp;VAR:SYMBOL=HCA&amp;VAR:INDEX=0"}</definedName>
    <definedName name="_4__FDSAUDITLINK__" hidden="1">{"fdsup://directions/FAT Viewer?action=UPDATE&amp;creator=factset&amp;DYN_ARGS=TRUE&amp;DOC_NAME=FAT:FQL_AUDITING_CLIENT_TEMPLATE.FAT&amp;display_string=Audit&amp;VAR:KEY=ZYZGNKPSTA&amp;VAR:QUERY=RkZfUEVfRElMKEFOTiwxMi8zMC8yMDExLDA2LzI5LzIwMTIsQVkp&amp;WINDOW=FIRST_POPUP&amp;HEIGHT=450&amp;WI","DTH=450&amp;START_MAXIMIZED=FALSE&amp;VAR:CALENDAR=US&amp;VAR:SYMBOL=CHMT&amp;VAR:INDEX=0"}</definedName>
    <definedName name="_5__FDSAUDITLINK__" hidden="1">{"fdsup://directions/FAT Viewer?action=UPDATE&amp;creator=factset&amp;DYN_ARGS=TRUE&amp;DOC_NAME=FAT:FQL_AUDITING_CLIENT_TEMPLATE.FAT&amp;display_string=Audit&amp;VAR:KEY=YTILMLATQX&amp;VAR:QUERY=RkZfUEVfRElMKEFOTiwxMi8zMC8yMDExLDA2LzI5LzIwMTIsQVkp&amp;WINDOW=FIRST_POPUP&amp;HEIGHT=450&amp;WI","DTH=450&amp;START_MAXIMIZED=FALSE&amp;VAR:CALENDAR=US&amp;VAR:SYMBOL=FNSXX&amp;VAR:INDEX=0"}</definedName>
    <definedName name="_6__FDSAUDITLINK__" hidden="1">{"fdsup://directions/FAT Viewer?action=UPDATE&amp;creator=factset&amp;DYN_ARGS=TRUE&amp;DOC_NAME=FAT:FQL_AUDITING_CLIENT_TEMPLATE.FAT&amp;display_string=Audit&amp;VAR:KEY=EHQBUJUHER&amp;VAR:QUERY=RkZfUEVfRElMKEFOTiwwNi8zMC8yMDExLDA2LzI5LzIwMTIsQVkp&amp;WINDOW=FIRST_POPUP&amp;HEIGHT=450&amp;WI","DTH=450&amp;START_MAXIMIZED=FALSE&amp;VAR:CALENDAR=US&amp;VAR:SYMBOL=HSY&amp;VAR:INDEX=0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83" i="1" l="1"/>
  <c r="C183" i="1"/>
  <c r="D182" i="1"/>
  <c r="C182" i="1"/>
  <c r="D181" i="1"/>
  <c r="C181" i="1"/>
  <c r="D180" i="1"/>
  <c r="C180" i="1"/>
  <c r="D179" i="1"/>
  <c r="C179" i="1"/>
  <c r="D178" i="1"/>
  <c r="C178" i="1"/>
  <c r="D177" i="1"/>
  <c r="C177" i="1"/>
  <c r="D176" i="1"/>
  <c r="C176" i="1"/>
  <c r="D175" i="1"/>
  <c r="C175" i="1"/>
  <c r="D174" i="1"/>
  <c r="C174" i="1"/>
  <c r="D173" i="1"/>
  <c r="C173" i="1"/>
  <c r="D172" i="1"/>
  <c r="C172" i="1"/>
  <c r="D171" i="1"/>
  <c r="C171" i="1"/>
  <c r="D170" i="1"/>
  <c r="C170" i="1"/>
  <c r="D169" i="1"/>
  <c r="C169" i="1"/>
  <c r="D168" i="1"/>
  <c r="C168" i="1"/>
  <c r="D167" i="1"/>
  <c r="C167" i="1"/>
  <c r="D166" i="1"/>
  <c r="C166" i="1"/>
  <c r="D165" i="1"/>
  <c r="C165" i="1"/>
  <c r="D164" i="1"/>
  <c r="C164" i="1"/>
  <c r="D163" i="1"/>
  <c r="C163" i="1"/>
  <c r="D162" i="1"/>
  <c r="C162" i="1"/>
  <c r="D161" i="1"/>
  <c r="C161" i="1"/>
  <c r="D160" i="1"/>
  <c r="C160" i="1"/>
  <c r="D159" i="1"/>
  <c r="C159" i="1"/>
  <c r="D158" i="1"/>
  <c r="C158" i="1"/>
  <c r="D157" i="1"/>
  <c r="C157" i="1"/>
  <c r="D156" i="1"/>
  <c r="C156" i="1"/>
  <c r="D155" i="1"/>
  <c r="C155" i="1"/>
  <c r="D154" i="1"/>
  <c r="C154" i="1"/>
  <c r="D153" i="1"/>
  <c r="C153" i="1"/>
  <c r="D152" i="1"/>
  <c r="C152" i="1"/>
  <c r="D151" i="1"/>
  <c r="C151" i="1"/>
  <c r="D150" i="1"/>
  <c r="C150" i="1"/>
  <c r="D149" i="1"/>
  <c r="C149" i="1"/>
  <c r="D148" i="1"/>
  <c r="C148" i="1"/>
  <c r="D147" i="1"/>
  <c r="C147" i="1"/>
  <c r="D146" i="1"/>
  <c r="C146" i="1"/>
  <c r="A146" i="1"/>
  <c r="D145" i="1"/>
  <c r="C145" i="1"/>
  <c r="A145" i="1"/>
  <c r="D144" i="1"/>
  <c r="C144" i="1"/>
  <c r="D143" i="1"/>
  <c r="C143" i="1"/>
  <c r="D142" i="1"/>
  <c r="C142" i="1"/>
  <c r="D141" i="1"/>
  <c r="C141" i="1"/>
  <c r="D140" i="1"/>
  <c r="C140" i="1"/>
  <c r="D139" i="1"/>
  <c r="C139" i="1"/>
  <c r="D138" i="1"/>
  <c r="C138" i="1"/>
  <c r="D137" i="1"/>
  <c r="C137" i="1"/>
  <c r="D136" i="1"/>
  <c r="C136" i="1"/>
  <c r="D135" i="1"/>
  <c r="C135" i="1"/>
  <c r="D134" i="1"/>
  <c r="C134" i="1"/>
  <c r="D133" i="1"/>
  <c r="C133" i="1"/>
  <c r="D132" i="1"/>
  <c r="C132" i="1"/>
  <c r="D131" i="1"/>
  <c r="C131" i="1"/>
  <c r="D130" i="1"/>
  <c r="C130" i="1"/>
  <c r="D129" i="1"/>
  <c r="C129" i="1"/>
  <c r="D128" i="1"/>
  <c r="C128" i="1"/>
  <c r="D127" i="1"/>
  <c r="C127" i="1"/>
  <c r="D126" i="1"/>
  <c r="C126" i="1"/>
  <c r="D125" i="1"/>
  <c r="C125" i="1"/>
  <c r="D124" i="1"/>
  <c r="C124" i="1"/>
  <c r="D123" i="1"/>
  <c r="C123" i="1"/>
  <c r="D122" i="1"/>
  <c r="C122" i="1"/>
  <c r="D121" i="1"/>
  <c r="C121" i="1"/>
  <c r="D120" i="1"/>
  <c r="C120" i="1"/>
  <c r="D119" i="1"/>
  <c r="C119" i="1"/>
  <c r="D118" i="1"/>
  <c r="C118" i="1"/>
  <c r="D117" i="1"/>
  <c r="C117" i="1"/>
  <c r="D116" i="1"/>
  <c r="C116" i="1"/>
  <c r="D115" i="1"/>
  <c r="C115" i="1"/>
  <c r="D114" i="1"/>
  <c r="C114" i="1"/>
  <c r="D113" i="1"/>
  <c r="C113" i="1"/>
  <c r="D112" i="1"/>
  <c r="C112" i="1"/>
  <c r="D111" i="1"/>
  <c r="C111" i="1"/>
  <c r="D110" i="1"/>
  <c r="C110" i="1"/>
  <c r="D109" i="1"/>
  <c r="C109" i="1"/>
  <c r="D108" i="1"/>
  <c r="C108" i="1"/>
  <c r="D107" i="1"/>
  <c r="C107" i="1"/>
  <c r="D106" i="1"/>
  <c r="C106" i="1"/>
  <c r="D105" i="1"/>
  <c r="C105" i="1"/>
  <c r="D104" i="1"/>
  <c r="C104" i="1"/>
  <c r="D103" i="1"/>
  <c r="C103" i="1"/>
  <c r="D102" i="1"/>
  <c r="C102" i="1"/>
  <c r="D101" i="1"/>
  <c r="C101" i="1"/>
  <c r="D100" i="1"/>
  <c r="C100" i="1"/>
  <c r="D99" i="1"/>
  <c r="C99" i="1"/>
  <c r="D98" i="1"/>
  <c r="C98" i="1"/>
  <c r="D97" i="1"/>
  <c r="C97" i="1"/>
  <c r="D96" i="1"/>
  <c r="C96" i="1"/>
  <c r="D95" i="1"/>
  <c r="C95" i="1"/>
  <c r="D94" i="1"/>
  <c r="C94" i="1"/>
  <c r="D93" i="1"/>
  <c r="C93" i="1"/>
  <c r="D92" i="1"/>
  <c r="C92" i="1"/>
  <c r="D91" i="1"/>
  <c r="C91" i="1"/>
  <c r="D90" i="1"/>
  <c r="C90" i="1"/>
  <c r="D89" i="1"/>
  <c r="C89" i="1"/>
  <c r="D88" i="1"/>
  <c r="C88" i="1"/>
  <c r="D87" i="1"/>
  <c r="C87" i="1"/>
  <c r="D86" i="1"/>
  <c r="C86" i="1"/>
  <c r="D85" i="1"/>
  <c r="C85" i="1"/>
  <c r="D84" i="1"/>
  <c r="C84" i="1"/>
  <c r="D83" i="1"/>
  <c r="C83" i="1"/>
  <c r="D82" i="1"/>
  <c r="C82" i="1"/>
  <c r="D81" i="1"/>
  <c r="C81" i="1"/>
  <c r="D80" i="1"/>
  <c r="C80" i="1"/>
  <c r="D79" i="1"/>
  <c r="C79" i="1"/>
  <c r="D78" i="1"/>
  <c r="C78" i="1"/>
  <c r="D77" i="1"/>
  <c r="C77" i="1"/>
  <c r="D76" i="1"/>
  <c r="C76" i="1"/>
  <c r="D75" i="1"/>
  <c r="C75" i="1"/>
  <c r="D74" i="1"/>
  <c r="C74" i="1"/>
  <c r="D73" i="1"/>
  <c r="C73" i="1"/>
  <c r="D72" i="1"/>
  <c r="C72" i="1"/>
  <c r="D71" i="1"/>
  <c r="C71" i="1"/>
  <c r="D70" i="1"/>
  <c r="C70" i="1"/>
  <c r="D69" i="1"/>
  <c r="C69" i="1"/>
  <c r="D68" i="1"/>
  <c r="C68" i="1"/>
  <c r="D67" i="1"/>
  <c r="C67" i="1"/>
  <c r="D66" i="1"/>
  <c r="C66" i="1"/>
  <c r="D65" i="1"/>
  <c r="C65" i="1"/>
  <c r="D64" i="1"/>
  <c r="C64" i="1"/>
  <c r="D63" i="1"/>
  <c r="C63" i="1"/>
  <c r="D62" i="1"/>
  <c r="C62" i="1"/>
  <c r="D61" i="1"/>
  <c r="C61" i="1"/>
  <c r="D60" i="1"/>
  <c r="C60" i="1"/>
  <c r="D59" i="1"/>
  <c r="C59" i="1"/>
  <c r="D58" i="1"/>
  <c r="C58" i="1"/>
  <c r="D57" i="1"/>
  <c r="C57" i="1"/>
  <c r="D56" i="1"/>
  <c r="C56" i="1"/>
  <c r="D55" i="1"/>
  <c r="C55" i="1"/>
  <c r="D54" i="1"/>
  <c r="C54" i="1"/>
  <c r="D53" i="1"/>
  <c r="C53" i="1"/>
  <c r="D52" i="1"/>
  <c r="C52" i="1"/>
  <c r="D51" i="1"/>
  <c r="C51" i="1"/>
  <c r="D50" i="1"/>
  <c r="C50" i="1"/>
  <c r="D49" i="1"/>
  <c r="C49" i="1"/>
  <c r="D48" i="1"/>
  <c r="C48" i="1"/>
  <c r="D47" i="1"/>
  <c r="C47" i="1"/>
  <c r="D46" i="1"/>
  <c r="C46" i="1"/>
  <c r="D45" i="1"/>
  <c r="C45" i="1"/>
  <c r="D44" i="1"/>
  <c r="C44" i="1"/>
  <c r="D43" i="1"/>
  <c r="C43" i="1"/>
  <c r="D42" i="1"/>
  <c r="C42" i="1"/>
  <c r="D41" i="1"/>
  <c r="C41" i="1"/>
  <c r="D40" i="1"/>
  <c r="C40" i="1"/>
  <c r="D39" i="1"/>
  <c r="C39" i="1"/>
  <c r="D38" i="1"/>
  <c r="C38" i="1"/>
  <c r="D37" i="1"/>
  <c r="C37" i="1"/>
  <c r="P36" i="1"/>
  <c r="D36" i="1"/>
  <c r="C36" i="1"/>
  <c r="D35" i="1"/>
  <c r="C35" i="1"/>
  <c r="D34" i="1"/>
  <c r="C34" i="1"/>
  <c r="D33" i="1"/>
  <c r="C33" i="1"/>
  <c r="D32" i="1"/>
  <c r="C32" i="1"/>
  <c r="D31" i="1"/>
  <c r="C31" i="1"/>
  <c r="D30" i="1"/>
  <c r="C30" i="1"/>
  <c r="D29" i="1"/>
  <c r="C29" i="1"/>
  <c r="D28" i="1"/>
  <c r="C28" i="1"/>
  <c r="D27" i="1"/>
  <c r="C27" i="1"/>
  <c r="D26" i="1"/>
  <c r="C26" i="1"/>
  <c r="D25" i="1"/>
  <c r="C25" i="1"/>
  <c r="D24" i="1"/>
  <c r="C24" i="1"/>
  <c r="D23" i="1"/>
  <c r="C23" i="1"/>
  <c r="T22" i="1"/>
  <c r="Q22" i="1"/>
  <c r="P22" i="1"/>
  <c r="D22" i="1"/>
  <c r="C22" i="1"/>
  <c r="R21" i="1"/>
  <c r="Q21" i="1"/>
  <c r="D21" i="1"/>
  <c r="C21" i="1"/>
  <c r="T20" i="1"/>
  <c r="D20" i="1"/>
  <c r="C20" i="1"/>
  <c r="D19" i="1"/>
  <c r="C19" i="1"/>
  <c r="D18" i="1"/>
  <c r="C18" i="1"/>
  <c r="D17" i="1"/>
  <c r="C17" i="1"/>
  <c r="D16" i="1"/>
  <c r="C16" i="1"/>
  <c r="D15" i="1"/>
  <c r="C15" i="1"/>
  <c r="D14" i="1"/>
  <c r="C14" i="1"/>
  <c r="D13" i="1"/>
  <c r="C13" i="1"/>
  <c r="R12" i="1"/>
  <c r="D12" i="1"/>
  <c r="C12" i="1"/>
  <c r="D11" i="1"/>
  <c r="C11" i="1"/>
  <c r="Q10" i="1"/>
  <c r="K10" i="1"/>
  <c r="D10" i="1"/>
  <c r="C10" i="1"/>
  <c r="Q9" i="1"/>
  <c r="D9" i="1"/>
  <c r="C9" i="1"/>
  <c r="Q8" i="1"/>
  <c r="D8" i="1"/>
  <c r="C8" i="1"/>
  <c r="Q7" i="1"/>
  <c r="D7" i="1"/>
  <c r="C7" i="1"/>
  <c r="Q6" i="1"/>
  <c r="E6" i="1"/>
  <c r="E7" i="1" s="1"/>
  <c r="D6" i="1"/>
  <c r="C6" i="1"/>
  <c r="Q5" i="1"/>
  <c r="L5" i="1"/>
  <c r="K5" i="1"/>
  <c r="G5" i="1"/>
  <c r="E5" i="1"/>
  <c r="D5" i="1"/>
  <c r="C5" i="1"/>
  <c r="E4" i="1"/>
  <c r="G4" i="1" s="1"/>
  <c r="D4" i="1"/>
  <c r="C4" i="1"/>
  <c r="R3" i="1"/>
  <c r="G3" i="1"/>
  <c r="F3" i="1"/>
  <c r="K11" i="1" s="1"/>
  <c r="D3" i="1"/>
  <c r="K15" i="1" s="1"/>
  <c r="C3" i="1"/>
  <c r="K6" i="1" s="1"/>
  <c r="E8" i="1" l="1"/>
  <c r="G7" i="1"/>
  <c r="L6" i="1"/>
  <c r="G6" i="1"/>
  <c r="K14" i="1"/>
  <c r="L14" i="1"/>
  <c r="A147" i="1"/>
  <c r="P23" i="1"/>
  <c r="B181" i="2"/>
  <c r="B182" i="2"/>
  <c r="B183" i="2"/>
  <c r="Q23" i="1" l="1"/>
  <c r="T23" i="1" s="1"/>
  <c r="P24" i="1"/>
  <c r="A148" i="1"/>
  <c r="E9" i="1"/>
  <c r="G8" i="1"/>
  <c r="B178" i="2"/>
  <c r="B179" i="2"/>
  <c r="B180" i="2"/>
  <c r="G9" i="1" l="1"/>
  <c r="E10" i="1"/>
  <c r="A149" i="1"/>
  <c r="P25" i="1"/>
  <c r="Q24" i="1"/>
  <c r="T24" i="1" s="1"/>
  <c r="B175" i="2"/>
  <c r="B176" i="2"/>
  <c r="B177" i="2"/>
  <c r="P26" i="1" l="1"/>
  <c r="Q25" i="1"/>
  <c r="T25" i="1" s="1"/>
  <c r="A150" i="1"/>
  <c r="G10" i="1"/>
  <c r="E11" i="1"/>
  <c r="B174" i="2"/>
  <c r="B172" i="2"/>
  <c r="B173" i="2"/>
  <c r="G11" i="1" l="1"/>
  <c r="E12" i="1"/>
  <c r="A151" i="1"/>
  <c r="Q26" i="1"/>
  <c r="T26" i="1" s="1"/>
  <c r="P27" i="1"/>
  <c r="B5" i="3"/>
  <c r="C2" i="5"/>
  <c r="C3" i="5"/>
  <c r="C4" i="5"/>
  <c r="B3" i="5"/>
  <c r="B4" i="5"/>
  <c r="A7" i="4"/>
  <c r="E7" i="4"/>
  <c r="F7" i="4"/>
  <c r="A2" i="4"/>
  <c r="A3" i="4"/>
  <c r="B3" i="4"/>
  <c r="C3" i="4"/>
  <c r="D3" i="4"/>
  <c r="E3" i="4"/>
  <c r="F3" i="4"/>
  <c r="A4" i="4"/>
  <c r="A5" i="4"/>
  <c r="B5" i="4"/>
  <c r="C5" i="4"/>
  <c r="D5" i="4"/>
  <c r="E5" i="4"/>
  <c r="F5" i="4"/>
  <c r="A6" i="4"/>
  <c r="B6" i="4"/>
  <c r="C6" i="4"/>
  <c r="D6" i="4"/>
  <c r="E6" i="4"/>
  <c r="F6" i="4"/>
  <c r="F1" i="4"/>
  <c r="A1" i="4"/>
  <c r="B3" i="3"/>
  <c r="B4" i="3"/>
  <c r="B2" i="3"/>
  <c r="A14" i="3"/>
  <c r="A15" i="3"/>
  <c r="A10" i="3"/>
  <c r="A11" i="3"/>
  <c r="A12" i="3"/>
  <c r="A13" i="3"/>
  <c r="A3" i="3"/>
  <c r="A4" i="3"/>
  <c r="A5" i="3"/>
  <c r="A6" i="3"/>
  <c r="A7" i="3"/>
  <c r="A8" i="3"/>
  <c r="A9" i="3"/>
  <c r="A2" i="3"/>
  <c r="C3" i="2"/>
  <c r="C4" i="2"/>
  <c r="C5" i="2"/>
  <c r="C6" i="2"/>
  <c r="C7" i="2"/>
  <c r="B171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C2" i="2"/>
  <c r="B2" i="2"/>
  <c r="A2" i="2"/>
  <c r="A152" i="1" l="1"/>
  <c r="E13" i="1"/>
  <c r="G12" i="1"/>
  <c r="Q27" i="1"/>
  <c r="T27" i="1" s="1"/>
  <c r="P28" i="1"/>
  <c r="B6" i="3"/>
  <c r="A153" i="1" l="1"/>
  <c r="E14" i="1"/>
  <c r="G13" i="1"/>
  <c r="P29" i="1"/>
  <c r="Q28" i="1"/>
  <c r="T28" i="1" s="1"/>
  <c r="B7" i="3"/>
  <c r="A150" i="2"/>
  <c r="C8" i="2"/>
  <c r="E15" i="1" l="1"/>
  <c r="G14" i="1"/>
  <c r="P30" i="1"/>
  <c r="Q29" i="1"/>
  <c r="T29" i="1" s="1"/>
  <c r="A154" i="1"/>
  <c r="C9" i="2"/>
  <c r="A151" i="2"/>
  <c r="B8" i="3"/>
  <c r="A155" i="1" l="1"/>
  <c r="P31" i="1"/>
  <c r="Q30" i="1"/>
  <c r="T30" i="1" s="1"/>
  <c r="E16" i="1"/>
  <c r="G15" i="1"/>
  <c r="R22" i="1"/>
  <c r="U22" i="1" s="1"/>
  <c r="A152" i="2"/>
  <c r="B9" i="3"/>
  <c r="C10" i="2"/>
  <c r="P32" i="1" l="1"/>
  <c r="Q31" i="1"/>
  <c r="T31" i="1" s="1"/>
  <c r="G16" i="1"/>
  <c r="E17" i="1"/>
  <c r="A156" i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B10" i="3"/>
  <c r="C11" i="2"/>
  <c r="A153" i="2"/>
  <c r="A179" i="1" l="1"/>
  <c r="A178" i="2"/>
  <c r="G17" i="1"/>
  <c r="E18" i="1"/>
  <c r="P33" i="1"/>
  <c r="Q32" i="1"/>
  <c r="T32" i="1" s="1"/>
  <c r="C12" i="2"/>
  <c r="A154" i="2"/>
  <c r="B11" i="3"/>
  <c r="Q33" i="1" l="1"/>
  <c r="T33" i="1" s="1"/>
  <c r="E19" i="1"/>
  <c r="G18" i="1"/>
  <c r="A180" i="1"/>
  <c r="A179" i="2"/>
  <c r="A155" i="2"/>
  <c r="B12" i="3"/>
  <c r="C13" i="2"/>
  <c r="A181" i="1" l="1"/>
  <c r="A180" i="2"/>
  <c r="E20" i="1"/>
  <c r="G19" i="1"/>
  <c r="C14" i="2"/>
  <c r="B13" i="3"/>
  <c r="A156" i="2"/>
  <c r="E21" i="1" l="1"/>
  <c r="G20" i="1"/>
  <c r="A182" i="1"/>
  <c r="A181" i="2"/>
  <c r="A157" i="2"/>
  <c r="C2" i="3"/>
  <c r="C15" i="2"/>
  <c r="A183" i="1" l="1"/>
  <c r="A182" i="2"/>
  <c r="E22" i="1"/>
  <c r="G21" i="1"/>
  <c r="C16" i="2"/>
  <c r="A158" i="2"/>
  <c r="G22" i="1" l="1"/>
  <c r="E23" i="1"/>
  <c r="A183" i="2"/>
  <c r="Q35" i="1"/>
  <c r="K3" i="1"/>
  <c r="Q36" i="1"/>
  <c r="T36" i="1" s="1"/>
  <c r="Q34" i="1"/>
  <c r="T34" i="1" s="1"/>
  <c r="R5" i="1"/>
  <c r="R10" i="1"/>
  <c r="R9" i="1"/>
  <c r="R7" i="1"/>
  <c r="S9" i="1"/>
  <c r="R8" i="1"/>
  <c r="R6" i="1"/>
  <c r="R4" i="1"/>
  <c r="A159" i="2"/>
  <c r="C17" i="2"/>
  <c r="L12" i="1" l="1"/>
  <c r="K12" i="1"/>
  <c r="T35" i="1"/>
  <c r="R14" i="1"/>
  <c r="J19" i="1" s="1"/>
  <c r="R17" i="1"/>
  <c r="M19" i="1" s="1"/>
  <c r="R15" i="1"/>
  <c r="K19" i="1" s="1"/>
  <c r="R13" i="1"/>
  <c r="K7" i="1"/>
  <c r="K8" i="1" s="1"/>
  <c r="R16" i="1"/>
  <c r="L19" i="1" s="1"/>
  <c r="R18" i="1"/>
  <c r="G23" i="1"/>
  <c r="E24" i="1"/>
  <c r="A160" i="2"/>
  <c r="C18" i="2"/>
  <c r="K13" i="1" l="1"/>
  <c r="E25" i="1"/>
  <c r="G24" i="1"/>
  <c r="C19" i="2"/>
  <c r="A161" i="2"/>
  <c r="G25" i="1" l="1"/>
  <c r="E26" i="1"/>
  <c r="A162" i="2"/>
  <c r="C20" i="2"/>
  <c r="E27" i="1" l="1"/>
  <c r="G26" i="1"/>
  <c r="C21" i="2"/>
  <c r="A163" i="2"/>
  <c r="G27" i="1" l="1"/>
  <c r="E28" i="1"/>
  <c r="R23" i="1"/>
  <c r="U23" i="1" s="1"/>
  <c r="A164" i="2"/>
  <c r="C22" i="2"/>
  <c r="G28" i="1" l="1"/>
  <c r="E29" i="1"/>
  <c r="C23" i="2"/>
  <c r="A165" i="2"/>
  <c r="E30" i="1" l="1"/>
  <c r="G29" i="1"/>
  <c r="C24" i="2"/>
  <c r="A166" i="2"/>
  <c r="E31" i="1" l="1"/>
  <c r="G30" i="1"/>
  <c r="A167" i="2"/>
  <c r="C25" i="2"/>
  <c r="E32" i="1" l="1"/>
  <c r="G31" i="1"/>
  <c r="A168" i="2"/>
  <c r="C26" i="2"/>
  <c r="E33" i="1" l="1"/>
  <c r="G32" i="1"/>
  <c r="A169" i="2"/>
  <c r="C3" i="3"/>
  <c r="C27" i="2"/>
  <c r="E34" i="1" l="1"/>
  <c r="G33" i="1"/>
  <c r="C28" i="2"/>
  <c r="A170" i="2"/>
  <c r="G34" i="1" l="1"/>
  <c r="E35" i="1"/>
  <c r="A171" i="2"/>
  <c r="C29" i="2"/>
  <c r="G35" i="1" l="1"/>
  <c r="E36" i="1"/>
  <c r="A172" i="2"/>
  <c r="C30" i="2"/>
  <c r="E37" i="1" l="1"/>
  <c r="G36" i="1"/>
  <c r="C31" i="2"/>
  <c r="A173" i="2"/>
  <c r="E38" i="1" l="1"/>
  <c r="G37" i="1"/>
  <c r="A174" i="2"/>
  <c r="C32" i="2"/>
  <c r="E39" i="1" l="1"/>
  <c r="G38" i="1"/>
  <c r="C33" i="2"/>
  <c r="A175" i="2"/>
  <c r="E40" i="1" l="1"/>
  <c r="G39" i="1"/>
  <c r="R24" i="1"/>
  <c r="U24" i="1" s="1"/>
  <c r="C34" i="2"/>
  <c r="A176" i="2"/>
  <c r="E41" i="1" l="1"/>
  <c r="G40" i="1"/>
  <c r="A177" i="2"/>
  <c r="C35" i="2"/>
  <c r="E42" i="1" l="1"/>
  <c r="G41" i="1"/>
  <c r="C36" i="2"/>
  <c r="B14" i="3"/>
  <c r="B15" i="3"/>
  <c r="E43" i="1" l="1"/>
  <c r="G42" i="1"/>
  <c r="C5" i="5"/>
  <c r="B5" i="5"/>
  <c r="E2" i="4"/>
  <c r="D2" i="4"/>
  <c r="F2" i="4"/>
  <c r="B2" i="4"/>
  <c r="C2" i="4"/>
  <c r="C37" i="2"/>
  <c r="B16" i="3"/>
  <c r="E44" i="1" l="1"/>
  <c r="G43" i="1"/>
  <c r="C38" i="2"/>
  <c r="E45" i="1" l="1"/>
  <c r="G44" i="1"/>
  <c r="C4" i="3"/>
  <c r="C39" i="2"/>
  <c r="E46" i="1" l="1"/>
  <c r="G45" i="1"/>
  <c r="C40" i="2"/>
  <c r="E47" i="1" l="1"/>
  <c r="G46" i="1"/>
  <c r="C41" i="2"/>
  <c r="E48" i="1" l="1"/>
  <c r="G47" i="1"/>
  <c r="C42" i="2"/>
  <c r="E49" i="1" l="1"/>
  <c r="G48" i="1"/>
  <c r="C43" i="2"/>
  <c r="E50" i="1" l="1"/>
  <c r="G49" i="1"/>
  <c r="C44" i="2"/>
  <c r="E51" i="1" l="1"/>
  <c r="G50" i="1"/>
  <c r="C45" i="2"/>
  <c r="E52" i="1" l="1"/>
  <c r="G51" i="1"/>
  <c r="R25" i="1"/>
  <c r="U25" i="1" s="1"/>
  <c r="C46" i="2"/>
  <c r="E53" i="1" l="1"/>
  <c r="G52" i="1"/>
  <c r="C47" i="2"/>
  <c r="E54" i="1" l="1"/>
  <c r="G53" i="1"/>
  <c r="C48" i="2"/>
  <c r="E55" i="1" l="1"/>
  <c r="G54" i="1"/>
  <c r="C49" i="2"/>
  <c r="E56" i="1" l="1"/>
  <c r="G55" i="1"/>
  <c r="C50" i="2"/>
  <c r="E57" i="1" l="1"/>
  <c r="G56" i="1"/>
  <c r="C5" i="3"/>
  <c r="C51" i="2"/>
  <c r="E58" i="1" l="1"/>
  <c r="G57" i="1"/>
  <c r="C52" i="2"/>
  <c r="E59" i="1" l="1"/>
  <c r="G58" i="1"/>
  <c r="C53" i="2"/>
  <c r="E60" i="1" l="1"/>
  <c r="G59" i="1"/>
  <c r="C54" i="2"/>
  <c r="E61" i="1" l="1"/>
  <c r="G60" i="1"/>
  <c r="C55" i="2"/>
  <c r="E62" i="1" l="1"/>
  <c r="G61" i="1"/>
  <c r="C56" i="2"/>
  <c r="E63" i="1" l="1"/>
  <c r="G62" i="1"/>
  <c r="C57" i="2"/>
  <c r="E64" i="1" l="1"/>
  <c r="G63" i="1"/>
  <c r="S8" i="1"/>
  <c r="R26" i="1"/>
  <c r="U26" i="1" s="1"/>
  <c r="C58" i="2"/>
  <c r="E65" i="1" l="1"/>
  <c r="G64" i="1"/>
  <c r="C59" i="2"/>
  <c r="E66" i="1" l="1"/>
  <c r="G65" i="1"/>
  <c r="C60" i="2"/>
  <c r="E67" i="1" l="1"/>
  <c r="G66" i="1"/>
  <c r="C61" i="2"/>
  <c r="E68" i="1" l="1"/>
  <c r="G67" i="1"/>
  <c r="C62" i="2"/>
  <c r="E69" i="1" l="1"/>
  <c r="G68" i="1"/>
  <c r="C63" i="2"/>
  <c r="C6" i="3"/>
  <c r="E70" i="1" l="1"/>
  <c r="G69" i="1"/>
  <c r="C64" i="2"/>
  <c r="E71" i="1" l="1"/>
  <c r="G70" i="1"/>
  <c r="C65" i="2"/>
  <c r="E72" i="1" l="1"/>
  <c r="G71" i="1"/>
  <c r="C66" i="2"/>
  <c r="E73" i="1" l="1"/>
  <c r="G72" i="1"/>
  <c r="C67" i="2"/>
  <c r="E74" i="1" l="1"/>
  <c r="G73" i="1"/>
  <c r="C68" i="2"/>
  <c r="E75" i="1" l="1"/>
  <c r="G74" i="1"/>
  <c r="C69" i="2"/>
  <c r="E76" i="1" l="1"/>
  <c r="G75" i="1"/>
  <c r="R27" i="1"/>
  <c r="U27" i="1" s="1"/>
  <c r="C70" i="2"/>
  <c r="E77" i="1" l="1"/>
  <c r="G76" i="1"/>
  <c r="C71" i="2"/>
  <c r="E78" i="1" l="1"/>
  <c r="G77" i="1"/>
  <c r="C72" i="2"/>
  <c r="E79" i="1" l="1"/>
  <c r="G78" i="1"/>
  <c r="C73" i="2"/>
  <c r="E80" i="1" l="1"/>
  <c r="G79" i="1"/>
  <c r="C74" i="2"/>
  <c r="E81" i="1" l="1"/>
  <c r="G80" i="1"/>
  <c r="C75" i="2"/>
  <c r="C7" i="3"/>
  <c r="E82" i="1" l="1"/>
  <c r="G81" i="1"/>
  <c r="C76" i="2"/>
  <c r="E83" i="1" l="1"/>
  <c r="G82" i="1"/>
  <c r="C77" i="2"/>
  <c r="E84" i="1" l="1"/>
  <c r="G83" i="1"/>
  <c r="C78" i="2"/>
  <c r="E85" i="1" l="1"/>
  <c r="G84" i="1"/>
  <c r="C79" i="2"/>
  <c r="E86" i="1" l="1"/>
  <c r="G85" i="1"/>
  <c r="C80" i="2"/>
  <c r="E87" i="1" l="1"/>
  <c r="G86" i="1"/>
  <c r="C81" i="2"/>
  <c r="E88" i="1" l="1"/>
  <c r="G87" i="1"/>
  <c r="R28" i="1"/>
  <c r="U28" i="1" s="1"/>
  <c r="C82" i="2"/>
  <c r="E89" i="1" l="1"/>
  <c r="G88" i="1"/>
  <c r="C83" i="2"/>
  <c r="E90" i="1" l="1"/>
  <c r="G89" i="1"/>
  <c r="C84" i="2"/>
  <c r="E91" i="1" l="1"/>
  <c r="G90" i="1"/>
  <c r="C85" i="2"/>
  <c r="E92" i="1" l="1"/>
  <c r="G91" i="1"/>
  <c r="C86" i="2"/>
  <c r="E93" i="1" l="1"/>
  <c r="G92" i="1"/>
  <c r="C87" i="2"/>
  <c r="C8" i="3"/>
  <c r="E94" i="1" l="1"/>
  <c r="G93" i="1"/>
  <c r="C88" i="2"/>
  <c r="E95" i="1" l="1"/>
  <c r="G94" i="1"/>
  <c r="C89" i="2"/>
  <c r="E96" i="1" l="1"/>
  <c r="G95" i="1"/>
  <c r="C90" i="2"/>
  <c r="E97" i="1" l="1"/>
  <c r="G96" i="1"/>
  <c r="C91" i="2"/>
  <c r="E98" i="1" l="1"/>
  <c r="G97" i="1"/>
  <c r="C92" i="2"/>
  <c r="E99" i="1" l="1"/>
  <c r="G98" i="1"/>
  <c r="C93" i="2"/>
  <c r="E100" i="1" l="1"/>
  <c r="G99" i="1"/>
  <c r="R29" i="1"/>
  <c r="U29" i="1" s="1"/>
  <c r="C94" i="2"/>
  <c r="E101" i="1" l="1"/>
  <c r="G100" i="1"/>
  <c r="C95" i="2"/>
  <c r="E102" i="1" l="1"/>
  <c r="G101" i="1"/>
  <c r="C96" i="2"/>
  <c r="E103" i="1" l="1"/>
  <c r="G102" i="1"/>
  <c r="C97" i="2"/>
  <c r="E104" i="1" l="1"/>
  <c r="G103" i="1"/>
  <c r="C98" i="2"/>
  <c r="E105" i="1" l="1"/>
  <c r="G104" i="1"/>
  <c r="C99" i="2"/>
  <c r="C9" i="3"/>
  <c r="E106" i="1" l="1"/>
  <c r="G105" i="1"/>
  <c r="C100" i="2"/>
  <c r="E107" i="1" l="1"/>
  <c r="G106" i="1"/>
  <c r="C101" i="2"/>
  <c r="E108" i="1" l="1"/>
  <c r="G107" i="1"/>
  <c r="C102" i="2"/>
  <c r="E109" i="1" l="1"/>
  <c r="G108" i="1"/>
  <c r="C103" i="2"/>
  <c r="E110" i="1" l="1"/>
  <c r="G109" i="1"/>
  <c r="C104" i="2"/>
  <c r="E111" i="1" l="1"/>
  <c r="G110" i="1"/>
  <c r="C105" i="2"/>
  <c r="E112" i="1" l="1"/>
  <c r="G111" i="1"/>
  <c r="R30" i="1"/>
  <c r="U30" i="1" s="1"/>
  <c r="C106" i="2"/>
  <c r="E113" i="1" l="1"/>
  <c r="G112" i="1"/>
  <c r="C107" i="2"/>
  <c r="E114" i="1" l="1"/>
  <c r="G113" i="1"/>
  <c r="C108" i="2"/>
  <c r="E115" i="1" l="1"/>
  <c r="G114" i="1"/>
  <c r="C109" i="2"/>
  <c r="E116" i="1" l="1"/>
  <c r="G115" i="1"/>
  <c r="C110" i="2"/>
  <c r="E117" i="1" l="1"/>
  <c r="G116" i="1"/>
  <c r="C111" i="2"/>
  <c r="C10" i="3"/>
  <c r="E118" i="1" l="1"/>
  <c r="G117" i="1"/>
  <c r="C112" i="2"/>
  <c r="E119" i="1" l="1"/>
  <c r="G118" i="1"/>
  <c r="C113" i="2"/>
  <c r="E120" i="1" l="1"/>
  <c r="G119" i="1"/>
  <c r="C114" i="2"/>
  <c r="E121" i="1" l="1"/>
  <c r="G120" i="1"/>
  <c r="C115" i="2"/>
  <c r="E122" i="1" l="1"/>
  <c r="G121" i="1"/>
  <c r="C116" i="2"/>
  <c r="E123" i="1" l="1"/>
  <c r="G122" i="1"/>
  <c r="C117" i="2"/>
  <c r="E124" i="1" l="1"/>
  <c r="G123" i="1"/>
  <c r="S7" i="1"/>
  <c r="R31" i="1"/>
  <c r="U31" i="1" s="1"/>
  <c r="C118" i="2"/>
  <c r="E125" i="1" l="1"/>
  <c r="G124" i="1"/>
  <c r="C119" i="2"/>
  <c r="E126" i="1" l="1"/>
  <c r="G125" i="1"/>
  <c r="C120" i="2"/>
  <c r="E127" i="1" l="1"/>
  <c r="G126" i="1"/>
  <c r="C121" i="2"/>
  <c r="E128" i="1" l="1"/>
  <c r="G127" i="1"/>
  <c r="C122" i="2"/>
  <c r="E129" i="1" l="1"/>
  <c r="G128" i="1"/>
  <c r="C123" i="2"/>
  <c r="C11" i="3"/>
  <c r="E130" i="1" l="1"/>
  <c r="G129" i="1"/>
  <c r="C124" i="2"/>
  <c r="E131" i="1" l="1"/>
  <c r="G130" i="1"/>
  <c r="C125" i="2"/>
  <c r="E132" i="1" l="1"/>
  <c r="G131" i="1"/>
  <c r="C126" i="2"/>
  <c r="E133" i="1" l="1"/>
  <c r="G132" i="1"/>
  <c r="C127" i="2"/>
  <c r="E134" i="1" l="1"/>
  <c r="G133" i="1"/>
  <c r="C128" i="2"/>
  <c r="E135" i="1" l="1"/>
  <c r="G134" i="1"/>
  <c r="C129" i="2"/>
  <c r="E136" i="1" l="1"/>
  <c r="G135" i="1"/>
  <c r="R32" i="1"/>
  <c r="U32" i="1" s="1"/>
  <c r="C130" i="2"/>
  <c r="E137" i="1" l="1"/>
  <c r="G136" i="1"/>
  <c r="C131" i="2"/>
  <c r="E138" i="1" l="1"/>
  <c r="G137" i="1"/>
  <c r="C132" i="2"/>
  <c r="E139" i="1" l="1"/>
  <c r="G138" i="1"/>
  <c r="C133" i="2"/>
  <c r="E140" i="1" l="1"/>
  <c r="G139" i="1"/>
  <c r="C134" i="2"/>
  <c r="E141" i="1" l="1"/>
  <c r="G140" i="1"/>
  <c r="C135" i="2"/>
  <c r="C12" i="3"/>
  <c r="E142" i="1" l="1"/>
  <c r="G141" i="1"/>
  <c r="C136" i="2"/>
  <c r="E143" i="1" l="1"/>
  <c r="G142" i="1"/>
  <c r="C137" i="2"/>
  <c r="E144" i="1" l="1"/>
  <c r="G143" i="1"/>
  <c r="C138" i="2"/>
  <c r="G144" i="1" l="1"/>
  <c r="E145" i="1"/>
  <c r="C139" i="2"/>
  <c r="E146" i="1" l="1"/>
  <c r="G145" i="1"/>
  <c r="C140" i="2"/>
  <c r="G146" i="1" l="1"/>
  <c r="E147" i="1"/>
  <c r="C141" i="2"/>
  <c r="E148" i="1" l="1"/>
  <c r="G147" i="1"/>
  <c r="S6" i="1"/>
  <c r="R33" i="1"/>
  <c r="U33" i="1" s="1"/>
  <c r="C142" i="2"/>
  <c r="E149" i="1" l="1"/>
  <c r="G148" i="1"/>
  <c r="C143" i="2"/>
  <c r="G149" i="1" l="1"/>
  <c r="E150" i="1"/>
  <c r="C144" i="2"/>
  <c r="E151" i="1" l="1"/>
  <c r="G150" i="1"/>
  <c r="C145" i="2"/>
  <c r="G151" i="1" l="1"/>
  <c r="E152" i="1"/>
  <c r="C146" i="2"/>
  <c r="G152" i="1" l="1"/>
  <c r="E153" i="1"/>
  <c r="C147" i="2"/>
  <c r="C13" i="3"/>
  <c r="E154" i="1" l="1"/>
  <c r="G153" i="1"/>
  <c r="C148" i="2"/>
  <c r="G154" i="1" l="1"/>
  <c r="E155" i="1"/>
  <c r="C149" i="2"/>
  <c r="E156" i="1" l="1"/>
  <c r="G155" i="1"/>
  <c r="C150" i="2"/>
  <c r="E157" i="1" l="1"/>
  <c r="G156" i="1"/>
  <c r="C151" i="2"/>
  <c r="G157" i="1" l="1"/>
  <c r="E158" i="1"/>
  <c r="C152" i="2"/>
  <c r="E159" i="1" l="1"/>
  <c r="G158" i="1"/>
  <c r="C153" i="2"/>
  <c r="G159" i="1" l="1"/>
  <c r="E160" i="1"/>
  <c r="C154" i="2"/>
  <c r="G160" i="1" l="1"/>
  <c r="E161" i="1"/>
  <c r="C155" i="2"/>
  <c r="E162" i="1" l="1"/>
  <c r="G161" i="1"/>
  <c r="C156" i="2"/>
  <c r="G162" i="1" l="1"/>
  <c r="E163" i="1"/>
  <c r="C157" i="2"/>
  <c r="E164" i="1" l="1"/>
  <c r="G163" i="1"/>
  <c r="C158" i="2"/>
  <c r="E165" i="1" l="1"/>
  <c r="G164" i="1"/>
  <c r="C159" i="2"/>
  <c r="G165" i="1" l="1"/>
  <c r="E166" i="1"/>
  <c r="C160" i="2"/>
  <c r="E167" i="1" l="1"/>
  <c r="G166" i="1"/>
  <c r="C161" i="2"/>
  <c r="G167" i="1" l="1"/>
  <c r="E168" i="1"/>
  <c r="C162" i="2"/>
  <c r="G168" i="1" l="1"/>
  <c r="E169" i="1"/>
  <c r="C163" i="2"/>
  <c r="E170" i="1" l="1"/>
  <c r="G169" i="1"/>
  <c r="C164" i="2"/>
  <c r="G170" i="1" l="1"/>
  <c r="E171" i="1"/>
  <c r="C165" i="2"/>
  <c r="E172" i="1" l="1"/>
  <c r="G171" i="1"/>
  <c r="S4" i="1"/>
  <c r="S5" i="1"/>
  <c r="C166" i="2"/>
  <c r="E173" i="1" l="1"/>
  <c r="G172" i="1"/>
  <c r="C167" i="2"/>
  <c r="G173" i="1" l="1"/>
  <c r="E174" i="1"/>
  <c r="C168" i="2"/>
  <c r="E175" i="1" l="1"/>
  <c r="G174" i="1"/>
  <c r="C169" i="2"/>
  <c r="G175" i="1" l="1"/>
  <c r="E176" i="1"/>
  <c r="C170" i="2"/>
  <c r="G176" i="1" l="1"/>
  <c r="E177" i="1"/>
  <c r="C171" i="2"/>
  <c r="E178" i="1" l="1"/>
  <c r="G177" i="1"/>
  <c r="C172" i="2"/>
  <c r="G178" i="1" l="1"/>
  <c r="E179" i="1"/>
  <c r="C178" i="2"/>
  <c r="C173" i="2"/>
  <c r="E180" i="1" l="1"/>
  <c r="G179" i="1"/>
  <c r="C179" i="2"/>
  <c r="C174" i="2"/>
  <c r="E181" i="1" l="1"/>
  <c r="G180" i="1"/>
  <c r="C180" i="2"/>
  <c r="C175" i="2"/>
  <c r="G181" i="1" l="1"/>
  <c r="E182" i="1"/>
  <c r="C181" i="2"/>
  <c r="C176" i="2"/>
  <c r="E183" i="1" l="1"/>
  <c r="G182" i="1"/>
  <c r="C182" i="2"/>
  <c r="C177" i="2"/>
  <c r="G183" i="1" l="1"/>
  <c r="L15" i="1" s="1"/>
  <c r="C183" i="2"/>
  <c r="R35" i="1"/>
  <c r="U35" i="1" s="1"/>
  <c r="R34" i="1"/>
  <c r="U34" i="1" s="1"/>
  <c r="C14" i="3" s="1"/>
  <c r="R36" i="1"/>
  <c r="U36" i="1" s="1"/>
  <c r="C16" i="3" s="1"/>
  <c r="S10" i="1"/>
  <c r="S17" i="1" l="1"/>
  <c r="M21" i="1" s="1"/>
  <c r="S18" i="1"/>
  <c r="S15" i="1"/>
  <c r="K21" i="1" s="1"/>
  <c r="K24" i="1" s="1"/>
  <c r="S14" i="1"/>
  <c r="J21" i="1" s="1"/>
  <c r="J24" i="1" s="1"/>
  <c r="S13" i="1"/>
  <c r="L7" i="1"/>
  <c r="L8" i="1" s="1"/>
  <c r="S16" i="1"/>
  <c r="L21" i="1" s="1"/>
  <c r="L24" i="1" s="1"/>
  <c r="E4" i="4"/>
  <c r="F4" i="4"/>
  <c r="C15" i="3"/>
  <c r="L13" i="1" l="1"/>
  <c r="K9" i="1"/>
  <c r="B2" i="5" s="1"/>
  <c r="D7" i="4"/>
  <c r="D4" i="4"/>
  <c r="C7" i="4"/>
  <c r="C4" i="4"/>
  <c r="B7" i="4"/>
  <c r="B4" i="4"/>
</calcChain>
</file>

<file path=xl/sharedStrings.xml><?xml version="1.0" encoding="utf-8"?>
<sst xmlns="http://schemas.openxmlformats.org/spreadsheetml/2006/main" count="75" uniqueCount="54">
  <si>
    <t>Date</t>
  </si>
  <si>
    <t>% Return</t>
  </si>
  <si>
    <t>DD</t>
  </si>
  <si>
    <t>S&amp;P 500  TR</t>
  </si>
  <si>
    <t>% Market Return</t>
  </si>
  <si>
    <t>Standard Deviation:</t>
  </si>
  <si>
    <t>Months:</t>
  </si>
  <si>
    <t>Risk Free Rate:</t>
  </si>
  <si>
    <t>Sharpe Ratio:</t>
  </si>
  <si>
    <t># positive months</t>
  </si>
  <si>
    <t>max DD</t>
  </si>
  <si>
    <t>Cumulative Return</t>
  </si>
  <si>
    <t>Ann. Inception</t>
  </si>
  <si>
    <t>S&amp;P 500 TR Index</t>
  </si>
  <si>
    <t>SP500TR</t>
  </si>
  <si>
    <t>YTD</t>
  </si>
  <si>
    <t>Inception</t>
  </si>
  <si>
    <t>Current</t>
  </si>
  <si>
    <t>Share Class/Benchmark</t>
  </si>
  <si>
    <t>1 Year</t>
  </si>
  <si>
    <t>Since Inception*</t>
  </si>
  <si>
    <t>Class A</t>
  </si>
  <si>
    <t>n/a</t>
  </si>
  <si>
    <t>Class C</t>
  </si>
  <si>
    <t>Class I</t>
  </si>
  <si>
    <t>Class A w/ Sales Charge</t>
  </si>
  <si>
    <t>Current:</t>
  </si>
  <si>
    <t>3 Years</t>
  </si>
  <si>
    <t>5 Years</t>
  </si>
  <si>
    <t>10 Years</t>
  </si>
  <si>
    <t>1yr</t>
  </si>
  <si>
    <t>3yr</t>
  </si>
  <si>
    <t>5yr</t>
  </si>
  <si>
    <t>10yr</t>
  </si>
  <si>
    <t>S&amp;P</t>
  </si>
  <si>
    <t>Year</t>
  </si>
  <si>
    <t>CWXAX</t>
  </si>
  <si>
    <t>S&amp;P 500 TR</t>
  </si>
  <si>
    <t>ID</t>
  </si>
  <si>
    <t>1YR</t>
  </si>
  <si>
    <t>3YR</t>
  </si>
  <si>
    <t>5YR</t>
  </si>
  <si>
    <t>10YR</t>
  </si>
  <si>
    <t>Label</t>
  </si>
  <si>
    <t>Alpha:</t>
  </si>
  <si>
    <t>Beta:</t>
  </si>
  <si>
    <t>R-squared:</t>
  </si>
  <si>
    <t>% positive months</t>
  </si>
  <si>
    <t>CWX</t>
  </si>
  <si>
    <t>Alpha</t>
  </si>
  <si>
    <t>Beta</t>
  </si>
  <si>
    <t>R-Squared</t>
  </si>
  <si>
    <t>% Positive Months</t>
  </si>
  <si>
    <t>Confirms with Ultimus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</si>
</sst>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[$-10409]#,##0.00;\(#,##0.00\)"/>
    <numFmt numFmtId="167" formatCode="0.0000%"/>
    <numFmt numFmtId="168" formatCode="0.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b/>
      <sz val="10"/>
      <color theme="1"/>
      <name val="Calibri"/>
      <family val="2"/>
      <scheme val="minor"/>
    </font>
    <font>
      <b/>
      <sz val="9"/>
      <color theme="0"/>
      <name val="Arial"/>
      <family val="2"/>
    </font>
    <font>
      <b/>
      <sz val="7"/>
      <color rgb="FF000000"/>
      <name val="Univers LT Std 47 Cn Lt"/>
      <family val="2"/>
    </font>
    <font>
      <sz val="9"/>
      <color rgb="FF000000"/>
      <name val="Univers LT Std 57 Cn"/>
      <family val="2"/>
    </font>
    <font>
      <sz val="9"/>
      <color rgb="FF000000"/>
      <name val="Univers LT Std 47 Cn Lt"/>
      <family val="2"/>
    </font>
    <font>
      <sz val="9"/>
      <color theme="1"/>
      <name val="Calibri"/>
      <family val="2"/>
      <scheme val="minor"/>
    </font>
    <font>
      <sz val="10"/>
      <color theme="1"/>
      <name val="Univers LT Std 57 Cn"/>
      <family val="2"/>
    </font>
    <font>
      <sz val="8.5"/>
      <color rgb="FF000000"/>
      <name val="Roboto Condensed"/>
    </font>
    <font>
      <sz val="8.5"/>
      <color rgb="FF000000"/>
      <name val="Roboto Condensed Light"/>
    </font>
    <font>
      <sz val="7"/>
      <color rgb="FF000000"/>
      <name val="Univers LT Std 47 Cn Lt"/>
      <family val="2"/>
    </font>
    <font>
      <sz val="9"/>
      <color rgb="FF00206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E2EFDA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F2F2F2"/>
      </bottom>
      <diagonal/>
    </border>
    <border>
      <left/>
      <right/>
      <top style="thin">
        <color rgb="FFF2F2F2"/>
      </top>
      <bottom style="thin">
        <color rgb="FFF2F2F2"/>
      </bottom>
      <diagonal/>
    </border>
    <border>
      <left/>
      <right/>
      <top style="thin">
        <color rgb="FFF2F2F2"/>
      </top>
      <bottom style="thin">
        <color rgb="FF000000"/>
      </bottom>
      <diagonal/>
    </border>
    <border>
      <left/>
      <right/>
      <top style="thin">
        <color rgb="FFF2F2F2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F2F2F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1">
    <xf numFmtId="0" fontId="0" fillId="0" borderId="0" xfId="0"/>
    <xf numFmtId="0" fontId="4" fillId="0" borderId="0" xfId="0" applyFont="1"/>
    <xf numFmtId="43" fontId="4" fillId="0" borderId="0" xfId="0" applyNumberFormat="1" applyFont="1"/>
    <xf numFmtId="0" fontId="3" fillId="0" borderId="0" xfId="0" applyFont="1"/>
    <xf numFmtId="164" fontId="4" fillId="0" borderId="0" xfId="0" applyNumberFormat="1" applyFont="1"/>
    <xf numFmtId="0" fontId="0" fillId="0" borderId="0" xfId="0" applyAlignment="1">
      <alignment horizontal="center"/>
    </xf>
    <xf numFmtId="14" fontId="0" fillId="0" borderId="0" xfId="0" applyNumberFormat="1"/>
    <xf numFmtId="10" fontId="0" fillId="0" borderId="0" xfId="2" applyNumberFormat="1" applyFont="1"/>
    <xf numFmtId="9" fontId="0" fillId="0" borderId="0" xfId="2" applyFont="1"/>
    <xf numFmtId="43" fontId="3" fillId="0" borderId="0" xfId="0" applyNumberFormat="1" applyFont="1" applyAlignment="1">
      <alignment horizontal="center"/>
    </xf>
    <xf numFmtId="10" fontId="0" fillId="0" borderId="0" xfId="2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3" fontId="0" fillId="0" borderId="0" xfId="0" applyNumberFormat="1"/>
    <xf numFmtId="43" fontId="0" fillId="0" borderId="0" xfId="0" applyNumberFormat="1"/>
    <xf numFmtId="164" fontId="3" fillId="0" borderId="0" xfId="0" applyNumberFormat="1" applyFont="1" applyAlignment="1">
      <alignment horizontal="center"/>
    </xf>
    <xf numFmtId="0" fontId="0" fillId="0" borderId="3" xfId="0" applyBorder="1"/>
    <xf numFmtId="0" fontId="0" fillId="0" borderId="1" xfId="0" applyBorder="1"/>
    <xf numFmtId="0" fontId="0" fillId="0" borderId="5" xfId="0" applyBorder="1"/>
    <xf numFmtId="43" fontId="6" fillId="3" borderId="5" xfId="0" applyNumberFormat="1" applyFont="1" applyFill="1" applyBorder="1" applyAlignment="1">
      <alignment horizontal="center" wrapText="1"/>
    </xf>
    <xf numFmtId="0" fontId="0" fillId="0" borderId="6" xfId="0" applyBorder="1"/>
    <xf numFmtId="164" fontId="0" fillId="0" borderId="0" xfId="1" applyNumberFormat="1" applyFont="1" applyAlignment="1">
      <alignment horizontal="center"/>
    </xf>
    <xf numFmtId="164" fontId="0" fillId="0" borderId="7" xfId="1" applyNumberFormat="1" applyFont="1" applyBorder="1" applyAlignment="1">
      <alignment horizontal="center"/>
    </xf>
    <xf numFmtId="164" fontId="3" fillId="0" borderId="2" xfId="0" applyNumberFormat="1" applyFont="1" applyBorder="1" applyAlignment="1">
      <alignment horizontal="center" vertical="center"/>
    </xf>
    <xf numFmtId="164" fontId="0" fillId="0" borderId="8" xfId="1" applyNumberFormat="1" applyFont="1" applyBorder="1" applyAlignment="1">
      <alignment horizontal="center"/>
    </xf>
    <xf numFmtId="164" fontId="0" fillId="0" borderId="4" xfId="1" applyNumberFormat="1" applyFont="1" applyBorder="1" applyAlignment="1">
      <alignment horizontal="center"/>
    </xf>
    <xf numFmtId="10" fontId="0" fillId="0" borderId="7" xfId="2" applyNumberFormat="1" applyFont="1" applyBorder="1" applyAlignment="1">
      <alignment horizontal="center"/>
    </xf>
    <xf numFmtId="0" fontId="7" fillId="0" borderId="9" xfId="0" applyFont="1" applyBorder="1" applyAlignment="1">
      <alignment horizontal="left" vertical="center" readingOrder="1"/>
    </xf>
    <xf numFmtId="0" fontId="7" fillId="0" borderId="9" xfId="0" applyFont="1" applyBorder="1" applyAlignment="1">
      <alignment horizontal="center" readingOrder="1"/>
    </xf>
    <xf numFmtId="10" fontId="0" fillId="0" borderId="8" xfId="2" applyNumberFormat="1" applyFont="1" applyBorder="1" applyAlignment="1">
      <alignment horizontal="center"/>
    </xf>
    <xf numFmtId="10" fontId="0" fillId="0" borderId="4" xfId="2" applyNumberFormat="1" applyFont="1" applyBorder="1" applyAlignment="1">
      <alignment horizontal="center"/>
    </xf>
    <xf numFmtId="14" fontId="10" fillId="0" borderId="0" xfId="0" applyNumberFormat="1" applyFont="1"/>
    <xf numFmtId="14" fontId="10" fillId="0" borderId="8" xfId="0" applyNumberFormat="1" applyFont="1" applyBorder="1"/>
    <xf numFmtId="0" fontId="5" fillId="0" borderId="5" xfId="0" applyFont="1" applyBorder="1" applyAlignment="1">
      <alignment horizontal="center"/>
    </xf>
    <xf numFmtId="4" fontId="0" fillId="0" borderId="0" xfId="0" applyNumberFormat="1"/>
    <xf numFmtId="0" fontId="0" fillId="5" borderId="0" xfId="0" applyFill="1"/>
    <xf numFmtId="2" fontId="11" fillId="5" borderId="0" xfId="2" applyNumberFormat="1" applyFont="1" applyFill="1" applyAlignment="1">
      <alignment horizontal="center"/>
    </xf>
    <xf numFmtId="0" fontId="11" fillId="5" borderId="0" xfId="0" applyFont="1" applyFill="1" applyAlignment="1">
      <alignment horizontal="center"/>
    </xf>
    <xf numFmtId="2" fontId="11" fillId="5" borderId="0" xfId="0" applyNumberFormat="1" applyFont="1" applyFill="1" applyAlignment="1">
      <alignment horizontal="center"/>
    </xf>
    <xf numFmtId="2" fontId="11" fillId="5" borderId="0" xfId="1" applyNumberFormat="1" applyFont="1" applyFill="1" applyAlignment="1">
      <alignment horizontal="center"/>
    </xf>
    <xf numFmtId="165" fontId="11" fillId="5" borderId="0" xfId="2" applyNumberFormat="1" applyFont="1" applyFill="1" applyAlignment="1">
      <alignment horizontal="center"/>
    </xf>
    <xf numFmtId="16" fontId="0" fillId="2" borderId="0" xfId="0" applyNumberFormat="1" applyFill="1"/>
    <xf numFmtId="0" fontId="12" fillId="0" borderId="10" xfId="0" applyFont="1" applyBorder="1" applyAlignment="1">
      <alignment horizontal="left" vertical="center" wrapText="1" readingOrder="1"/>
    </xf>
    <xf numFmtId="0" fontId="12" fillId="0" borderId="11" xfId="0" applyFont="1" applyBorder="1" applyAlignment="1">
      <alignment horizontal="left" vertical="center" wrapText="1" readingOrder="1"/>
    </xf>
    <xf numFmtId="0" fontId="13" fillId="0" borderId="13" xfId="0" applyFont="1" applyBorder="1" applyAlignment="1">
      <alignment horizontal="left" vertical="center" wrapText="1" readingOrder="1"/>
    </xf>
    <xf numFmtId="0" fontId="12" fillId="0" borderId="14" xfId="0" applyFont="1" applyBorder="1" applyAlignment="1">
      <alignment horizontal="left" vertical="center" wrapText="1" readingOrder="1"/>
    </xf>
    <xf numFmtId="0" fontId="13" fillId="0" borderId="12" xfId="0" applyFont="1" applyBorder="1" applyAlignment="1">
      <alignment horizontal="left" vertical="center" wrapText="1" readingOrder="1"/>
    </xf>
    <xf numFmtId="2" fontId="14" fillId="4" borderId="14" xfId="0" applyNumberFormat="1" applyFont="1" applyFill="1" applyBorder="1" applyAlignment="1">
      <alignment horizontal="center" vertical="center" wrapText="1" readingOrder="1"/>
    </xf>
    <xf numFmtId="2" fontId="14" fillId="4" borderId="11" xfId="0" applyNumberFormat="1" applyFont="1" applyFill="1" applyBorder="1" applyAlignment="1">
      <alignment horizontal="center" vertical="center" wrapText="1" readingOrder="1"/>
    </xf>
    <xf numFmtId="2" fontId="14" fillId="0" borderId="12" xfId="0" applyNumberFormat="1" applyFont="1" applyBorder="1" applyAlignment="1">
      <alignment horizontal="center" vertical="center" wrapText="1" readingOrder="1"/>
    </xf>
    <xf numFmtId="2" fontId="8" fillId="0" borderId="10" xfId="0" applyNumberFormat="1" applyFont="1" applyBorder="1" applyAlignment="1">
      <alignment horizontal="center" vertical="center" wrapText="1" readingOrder="1"/>
    </xf>
    <xf numFmtId="2" fontId="8" fillId="4" borderId="11" xfId="0" applyNumberFormat="1" applyFont="1" applyFill="1" applyBorder="1" applyAlignment="1">
      <alignment horizontal="center" vertical="center" wrapText="1" readingOrder="1"/>
    </xf>
    <xf numFmtId="2" fontId="9" fillId="0" borderId="13" xfId="0" applyNumberFormat="1" applyFont="1" applyBorder="1" applyAlignment="1">
      <alignment horizontal="center" vertical="center" wrapText="1" readingOrder="1"/>
    </xf>
    <xf numFmtId="2" fontId="8" fillId="4" borderId="14" xfId="0" applyNumberFormat="1" applyFont="1" applyFill="1" applyBorder="1" applyAlignment="1">
      <alignment horizontal="center" vertical="center" wrapText="1" readingOrder="1"/>
    </xf>
    <xf numFmtId="2" fontId="9" fillId="0" borderId="12" xfId="0" applyNumberFormat="1" applyFont="1" applyBorder="1" applyAlignment="1">
      <alignment horizontal="center" vertical="center" wrapText="1" readingOrder="1"/>
    </xf>
    <xf numFmtId="0" fontId="5" fillId="0" borderId="0" xfId="0" applyFont="1" applyAlignment="1">
      <alignment horizontal="center"/>
    </xf>
    <xf numFmtId="10" fontId="15" fillId="0" borderId="0" xfId="2" applyNumberFormat="1" applyFont="1" applyAlignment="1">
      <alignment horizontal="center" wrapText="1"/>
    </xf>
    <xf numFmtId="10" fontId="15" fillId="0" borderId="7" xfId="2" applyNumberFormat="1" applyFont="1" applyBorder="1" applyAlignment="1">
      <alignment horizontal="center" wrapText="1"/>
    </xf>
    <xf numFmtId="166" fontId="0" fillId="0" borderId="0" xfId="1" applyNumberFormat="1" applyFont="1"/>
    <xf numFmtId="166" fontId="0" fillId="0" borderId="0" xfId="0" applyNumberFormat="1"/>
    <xf numFmtId="2" fontId="9" fillId="6" borderId="12" xfId="0" applyNumberFormat="1" applyFont="1" applyFill="1" applyBorder="1" applyAlignment="1">
      <alignment horizontal="center" vertical="center" wrapText="1" readingOrder="1"/>
    </xf>
    <xf numFmtId="167" fontId="0" fillId="2" borderId="0" xfId="0" applyNumberFormat="1" applyFill="1" applyAlignment="1">
      <alignment horizontal="center"/>
    </xf>
    <xf numFmtId="15" fontId="10" fillId="2" borderId="0" xfId="0" applyNumberFormat="1" applyFont="1" applyFill="1"/>
    <xf numFmtId="166" fontId="0" fillId="4" borderId="0" xfId="0" applyNumberFormat="1" applyFill="1"/>
    <xf numFmtId="10" fontId="0" fillId="4" borderId="0" xfId="2" applyNumberFormat="1" applyFont="1" applyFill="1"/>
    <xf numFmtId="14" fontId="0" fillId="0" borderId="6" xfId="0" applyNumberFormat="1" applyBorder="1"/>
    <xf numFmtId="0" fontId="0" fillId="0" borderId="7" xfId="0" applyBorder="1"/>
    <xf numFmtId="14" fontId="0" fillId="2" borderId="3" xfId="0" applyNumberFormat="1" applyFill="1" applyBorder="1"/>
    <xf numFmtId="0" fontId="0" fillId="0" borderId="8" xfId="0" applyBorder="1"/>
    <xf numFmtId="10" fontId="0" fillId="0" borderId="7" xfId="2" applyNumberFormat="1" applyFont="1" applyBorder="1"/>
    <xf numFmtId="10" fontId="0" fillId="0" borderId="8" xfId="2" applyNumberFormat="1" applyFont="1" applyBorder="1"/>
    <xf numFmtId="10" fontId="0" fillId="0" borderId="4" xfId="2" applyNumberFormat="1" applyFont="1" applyBorder="1"/>
    <xf numFmtId="10" fontId="0" fillId="0" borderId="0" xfId="0" applyNumberFormat="1"/>
    <xf numFmtId="10" fontId="0" fillId="0" borderId="0" xfId="2" applyNumberFormat="1" applyFont="1" applyBorder="1"/>
    <xf numFmtId="2" fontId="0" fillId="0" borderId="0" xfId="0" applyNumberFormat="1"/>
    <xf numFmtId="168" fontId="0" fillId="0" borderId="0" xfId="0" applyNumberFormat="1"/>
    <xf numFmtId="0" fontId="2" fillId="0" borderId="0" xfId="0" applyFont="1"/>
    <xf numFmtId="3" fontId="0" fillId="4" borderId="0" xfId="0" applyNumberFormat="1" applyFill="1"/>
    <xf numFmtId="2" fontId="9" fillId="4" borderId="13" xfId="0" applyNumberFormat="1" applyFont="1" applyFill="1" applyBorder="1" applyAlignment="1">
      <alignment horizontal="center" vertical="center" wrapText="1" readingOrder="1"/>
    </xf>
    <xf numFmtId="0" fontId="2" fillId="0" borderId="0" xfId="0" applyFont="1" applyAlignment="1">
      <alignment horizontal="left"/>
    </xf>
    <xf numFmtId="2" fontId="8" fillId="4" borderId="10" xfId="0" applyNumberFormat="1" applyFont="1" applyFill="1" applyBorder="1" applyAlignment="1">
      <alignment horizontal="center" vertical="center" wrapText="1" readingOrder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85"/>
  <sheetViews>
    <sheetView tabSelected="1" zoomScaleNormal="100" workbookViewId="0"/>
  </sheetViews>
  <sheetFormatPr defaultRowHeight="14.4" x14ac:dyDescent="0.3"/>
  <cols>
    <col min="1" max="1" width="10.6640625" bestFit="1" customWidth="1"/>
    <col min="2" max="2" width="10.5546875" style="14" bestFit="1" customWidth="1"/>
    <col min="5" max="5" width="13.6640625" bestFit="1" customWidth="1"/>
    <col min="8" max="8" width="8" customWidth="1"/>
    <col min="9" max="9" width="18.6640625" bestFit="1" customWidth="1"/>
    <col min="11" max="11" width="11.5546875" style="5" customWidth="1"/>
    <col min="12" max="12" width="15.5546875" style="5" customWidth="1"/>
    <col min="13" max="13" width="8.88671875" style="5"/>
    <col min="14" max="14" width="11.44140625" bestFit="1" customWidth="1"/>
    <col min="16" max="16" width="10.6640625" bestFit="1" customWidth="1"/>
  </cols>
  <sheetData>
    <row r="1" spans="1:19" x14ac:dyDescent="0.3">
      <c r="A1" s="1" t="s">
        <v>0</v>
      </c>
      <c r="B1" s="2" t="s">
        <v>36</v>
      </c>
      <c r="C1" s="3" t="s">
        <v>1</v>
      </c>
      <c r="D1" s="3" t="s">
        <v>2</v>
      </c>
      <c r="E1" s="4" t="s">
        <v>3</v>
      </c>
      <c r="F1" s="3" t="s">
        <v>4</v>
      </c>
      <c r="G1" s="3" t="s">
        <v>2</v>
      </c>
      <c r="H1" s="3"/>
      <c r="I1" s="3" t="s">
        <v>26</v>
      </c>
      <c r="K1" s="41">
        <v>44196</v>
      </c>
    </row>
    <row r="2" spans="1:19" ht="15" thickBot="1" x14ac:dyDescent="0.35">
      <c r="A2" s="6">
        <v>38701</v>
      </c>
      <c r="B2" s="58">
        <v>10000</v>
      </c>
      <c r="E2" s="58">
        <v>10000</v>
      </c>
      <c r="I2" t="s">
        <v>7</v>
      </c>
      <c r="K2" s="61">
        <v>7.2300000000000001E-4</v>
      </c>
      <c r="L2" s="79"/>
      <c r="M2" s="79"/>
      <c r="N2" s="79"/>
    </row>
    <row r="3" spans="1:19" x14ac:dyDescent="0.3">
      <c r="A3" s="6">
        <v>38717</v>
      </c>
      <c r="B3" s="58">
        <v>10318.73</v>
      </c>
      <c r="C3" s="7">
        <f>B3/B2-1</f>
        <v>3.187300000000004E-2</v>
      </c>
      <c r="D3" s="7">
        <f>(B3-(MAX($B$2:B3)))/(MAX($B$2:B3))</f>
        <v>0</v>
      </c>
      <c r="E3" s="58">
        <v>9828.69</v>
      </c>
      <c r="F3" s="7">
        <f>E3/E2-1</f>
        <v>-1.7130999999999896E-2</v>
      </c>
      <c r="G3" s="7">
        <f>(E3-(MAX($E$2:E3)))/(MAX($E$2:E3))</f>
        <v>-1.7130999999999948E-2</v>
      </c>
      <c r="H3" s="8"/>
      <c r="I3" t="s">
        <v>6</v>
      </c>
      <c r="K3" s="11">
        <f>COUNTA(A4:A344)+0.5</f>
        <v>180.5</v>
      </c>
      <c r="P3" s="17"/>
      <c r="Q3" s="18"/>
      <c r="R3" s="19" t="str">
        <f>$B$1</f>
        <v>CWXAX</v>
      </c>
      <c r="S3" s="23" t="s">
        <v>14</v>
      </c>
    </row>
    <row r="4" spans="1:19" x14ac:dyDescent="0.3">
      <c r="A4" s="6">
        <v>38748</v>
      </c>
      <c r="B4" s="58">
        <v>10478.09</v>
      </c>
      <c r="C4" s="7">
        <f t="shared" ref="C4:C67" si="0">B4/B3-1</f>
        <v>1.5443761005472734E-2</v>
      </c>
      <c r="D4" s="7">
        <f>(B4-(MAX($B$2:B4)))/(MAX($B$2:B4))</f>
        <v>0</v>
      </c>
      <c r="E4" s="58">
        <f>E3*(1+F4)</f>
        <v>10088.939908948378</v>
      </c>
      <c r="F4" s="7">
        <v>2.6478595718084197E-2</v>
      </c>
      <c r="G4" s="7">
        <f>(E4-(MAX($E$2:E4)))/(MAX($E$2:E4))</f>
        <v>0</v>
      </c>
      <c r="H4" s="8"/>
      <c r="P4" s="20" t="s">
        <v>15</v>
      </c>
      <c r="Q4" s="62">
        <v>43830</v>
      </c>
      <c r="R4" s="21">
        <f t="shared" ref="R4:R10" si="1">SUMIF($A$2:$A$259,$Q4,$B$2:$B$259)</f>
        <v>33632</v>
      </c>
      <c r="S4" s="22">
        <f t="shared" ref="S4:S10" si="2">SUMIF($A$2:$A$259,$Q4,$E$2:$E$259)</f>
        <v>34118.14354444528</v>
      </c>
    </row>
    <row r="5" spans="1:19" x14ac:dyDescent="0.3">
      <c r="A5" s="6">
        <v>38776</v>
      </c>
      <c r="B5" s="58">
        <v>10996.02</v>
      </c>
      <c r="C5" s="7">
        <f t="shared" si="0"/>
        <v>4.9429810203958979E-2</v>
      </c>
      <c r="D5" s="7">
        <f>(B5-(MAX($B$2:B5)))/(MAX($B$2:B5))</f>
        <v>0</v>
      </c>
      <c r="E5" s="58">
        <f t="shared" ref="E5:E68" si="3">E4*(1+F5)</f>
        <v>10116.32367612318</v>
      </c>
      <c r="F5" s="7">
        <v>2.7142363243253254E-3</v>
      </c>
      <c r="G5" s="7">
        <f>(E5-(MAX($E$2:E5)))/(MAX($E$2:E5))</f>
        <v>0</v>
      </c>
      <c r="H5" s="8"/>
      <c r="K5" s="9" t="str">
        <f>B1</f>
        <v>CWXAX</v>
      </c>
      <c r="L5" s="15" t="str">
        <f>E1</f>
        <v>S&amp;P 500  TR</v>
      </c>
      <c r="P5" s="20" t="s">
        <v>30</v>
      </c>
      <c r="Q5" s="31">
        <f>EOMONTH(Q10,-12)</f>
        <v>43830</v>
      </c>
      <c r="R5" s="21">
        <f t="shared" si="1"/>
        <v>33632</v>
      </c>
      <c r="S5" s="22">
        <f t="shared" si="2"/>
        <v>34118.14354444528</v>
      </c>
    </row>
    <row r="6" spans="1:19" x14ac:dyDescent="0.3">
      <c r="A6" s="6">
        <v>38807</v>
      </c>
      <c r="B6" s="58">
        <v>11673.31</v>
      </c>
      <c r="C6" s="7">
        <f t="shared" si="0"/>
        <v>6.1594104048555698E-2</v>
      </c>
      <c r="D6" s="7">
        <f>(B6-(MAX($B$2:B6)))/(MAX($B$2:B6))</f>
        <v>0</v>
      </c>
      <c r="E6" s="58">
        <f t="shared" si="3"/>
        <v>10242.257768890959</v>
      </c>
      <c r="F6" s="7">
        <v>1.2448602555591659E-2</v>
      </c>
      <c r="G6" s="7">
        <f>(E6-(MAX($E$2:E6)))/(MAX($E$2:E6))</f>
        <v>0</v>
      </c>
      <c r="H6" s="8"/>
      <c r="I6" t="s">
        <v>5</v>
      </c>
      <c r="K6" s="10">
        <f>STDEV(C3:C183)*SQRT(12)</f>
        <v>0.13406686566925038</v>
      </c>
      <c r="L6" s="10">
        <f>STDEV(F3:F183)*SQRT(12)</f>
        <v>0.15090099708435403</v>
      </c>
      <c r="P6" s="20" t="s">
        <v>31</v>
      </c>
      <c r="Q6" s="31">
        <f>EOMONTH(Q10,-36)</f>
        <v>43100</v>
      </c>
      <c r="R6" s="21">
        <f t="shared" si="1"/>
        <v>36205.49</v>
      </c>
      <c r="S6" s="22">
        <f t="shared" si="2"/>
        <v>27137.833874169741</v>
      </c>
    </row>
    <row r="7" spans="1:19" x14ac:dyDescent="0.3">
      <c r="A7" s="6">
        <v>38837</v>
      </c>
      <c r="B7" s="58">
        <v>12270.92</v>
      </c>
      <c r="C7" s="7">
        <f t="shared" si="0"/>
        <v>5.1194562639045982E-2</v>
      </c>
      <c r="D7" s="7">
        <f>(B7-(MAX($B$2:B7)))/(MAX($B$2:B7))</f>
        <v>0</v>
      </c>
      <c r="E7" s="58">
        <f t="shared" si="3"/>
        <v>10379.749269097532</v>
      </c>
      <c r="F7" s="7">
        <v>1.3423944535371879E-2</v>
      </c>
      <c r="G7" s="7">
        <f>(E7-(MAX($E$2:E7)))/(MAX($E$2:E7))</f>
        <v>0</v>
      </c>
      <c r="H7" s="8"/>
      <c r="I7" t="s">
        <v>11</v>
      </c>
      <c r="K7" s="10">
        <f>R10/B2-1</f>
        <v>2.4805999999999999</v>
      </c>
      <c r="L7" s="10">
        <f>S10/S9-1</f>
        <v>3.0395481716315143</v>
      </c>
      <c r="P7" s="20" t="s">
        <v>32</v>
      </c>
      <c r="Q7" s="31">
        <f>EOMONTH(Q10,-60)</f>
        <v>42369</v>
      </c>
      <c r="R7" s="21">
        <f t="shared" si="1"/>
        <v>44287.1</v>
      </c>
      <c r="S7" s="22">
        <f t="shared" si="2"/>
        <v>19895.400120766546</v>
      </c>
    </row>
    <row r="8" spans="1:19" x14ac:dyDescent="0.3">
      <c r="A8" s="6">
        <v>38868</v>
      </c>
      <c r="B8" s="58">
        <v>11593.63</v>
      </c>
      <c r="C8" s="7">
        <f t="shared" si="0"/>
        <v>-5.5194720526252405E-2</v>
      </c>
      <c r="D8" s="7">
        <f>(B8-(MAX($B$2:B8)))/(MAX($B$2:B8))</f>
        <v>-5.5194720526252385E-2</v>
      </c>
      <c r="E8" s="58">
        <f t="shared" si="3"/>
        <v>10081.026729080371</v>
      </c>
      <c r="F8" s="7">
        <v>-2.8779359912528335E-2</v>
      </c>
      <c r="G8" s="7">
        <f>(E8-(MAX($E$2:E8)))/(MAX($E$2:E8))</f>
        <v>-2.8779359912528356E-2</v>
      </c>
      <c r="H8" s="8"/>
      <c r="I8" t="s">
        <v>12</v>
      </c>
      <c r="K8" s="10">
        <f>(1+K7)^(12/$K$3)-1</f>
        <v>8.6451255007189642E-2</v>
      </c>
      <c r="L8" s="10">
        <f>(1+L7)^(12/$K$3)-1</f>
        <v>9.7261682059554433E-2</v>
      </c>
      <c r="P8" s="20" t="s">
        <v>33</v>
      </c>
      <c r="Q8" s="31">
        <f>EOMONTH(Q10,-120)</f>
        <v>40543</v>
      </c>
      <c r="R8" s="21">
        <f t="shared" si="1"/>
        <v>30557.77</v>
      </c>
      <c r="S8" s="22">
        <f t="shared" si="2"/>
        <v>11007.077015212344</v>
      </c>
    </row>
    <row r="9" spans="1:19" x14ac:dyDescent="0.3">
      <c r="A9" s="6">
        <v>38898</v>
      </c>
      <c r="B9" s="58">
        <v>12908.37</v>
      </c>
      <c r="C9" s="7">
        <f t="shared" si="0"/>
        <v>0.11340192847279074</v>
      </c>
      <c r="D9" s="7">
        <f>(B9-(MAX($B$2:B9)))/(MAX($B$2:B9))</f>
        <v>0</v>
      </c>
      <c r="E9" s="58">
        <f t="shared" si="3"/>
        <v>10094.666552273904</v>
      </c>
      <c r="F9" s="7">
        <v>1.3530192469568547E-3</v>
      </c>
      <c r="G9" s="7">
        <f>(E9-(MAX($E$2:E9)))/(MAX($E$2:E9))</f>
        <v>-2.7465279693448204E-2</v>
      </c>
      <c r="H9" s="8"/>
      <c r="I9" s="35" t="s">
        <v>44</v>
      </c>
      <c r="J9" s="35"/>
      <c r="K9" s="36">
        <f>((K8-K2)-K10*(L8-K2))*100</f>
        <v>10.711046105266687</v>
      </c>
      <c r="L9" s="37"/>
      <c r="P9" s="20" t="s">
        <v>16</v>
      </c>
      <c r="Q9" s="31">
        <f>A2</f>
        <v>38701</v>
      </c>
      <c r="R9" s="21">
        <f t="shared" si="1"/>
        <v>10000</v>
      </c>
      <c r="S9" s="22">
        <f t="shared" si="2"/>
        <v>10000</v>
      </c>
    </row>
    <row r="10" spans="1:19" ht="15" thickBot="1" x14ac:dyDescent="0.35">
      <c r="A10" s="6">
        <v>38929</v>
      </c>
      <c r="B10" s="58">
        <v>13665.34</v>
      </c>
      <c r="C10" s="7">
        <f t="shared" si="0"/>
        <v>5.8641795981986933E-2</v>
      </c>
      <c r="D10" s="7">
        <f>(B10-(MAX($B$2:B10)))/(MAX($B$2:B10))</f>
        <v>0</v>
      </c>
      <c r="E10" s="58">
        <f t="shared" si="3"/>
        <v>10156.982843734439</v>
      </c>
      <c r="F10" s="7">
        <v>6.1731896876273673E-3</v>
      </c>
      <c r="G10" s="7">
        <f>(E10-(MAX($E$2:E10)))/(MAX($E$2:E10))</f>
        <v>-2.1461638387192197E-2</v>
      </c>
      <c r="H10" s="8"/>
      <c r="I10" s="35" t="s">
        <v>45</v>
      </c>
      <c r="J10" s="35"/>
      <c r="K10" s="38">
        <f>COVAR(C3:C183,F3:F183)/VAR(F3:F183)</f>
        <v>-0.22148848098305937</v>
      </c>
      <c r="L10" s="38"/>
      <c r="P10" s="16" t="s">
        <v>17</v>
      </c>
      <c r="Q10" s="32">
        <f>K1</f>
        <v>44196</v>
      </c>
      <c r="R10" s="24">
        <f t="shared" si="1"/>
        <v>34806</v>
      </c>
      <c r="S10" s="25">
        <f t="shared" si="2"/>
        <v>40395.481716315146</v>
      </c>
    </row>
    <row r="11" spans="1:19" ht="15" thickBot="1" x14ac:dyDescent="0.35">
      <c r="A11" s="6">
        <v>38960</v>
      </c>
      <c r="B11" s="58">
        <v>14541.83</v>
      </c>
      <c r="C11" s="7">
        <f t="shared" si="0"/>
        <v>6.4139640872455495E-2</v>
      </c>
      <c r="D11" s="7">
        <f>(B11-(MAX($B$2:B11)))/(MAX($B$2:B11))</f>
        <v>0</v>
      </c>
      <c r="E11" s="58">
        <f t="shared" si="3"/>
        <v>10398.595131677912</v>
      </c>
      <c r="F11" s="7">
        <v>2.3787801127626906E-2</v>
      </c>
      <c r="G11" s="7">
        <f>(E11-(MAX($E$2:E11)))/(MAX($E$2:E11))</f>
        <v>0</v>
      </c>
      <c r="H11" s="8"/>
      <c r="I11" s="35" t="s">
        <v>46</v>
      </c>
      <c r="J11" s="35"/>
      <c r="K11" s="39">
        <f>RSQ(C3:C183,F3:F183)</f>
        <v>6.284283013141323E-2</v>
      </c>
      <c r="L11" s="37"/>
    </row>
    <row r="12" spans="1:19" x14ac:dyDescent="0.3">
      <c r="A12" s="6">
        <v>38990</v>
      </c>
      <c r="B12" s="58">
        <v>14980.08</v>
      </c>
      <c r="C12" s="7">
        <f t="shared" si="0"/>
        <v>3.0137197312855468E-2</v>
      </c>
      <c r="D12" s="7">
        <f>(B12-(MAX($B$2:B12)))/(MAX($B$2:B12))</f>
        <v>0</v>
      </c>
      <c r="E12" s="58">
        <f t="shared" si="3"/>
        <v>10666.602039312687</v>
      </c>
      <c r="F12" s="7">
        <v>2.5773376522596703E-2</v>
      </c>
      <c r="G12" s="7">
        <f>(E12-(MAX($E$2:E12)))/(MAX($E$2:E12))</f>
        <v>0</v>
      </c>
      <c r="H12" s="8"/>
      <c r="I12" s="35" t="s">
        <v>47</v>
      </c>
      <c r="J12" s="35"/>
      <c r="K12" s="40">
        <f>K14/$K$3</f>
        <v>0.70914127423822715</v>
      </c>
      <c r="L12" s="40">
        <f>L14/$K$3</f>
        <v>0.68698060941828254</v>
      </c>
      <c r="P12" s="17"/>
      <c r="Q12" s="33"/>
      <c r="R12" s="19" t="str">
        <f>$B$1</f>
        <v>CWXAX</v>
      </c>
      <c r="S12" s="23" t="s">
        <v>14</v>
      </c>
    </row>
    <row r="13" spans="1:19" x14ac:dyDescent="0.3">
      <c r="A13" s="6">
        <v>39021</v>
      </c>
      <c r="B13" s="58">
        <v>13266.93</v>
      </c>
      <c r="C13" s="7">
        <f t="shared" si="0"/>
        <v>-0.11436187256676866</v>
      </c>
      <c r="D13" s="7">
        <f>(B13-(MAX($B$2:B13)))/(MAX($B$2:B13))</f>
        <v>-0.11436187256676865</v>
      </c>
      <c r="E13" s="58">
        <f t="shared" si="3"/>
        <v>11014.157228778455</v>
      </c>
      <c r="F13" s="7">
        <v>3.2583496429774206E-2</v>
      </c>
      <c r="G13" s="7">
        <f>(E13-(MAX($E$2:E13)))/(MAX($E$2:E13))</f>
        <v>0</v>
      </c>
      <c r="H13" s="8"/>
      <c r="I13" t="s">
        <v>8</v>
      </c>
      <c r="K13" s="11">
        <f>(K8-K2)/K6</f>
        <v>0.63944401608288137</v>
      </c>
      <c r="L13" s="11">
        <f>(L8-K2)/L6</f>
        <v>0.63974847035363902</v>
      </c>
      <c r="P13" s="20" t="s">
        <v>15</v>
      </c>
      <c r="Q13" s="55"/>
      <c r="R13" s="56">
        <f>R10/R4-1</f>
        <v>3.4907231208372913E-2</v>
      </c>
      <c r="S13" s="57">
        <f>S10/S4-1</f>
        <v>0.18398826898926823</v>
      </c>
    </row>
    <row r="14" spans="1:19" x14ac:dyDescent="0.3">
      <c r="A14" s="6">
        <v>39051</v>
      </c>
      <c r="B14" s="58">
        <v>14980.08</v>
      </c>
      <c r="C14" s="7">
        <f t="shared" si="0"/>
        <v>0.12912934642754581</v>
      </c>
      <c r="D14" s="7">
        <f>(B14-(MAX($B$2:B14)))/(MAX($B$2:B14))</f>
        <v>0</v>
      </c>
      <c r="E14" s="58">
        <f t="shared" si="3"/>
        <v>11223.648253705092</v>
      </c>
      <c r="F14" s="7">
        <v>1.9020159289107275E-2</v>
      </c>
      <c r="G14" s="7">
        <f>(E14-(MAX($E$2:E14)))/(MAX($E$2:E14))</f>
        <v>0</v>
      </c>
      <c r="H14" s="8"/>
      <c r="I14" t="s">
        <v>9</v>
      </c>
      <c r="K14" s="5">
        <f>COUNTIF(C3:C1174,"&gt;0")</f>
        <v>128</v>
      </c>
      <c r="L14" s="5">
        <f>COUNTIF(F3:F1174,"&gt;0")</f>
        <v>124</v>
      </c>
      <c r="P14" s="20" t="s">
        <v>30</v>
      </c>
      <c r="Q14" s="10"/>
      <c r="R14" s="10">
        <f>R10/R5-1</f>
        <v>3.4907231208372913E-2</v>
      </c>
      <c r="S14" s="26">
        <f>S10/S5-1</f>
        <v>0.18398826898926823</v>
      </c>
    </row>
    <row r="15" spans="1:19" x14ac:dyDescent="0.3">
      <c r="A15" s="6">
        <v>39082</v>
      </c>
      <c r="B15" s="58">
        <v>15737.05</v>
      </c>
      <c r="C15" s="7">
        <f t="shared" si="0"/>
        <v>5.053177286102617E-2</v>
      </c>
      <c r="D15" s="7">
        <f>(B15-(MAX($B$2:B15)))/(MAX($B$2:B15))</f>
        <v>0</v>
      </c>
      <c r="E15" s="58">
        <f t="shared" si="3"/>
        <v>11381.078884763285</v>
      </c>
      <c r="F15" s="7">
        <v>1.4026689673406478E-2</v>
      </c>
      <c r="G15" s="7">
        <f>(E15-(MAX($E$2:E15)))/(MAX($E$2:E15))</f>
        <v>0</v>
      </c>
      <c r="H15" s="8"/>
      <c r="I15" t="s">
        <v>10</v>
      </c>
      <c r="K15" s="12">
        <f>MIN(D3:D183)</f>
        <v>-0.32895800560227717</v>
      </c>
      <c r="L15" s="12">
        <f>MIN(G3:G183)</f>
        <v>-0.50948767777791537</v>
      </c>
      <c r="P15" s="20" t="s">
        <v>31</v>
      </c>
      <c r="Q15" s="10"/>
      <c r="R15" s="10">
        <f>POWER($R$10/R6,12/36)-1</f>
        <v>-1.3054369185098613E-2</v>
      </c>
      <c r="S15" s="26">
        <f>POWER($S$10/S6,12/36)-1</f>
        <v>0.14178904188562003</v>
      </c>
    </row>
    <row r="16" spans="1:19" x14ac:dyDescent="0.3">
      <c r="A16" s="6">
        <v>39113</v>
      </c>
      <c r="B16" s="58">
        <v>16693.23</v>
      </c>
      <c r="C16" s="7">
        <f t="shared" si="0"/>
        <v>6.0759799327065878E-2</v>
      </c>
      <c r="D16" s="7">
        <f>(B16-(MAX($B$2:B16)))/(MAX($B$2:B16))</f>
        <v>0</v>
      </c>
      <c r="E16" s="58">
        <f t="shared" si="3"/>
        <v>11553.190546892378</v>
      </c>
      <c r="F16" s="7">
        <v>1.5122613934212437E-2</v>
      </c>
      <c r="G16" s="7">
        <f>(E16-(MAX($E$2:E16)))/(MAX($E$2:E16))</f>
        <v>0</v>
      </c>
      <c r="H16" s="8"/>
      <c r="P16" s="20" t="s">
        <v>32</v>
      </c>
      <c r="Q16" s="10"/>
      <c r="R16" s="10">
        <f>POWER($R$10/R7,12/60)-1</f>
        <v>-4.7038457711555348E-2</v>
      </c>
      <c r="S16" s="26">
        <f>POWER($S$10/S7,12/60)-1</f>
        <v>0.15216856682869984</v>
      </c>
    </row>
    <row r="17" spans="1:21" x14ac:dyDescent="0.3">
      <c r="A17" s="6">
        <v>39141</v>
      </c>
      <c r="B17" s="58">
        <v>13705.18</v>
      </c>
      <c r="C17" s="7">
        <f t="shared" si="0"/>
        <v>-0.17899771344431237</v>
      </c>
      <c r="D17" s="7">
        <f>(B17-(MAX($B$2:B17)))/(MAX($B$2:B17))</f>
        <v>-0.17899771344431242</v>
      </c>
      <c r="E17" s="58">
        <f t="shared" si="3"/>
        <v>11327.196377109442</v>
      </c>
      <c r="F17" s="7">
        <v>-1.9561191245454301E-2</v>
      </c>
      <c r="G17" s="7">
        <f>(E17-(MAX($E$2:E17)))/(MAX($E$2:E17))</f>
        <v>-1.9561191245454277E-2</v>
      </c>
      <c r="H17" s="8"/>
      <c r="P17" s="20" t="s">
        <v>33</v>
      </c>
      <c r="Q17" s="10"/>
      <c r="R17" s="10">
        <f>POWER($R$10/R8,12/120)-1</f>
        <v>1.3102170518970446E-2</v>
      </c>
      <c r="S17" s="26">
        <f>POWER($S$10/S8,12/120)-1</f>
        <v>0.13884882650942365</v>
      </c>
    </row>
    <row r="18" spans="1:21" ht="15" thickBot="1" x14ac:dyDescent="0.35">
      <c r="A18" s="6">
        <v>39172</v>
      </c>
      <c r="B18" s="58">
        <v>14262.95</v>
      </c>
      <c r="C18" s="7">
        <f t="shared" si="0"/>
        <v>4.0697750777443309E-2</v>
      </c>
      <c r="D18" s="7">
        <f>(B18-(MAX($B$2:B18)))/(MAX($B$2:B18))</f>
        <v>-0.14558476699835796</v>
      </c>
      <c r="E18" s="58">
        <f t="shared" si="3"/>
        <v>11453.911375785245</v>
      </c>
      <c r="F18" s="7">
        <v>1.1186792782358346E-2</v>
      </c>
      <c r="G18" s="7">
        <f>(E18-(MAX($E$2:E18)))/(MAX($E$2:E18))</f>
        <v>-8.5932254561349418E-3</v>
      </c>
      <c r="H18" s="8"/>
      <c r="I18" s="27" t="s">
        <v>18</v>
      </c>
      <c r="J18" s="28" t="s">
        <v>19</v>
      </c>
      <c r="K18" s="28" t="s">
        <v>27</v>
      </c>
      <c r="L18" s="28" t="s">
        <v>28</v>
      </c>
      <c r="M18" s="28" t="s">
        <v>29</v>
      </c>
      <c r="N18" s="28" t="s">
        <v>20</v>
      </c>
      <c r="P18" s="16" t="s">
        <v>16</v>
      </c>
      <c r="Q18" s="29"/>
      <c r="R18" s="29">
        <f>POWER($R$10/R9,12/$K$3)-1</f>
        <v>8.6451255007189642E-2</v>
      </c>
      <c r="S18" s="30">
        <f>POWER($S$10/S9,12/$K$3)-1</f>
        <v>9.7261682059554433E-2</v>
      </c>
    </row>
    <row r="19" spans="1:21" ht="15" thickBot="1" x14ac:dyDescent="0.35">
      <c r="A19" s="6">
        <v>39202</v>
      </c>
      <c r="B19" s="58">
        <v>13107.57</v>
      </c>
      <c r="C19" s="7">
        <f t="shared" si="0"/>
        <v>-8.1005682555151726E-2</v>
      </c>
      <c r="D19" s="7">
        <f>(B19-(MAX($B$2:B19)))/(MAX($B$2:B19))</f>
        <v>-0.21479725613317494</v>
      </c>
      <c r="E19" s="58">
        <f t="shared" si="3"/>
        <v>11961.239914033284</v>
      </c>
      <c r="F19" s="7">
        <v>4.4293038561533216E-2</v>
      </c>
      <c r="G19" s="7">
        <f>(E19-(MAX($E$2:E19)))/(MAX($E$2:E19))</f>
        <v>0</v>
      </c>
      <c r="H19" s="8"/>
      <c r="I19" s="42" t="s">
        <v>21</v>
      </c>
      <c r="J19" s="50">
        <f>R14*100</f>
        <v>3.4907231208372913</v>
      </c>
      <c r="K19" s="50">
        <f>R15*100</f>
        <v>-1.3054369185098613</v>
      </c>
      <c r="L19" s="50">
        <f>R16*100</f>
        <v>-4.7038457711555353</v>
      </c>
      <c r="M19" s="50">
        <f>R17*100</f>
        <v>1.3102170518970446</v>
      </c>
      <c r="N19" s="80">
        <v>8.64</v>
      </c>
    </row>
    <row r="20" spans="1:21" x14ac:dyDescent="0.3">
      <c r="A20" s="6">
        <v>39233</v>
      </c>
      <c r="B20" s="58">
        <v>13864.54</v>
      </c>
      <c r="C20" s="7">
        <f t="shared" si="0"/>
        <v>5.7750597555458416E-2</v>
      </c>
      <c r="D20" s="7">
        <f>(B20-(MAX($B$2:B20)))/(MAX($B$2:B20))</f>
        <v>-0.16945132847268016</v>
      </c>
      <c r="E20" s="58">
        <f t="shared" si="3"/>
        <v>12378.66015207051</v>
      </c>
      <c r="F20" s="7">
        <v>3.489773978594779E-2</v>
      </c>
      <c r="G20" s="7">
        <f>(E20-(MAX($E$2:E20)))/(MAX($E$2:E20))</f>
        <v>0</v>
      </c>
      <c r="H20" s="8"/>
      <c r="I20" s="43" t="s">
        <v>25</v>
      </c>
      <c r="J20" s="51">
        <v>-2.41</v>
      </c>
      <c r="K20" s="51">
        <v>-3.24</v>
      </c>
      <c r="L20" s="51">
        <v>-5.82</v>
      </c>
      <c r="M20" s="51">
        <v>0.71</v>
      </c>
      <c r="N20" s="51">
        <v>8.23</v>
      </c>
      <c r="P20" s="17"/>
      <c r="Q20" s="18" t="s">
        <v>48</v>
      </c>
      <c r="R20" s="18" t="s">
        <v>34</v>
      </c>
      <c r="S20" s="17" t="s">
        <v>35</v>
      </c>
      <c r="T20" s="19" t="str">
        <f>$B$1</f>
        <v>CWXAX</v>
      </c>
      <c r="U20" s="23" t="s">
        <v>14</v>
      </c>
    </row>
    <row r="21" spans="1:21" x14ac:dyDescent="0.3">
      <c r="A21" s="6">
        <v>39263</v>
      </c>
      <c r="B21" s="58">
        <v>13306.77</v>
      </c>
      <c r="C21" s="7">
        <f t="shared" si="0"/>
        <v>-4.0229967961432522E-2</v>
      </c>
      <c r="D21" s="7">
        <f>(B21-(MAX($B$2:B21)))/(MAX($B$2:B21))</f>
        <v>-0.20286427491863462</v>
      </c>
      <c r="E21" s="58">
        <f t="shared" si="3"/>
        <v>12173.021596290135</v>
      </c>
      <c r="F21" s="7">
        <v>-1.6612343602144919E-2</v>
      </c>
      <c r="G21" s="7">
        <f>(E21-(MAX($E$2:E21)))/(MAX($E$2:E21))</f>
        <v>-1.6612343602144943E-2</v>
      </c>
      <c r="H21" s="8"/>
      <c r="I21" s="44" t="s">
        <v>13</v>
      </c>
      <c r="J21" s="52">
        <f>S14*100</f>
        <v>18.398826898926824</v>
      </c>
      <c r="K21" s="52">
        <f>S15*100</f>
        <v>14.178904188562003</v>
      </c>
      <c r="L21" s="52">
        <f>S16*100</f>
        <v>15.216856682869984</v>
      </c>
      <c r="M21" s="52">
        <f>S17*100</f>
        <v>13.884882650942366</v>
      </c>
      <c r="N21" s="78">
        <v>9.7200000000000006</v>
      </c>
      <c r="P21" s="65">
        <v>38717</v>
      </c>
      <c r="Q21">
        <f t="shared" ref="Q21:Q36" si="4">VLOOKUP(P21,A:B,2,0)</f>
        <v>10318.73</v>
      </c>
      <c r="R21">
        <f t="shared" ref="R21:R36" si="5">VLOOKUP(P21,A:E,5,0)</f>
        <v>9828.69</v>
      </c>
      <c r="S21" s="20"/>
      <c r="U21" s="66"/>
    </row>
    <row r="22" spans="1:21" x14ac:dyDescent="0.3">
      <c r="A22" s="6">
        <v>39294</v>
      </c>
      <c r="B22" s="58">
        <v>12788.84</v>
      </c>
      <c r="C22" s="7">
        <f t="shared" si="0"/>
        <v>-3.8922292938106007E-2</v>
      </c>
      <c r="D22" s="7">
        <f>(B22-(MAX($B$2:B22)))/(MAX($B$2:B22))</f>
        <v>-0.23389062512168105</v>
      </c>
      <c r="E22" s="58">
        <f t="shared" si="3"/>
        <v>11795.583740743878</v>
      </c>
      <c r="F22" s="7">
        <v>-3.1006094301293752E-2</v>
      </c>
      <c r="G22" s="7">
        <f>(E22-(MAX($E$2:E22)))/(MAX($E$2:E22))</f>
        <v>-4.7103354011145085E-2</v>
      </c>
      <c r="H22" s="8"/>
      <c r="I22" s="45" t="s">
        <v>23</v>
      </c>
      <c r="J22" s="53">
        <v>2.82</v>
      </c>
      <c r="K22" s="53">
        <v>-2.02</v>
      </c>
      <c r="L22" s="53">
        <v>-5.41</v>
      </c>
      <c r="M22" s="47" t="s">
        <v>22</v>
      </c>
      <c r="N22" s="53">
        <v>-2.5499999999999998</v>
      </c>
      <c r="P22" s="65">
        <f>EOMONTH(P21,12)</f>
        <v>39082</v>
      </c>
      <c r="Q22">
        <f t="shared" si="4"/>
        <v>15737.05</v>
      </c>
      <c r="R22">
        <f t="shared" si="5"/>
        <v>11381.078884763285</v>
      </c>
      <c r="S22" s="20">
        <v>2006</v>
      </c>
      <c r="T22" s="73">
        <f t="shared" ref="T22:U36" si="6">Q22/Q21-1</f>
        <v>0.52509562707813839</v>
      </c>
      <c r="U22" s="69">
        <f t="shared" si="6"/>
        <v>0.15794463807112491</v>
      </c>
    </row>
    <row r="23" spans="1:21" x14ac:dyDescent="0.3">
      <c r="A23" s="6">
        <v>39325</v>
      </c>
      <c r="B23" s="58">
        <v>14262.95</v>
      </c>
      <c r="C23" s="7">
        <f t="shared" si="0"/>
        <v>0.11526534071893946</v>
      </c>
      <c r="D23" s="7">
        <f>(B23-(MAX($B$2:B23)))/(MAX($B$2:B23))</f>
        <v>-0.14558476699835796</v>
      </c>
      <c r="E23" s="58">
        <f t="shared" si="3"/>
        <v>11972.380838321131</v>
      </c>
      <c r="F23" s="7">
        <v>1.498841443230714E-2</v>
      </c>
      <c r="G23" s="7">
        <f>(E23-(MAX($E$2:E23)))/(MAX($E$2:E23))</f>
        <v>-3.2820944169908647E-2</v>
      </c>
      <c r="H23" s="8"/>
      <c r="I23" s="43" t="s">
        <v>24</v>
      </c>
      <c r="J23" s="51">
        <v>3.7</v>
      </c>
      <c r="K23" s="51">
        <v>-1.04</v>
      </c>
      <c r="L23" s="51">
        <v>-4.46</v>
      </c>
      <c r="M23" s="48" t="s">
        <v>22</v>
      </c>
      <c r="N23" s="51">
        <v>-1.59</v>
      </c>
      <c r="P23" s="65">
        <f t="shared" ref="P23:P33" si="7">EOMONTH(P22,12)</f>
        <v>39447</v>
      </c>
      <c r="Q23">
        <f t="shared" si="4"/>
        <v>16414.34</v>
      </c>
      <c r="R23">
        <f t="shared" si="5"/>
        <v>12006.324215123363</v>
      </c>
      <c r="S23" s="20">
        <v>2007</v>
      </c>
      <c r="T23" s="73">
        <f t="shared" si="6"/>
        <v>4.3037926422042405E-2</v>
      </c>
      <c r="U23" s="69">
        <f t="shared" si="6"/>
        <v>5.493726356621087E-2</v>
      </c>
    </row>
    <row r="24" spans="1:21" x14ac:dyDescent="0.3">
      <c r="A24" s="6">
        <v>39355</v>
      </c>
      <c r="B24" s="58">
        <v>15298.8</v>
      </c>
      <c r="C24" s="7">
        <f t="shared" si="0"/>
        <v>7.2625228301298028E-2</v>
      </c>
      <c r="D24" s="7">
        <f>(B24-(MAX($B$2:B24)))/(MAX($B$2:B24))</f>
        <v>-8.3532665637506956E-2</v>
      </c>
      <c r="E24" s="58">
        <f t="shared" si="3"/>
        <v>12420.152285983662</v>
      </c>
      <c r="F24" s="7">
        <v>3.7400367872470808E-2</v>
      </c>
      <c r="G24" s="7">
        <f>(E24-(MAX($E$2:E24)))/(MAX($E$2:E24))</f>
        <v>0</v>
      </c>
      <c r="H24" s="8"/>
      <c r="I24" s="46" t="s">
        <v>13</v>
      </c>
      <c r="J24" s="54">
        <f>J21</f>
        <v>18.398826898926824</v>
      </c>
      <c r="K24" s="54">
        <f>K21</f>
        <v>14.178904188562003</v>
      </c>
      <c r="L24" s="54">
        <f>L21</f>
        <v>15.216856682869984</v>
      </c>
      <c r="M24" s="49" t="s">
        <v>22</v>
      </c>
      <c r="N24" s="60">
        <v>14.31</v>
      </c>
      <c r="P24" s="65">
        <f t="shared" si="7"/>
        <v>39813</v>
      </c>
      <c r="Q24">
        <f t="shared" si="4"/>
        <v>24661.35</v>
      </c>
      <c r="R24">
        <f t="shared" si="5"/>
        <v>7564.2711082979349</v>
      </c>
      <c r="S24" s="20">
        <v>2008</v>
      </c>
      <c r="T24" s="73">
        <f t="shared" si="6"/>
        <v>0.50242714601988259</v>
      </c>
      <c r="U24" s="69">
        <f t="shared" si="6"/>
        <v>-0.36997610819389204</v>
      </c>
    </row>
    <row r="25" spans="1:21" x14ac:dyDescent="0.3">
      <c r="A25" s="6">
        <v>39386</v>
      </c>
      <c r="B25" s="58">
        <v>15657.37</v>
      </c>
      <c r="C25" s="7">
        <f t="shared" si="0"/>
        <v>2.3437785970141567E-2</v>
      </c>
      <c r="D25" s="7">
        <f>(B25-(MAX($B$2:B25)))/(MAX($B$2:B25))</f>
        <v>-6.2052700406092696E-2</v>
      </c>
      <c r="E25" s="58">
        <f t="shared" si="3"/>
        <v>12617.72148071443</v>
      </c>
      <c r="F25" s="7">
        <v>1.5907147527790544E-2</v>
      </c>
      <c r="G25" s="7">
        <f>(E25-(MAX($E$2:E25)))/(MAX($E$2:E25))</f>
        <v>0</v>
      </c>
      <c r="H25" s="8"/>
      <c r="P25" s="65">
        <f t="shared" si="7"/>
        <v>40178</v>
      </c>
      <c r="Q25">
        <f t="shared" si="4"/>
        <v>27729.08</v>
      </c>
      <c r="R25">
        <f t="shared" si="5"/>
        <v>9566.0973733275405</v>
      </c>
      <c r="S25" s="20">
        <v>2009</v>
      </c>
      <c r="T25" s="73">
        <f t="shared" si="6"/>
        <v>0.12439424443511826</v>
      </c>
      <c r="U25" s="69">
        <f t="shared" si="6"/>
        <v>0.26464232129829668</v>
      </c>
    </row>
    <row r="26" spans="1:21" x14ac:dyDescent="0.3">
      <c r="A26" s="6">
        <v>39416</v>
      </c>
      <c r="B26" s="58">
        <v>15856.57</v>
      </c>
      <c r="C26" s="7">
        <f t="shared" si="0"/>
        <v>1.2722443168935671E-2</v>
      </c>
      <c r="D26" s="7">
        <f>(B26-(MAX($B$2:B26)))/(MAX($B$2:B26))</f>
        <v>-5.0119719191552496E-2</v>
      </c>
      <c r="E26" s="58">
        <f t="shared" si="3"/>
        <v>12090.193509645434</v>
      </c>
      <c r="F26" s="7">
        <v>-4.1808497031361469E-2</v>
      </c>
      <c r="G26" s="7">
        <f>(E26-(MAX($E$2:E26)))/(MAX($E$2:E26))</f>
        <v>-4.1808497031361511E-2</v>
      </c>
      <c r="H26" s="8"/>
      <c r="K26" s="12"/>
      <c r="L26" s="12"/>
      <c r="M26" s="12"/>
      <c r="N26" s="72"/>
      <c r="P26" s="65">
        <f t="shared" si="7"/>
        <v>40543</v>
      </c>
      <c r="Q26">
        <f t="shared" si="4"/>
        <v>30557.77</v>
      </c>
      <c r="R26">
        <f t="shared" si="5"/>
        <v>11007.077015212344</v>
      </c>
      <c r="S26" s="20">
        <v>2010</v>
      </c>
      <c r="T26" s="73">
        <f t="shared" si="6"/>
        <v>0.10201167871418737</v>
      </c>
      <c r="U26" s="69">
        <f t="shared" si="6"/>
        <v>0.15063401360544204</v>
      </c>
    </row>
    <row r="27" spans="1:21" x14ac:dyDescent="0.3">
      <c r="A27" s="6">
        <v>39447</v>
      </c>
      <c r="B27" s="58">
        <v>16414.34</v>
      </c>
      <c r="C27" s="7">
        <f t="shared" si="0"/>
        <v>3.5175955455688079E-2</v>
      </c>
      <c r="D27" s="7">
        <f>(B27-(MAX($B$2:B27)))/(MAX($B$2:B27))</f>
        <v>-1.6706772745598033E-2</v>
      </c>
      <c r="E27" s="58">
        <f t="shared" si="3"/>
        <v>12006.324215123363</v>
      </c>
      <c r="F27" s="7">
        <v>-6.9369687470396402E-3</v>
      </c>
      <c r="G27" s="7">
        <f>(E27-(MAX($E$2:E27)))/(MAX($E$2:E27))</f>
        <v>-4.8455441541133897E-2</v>
      </c>
      <c r="H27" s="8"/>
      <c r="P27" s="65">
        <f t="shared" si="7"/>
        <v>40908</v>
      </c>
      <c r="Q27">
        <f t="shared" si="4"/>
        <v>35577.69</v>
      </c>
      <c r="R27">
        <f t="shared" si="5"/>
        <v>11239.526673834967</v>
      </c>
      <c r="S27" s="20">
        <v>2011</v>
      </c>
      <c r="T27" s="73">
        <f t="shared" si="6"/>
        <v>0.16427638535141798</v>
      </c>
      <c r="U27" s="69">
        <f t="shared" si="6"/>
        <v>2.1118200436079926E-2</v>
      </c>
    </row>
    <row r="28" spans="1:21" x14ac:dyDescent="0.3">
      <c r="A28" s="6">
        <v>39478</v>
      </c>
      <c r="B28" s="58">
        <v>16733.07</v>
      </c>
      <c r="C28" s="7">
        <f t="shared" si="0"/>
        <v>1.9417777382459533E-2</v>
      </c>
      <c r="D28" s="7">
        <f>(B28-(MAX($B$2:B28)))/(MAX($B$2:B28))</f>
        <v>0</v>
      </c>
      <c r="E28" s="58">
        <f t="shared" si="3"/>
        <v>11286.172786741105</v>
      </c>
      <c r="F28" s="7">
        <v>-5.998100796538075E-2</v>
      </c>
      <c r="G28" s="7">
        <f>(E28-(MAX($E$2:E28)))/(MAX($E$2:E28))</f>
        <v>-0.10553004328146984</v>
      </c>
      <c r="P28" s="65">
        <f t="shared" si="7"/>
        <v>41274</v>
      </c>
      <c r="Q28">
        <f t="shared" si="4"/>
        <v>39442.230000000003</v>
      </c>
      <c r="R28">
        <f t="shared" si="5"/>
        <v>13038.213281989889</v>
      </c>
      <c r="S28" s="20">
        <v>2012</v>
      </c>
      <c r="T28" s="73">
        <f t="shared" si="6"/>
        <v>0.10862256655786262</v>
      </c>
      <c r="U28" s="69">
        <f t="shared" si="6"/>
        <v>0.16003223804274347</v>
      </c>
    </row>
    <row r="29" spans="1:21" x14ac:dyDescent="0.3">
      <c r="A29" s="6">
        <v>39507</v>
      </c>
      <c r="B29" s="58">
        <v>16972.11</v>
      </c>
      <c r="C29" s="7">
        <f t="shared" si="0"/>
        <v>1.4285483775541508E-2</v>
      </c>
      <c r="D29" s="7">
        <f>(B29-(MAX($B$2:B29)))/(MAX($B$2:B29))</f>
        <v>0</v>
      </c>
      <c r="E29" s="58">
        <f t="shared" si="3"/>
        <v>10919.511432725616</v>
      </c>
      <c r="F29" s="7">
        <v>-3.2487660869966462E-2</v>
      </c>
      <c r="G29" s="7">
        <f>(E29-(MAX($E$2:E29)))/(MAX($E$2:E29))</f>
        <v>-0.13458927989371497</v>
      </c>
      <c r="P29" s="65">
        <f t="shared" si="7"/>
        <v>41639</v>
      </c>
      <c r="Q29">
        <f t="shared" si="4"/>
        <v>38127.49</v>
      </c>
      <c r="R29">
        <f t="shared" si="5"/>
        <v>17261.092130629149</v>
      </c>
      <c r="S29" s="20">
        <v>2013</v>
      </c>
      <c r="T29" s="73">
        <f t="shared" si="6"/>
        <v>-3.3333307979797389E-2</v>
      </c>
      <c r="U29" s="69">
        <f t="shared" si="6"/>
        <v>0.32388478062960213</v>
      </c>
    </row>
    <row r="30" spans="1:21" x14ac:dyDescent="0.3">
      <c r="A30" s="6">
        <v>39538</v>
      </c>
      <c r="B30" s="58">
        <v>17131.47</v>
      </c>
      <c r="C30" s="7">
        <f t="shared" si="0"/>
        <v>9.3895219863646684E-3</v>
      </c>
      <c r="D30" s="7">
        <f>(B30-(MAX($B$2:B30)))/(MAX($B$2:B30))</f>
        <v>0</v>
      </c>
      <c r="E30" s="58">
        <f t="shared" si="3"/>
        <v>10872.396776274671</v>
      </c>
      <c r="F30" s="7">
        <v>-4.3147220222456983E-3</v>
      </c>
      <c r="G30" s="7">
        <f>(E30-(MAX($E$2:E30)))/(MAX($E$2:E30))</f>
        <v>-0.13832328658604509</v>
      </c>
      <c r="P30" s="65">
        <f t="shared" si="7"/>
        <v>42004</v>
      </c>
      <c r="Q30">
        <f t="shared" si="4"/>
        <v>41079.69</v>
      </c>
      <c r="R30">
        <f t="shared" si="5"/>
        <v>19623.853106348713</v>
      </c>
      <c r="S30" s="20">
        <v>2014</v>
      </c>
      <c r="T30" s="73">
        <f t="shared" si="6"/>
        <v>7.7429697050605872E-2</v>
      </c>
      <c r="U30" s="69">
        <f t="shared" si="6"/>
        <v>0.13688363157085148</v>
      </c>
    </row>
    <row r="31" spans="1:21" x14ac:dyDescent="0.3">
      <c r="A31" s="6">
        <v>39568</v>
      </c>
      <c r="B31" s="58">
        <v>17649.400000000001</v>
      </c>
      <c r="C31" s="7">
        <f t="shared" si="0"/>
        <v>3.0232665381312973E-2</v>
      </c>
      <c r="D31" s="7">
        <f>(B31-(MAX($B$2:B31)))/(MAX($B$2:B31))</f>
        <v>0</v>
      </c>
      <c r="E31" s="58">
        <f t="shared" si="3"/>
        <v>11401.903042310669</v>
      </c>
      <c r="F31" s="7">
        <v>4.8701889466678194E-2</v>
      </c>
      <c r="G31" s="7">
        <f>(E31-(MAX($E$2:E31)))/(MAX($E$2:E31))</f>
        <v>-9.6358002533348058E-2</v>
      </c>
      <c r="P31" s="65">
        <f t="shared" si="7"/>
        <v>42369</v>
      </c>
      <c r="Q31">
        <f t="shared" si="4"/>
        <v>44287.1</v>
      </c>
      <c r="R31">
        <f t="shared" si="5"/>
        <v>19895.400120766546</v>
      </c>
      <c r="S31" s="20">
        <v>2015</v>
      </c>
      <c r="T31" s="73">
        <f t="shared" si="6"/>
        <v>7.8077755698740647E-2</v>
      </c>
      <c r="U31" s="69">
        <f t="shared" si="6"/>
        <v>1.383759921898231E-2</v>
      </c>
    </row>
    <row r="32" spans="1:21" x14ac:dyDescent="0.3">
      <c r="A32" s="6">
        <v>39599</v>
      </c>
      <c r="B32" s="58">
        <v>18406.37</v>
      </c>
      <c r="C32" s="7">
        <f t="shared" si="0"/>
        <v>4.2889276689292322E-2</v>
      </c>
      <c r="D32" s="7">
        <f>(B32-(MAX($B$2:B32)))/(MAX($B$2:B32))</f>
        <v>0</v>
      </c>
      <c r="E32" s="58">
        <f t="shared" si="3"/>
        <v>11549.598379715459</v>
      </c>
      <c r="F32" s="7">
        <v>1.2953568966225681E-2</v>
      </c>
      <c r="G32" s="7">
        <f>(E32-(MAX($E$2:E32)))/(MAX($E$2:E32))</f>
        <v>-8.4652613598385842E-2</v>
      </c>
      <c r="P32" s="65">
        <f t="shared" si="7"/>
        <v>42735</v>
      </c>
      <c r="Q32">
        <f t="shared" si="4"/>
        <v>46859.47</v>
      </c>
      <c r="R32">
        <f t="shared" si="5"/>
        <v>22274.87248291789</v>
      </c>
      <c r="S32" s="20">
        <v>2016</v>
      </c>
      <c r="T32" s="73">
        <f t="shared" si="6"/>
        <v>5.8083956727805752E-2</v>
      </c>
      <c r="U32" s="69">
        <f t="shared" si="6"/>
        <v>0.11959912078710522</v>
      </c>
    </row>
    <row r="33" spans="1:22" x14ac:dyDescent="0.3">
      <c r="A33" s="6">
        <v>39629</v>
      </c>
      <c r="B33" s="58">
        <v>18565.740000000002</v>
      </c>
      <c r="C33" s="7">
        <f t="shared" si="0"/>
        <v>8.6584155376645544E-3</v>
      </c>
      <c r="D33" s="7">
        <f>(B33-(MAX($B$2:B33)))/(MAX($B$2:B33))</f>
        <v>0</v>
      </c>
      <c r="E33" s="58">
        <f t="shared" si="3"/>
        <v>10575.912833193854</v>
      </c>
      <c r="F33" s="7">
        <v>-8.4304710389903059E-2</v>
      </c>
      <c r="G33" s="7">
        <f>(E33-(MAX($E$2:E33)))/(MAX($E$2:E33))</f>
        <v>-0.16182070991512859</v>
      </c>
      <c r="P33" s="65">
        <f t="shared" si="7"/>
        <v>43100</v>
      </c>
      <c r="Q33">
        <f t="shared" si="4"/>
        <v>36205.49</v>
      </c>
      <c r="R33">
        <f t="shared" si="5"/>
        <v>27137.833874169741</v>
      </c>
      <c r="S33" s="20">
        <v>2017</v>
      </c>
      <c r="T33" s="73">
        <f t="shared" si="6"/>
        <v>-0.22736023262747107</v>
      </c>
      <c r="U33" s="69">
        <f t="shared" si="6"/>
        <v>0.21831601482707241</v>
      </c>
    </row>
    <row r="34" spans="1:22" x14ac:dyDescent="0.3">
      <c r="A34" s="6">
        <v>39660</v>
      </c>
      <c r="B34" s="58">
        <v>18804.78</v>
      </c>
      <c r="C34" s="7">
        <f t="shared" si="0"/>
        <v>1.2875328427522703E-2</v>
      </c>
      <c r="D34" s="7">
        <f>(B34-(MAX($B$2:B34)))/(MAX($B$2:B34))</f>
        <v>0</v>
      </c>
      <c r="E34" s="58">
        <f t="shared" si="3"/>
        <v>10486.993680466543</v>
      </c>
      <c r="F34" s="7">
        <v>-8.4077047655145565E-3</v>
      </c>
      <c r="G34" s="7">
        <f>(E34-(MAX($E$2:E34)))/(MAX($E$2:E34))</f>
        <v>-0.16886787392673078</v>
      </c>
      <c r="P34" s="65">
        <v>43465</v>
      </c>
      <c r="Q34">
        <f t="shared" si="4"/>
        <v>35438.04</v>
      </c>
      <c r="R34">
        <f t="shared" si="5"/>
        <v>25948.045632700207</v>
      </c>
      <c r="S34" s="20">
        <v>2018</v>
      </c>
      <c r="T34" s="73">
        <f t="shared" si="6"/>
        <v>-2.1197061550610075E-2</v>
      </c>
      <c r="U34" s="69">
        <f t="shared" si="6"/>
        <v>-4.3842417452558569E-2</v>
      </c>
    </row>
    <row r="35" spans="1:22" x14ac:dyDescent="0.3">
      <c r="A35" s="6">
        <v>39691</v>
      </c>
      <c r="B35" s="58">
        <v>19123.509999999998</v>
      </c>
      <c r="C35" s="7">
        <f t="shared" si="0"/>
        <v>1.6949413925608336E-2</v>
      </c>
      <c r="D35" s="7">
        <f>(B35-(MAX($B$2:B35)))/(MAX($B$2:B35))</f>
        <v>0</v>
      </c>
      <c r="E35" s="58">
        <f t="shared" si="3"/>
        <v>10638.697668199202</v>
      </c>
      <c r="F35" s="7">
        <v>1.4465917721990129E-2</v>
      </c>
      <c r="G35" s="7">
        <f>(E35-(MAX($E$2:E35)))/(MAX($E$2:E35))</f>
        <v>-0.15684478497485219</v>
      </c>
      <c r="P35" s="65">
        <v>43830</v>
      </c>
      <c r="Q35">
        <f t="shared" si="4"/>
        <v>33632</v>
      </c>
      <c r="R35">
        <f t="shared" si="5"/>
        <v>34118.14354444528</v>
      </c>
      <c r="S35" s="20">
        <v>2019</v>
      </c>
      <c r="T35" s="73">
        <f t="shared" si="6"/>
        <v>-5.0963315126908881E-2</v>
      </c>
      <c r="U35" s="69">
        <f t="shared" si="6"/>
        <v>0.31486370986834422</v>
      </c>
    </row>
    <row r="36" spans="1:22" ht="15" thickBot="1" x14ac:dyDescent="0.35">
      <c r="A36" s="6">
        <v>39721</v>
      </c>
      <c r="B36" s="58">
        <v>19601.59</v>
      </c>
      <c r="C36" s="7">
        <f t="shared" si="0"/>
        <v>2.4999594739668618E-2</v>
      </c>
      <c r="D36" s="7">
        <f>(B36-(MAX($B$2:B36)))/(MAX($B$2:B36))</f>
        <v>0</v>
      </c>
      <c r="E36" s="58">
        <f t="shared" si="3"/>
        <v>9690.7299562486114</v>
      </c>
      <c r="F36" s="7">
        <v>-8.9105616262056264E-2</v>
      </c>
      <c r="G36" s="7">
        <f>(E36-(MAX($E$2:E36)))/(MAX($E$2:E36))</f>
        <v>-0.23197465001423451</v>
      </c>
      <c r="P36" s="67">
        <f>K1</f>
        <v>44196</v>
      </c>
      <c r="Q36" s="68">
        <f t="shared" si="4"/>
        <v>34806</v>
      </c>
      <c r="R36" s="68">
        <f t="shared" si="5"/>
        <v>40395.481716315146</v>
      </c>
      <c r="S36" s="16">
        <v>2020</v>
      </c>
      <c r="T36" s="70">
        <f t="shared" si="6"/>
        <v>3.4907231208372913E-2</v>
      </c>
      <c r="U36" s="71">
        <f t="shared" si="6"/>
        <v>0.18398826898926823</v>
      </c>
      <c r="V36" s="76" t="s">
        <v>53</v>
      </c>
    </row>
    <row r="37" spans="1:22" x14ac:dyDescent="0.3">
      <c r="A37" s="6">
        <v>39752</v>
      </c>
      <c r="B37" s="58">
        <v>23386.45</v>
      </c>
      <c r="C37" s="7">
        <f t="shared" si="0"/>
        <v>0.19308943815272128</v>
      </c>
      <c r="D37" s="7">
        <f>(B37-(MAX($B$2:B37)))/(MAX($B$2:B37))</f>
        <v>0</v>
      </c>
      <c r="E37" s="58">
        <f t="shared" si="3"/>
        <v>8063.1658627392835</v>
      </c>
      <c r="F37" s="7">
        <v>-0.16795061887570917</v>
      </c>
      <c r="G37" s="7">
        <f>(E37-(MAX($E$2:E37)))/(MAX($E$2:E37))</f>
        <v>-0.36096498285657691</v>
      </c>
    </row>
    <row r="38" spans="1:22" x14ac:dyDescent="0.3">
      <c r="A38" s="6">
        <v>39782</v>
      </c>
      <c r="B38" s="58">
        <v>23904.38</v>
      </c>
      <c r="C38" s="7">
        <f t="shared" si="0"/>
        <v>2.2146584881416409E-2</v>
      </c>
      <c r="D38" s="7">
        <f>(B38-(MAX($B$2:B38)))/(MAX($B$2:B38))</f>
        <v>0</v>
      </c>
      <c r="E38" s="58">
        <f t="shared" si="3"/>
        <v>7484.6187056792078</v>
      </c>
      <c r="F38" s="7">
        <v>-7.1751861106268633E-2</v>
      </c>
      <c r="G38" s="7">
        <f>(E38-(MAX($E$2:E38)))/(MAX($E$2:E38))</f>
        <v>-0.40681693464869378</v>
      </c>
    </row>
    <row r="39" spans="1:22" x14ac:dyDescent="0.3">
      <c r="A39" s="6">
        <v>39813</v>
      </c>
      <c r="B39" s="58">
        <v>24661.35</v>
      </c>
      <c r="C39" s="7">
        <f t="shared" si="0"/>
        <v>3.1666581605546584E-2</v>
      </c>
      <c r="D39" s="7">
        <f>(B39-(MAX($B$2:B39)))/(MAX($B$2:B39))</f>
        <v>0</v>
      </c>
      <c r="E39" s="58">
        <f t="shared" si="3"/>
        <v>7564.2711082979349</v>
      </c>
      <c r="F39" s="7">
        <v>1.0642145679149673E-2</v>
      </c>
      <c r="G39" s="7">
        <f>(E39-(MAX($E$2:E39)))/(MAX($E$2:E39))</f>
        <v>-0.40050419405282062</v>
      </c>
    </row>
    <row r="40" spans="1:22" x14ac:dyDescent="0.3">
      <c r="A40" s="6">
        <v>39844</v>
      </c>
      <c r="B40" s="58">
        <v>25498.01</v>
      </c>
      <c r="C40" s="7">
        <f t="shared" si="0"/>
        <v>3.3925961068635768E-2</v>
      </c>
      <c r="D40" s="7">
        <f>(B40-(MAX($B$2:B40)))/(MAX($B$2:B40))</f>
        <v>0</v>
      </c>
      <c r="E40" s="58">
        <f t="shared" si="3"/>
        <v>6926.6874645910366</v>
      </c>
      <c r="F40" s="7">
        <v>-8.4288840864981007E-2</v>
      </c>
      <c r="G40" s="7">
        <f>(E40-(MAX($E$2:E40)))/(MAX($E$2:E40))</f>
        <v>-0.45103500063952595</v>
      </c>
    </row>
    <row r="41" spans="1:22" x14ac:dyDescent="0.3">
      <c r="A41" s="6">
        <v>39872</v>
      </c>
      <c r="B41" s="58">
        <v>26374.5</v>
      </c>
      <c r="C41" s="7">
        <f t="shared" si="0"/>
        <v>3.4374839448255035E-2</v>
      </c>
      <c r="D41" s="7">
        <f>(B41-(MAX($B$2:B41)))/(MAX($B$2:B41))</f>
        <v>0</v>
      </c>
      <c r="E41" s="58">
        <f t="shared" si="3"/>
        <v>6189.1478646567157</v>
      </c>
      <c r="F41" s="7">
        <v>-0.10647796709532442</v>
      </c>
      <c r="G41" s="7">
        <f>(E41-(MAX($E$2:E41)))/(MAX($E$2:E41))</f>
        <v>-0.50948767777791537</v>
      </c>
    </row>
    <row r="42" spans="1:22" x14ac:dyDescent="0.3">
      <c r="A42" s="6">
        <v>39903</v>
      </c>
      <c r="B42" s="58">
        <v>26454.18</v>
      </c>
      <c r="C42" s="7">
        <f t="shared" si="0"/>
        <v>3.0210999260649185E-3</v>
      </c>
      <c r="D42" s="7">
        <f>(B42-(MAX($B$2:B42)))/(MAX($B$2:B42))</f>
        <v>0</v>
      </c>
      <c r="E42" s="58">
        <f t="shared" si="3"/>
        <v>6731.3048064027462</v>
      </c>
      <c r="F42" s="7">
        <v>8.7597994683893621E-2</v>
      </c>
      <c r="G42" s="7">
        <f>(E42-(MAX($E$2:E42)))/(MAX($E$2:E42))</f>
        <v>-0.46651978198352084</v>
      </c>
    </row>
    <row r="43" spans="1:22" x14ac:dyDescent="0.3">
      <c r="A43" s="6">
        <v>39933</v>
      </c>
      <c r="B43" s="58">
        <v>27529.88</v>
      </c>
      <c r="C43" s="7">
        <f t="shared" si="0"/>
        <v>4.0662761045702434E-2</v>
      </c>
      <c r="D43" s="7">
        <f>(B43-(MAX($B$2:B43)))/(MAX($B$2:B43))</f>
        <v>0</v>
      </c>
      <c r="E43" s="58">
        <f t="shared" si="3"/>
        <v>7375.5521805248054</v>
      </c>
      <c r="F43" s="7">
        <v>9.570913703228201E-2</v>
      </c>
      <c r="G43" s="7">
        <f>(E43-(MAX($E$2:E43)))/(MAX($E$2:E43))</f>
        <v>-0.41546085069336997</v>
      </c>
    </row>
    <row r="44" spans="1:22" x14ac:dyDescent="0.3">
      <c r="A44" s="6">
        <v>39964</v>
      </c>
      <c r="B44" s="58">
        <v>27768.92</v>
      </c>
      <c r="C44" s="7">
        <f t="shared" si="0"/>
        <v>8.6829292390666613E-3</v>
      </c>
      <c r="D44" s="7">
        <f>(B44-(MAX($B$2:B44)))/(MAX($B$2:B44))</f>
        <v>0</v>
      </c>
      <c r="E44" s="58">
        <f t="shared" si="3"/>
        <v>7788.0787415383975</v>
      </c>
      <c r="F44" s="7">
        <v>5.5931617174761694E-2</v>
      </c>
      <c r="G44" s="7">
        <f>(E44-(MAX($E$2:E44)))/(MAX($E$2:E44))</f>
        <v>-0.38276663077069067</v>
      </c>
    </row>
    <row r="45" spans="1:22" x14ac:dyDescent="0.3">
      <c r="A45" s="6">
        <v>39994</v>
      </c>
      <c r="B45" s="58">
        <v>28127.49</v>
      </c>
      <c r="C45" s="7">
        <f t="shared" si="0"/>
        <v>1.2912637581872222E-2</v>
      </c>
      <c r="D45" s="7">
        <f>(B45-(MAX($B$2:B45)))/(MAX($B$2:B45))</f>
        <v>0</v>
      </c>
      <c r="E45" s="58">
        <f t="shared" si="3"/>
        <v>7803.5406785173282</v>
      </c>
      <c r="F45" s="7">
        <v>1.9853339304933826E-3</v>
      </c>
      <c r="G45" s="7">
        <f>(E45-(MAX($E$2:E45)))/(MAX($E$2:E45))</f>
        <v>-0.38154121641972694</v>
      </c>
    </row>
    <row r="46" spans="1:22" x14ac:dyDescent="0.3">
      <c r="A46" s="6">
        <v>40025</v>
      </c>
      <c r="B46" s="58">
        <v>26374.5</v>
      </c>
      <c r="C46" s="7">
        <f t="shared" si="0"/>
        <v>-6.2323015669012771E-2</v>
      </c>
      <c r="D46" s="7">
        <f>(B46-(MAX($B$2:B46)))/(MAX($B$2:B46))</f>
        <v>-6.2323015669012827E-2</v>
      </c>
      <c r="E46" s="58">
        <f t="shared" si="3"/>
        <v>8393.7493638039359</v>
      </c>
      <c r="F46" s="7">
        <v>7.563344763632962E-2</v>
      </c>
      <c r="G46" s="7">
        <f>(E46-(MAX($E$2:E46)))/(MAX($E$2:E46))</f>
        <v>-0.33476504639658028</v>
      </c>
    </row>
    <row r="47" spans="1:22" x14ac:dyDescent="0.3">
      <c r="A47" s="6">
        <v>40056</v>
      </c>
      <c r="B47" s="58">
        <v>27171.31</v>
      </c>
      <c r="C47" s="7">
        <f t="shared" si="0"/>
        <v>3.0211378414756629E-2</v>
      </c>
      <c r="D47" s="7">
        <f>(B47-(MAX($B$2:B47)))/(MAX($B$2:B47))</f>
        <v>-3.3994501464581453E-2</v>
      </c>
      <c r="E47" s="58">
        <f t="shared" si="3"/>
        <v>8696.7929165121786</v>
      </c>
      <c r="F47" s="7">
        <v>3.6103478859524474E-2</v>
      </c>
      <c r="G47" s="7">
        <f>(E47-(MAX($E$2:E47)))/(MAX($E$2:E47))</f>
        <v>-0.31074775031254248</v>
      </c>
    </row>
    <row r="48" spans="1:22" x14ac:dyDescent="0.3">
      <c r="A48" s="6">
        <v>40086</v>
      </c>
      <c r="B48" s="58">
        <v>27091.63</v>
      </c>
      <c r="C48" s="7">
        <f t="shared" si="0"/>
        <v>-2.9325049105104473E-3</v>
      </c>
      <c r="D48" s="7">
        <f>(B48-(MAX($B$2:B48)))/(MAX($B$2:B48))</f>
        <v>-3.6827317332616613E-2</v>
      </c>
      <c r="E48" s="58">
        <f t="shared" si="3"/>
        <v>9021.3374118880893</v>
      </c>
      <c r="F48" s="7">
        <v>3.7317721428058226E-2</v>
      </c>
      <c r="G48" s="7">
        <f>(E48-(MAX($E$2:E48)))/(MAX($E$2:E48))</f>
        <v>-0.28502642686504359</v>
      </c>
    </row>
    <row r="49" spans="1:7" x14ac:dyDescent="0.3">
      <c r="A49" s="6">
        <v>40117</v>
      </c>
      <c r="B49" s="58">
        <v>27211.16</v>
      </c>
      <c r="C49" s="7">
        <f t="shared" si="0"/>
        <v>4.4120637997786538E-3</v>
      </c>
      <c r="D49" s="7">
        <f>(B49-(MAX($B$2:B49)))/(MAX($B$2:B49))</f>
        <v>-3.2577738006484107E-2</v>
      </c>
      <c r="E49" s="58">
        <f t="shared" si="3"/>
        <v>8853.7550040255519</v>
      </c>
      <c r="F49" s="7">
        <v>-1.8576226584951949E-2</v>
      </c>
      <c r="G49" s="7">
        <f>(E49-(MAX($E$2:E49)))/(MAX($E$2:E49))</f>
        <v>-0.29830793796185123</v>
      </c>
    </row>
    <row r="50" spans="1:7" x14ac:dyDescent="0.3">
      <c r="A50" s="6">
        <v>40147</v>
      </c>
      <c r="B50" s="58">
        <v>27529.88</v>
      </c>
      <c r="C50" s="7">
        <f t="shared" si="0"/>
        <v>1.1712841348917147E-2</v>
      </c>
      <c r="D50" s="7">
        <f>(B50-(MAX($B$2:B50)))/(MAX($B$2:B50))</f>
        <v>-2.1246474534343467E-2</v>
      </c>
      <c r="E50" s="58">
        <f t="shared" si="3"/>
        <v>9384.823081877601</v>
      </c>
      <c r="F50" s="7">
        <v>5.9982242292743404E-2</v>
      </c>
      <c r="G50" s="7">
        <f>(E50-(MAX($E$2:E50)))/(MAX($E$2:E50))</f>
        <v>-0.25621887468178434</v>
      </c>
    </row>
    <row r="51" spans="1:7" x14ac:dyDescent="0.3">
      <c r="A51" s="6">
        <v>40178</v>
      </c>
      <c r="B51" s="58">
        <v>27729.08</v>
      </c>
      <c r="C51" s="7">
        <f t="shared" si="0"/>
        <v>7.2357743658890694E-3</v>
      </c>
      <c r="D51" s="7">
        <f>(B51-(MAX($B$2:B51)))/(MAX($B$2:B51))</f>
        <v>-1.4164434864255568E-2</v>
      </c>
      <c r="E51" s="58">
        <f t="shared" si="3"/>
        <v>9566.0973733275405</v>
      </c>
      <c r="F51" s="7">
        <v>1.9315685534870175E-2</v>
      </c>
      <c r="G51" s="7">
        <f>(E51-(MAX($E$2:E51)))/(MAX($E$2:E51))</f>
        <v>-0.24185223235836578</v>
      </c>
    </row>
    <row r="52" spans="1:7" x14ac:dyDescent="0.3">
      <c r="A52" s="6">
        <v>40209</v>
      </c>
      <c r="B52" s="58">
        <v>28007.97</v>
      </c>
      <c r="C52" s="7">
        <f t="shared" si="0"/>
        <v>1.0057672306473808E-2</v>
      </c>
      <c r="D52" s="7">
        <f>(B52-(MAX($B$2:B52)))/(MAX($B$2:B52))</f>
        <v>-4.2492238020527401E-3</v>
      </c>
      <c r="E52" s="58">
        <f t="shared" si="3"/>
        <v>9221.9781698570914</v>
      </c>
      <c r="F52" s="7">
        <v>-3.5972789115646164E-2</v>
      </c>
      <c r="G52" s="7">
        <f>(E52-(MAX($E$2:E52)))/(MAX($E$2:E52))</f>
        <v>-0.26912492212223627</v>
      </c>
    </row>
    <row r="53" spans="1:7" x14ac:dyDescent="0.3">
      <c r="A53" s="6">
        <v>40237</v>
      </c>
      <c r="B53" s="58">
        <v>28525.9</v>
      </c>
      <c r="C53" s="7">
        <f t="shared" si="0"/>
        <v>1.8492236317019684E-2</v>
      </c>
      <c r="D53" s="7">
        <f>(B53-(MAX($B$2:B53)))/(MAX($B$2:B53))</f>
        <v>0</v>
      </c>
      <c r="E53" s="58">
        <f t="shared" si="3"/>
        <v>9507.6335510132722</v>
      </c>
      <c r="F53" s="7">
        <v>3.0975499604832368E-2</v>
      </c>
      <c r="G53" s="7">
        <f>(E53-(MAX($E$2:E53)))/(MAX($E$2:E53))</f>
        <v>-0.24648570143625179</v>
      </c>
    </row>
    <row r="54" spans="1:7" x14ac:dyDescent="0.3">
      <c r="A54" s="6">
        <v>40268</v>
      </c>
      <c r="B54" s="58">
        <v>28804.78</v>
      </c>
      <c r="C54" s="7">
        <f t="shared" si="0"/>
        <v>9.7763786593936253E-3</v>
      </c>
      <c r="D54" s="7">
        <f>(B54-(MAX($B$2:B54)))/(MAX($B$2:B54))</f>
        <v>0</v>
      </c>
      <c r="E54" s="58">
        <f t="shared" si="3"/>
        <v>10081.39115183745</v>
      </c>
      <c r="F54" s="7">
        <v>6.034704616513431E-2</v>
      </c>
      <c r="G54" s="7">
        <f>(E54-(MAX($E$2:E54)))/(MAX($E$2:E54))</f>
        <v>-0.2010133392747365</v>
      </c>
    </row>
    <row r="55" spans="1:7" x14ac:dyDescent="0.3">
      <c r="A55" s="6">
        <v>40298</v>
      </c>
      <c r="B55" s="58">
        <v>28127.49</v>
      </c>
      <c r="C55" s="7">
        <f t="shared" si="0"/>
        <v>-2.3513111365544126E-2</v>
      </c>
      <c r="D55" s="7">
        <f>(B55-(MAX($B$2:B55)))/(MAX($B$2:B55))</f>
        <v>-2.3513111365544095E-2</v>
      </c>
      <c r="E55" s="58">
        <f t="shared" si="3"/>
        <v>10240.5397758933</v>
      </c>
      <c r="F55" s="7">
        <v>1.5786375278856513E-2</v>
      </c>
      <c r="G55" s="7">
        <f>(E55-(MAX($E$2:E55)))/(MAX($E$2:E55))</f>
        <v>-0.18840023600572706</v>
      </c>
    </row>
    <row r="56" spans="1:7" x14ac:dyDescent="0.3">
      <c r="A56" s="6">
        <v>40329</v>
      </c>
      <c r="B56" s="58">
        <v>29083.67</v>
      </c>
      <c r="C56" s="7">
        <f t="shared" si="0"/>
        <v>3.3994501464581273E-2</v>
      </c>
      <c r="D56" s="7">
        <f>(B56-(MAX($B$2:B56)))/(MAX($B$2:B56))</f>
        <v>0</v>
      </c>
      <c r="E56" s="58">
        <f t="shared" si="3"/>
        <v>9422.8271694015675</v>
      </c>
      <c r="F56" s="7">
        <v>-7.985053760707661E-2</v>
      </c>
      <c r="G56" s="7">
        <f>(E56-(MAX($E$2:E56)))/(MAX($E$2:E56))</f>
        <v>-0.25320691348244628</v>
      </c>
    </row>
    <row r="57" spans="1:7" x14ac:dyDescent="0.3">
      <c r="A57" s="6">
        <v>40359</v>
      </c>
      <c r="B57" s="58">
        <v>29322.71</v>
      </c>
      <c r="C57" s="7">
        <f t="shared" si="0"/>
        <v>8.2190452580435114E-3</v>
      </c>
      <c r="D57" s="7">
        <f>(B57-(MAX($B$2:B57)))/(MAX($B$2:B57))</f>
        <v>0</v>
      </c>
      <c r="E57" s="58">
        <f t="shared" si="3"/>
        <v>8929.554937498011</v>
      </c>
      <c r="F57" s="7">
        <v>-5.234864473640588E-2</v>
      </c>
      <c r="G57" s="7">
        <f>(E57-(MAX($E$2:E57)))/(MAX($E$2:E57))</f>
        <v>-0.29230051946015778</v>
      </c>
    </row>
    <row r="58" spans="1:7" x14ac:dyDescent="0.3">
      <c r="A58" s="6">
        <v>40390</v>
      </c>
      <c r="B58" s="58">
        <v>29482.07</v>
      </c>
      <c r="C58" s="7">
        <f t="shared" si="0"/>
        <v>5.4346954971078443E-3</v>
      </c>
      <c r="D58" s="7">
        <f>(B58-(MAX($B$2:B58)))/(MAX($B$2:B58))</f>
        <v>0</v>
      </c>
      <c r="E58" s="58">
        <f t="shared" si="3"/>
        <v>9555.1646906151655</v>
      </c>
      <c r="F58" s="7">
        <v>7.0060574966622546E-2</v>
      </c>
      <c r="G58" s="7">
        <f>(E58-(MAX($E$2:E58)))/(MAX($E$2:E58))</f>
        <v>-0.2427186869499563</v>
      </c>
    </row>
    <row r="59" spans="1:7" x14ac:dyDescent="0.3">
      <c r="A59" s="6">
        <v>40421</v>
      </c>
      <c r="B59" s="58">
        <v>30677.29</v>
      </c>
      <c r="C59" s="7">
        <f t="shared" si="0"/>
        <v>4.0540572626006188E-2</v>
      </c>
      <c r="D59" s="7">
        <f>(B59-(MAX($B$2:B59)))/(MAX($B$2:B59))</f>
        <v>0</v>
      </c>
      <c r="E59" s="58">
        <f t="shared" si="3"/>
        <v>9123.8443274150632</v>
      </c>
      <c r="F59" s="7">
        <v>-4.5140023972976007E-2</v>
      </c>
      <c r="G59" s="7">
        <f>(E59-(MAX($E$2:E59)))/(MAX($E$2:E59))</f>
        <v>-0.27690238357532199</v>
      </c>
    </row>
    <row r="60" spans="1:7" x14ac:dyDescent="0.3">
      <c r="A60" s="6">
        <v>40451</v>
      </c>
      <c r="B60" s="58">
        <v>29402.39</v>
      </c>
      <c r="C60" s="7">
        <f t="shared" si="0"/>
        <v>-4.1558429704840361E-2</v>
      </c>
      <c r="D60" s="7">
        <f>(B60-(MAX($B$2:B60)))/(MAX($B$2:B60))</f>
        <v>-4.155842970484034E-2</v>
      </c>
      <c r="E60" s="58">
        <f t="shared" si="3"/>
        <v>9938.0688875176093</v>
      </c>
      <c r="F60" s="7">
        <v>8.924139111580276E-2</v>
      </c>
      <c r="G60" s="7">
        <f>(E60-(MAX($E$2:E60)))/(MAX($E$2:E60))</f>
        <v>-0.21237214637306256</v>
      </c>
    </row>
    <row r="61" spans="1:7" x14ac:dyDescent="0.3">
      <c r="A61" s="6">
        <v>40482</v>
      </c>
      <c r="B61" s="58">
        <v>30119.52</v>
      </c>
      <c r="C61" s="7">
        <f t="shared" si="0"/>
        <v>2.4390194130477161E-2</v>
      </c>
      <c r="D61" s="7">
        <f>(B61-(MAX($B$2:B61)))/(MAX($B$2:B61))</f>
        <v>-1.8181853742622E-2</v>
      </c>
      <c r="E61" s="58">
        <f t="shared" si="3"/>
        <v>10316.235588578023</v>
      </c>
      <c r="F61" s="7">
        <v>3.8052332434060476E-2</v>
      </c>
      <c r="G61" s="7">
        <f>(E61-(MAX($E$2:E61)))/(MAX($E$2:E61))</f>
        <v>-0.18240106945252479</v>
      </c>
    </row>
    <row r="62" spans="1:7" x14ac:dyDescent="0.3">
      <c r="A62" s="6">
        <v>40512</v>
      </c>
      <c r="B62" s="58">
        <v>30358.57</v>
      </c>
      <c r="C62" s="7">
        <f t="shared" si="0"/>
        <v>7.9367134668812955E-3</v>
      </c>
      <c r="D62" s="7">
        <f>(B62-(MAX($B$2:B62)))/(MAX($B$2:B62))</f>
        <v>-1.0389444439192678E-2</v>
      </c>
      <c r="E62" s="58">
        <f t="shared" si="3"/>
        <v>10317.537098424735</v>
      </c>
      <c r="F62" s="7">
        <v>1.2616131490372773E-4</v>
      </c>
      <c r="G62" s="7">
        <f>(E62-(MAX($E$2:E62)))/(MAX($E$2:E62))</f>
        <v>-0.18229792009638307</v>
      </c>
    </row>
    <row r="63" spans="1:7" x14ac:dyDescent="0.3">
      <c r="A63" s="6">
        <v>40543</v>
      </c>
      <c r="B63" s="58">
        <v>30557.77</v>
      </c>
      <c r="C63" s="7">
        <f t="shared" si="0"/>
        <v>6.5615738817736968E-3</v>
      </c>
      <c r="D63" s="7">
        <f>(B63-(MAX($B$2:B63)))/(MAX($B$2:B63))</f>
        <v>-3.8960416646972545E-3</v>
      </c>
      <c r="E63" s="58">
        <f t="shared" si="3"/>
        <v>11007.077015212344</v>
      </c>
      <c r="F63" s="7">
        <v>6.6831833044039834E-2</v>
      </c>
      <c r="G63" s="7">
        <f>(E63-(MAX($E$2:E63)))/(MAX($E$2:E63))</f>
        <v>-0.12764939121250038</v>
      </c>
    </row>
    <row r="64" spans="1:7" x14ac:dyDescent="0.3">
      <c r="A64" s="6">
        <v>40574</v>
      </c>
      <c r="B64" s="58">
        <v>31195.22</v>
      </c>
      <c r="C64" s="7">
        <f t="shared" si="0"/>
        <v>2.0860488183529036E-2</v>
      </c>
      <c r="D64" s="7">
        <f>(B64-(MAX($B$2:B64)))/(MAX($B$2:B64))</f>
        <v>0</v>
      </c>
      <c r="E64" s="58">
        <f t="shared" si="3"/>
        <v>11267.951648887143</v>
      </c>
      <c r="F64" s="7">
        <v>2.3700627633862936E-2</v>
      </c>
      <c r="G64" s="7">
        <f>(E64-(MAX($E$2:E64)))/(MAX($E$2:E64))</f>
        <v>-0.10697413426745424</v>
      </c>
    </row>
    <row r="65" spans="1:7" x14ac:dyDescent="0.3">
      <c r="A65" s="6">
        <v>40602</v>
      </c>
      <c r="B65" s="58">
        <v>29721.119999999999</v>
      </c>
      <c r="C65" s="7">
        <f t="shared" si="0"/>
        <v>-4.7254034432198333E-2</v>
      </c>
      <c r="D65" s="7">
        <f>(B65-(MAX($B$2:B65)))/(MAX($B$2:B65))</f>
        <v>-4.7254034432198333E-2</v>
      </c>
      <c r="E65" s="58">
        <f t="shared" si="3"/>
        <v>11653.979469421694</v>
      </c>
      <c r="F65" s="7">
        <v>3.425891702088335E-2</v>
      </c>
      <c r="G65" s="7">
        <f>(E65-(MAX($E$2:E65)))/(MAX($E$2:E65))</f>
        <v>-7.6380035235820362E-2</v>
      </c>
    </row>
    <row r="66" spans="1:7" x14ac:dyDescent="0.3">
      <c r="A66" s="6">
        <v>40633</v>
      </c>
      <c r="B66" s="58">
        <v>30996.02</v>
      </c>
      <c r="C66" s="7">
        <f t="shared" si="0"/>
        <v>4.2895422514360293E-2</v>
      </c>
      <c r="D66" s="7">
        <f>(B66-(MAX($B$2:B66)))/(MAX($B$2:B66))</f>
        <v>-6.3855936903153979E-3</v>
      </c>
      <c r="E66" s="58">
        <f t="shared" si="3"/>
        <v>11658.612844475985</v>
      </c>
      <c r="F66" s="7">
        <v>3.9757878984159056E-4</v>
      </c>
      <c r="G66" s="7">
        <f>(E66-(MAX($E$2:E66)))/(MAX($E$2:E66))</f>
        <v>-7.6012823527955936E-2</v>
      </c>
    </row>
    <row r="67" spans="1:7" x14ac:dyDescent="0.3">
      <c r="A67" s="6">
        <v>40663</v>
      </c>
      <c r="B67" s="58">
        <v>31792.83</v>
      </c>
      <c r="C67" s="7">
        <f t="shared" si="0"/>
        <v>2.5706848814783356E-2</v>
      </c>
      <c r="D67" s="7">
        <f>(B67-(MAX($B$2:B67)))/(MAX($B$2:B67))</f>
        <v>0</v>
      </c>
      <c r="E67" s="58">
        <f t="shared" si="3"/>
        <v>12003.877376611539</v>
      </c>
      <c r="F67" s="7">
        <v>2.9614546493766269E-2</v>
      </c>
      <c r="G67" s="7">
        <f>(E67-(MAX($E$2:E67)))/(MAX($E$2:E67))</f>
        <v>-4.8649362330680831E-2</v>
      </c>
    </row>
    <row r="68" spans="1:7" x14ac:dyDescent="0.3">
      <c r="A68" s="6">
        <v>40694</v>
      </c>
      <c r="B68" s="58">
        <v>32390.44</v>
      </c>
      <c r="C68" s="7">
        <f t="shared" ref="C68:C131" si="8">B68/B67-1</f>
        <v>1.8797005488344398E-2</v>
      </c>
      <c r="D68" s="7">
        <f>(B68-(MAX($B$2:B68)))/(MAX($B$2:B68))</f>
        <v>0</v>
      </c>
      <c r="E68" s="58">
        <f t="shared" si="3"/>
        <v>11867.999748614884</v>
      </c>
      <c r="F68" s="7">
        <v>-1.1319478176393227E-2</v>
      </c>
      <c r="G68" s="7">
        <f>(E68-(MAX($E$2:E68)))/(MAX($E$2:E68))</f>
        <v>-5.9418155111876494E-2</v>
      </c>
    </row>
    <row r="69" spans="1:7" x14ac:dyDescent="0.3">
      <c r="A69" s="6">
        <v>40724</v>
      </c>
      <c r="B69" s="58">
        <v>32749</v>
      </c>
      <c r="C69" s="7">
        <f t="shared" si="8"/>
        <v>1.1069932980225072E-2</v>
      </c>
      <c r="D69" s="7">
        <f>(B69-(MAX($B$2:B69)))/(MAX($B$2:B69))</f>
        <v>0</v>
      </c>
      <c r="E69" s="58">
        <f t="shared" ref="E69:E132" si="9">E68*(1+F69)</f>
        <v>11670.170251914777</v>
      </c>
      <c r="F69" s="7">
        <v>-1.6669152417465805E-2</v>
      </c>
      <c r="G69" s="7">
        <f>(E69-(MAX($E$2:E69)))/(MAX($E$2:E69))</f>
        <v>-7.5096857245417814E-2</v>
      </c>
    </row>
    <row r="70" spans="1:7" x14ac:dyDescent="0.3">
      <c r="A70" s="6">
        <v>40755</v>
      </c>
      <c r="B70" s="58">
        <v>32310.76</v>
      </c>
      <c r="C70" s="7">
        <f t="shared" si="8"/>
        <v>-1.3381782649851903E-2</v>
      </c>
      <c r="D70" s="7">
        <f>(B70-(MAX($B$2:B70)))/(MAX($B$2:B70))</f>
        <v>-1.3381782649851954E-2</v>
      </c>
      <c r="E70" s="58">
        <f t="shared" si="9"/>
        <v>11432.878976662387</v>
      </c>
      <c r="F70" s="7">
        <v>-2.0333145972181277E-2</v>
      </c>
      <c r="G70" s="7">
        <f>(E70-(MAX($E$2:E70)))/(MAX($E$2:E70))</f>
        <v>-9.3903047857175889E-2</v>
      </c>
    </row>
    <row r="71" spans="1:7" x14ac:dyDescent="0.3">
      <c r="A71" s="6">
        <v>40786</v>
      </c>
      <c r="B71" s="58">
        <v>33665.339999999997</v>
      </c>
      <c r="C71" s="7">
        <f t="shared" si="8"/>
        <v>4.1923495454764925E-2</v>
      </c>
      <c r="D71" s="7">
        <f>(B71-(MAX($B$2:B71)))/(MAX($B$2:B71))</f>
        <v>0</v>
      </c>
      <c r="E71" s="58">
        <f t="shared" si="9"/>
        <v>10811.79847781179</v>
      </c>
      <c r="F71" s="7">
        <v>-5.432406833995107E-2</v>
      </c>
      <c r="G71" s="7">
        <f>(E71-(MAX($E$2:E71)))/(MAX($E$2:E71))</f>
        <v>-0.143125920608004</v>
      </c>
    </row>
    <row r="72" spans="1:7" x14ac:dyDescent="0.3">
      <c r="A72" s="6">
        <v>40816</v>
      </c>
      <c r="B72" s="58">
        <v>34501.99</v>
      </c>
      <c r="C72" s="7">
        <f t="shared" si="8"/>
        <v>2.4851969414240394E-2</v>
      </c>
      <c r="D72" s="7">
        <f>(B72-(MAX($B$2:B72)))/(MAX($B$2:B72))</f>
        <v>0</v>
      </c>
      <c r="E72" s="58">
        <f t="shared" si="9"/>
        <v>10051.768787726298</v>
      </c>
      <c r="F72" s="7">
        <v>-7.0296324117143039E-2</v>
      </c>
      <c r="G72" s="7">
        <f>(E72-(MAX($E$2:E72)))/(MAX($E$2:E72))</f>
        <v>-0.20336101862052236</v>
      </c>
    </row>
    <row r="73" spans="1:7" x14ac:dyDescent="0.3">
      <c r="A73" s="6">
        <v>40847</v>
      </c>
      <c r="B73" s="58">
        <v>35059.760000000002</v>
      </c>
      <c r="C73" s="7">
        <f t="shared" si="8"/>
        <v>1.6166313885083161E-2</v>
      </c>
      <c r="D73" s="7">
        <f>(B73-(MAX($B$2:B73)))/(MAX($B$2:B73))</f>
        <v>0</v>
      </c>
      <c r="E73" s="58">
        <f t="shared" si="9"/>
        <v>11150.347219138313</v>
      </c>
      <c r="F73" s="7">
        <v>0.10929205144008414</v>
      </c>
      <c r="G73" s="7">
        <f>(E73-(MAX($E$2:E73)))/(MAX($E$2:E73))</f>
        <v>-0.1162947100884202</v>
      </c>
    </row>
    <row r="74" spans="1:7" x14ac:dyDescent="0.3">
      <c r="A74" s="6">
        <v>40877</v>
      </c>
      <c r="B74" s="58">
        <v>35537.85</v>
      </c>
      <c r="C74" s="7">
        <f t="shared" si="8"/>
        <v>1.3636431053720699E-2</v>
      </c>
      <c r="D74" s="7">
        <f>(B74-(MAX($B$2:B74)))/(MAX($B$2:B74))</f>
        <v>0</v>
      </c>
      <c r="E74" s="58">
        <f t="shared" si="9"/>
        <v>11125.722652838538</v>
      </c>
      <c r="F74" s="7">
        <v>-2.2084125109136377E-3</v>
      </c>
      <c r="G74" s="7">
        <f>(E74-(MAX($E$2:E74)))/(MAX($E$2:E74))</f>
        <v>-0.11824629590662143</v>
      </c>
    </row>
    <row r="75" spans="1:7" x14ac:dyDescent="0.3">
      <c r="A75" s="6">
        <v>40908</v>
      </c>
      <c r="B75" s="58">
        <v>35577.69</v>
      </c>
      <c r="C75" s="7">
        <f t="shared" si="8"/>
        <v>1.1210582519765033E-3</v>
      </c>
      <c r="D75" s="7">
        <f>(B75-(MAX($B$2:B75)))/(MAX($B$2:B75))</f>
        <v>0</v>
      </c>
      <c r="E75" s="58">
        <f t="shared" si="9"/>
        <v>11239.526673834967</v>
      </c>
      <c r="F75" s="7">
        <v>1.0228910475976516E-2</v>
      </c>
      <c r="G75" s="7">
        <f>(E75-(MAX($E$2:E75)))/(MAX($E$2:E75))</f>
        <v>-0.10922691620558958</v>
      </c>
    </row>
    <row r="76" spans="1:7" x14ac:dyDescent="0.3">
      <c r="A76" s="6">
        <v>40939</v>
      </c>
      <c r="B76" s="58">
        <v>35737.050000000003</v>
      </c>
      <c r="C76" s="7">
        <f t="shared" si="8"/>
        <v>4.4792115508343056E-3</v>
      </c>
      <c r="D76" s="7">
        <f>(B76-(MAX($B$2:B76)))/(MAX($B$2:B76))</f>
        <v>0</v>
      </c>
      <c r="E76" s="58">
        <f t="shared" si="9"/>
        <v>11743.210984512212</v>
      </c>
      <c r="F76" s="7">
        <v>4.4813658554661018E-2</v>
      </c>
      <c r="G76" s="7">
        <f>(E76-(MAX($E$2:E76)))/(MAX($E$2:E76))</f>
        <v>-6.9308115378744442E-2</v>
      </c>
    </row>
    <row r="77" spans="1:7" x14ac:dyDescent="0.3">
      <c r="A77" s="6">
        <v>40968</v>
      </c>
      <c r="B77" s="58">
        <v>36135.46</v>
      </c>
      <c r="C77" s="7">
        <f t="shared" si="8"/>
        <v>1.1148374026395569E-2</v>
      </c>
      <c r="D77" s="7">
        <f>(B77-(MAX($B$2:B77)))/(MAX($B$2:B77))</f>
        <v>0</v>
      </c>
      <c r="E77" s="58">
        <f t="shared" si="9"/>
        <v>12251.008066305067</v>
      </c>
      <c r="F77" s="7">
        <v>4.3241757511005563E-2</v>
      </c>
      <c r="G77" s="7">
        <f>(E77-(MAX($E$2:E77)))/(MAX($E$2:E77))</f>
        <v>-2.9063362586491302E-2</v>
      </c>
    </row>
    <row r="78" spans="1:7" x14ac:dyDescent="0.3">
      <c r="A78" s="6">
        <v>40999</v>
      </c>
      <c r="B78" s="58">
        <v>36772.910000000003</v>
      </c>
      <c r="C78" s="7">
        <f t="shared" si="8"/>
        <v>1.7640566911283351E-2</v>
      </c>
      <c r="D78" s="7">
        <f>(B78-(MAX($B$2:B78)))/(MAX($B$2:B78))</f>
        <v>0</v>
      </c>
      <c r="E78" s="58">
        <f t="shared" si="9"/>
        <v>12654.163756422338</v>
      </c>
      <c r="F78" s="7">
        <v>3.2907960547842841E-2</v>
      </c>
      <c r="G78" s="7">
        <f>(E78-(MAX($E$2:E78)))/(MAX($E$2:E78))</f>
        <v>0</v>
      </c>
    </row>
    <row r="79" spans="1:7" x14ac:dyDescent="0.3">
      <c r="A79" s="6">
        <v>41029</v>
      </c>
      <c r="B79" s="58">
        <v>36613.550000000003</v>
      </c>
      <c r="C79" s="7">
        <f t="shared" si="8"/>
        <v>-4.3336249429267726E-3</v>
      </c>
      <c r="D79" s="7">
        <f>(B79-(MAX($B$2:B79)))/(MAX($B$2:B79))</f>
        <v>-4.3336249429267518E-3</v>
      </c>
      <c r="E79" s="58">
        <f t="shared" si="9"/>
        <v>12574.771655772955</v>
      </c>
      <c r="F79" s="7">
        <v>-6.2739902989710217E-3</v>
      </c>
      <c r="G79" s="7">
        <f>(E79-(MAX($E$2:E79)))/(MAX($E$2:E79))</f>
        <v>-6.2739902989709696E-3</v>
      </c>
    </row>
    <row r="80" spans="1:7" x14ac:dyDescent="0.3">
      <c r="A80" s="6">
        <v>41060</v>
      </c>
      <c r="B80" s="58">
        <v>37211.160000000003</v>
      </c>
      <c r="C80" s="7">
        <f t="shared" si="8"/>
        <v>1.6322099332077844E-2</v>
      </c>
      <c r="D80" s="7">
        <f>(B80-(MAX($B$2:B80)))/(MAX($B$2:B80))</f>
        <v>0</v>
      </c>
      <c r="E80" s="58">
        <f t="shared" si="9"/>
        <v>11819.010917984679</v>
      </c>
      <c r="F80" s="7">
        <v>-6.0101348833743184E-2</v>
      </c>
      <c r="G80" s="7">
        <f>(E80-(MAX($E$2:E80)))/(MAX($E$2:E80))</f>
        <v>-6.5998263853176115E-2</v>
      </c>
    </row>
    <row r="81" spans="1:7" x14ac:dyDescent="0.3">
      <c r="A81" s="6">
        <v>41090</v>
      </c>
      <c r="B81" s="58">
        <v>37131.47</v>
      </c>
      <c r="C81" s="7">
        <f t="shared" si="8"/>
        <v>-2.1415618325255625E-3</v>
      </c>
      <c r="D81" s="7">
        <f>(B81-(MAX($B$2:B81)))/(MAX($B$2:B81))</f>
        <v>-2.1415618325255734E-3</v>
      </c>
      <c r="E81" s="58">
        <f t="shared" si="9"/>
        <v>12305.983842230151</v>
      </c>
      <c r="F81" s="7">
        <v>4.1202510736702891E-2</v>
      </c>
      <c r="G81" s="7">
        <f>(E81-(MAX($E$2:E81)))/(MAX($E$2:E81))</f>
        <v>-2.7515047291487474E-2</v>
      </c>
    </row>
    <row r="82" spans="1:7" x14ac:dyDescent="0.3">
      <c r="A82" s="6">
        <v>41121</v>
      </c>
      <c r="B82" s="58">
        <v>36972.11</v>
      </c>
      <c r="C82" s="7">
        <f t="shared" si="8"/>
        <v>-4.2917772983401825E-3</v>
      </c>
      <c r="D82" s="7">
        <f>(B82-(MAX($B$2:B82)))/(MAX($B$2:B82))</f>
        <v>-6.4241480244099586E-3</v>
      </c>
      <c r="E82" s="58">
        <f t="shared" si="9"/>
        <v>12476.89811530027</v>
      </c>
      <c r="F82" s="7">
        <v>1.3888712618295163E-2</v>
      </c>
      <c r="G82" s="7">
        <f>(E82-(MAX($E$2:E82)))/(MAX($E$2:E82))</f>
        <v>-1.4008483257702547E-2</v>
      </c>
    </row>
    <row r="83" spans="1:7" x14ac:dyDescent="0.3">
      <c r="A83" s="6">
        <v>41152</v>
      </c>
      <c r="B83" s="58">
        <v>37649.4</v>
      </c>
      <c r="C83" s="7">
        <f t="shared" si="8"/>
        <v>1.8318943657800402E-2</v>
      </c>
      <c r="D83" s="7">
        <f>(B83-(MAX($B$2:B83)))/(MAX($B$2:B83))</f>
        <v>0</v>
      </c>
      <c r="E83" s="58">
        <f t="shared" si="9"/>
        <v>12757.92012140216</v>
      </c>
      <c r="F83" s="7">
        <v>2.2523387103504211E-2</v>
      </c>
      <c r="G83" s="7">
        <f>(E83-(MAX($E$2:E83)))/(MAX($E$2:E83))</f>
        <v>0</v>
      </c>
    </row>
    <row r="84" spans="1:7" x14ac:dyDescent="0.3">
      <c r="A84" s="6">
        <v>41182</v>
      </c>
      <c r="B84" s="58">
        <v>38047.81</v>
      </c>
      <c r="C84" s="7">
        <f t="shared" si="8"/>
        <v>1.0582107550186626E-2</v>
      </c>
      <c r="D84" s="7">
        <f>(B84-(MAX($B$2:B84)))/(MAX($B$2:B84))</f>
        <v>0</v>
      </c>
      <c r="E84" s="58">
        <f t="shared" si="9"/>
        <v>13087.618595771048</v>
      </c>
      <c r="F84" s="7">
        <v>2.5842650779400955E-2</v>
      </c>
      <c r="G84" s="7">
        <f>(E84-(MAX($E$2:E84)))/(MAX($E$2:E84))</f>
        <v>0</v>
      </c>
    </row>
    <row r="85" spans="1:7" x14ac:dyDescent="0.3">
      <c r="A85" s="6">
        <v>41213</v>
      </c>
      <c r="B85" s="58">
        <v>38565.74</v>
      </c>
      <c r="C85" s="7">
        <f t="shared" si="8"/>
        <v>1.3612610029328787E-2</v>
      </c>
      <c r="D85" s="7">
        <f>(B85-(MAX($B$2:B85)))/(MAX($B$2:B85))</f>
        <v>0</v>
      </c>
      <c r="E85" s="58">
        <f t="shared" si="9"/>
        <v>12845.954247433709</v>
      </c>
      <c r="F85" s="7">
        <v>-1.8465112393741934E-2</v>
      </c>
      <c r="G85" s="7">
        <f>(E85-(MAX($E$2:E85)))/(MAX($E$2:E85))</f>
        <v>-1.8465112393741913E-2</v>
      </c>
    </row>
    <row r="86" spans="1:7" x14ac:dyDescent="0.3">
      <c r="A86" s="6">
        <v>41243</v>
      </c>
      <c r="B86" s="58">
        <v>38964.14</v>
      </c>
      <c r="C86" s="7">
        <f t="shared" si="8"/>
        <v>1.0330412433418923E-2</v>
      </c>
      <c r="D86" s="7">
        <f>(B86-(MAX($B$2:B86)))/(MAX($B$2:B86))</f>
        <v>0</v>
      </c>
      <c r="E86" s="58">
        <f t="shared" si="9"/>
        <v>12920.452671059458</v>
      </c>
      <c r="F86" s="7">
        <v>5.7993685942507867E-3</v>
      </c>
      <c r="G86" s="7">
        <f>(E86-(MAX($E$2:E86)))/(MAX($E$2:E86))</f>
        <v>-1.2772829792396698E-2</v>
      </c>
    </row>
    <row r="87" spans="1:7" x14ac:dyDescent="0.3">
      <c r="A87" s="6">
        <v>41274</v>
      </c>
      <c r="B87" s="58">
        <v>39442.230000000003</v>
      </c>
      <c r="C87" s="7">
        <f t="shared" si="8"/>
        <v>1.2270000056462171E-2</v>
      </c>
      <c r="D87" s="7">
        <f>(B87-(MAX($B$2:B87)))/(MAX($B$2:B87))</f>
        <v>0</v>
      </c>
      <c r="E87" s="58">
        <f t="shared" si="9"/>
        <v>13038.213281989889</v>
      </c>
      <c r="F87" s="7">
        <v>9.1142790371581128E-3</v>
      </c>
      <c r="G87" s="7">
        <f>(E87-(MAX($E$2:E87)))/(MAX($E$2:E87))</f>
        <v>-3.7749658900606249E-3</v>
      </c>
    </row>
    <row r="88" spans="1:7" x14ac:dyDescent="0.3">
      <c r="A88" s="6">
        <v>41305</v>
      </c>
      <c r="B88" s="58">
        <v>39760.959999999999</v>
      </c>
      <c r="C88" s="7">
        <f t="shared" si="8"/>
        <v>8.0809325436212998E-3</v>
      </c>
      <c r="D88" s="7">
        <f>(B88-(MAX($B$2:B88)))/(MAX($B$2:B88))</f>
        <v>0</v>
      </c>
      <c r="E88" s="58">
        <f t="shared" si="9"/>
        <v>13713.540711251411</v>
      </c>
      <c r="F88" s="7">
        <v>5.1796010285732441E-2</v>
      </c>
      <c r="G88" s="7">
        <f>(E88-(MAX($E$2:E88)))/(MAX($E$2:E88))</f>
        <v>0</v>
      </c>
    </row>
    <row r="89" spans="1:7" x14ac:dyDescent="0.3">
      <c r="A89" s="6">
        <v>41333</v>
      </c>
      <c r="B89" s="58">
        <v>40478.089999999997</v>
      </c>
      <c r="C89" s="7">
        <f t="shared" si="8"/>
        <v>1.8036033335211199E-2</v>
      </c>
      <c r="D89" s="7">
        <f>(B89-(MAX($B$2:B89)))/(MAX($B$2:B89))</f>
        <v>0</v>
      </c>
      <c r="E89" s="58">
        <f t="shared" si="9"/>
        <v>13899.708679724989</v>
      </c>
      <c r="F89" s="7">
        <v>1.3575485164151191E-2</v>
      </c>
      <c r="G89" s="7">
        <f>(E89-(MAX($E$2:E89)))/(MAX($E$2:E89))</f>
        <v>0</v>
      </c>
    </row>
    <row r="90" spans="1:7" x14ac:dyDescent="0.3">
      <c r="A90" s="6">
        <v>41364</v>
      </c>
      <c r="B90" s="58">
        <v>40996.019999999997</v>
      </c>
      <c r="C90" s="7">
        <f t="shared" si="8"/>
        <v>1.2795317170350762E-2</v>
      </c>
      <c r="D90" s="7">
        <f>(B90-(MAX($B$2:B90)))/(MAX($B$2:B90))</f>
        <v>0</v>
      </c>
      <c r="E90" s="58">
        <f t="shared" si="9"/>
        <v>14420.989403529769</v>
      </c>
      <c r="F90" s="7">
        <v>3.7502996344459749E-2</v>
      </c>
      <c r="G90" s="7">
        <f>(E90-(MAX($E$2:E90)))/(MAX($E$2:E90))</f>
        <v>0</v>
      </c>
    </row>
    <row r="91" spans="1:7" x14ac:dyDescent="0.3">
      <c r="A91" s="6">
        <v>41394</v>
      </c>
      <c r="B91" s="58">
        <v>41832.67</v>
      </c>
      <c r="C91" s="7">
        <f t="shared" si="8"/>
        <v>2.0408078637877525E-2</v>
      </c>
      <c r="D91" s="7">
        <f>(B91-(MAX($B$2:B91)))/(MAX($B$2:B91))</f>
        <v>0</v>
      </c>
      <c r="E91" s="58">
        <f t="shared" si="9"/>
        <v>14698.835725605682</v>
      </c>
      <c r="F91" s="7">
        <v>1.9266800238262771E-2</v>
      </c>
      <c r="G91" s="7">
        <f>(E91-(MAX($E$2:E91)))/(MAX($E$2:E91))</f>
        <v>0</v>
      </c>
    </row>
    <row r="92" spans="1:7" x14ac:dyDescent="0.3">
      <c r="A92" s="6">
        <v>41425</v>
      </c>
      <c r="B92" s="58">
        <v>38764.94</v>
      </c>
      <c r="C92" s="7">
        <f t="shared" si="8"/>
        <v>-7.333335405079322E-2</v>
      </c>
      <c r="D92" s="7">
        <f>(B92-(MAX($B$2:B92)))/(MAX($B$2:B92))</f>
        <v>-7.333335405079322E-2</v>
      </c>
      <c r="E92" s="58">
        <f t="shared" si="9"/>
        <v>15042.642566712921</v>
      </c>
      <c r="F92" s="7">
        <v>2.3390073031996694E-2</v>
      </c>
      <c r="G92" s="7">
        <f>(E92-(MAX($E$2:E92)))/(MAX($E$2:E92))</f>
        <v>0</v>
      </c>
    </row>
    <row r="93" spans="1:7" x14ac:dyDescent="0.3">
      <c r="A93" s="6">
        <v>41455</v>
      </c>
      <c r="B93" s="58">
        <v>39800.800000000003</v>
      </c>
      <c r="C93" s="7">
        <f t="shared" si="8"/>
        <v>2.6721568510102101E-2</v>
      </c>
      <c r="D93" s="7">
        <f>(B93-(MAX($B$2:B93)))/(MAX($B$2:B93))</f>
        <v>-4.8571367785034888E-2</v>
      </c>
      <c r="E93" s="58">
        <f t="shared" si="9"/>
        <v>14840.648238503338</v>
      </c>
      <c r="F93" s="7">
        <v>-1.3428114595806839E-2</v>
      </c>
      <c r="G93" s="7">
        <f>(E93-(MAX($E$2:E93)))/(MAX($E$2:E93))</f>
        <v>-1.3428114595806825E-2</v>
      </c>
    </row>
    <row r="94" spans="1:7" x14ac:dyDescent="0.3">
      <c r="A94" s="6">
        <v>41486</v>
      </c>
      <c r="B94" s="58">
        <v>38884.46</v>
      </c>
      <c r="C94" s="7">
        <f t="shared" si="8"/>
        <v>-2.3023155313461108E-2</v>
      </c>
      <c r="D94" s="7">
        <f>(B94-(MAX($B$2:B94)))/(MAX($B$2:B94))</f>
        <v>-7.0476256954193919E-2</v>
      </c>
      <c r="E94" s="58">
        <f t="shared" si="9"/>
        <v>15595.836311959063</v>
      </c>
      <c r="F94" s="7">
        <v>5.0886461380873271E-2</v>
      </c>
      <c r="G94" s="7">
        <f>(E94-(MAX($E$2:E94)))/(MAX($E$2:E94))</f>
        <v>0</v>
      </c>
    </row>
    <row r="95" spans="1:7" x14ac:dyDescent="0.3">
      <c r="A95" s="6">
        <v>41517</v>
      </c>
      <c r="B95" s="58">
        <v>39840.639999999999</v>
      </c>
      <c r="C95" s="7">
        <f t="shared" si="8"/>
        <v>2.4590286196593647E-2</v>
      </c>
      <c r="D95" s="7">
        <f>(B95-(MAX($B$2:B95)))/(MAX($B$2:B95))</f>
        <v>-4.761900208616851E-2</v>
      </c>
      <c r="E95" s="58">
        <f t="shared" si="9"/>
        <v>15144.1603347564</v>
      </c>
      <c r="F95" s="7">
        <v>-2.8961318147223247E-2</v>
      </c>
      <c r="G95" s="7">
        <f>(E95-(MAX($E$2:E95)))/(MAX($E$2:E95))</f>
        <v>-2.8961318147223261E-2</v>
      </c>
    </row>
    <row r="96" spans="1:7" x14ac:dyDescent="0.3">
      <c r="A96" s="6">
        <v>41547</v>
      </c>
      <c r="B96" s="58">
        <v>38486.06</v>
      </c>
      <c r="C96" s="7">
        <f t="shared" si="8"/>
        <v>-3.3999955824002837E-2</v>
      </c>
      <c r="D96" s="7">
        <f>(B96-(MAX($B$2:B96)))/(MAX($B$2:B96))</f>
        <v>-7.9999913942858547E-2</v>
      </c>
      <c r="E96" s="58">
        <f t="shared" si="9"/>
        <v>15619.055247624392</v>
      </c>
      <c r="F96" s="7">
        <v>3.135828612287539E-2</v>
      </c>
      <c r="G96" s="7">
        <f>(E96-(MAX($E$2:E96)))/(MAX($E$2:E96))</f>
        <v>0</v>
      </c>
    </row>
    <row r="97" spans="1:7" x14ac:dyDescent="0.3">
      <c r="A97" s="6">
        <v>41578</v>
      </c>
      <c r="B97" s="59">
        <v>38844.620000000003</v>
      </c>
      <c r="C97" s="7">
        <f t="shared" si="8"/>
        <v>9.3166200956920076E-3</v>
      </c>
      <c r="D97" s="7">
        <f>(B97-(MAX($B$2:B97)))/(MAX($B$2:B97))</f>
        <v>-7.1428622653060297E-2</v>
      </c>
      <c r="E97" s="58">
        <f t="shared" si="9"/>
        <v>16337.020139464177</v>
      </c>
      <c r="F97" s="7">
        <v>4.5967241965482186E-2</v>
      </c>
      <c r="G97" s="7">
        <f>(E97-(MAX($E$2:E97)))/(MAX($E$2:E97))</f>
        <v>0</v>
      </c>
    </row>
    <row r="98" spans="1:7" x14ac:dyDescent="0.3">
      <c r="A98" s="6">
        <v>41608</v>
      </c>
      <c r="B98" s="59">
        <v>37848.61</v>
      </c>
      <c r="C98" s="7">
        <f t="shared" si="8"/>
        <v>-2.5640873819849475E-2</v>
      </c>
      <c r="D98" s="7">
        <f>(B98-(MAX($B$2:B98)))/(MAX($B$2:B98))</f>
        <v>-9.5238004172337021E-2</v>
      </c>
      <c r="E98" s="58">
        <f t="shared" si="9"/>
        <v>16834.873686028153</v>
      </c>
      <c r="F98" s="7">
        <v>3.0473950715243836E-2</v>
      </c>
      <c r="G98" s="7">
        <f>(E98-(MAX($E$2:E98)))/(MAX($E$2:E98))</f>
        <v>0</v>
      </c>
    </row>
    <row r="99" spans="1:7" x14ac:dyDescent="0.3">
      <c r="A99" s="6">
        <v>41639</v>
      </c>
      <c r="B99" s="59">
        <v>38127.49</v>
      </c>
      <c r="C99" s="7">
        <f t="shared" si="8"/>
        <v>7.3683022969666112E-3</v>
      </c>
      <c r="D99" s="7">
        <f>(B99-(MAX($B$2:B99)))/(MAX($B$2:B99))</f>
        <v>-8.857144428027186E-2</v>
      </c>
      <c r="E99" s="58">
        <f t="shared" si="9"/>
        <v>17261.092130629149</v>
      </c>
      <c r="F99" s="7">
        <v>2.5317590886038577E-2</v>
      </c>
      <c r="G99" s="7">
        <f>(E99-(MAX($E$2:E99)))/(MAX($E$2:E99))</f>
        <v>0</v>
      </c>
    </row>
    <row r="100" spans="1:7" x14ac:dyDescent="0.3">
      <c r="A100" s="6">
        <v>41670</v>
      </c>
      <c r="B100" s="59">
        <v>40996.019999999997</v>
      </c>
      <c r="C100" s="7">
        <f t="shared" si="8"/>
        <v>7.5235217424488132E-2</v>
      </c>
      <c r="D100" s="7">
        <f>(B100-(MAX($B$2:B100)))/(MAX($B$2:B100))</f>
        <v>-1.9999918723810874E-2</v>
      </c>
      <c r="E100" s="58">
        <f t="shared" si="9"/>
        <v>16664.271775321246</v>
      </c>
      <c r="F100" s="7">
        <v>-3.4576048305128282E-2</v>
      </c>
      <c r="G100" s="7">
        <f>(E100-(MAX($E$2:E100)))/(MAX($E$2:E100))</f>
        <v>-3.4576048305128324E-2</v>
      </c>
    </row>
    <row r="101" spans="1:7" x14ac:dyDescent="0.3">
      <c r="A101" s="6">
        <v>41698</v>
      </c>
      <c r="B101" s="59">
        <v>41673.31</v>
      </c>
      <c r="C101" s="7">
        <f t="shared" si="8"/>
        <v>1.6520872026113853E-2</v>
      </c>
      <c r="D101" s="7">
        <f>(B101-(MAX($B$2:B101)))/(MAX($B$2:B101))</f>
        <v>-3.8094627954658546E-3</v>
      </c>
      <c r="E101" s="58">
        <f t="shared" si="9"/>
        <v>17426.592122736947</v>
      </c>
      <c r="F101" s="7">
        <v>4.5745794217341818E-2</v>
      </c>
      <c r="G101" s="7">
        <f>(E101-(MAX($E$2:E101)))/(MAX($E$2:E101))</f>
        <v>0</v>
      </c>
    </row>
    <row r="102" spans="1:7" x14ac:dyDescent="0.3">
      <c r="A102" s="6">
        <v>41729</v>
      </c>
      <c r="B102" s="59">
        <v>42071.71</v>
      </c>
      <c r="C102" s="7">
        <f t="shared" si="8"/>
        <v>9.5600757415237325E-3</v>
      </c>
      <c r="D102" s="7">
        <f>(B102-(MAX($B$2:B102)))/(MAX($B$2:B102))</f>
        <v>0</v>
      </c>
      <c r="E102" s="58">
        <f t="shared" si="9"/>
        <v>17573.038010688895</v>
      </c>
      <c r="F102" s="7">
        <v>8.4035872831886849E-3</v>
      </c>
      <c r="G102" s="7">
        <f>(E102-(MAX($E$2:E102)))/(MAX($E$2:E102))</f>
        <v>0</v>
      </c>
    </row>
    <row r="103" spans="1:7" x14ac:dyDescent="0.3">
      <c r="A103" s="6">
        <v>41759</v>
      </c>
      <c r="B103" s="58">
        <v>42151.39</v>
      </c>
      <c r="C103" s="7">
        <f t="shared" si="8"/>
        <v>1.8939092325935825E-3</v>
      </c>
      <c r="D103" s="7">
        <f>(B103-(MAX($B$2:B103)))/(MAX($B$2:B103))</f>
        <v>0</v>
      </c>
      <c r="E103" s="58">
        <f t="shared" si="9"/>
        <v>17702.928693390673</v>
      </c>
      <c r="F103" s="7">
        <v>7.3914756584929631E-3</v>
      </c>
      <c r="G103" s="7">
        <f>(E103-(MAX($E$2:E103)))/(MAX($E$2:E103))</f>
        <v>0</v>
      </c>
    </row>
    <row r="104" spans="1:7" x14ac:dyDescent="0.3">
      <c r="A104" s="6">
        <v>41790</v>
      </c>
      <c r="B104" s="58">
        <v>42031.87</v>
      </c>
      <c r="C104" s="7">
        <f t="shared" si="8"/>
        <v>-2.8354936812284848E-3</v>
      </c>
      <c r="D104" s="7">
        <f>(B104-(MAX($B$2:B104)))/(MAX($B$2:B104))</f>
        <v>-2.835493681228467E-3</v>
      </c>
      <c r="E104" s="58">
        <f t="shared" si="9"/>
        <v>18118.526817642505</v>
      </c>
      <c r="F104" s="7">
        <v>2.3476235568129056E-2</v>
      </c>
      <c r="G104" s="7">
        <f>(E104-(MAX($E$2:E104)))/(MAX($E$2:E104))</f>
        <v>0</v>
      </c>
    </row>
    <row r="105" spans="1:7" x14ac:dyDescent="0.3">
      <c r="A105" s="6">
        <v>41820</v>
      </c>
      <c r="B105" s="58">
        <v>42908.37</v>
      </c>
      <c r="C105" s="7">
        <f t="shared" si="8"/>
        <v>2.0853223994078851E-2</v>
      </c>
      <c r="D105" s="7">
        <f>(B105-(MAX($B$2:B105)))/(MAX($B$2:B105))</f>
        <v>0</v>
      </c>
      <c r="E105" s="58">
        <f t="shared" si="9"/>
        <v>18492.788989162786</v>
      </c>
      <c r="F105" s="7">
        <v>2.0656324616626698E-2</v>
      </c>
      <c r="G105" s="7">
        <f>(E105-(MAX($E$2:E105)))/(MAX($E$2:E105))</f>
        <v>0</v>
      </c>
    </row>
    <row r="106" spans="1:7" x14ac:dyDescent="0.3">
      <c r="A106" s="6">
        <v>41851</v>
      </c>
      <c r="B106" s="59">
        <v>43346.61</v>
      </c>
      <c r="C106" s="7">
        <f t="shared" si="8"/>
        <v>1.0213391932622828E-2</v>
      </c>
      <c r="D106" s="7">
        <f>(B106-(MAX($B$2:B106)))/(MAX($B$2:B106))</f>
        <v>0</v>
      </c>
      <c r="E106" s="58">
        <f t="shared" si="9"/>
        <v>18237.745119601252</v>
      </c>
      <c r="F106" s="7">
        <v>-1.3791530834586063E-2</v>
      </c>
      <c r="G106" s="7">
        <f>(E106-(MAX($E$2:E106)))/(MAX($E$2:E106))</f>
        <v>-1.3791530834586157E-2</v>
      </c>
    </row>
    <row r="107" spans="1:7" x14ac:dyDescent="0.3">
      <c r="A107" s="6">
        <v>41882</v>
      </c>
      <c r="B107" s="59">
        <v>43027.89</v>
      </c>
      <c r="C107" s="7">
        <f t="shared" si="8"/>
        <v>-7.3528241308836728E-3</v>
      </c>
      <c r="D107" s="7">
        <f>(B107-(MAX($B$2:B107)))/(MAX($B$2:B107))</f>
        <v>-7.3528241308836182E-3</v>
      </c>
      <c r="E107" s="58">
        <f t="shared" si="9"/>
        <v>18967.371539667569</v>
      </c>
      <c r="F107" s="7">
        <v>4.0006394172168891E-2</v>
      </c>
      <c r="G107" s="7">
        <f>(E107-(MAX($E$2:E107)))/(MAX($E$2:E107))</f>
        <v>0</v>
      </c>
    </row>
    <row r="108" spans="1:7" x14ac:dyDescent="0.3">
      <c r="A108" s="6">
        <v>41912</v>
      </c>
      <c r="B108" s="59">
        <v>43625.5</v>
      </c>
      <c r="C108" s="7">
        <f t="shared" si="8"/>
        <v>1.3888898572530506E-2</v>
      </c>
      <c r="D108" s="7">
        <f>(B108-(MAX($B$2:B108)))/(MAX($B$2:B108))</f>
        <v>0</v>
      </c>
      <c r="E108" s="58">
        <f t="shared" si="9"/>
        <v>18701.394987393662</v>
      </c>
      <c r="F108" s="7">
        <v>-1.4022847167708741E-2</v>
      </c>
      <c r="G108" s="7">
        <f>(E108-(MAX($E$2:E108)))/(MAX($E$2:E108))</f>
        <v>-1.4022847167708762E-2</v>
      </c>
    </row>
    <row r="109" spans="1:7" x14ac:dyDescent="0.3">
      <c r="A109" s="6">
        <v>41943</v>
      </c>
      <c r="B109" s="59">
        <v>41792.83</v>
      </c>
      <c r="C109" s="7">
        <f t="shared" si="8"/>
        <v>-4.2009146026979582E-2</v>
      </c>
      <c r="D109" s="7">
        <f>(B109-(MAX($B$2:B109)))/(MAX($B$2:B109))</f>
        <v>-4.2009146026979596E-2</v>
      </c>
      <c r="E109" s="58">
        <f t="shared" si="9"/>
        <v>19158.172883195431</v>
      </c>
      <c r="F109" s="7">
        <v>2.4424803396200012E-2</v>
      </c>
      <c r="G109" s="7">
        <f>(E109-(MAX($E$2:E109)))/(MAX($E$2:E109))</f>
        <v>0</v>
      </c>
    </row>
    <row r="110" spans="1:7" x14ac:dyDescent="0.3">
      <c r="A110" s="6">
        <v>41973</v>
      </c>
      <c r="B110" s="59">
        <v>40000</v>
      </c>
      <c r="C110" s="7">
        <f t="shared" si="8"/>
        <v>-4.289802820244526E-2</v>
      </c>
      <c r="D110" s="7">
        <f>(B110-(MAX($B$2:B110)))/(MAX($B$2:B110))</f>
        <v>-8.3105064698398873E-2</v>
      </c>
      <c r="E110" s="58">
        <f t="shared" si="9"/>
        <v>19673.414601311477</v>
      </c>
      <c r="F110" s="7">
        <v>2.6894094820909986E-2</v>
      </c>
      <c r="G110" s="7">
        <f>(E110-(MAX($E$2:E110)))/(MAX($E$2:E110))</f>
        <v>0</v>
      </c>
    </row>
    <row r="111" spans="1:7" x14ac:dyDescent="0.3">
      <c r="A111" s="6">
        <v>42004</v>
      </c>
      <c r="B111" s="59">
        <v>41079.69</v>
      </c>
      <c r="C111" s="7">
        <f t="shared" si="8"/>
        <v>2.6992250000000162E-2</v>
      </c>
      <c r="D111" s="7">
        <f>(B111-(MAX($B$2:B111)))/(MAX($B$2:B111))</f>
        <v>-5.8356007381004174E-2</v>
      </c>
      <c r="E111" s="58">
        <f t="shared" si="9"/>
        <v>19623.853106348713</v>
      </c>
      <c r="F111" s="7">
        <v>-2.5192116349471716E-3</v>
      </c>
      <c r="G111" s="7">
        <f>(E111-(MAX($E$2:E111)))/(MAX($E$2:E111))</f>
        <v>-2.519211634947169E-3</v>
      </c>
    </row>
    <row r="112" spans="1:7" x14ac:dyDescent="0.3">
      <c r="A112" s="6">
        <v>42035</v>
      </c>
      <c r="B112" s="59">
        <v>42769.55</v>
      </c>
      <c r="C112" s="7">
        <f t="shared" si="8"/>
        <v>4.1136142945577214E-2</v>
      </c>
      <c r="D112" s="7">
        <f>(B112-(MAX($B$2:B112)))/(MAX($B$2:B112))</f>
        <v>-1.9620405496785072E-2</v>
      </c>
      <c r="E112" s="58">
        <f t="shared" si="9"/>
        <v>19034.737689333342</v>
      </c>
      <c r="F112" s="7">
        <v>-3.0020374379218118E-2</v>
      </c>
      <c r="G112" s="7">
        <f>(E112-(MAX($E$2:E112)))/(MAX($E$2:E112))</f>
        <v>-3.2463958337743716E-2</v>
      </c>
    </row>
    <row r="113" spans="1:18" x14ac:dyDescent="0.3">
      <c r="A113" s="6">
        <v>42063</v>
      </c>
      <c r="B113" s="59">
        <v>42608.62</v>
      </c>
      <c r="C113" s="7">
        <f t="shared" si="8"/>
        <v>-3.7627237134830738E-3</v>
      </c>
      <c r="D113" s="7">
        <f>(B113-(MAX($B$2:B113)))/(MAX($B$2:B113))</f>
        <v>-2.3309303045237244E-2</v>
      </c>
      <c r="E113" s="58">
        <f t="shared" si="9"/>
        <v>20128.734806084933</v>
      </c>
      <c r="F113" s="7">
        <v>5.747371645497612E-2</v>
      </c>
      <c r="G113" s="7">
        <f>(E113-(MAX($E$2:E113)))/(MAX($E$2:E113))</f>
        <v>0</v>
      </c>
    </row>
    <row r="114" spans="1:18" x14ac:dyDescent="0.3">
      <c r="A114" s="6">
        <v>42094</v>
      </c>
      <c r="B114" s="59">
        <v>42769.55</v>
      </c>
      <c r="C114" s="7">
        <f t="shared" si="8"/>
        <v>3.7769352774157383E-3</v>
      </c>
      <c r="D114" s="7">
        <f>(B114-(MAX($B$2:B114)))/(MAX($B$2:B114))</f>
        <v>-1.9620405496785072E-2</v>
      </c>
      <c r="E114" s="58">
        <f t="shared" si="9"/>
        <v>19810.385497579366</v>
      </c>
      <c r="F114" s="7">
        <v>-1.581566410271007E-2</v>
      </c>
      <c r="G114" s="7">
        <f>(E114-(MAX($E$2:E114)))/(MAX($E$2:E114))</f>
        <v>-1.5815664102710011E-2</v>
      </c>
    </row>
    <row r="115" spans="1:18" x14ac:dyDescent="0.3">
      <c r="A115" s="6">
        <v>42124</v>
      </c>
      <c r="B115" s="59">
        <v>43091.43</v>
      </c>
      <c r="C115" s="7">
        <f t="shared" si="8"/>
        <v>7.5259150493749427E-3</v>
      </c>
      <c r="D115" s="7">
        <f>(B115-(MAX($B$2:B115)))/(MAX($B$2:B115))</f>
        <v>-1.2242151952413146E-2</v>
      </c>
      <c r="E115" s="58">
        <f t="shared" si="9"/>
        <v>20000.457995593075</v>
      </c>
      <c r="F115" s="7">
        <v>9.5945885574479917E-3</v>
      </c>
      <c r="G115" s="7">
        <f>(E115-(MAX($E$2:E115)))/(MAX($E$2:E115))</f>
        <v>-6.3728203350902901E-3</v>
      </c>
    </row>
    <row r="116" spans="1:18" x14ac:dyDescent="0.3">
      <c r="A116" s="6">
        <v>42155</v>
      </c>
      <c r="B116" s="59">
        <v>43574.25</v>
      </c>
      <c r="C116" s="7">
        <f t="shared" si="8"/>
        <v>1.120454809691851E-2</v>
      </c>
      <c r="D116" s="7">
        <f>(B116-(MAX($B$2:B116)))/(MAX($B$2:B116))</f>
        <v>-1.1747716358551765E-3</v>
      </c>
      <c r="E116" s="58">
        <f t="shared" si="9"/>
        <v>20257.636341303212</v>
      </c>
      <c r="F116" s="7">
        <v>1.2858622825877575E-2</v>
      </c>
      <c r="G116" s="7">
        <f>(E116-(MAX($E$2:E116)))/(MAX($E$2:E116))</f>
        <v>0</v>
      </c>
    </row>
    <row r="117" spans="1:18" x14ac:dyDescent="0.3">
      <c r="A117" s="6">
        <v>42185</v>
      </c>
      <c r="B117" s="59">
        <v>43694.95</v>
      </c>
      <c r="C117" s="7">
        <f t="shared" si="8"/>
        <v>2.7699845665731804E-3</v>
      </c>
      <c r="D117" s="7">
        <f>(B117-(MAX($B$2:B117)))/(MAX($B$2:B117))</f>
        <v>0</v>
      </c>
      <c r="E117" s="58">
        <f t="shared" si="9"/>
        <v>19865.465394292187</v>
      </c>
      <c r="F117" s="7">
        <v>-1.9359166114135018E-2</v>
      </c>
      <c r="G117" s="7">
        <f>(E117-(MAX($E$2:E117)))/(MAX($E$2:E117))</f>
        <v>-1.9359166114134928E-2</v>
      </c>
      <c r="N117" s="13"/>
      <c r="O117" s="13"/>
    </row>
    <row r="118" spans="1:18" x14ac:dyDescent="0.3">
      <c r="A118" s="6">
        <v>42216</v>
      </c>
      <c r="B118" s="58">
        <v>43694.95</v>
      </c>
      <c r="C118" s="7">
        <f t="shared" si="8"/>
        <v>0</v>
      </c>
      <c r="D118" s="7">
        <f>(B118-(MAX($B$2:B118)))/(MAX($B$2:B118))</f>
        <v>0</v>
      </c>
      <c r="E118" s="58">
        <f t="shared" si="9"/>
        <v>20281.688243270441</v>
      </c>
      <c r="F118" s="7">
        <v>2.0952081449742588E-2</v>
      </c>
      <c r="G118" s="7">
        <f>(E118-(MAX($E$2:E118)))/(MAX($E$2:E118))</f>
        <v>0</v>
      </c>
      <c r="O118" s="13"/>
    </row>
    <row r="119" spans="1:18" x14ac:dyDescent="0.3">
      <c r="A119" s="6">
        <v>42247</v>
      </c>
      <c r="B119" s="58">
        <v>44177.77</v>
      </c>
      <c r="C119" s="7">
        <f t="shared" si="8"/>
        <v>1.1049789506567764E-2</v>
      </c>
      <c r="D119" s="7">
        <f>(B119-(MAX($B$2:B119)))/(MAX($B$2:B119))</f>
        <v>0</v>
      </c>
      <c r="E119" s="58">
        <f t="shared" si="9"/>
        <v>19058.008685392542</v>
      </c>
      <c r="F119" s="7">
        <v>-6.0334206068073382E-2</v>
      </c>
      <c r="G119" s="7">
        <f>(E119-(MAX($E$2:E119)))/(MAX($E$2:E119))</f>
        <v>-6.0334206068073298E-2</v>
      </c>
      <c r="O119" s="13"/>
    </row>
    <row r="120" spans="1:18" x14ac:dyDescent="0.3">
      <c r="A120" s="6">
        <v>42277</v>
      </c>
      <c r="B120" s="58">
        <v>44378.94</v>
      </c>
      <c r="C120" s="7">
        <f t="shared" si="8"/>
        <v>4.5536476829863837E-3</v>
      </c>
      <c r="D120" s="7">
        <f>(B120-(MAX($B$2:B120)))/(MAX($B$2:B120))</f>
        <v>0</v>
      </c>
      <c r="E120" s="58">
        <f t="shared" si="9"/>
        <v>18586.445637732129</v>
      </c>
      <c r="F120" s="7">
        <v>-2.4743563477429453E-2</v>
      </c>
      <c r="G120" s="7">
        <f>(E120-(MAX($E$2:E120)))/(MAX($E$2:E120))</f>
        <v>-8.3584886287797103E-2</v>
      </c>
    </row>
    <row r="121" spans="1:18" x14ac:dyDescent="0.3">
      <c r="A121" s="6">
        <v>42308</v>
      </c>
      <c r="B121" s="59">
        <v>44097.3</v>
      </c>
      <c r="C121" s="7">
        <f t="shared" si="8"/>
        <v>-6.3462534256113479E-3</v>
      </c>
      <c r="D121" s="7">
        <f>(B121-(MAX($B$2:B121)))/(MAX($B$2:B121))</f>
        <v>-6.3462534256113236E-3</v>
      </c>
      <c r="E121" s="58">
        <f t="shared" si="9"/>
        <v>20154.296459474343</v>
      </c>
      <c r="F121" s="7">
        <v>8.4354526535150853E-2</v>
      </c>
      <c r="G121" s="7">
        <f>(E121-(MAX($E$2:E121)))/(MAX($E$2:E121))</f>
        <v>-6.2811232609478263E-3</v>
      </c>
    </row>
    <row r="122" spans="1:18" x14ac:dyDescent="0.3">
      <c r="A122" s="6">
        <v>42338</v>
      </c>
      <c r="B122" s="59">
        <v>44338.71</v>
      </c>
      <c r="C122" s="7">
        <f t="shared" si="8"/>
        <v>5.4744848324046469E-3</v>
      </c>
      <c r="D122" s="7">
        <f>(B122-(MAX($B$2:B122)))/(MAX($B$2:B122))</f>
        <v>-9.0651106132780994E-4</v>
      </c>
      <c r="E122" s="58">
        <f t="shared" si="9"/>
        <v>20214.217972816929</v>
      </c>
      <c r="F122" s="7">
        <v>2.9731384304618746E-3</v>
      </c>
      <c r="G122" s="7">
        <f>(E122-(MAX($E$2:E122)))/(MAX($E$2:E122))</f>
        <v>-3.3266594794394895E-3</v>
      </c>
      <c r="P122" s="13"/>
      <c r="Q122" s="13"/>
    </row>
    <row r="123" spans="1:18" x14ac:dyDescent="0.3">
      <c r="A123" s="6">
        <v>42369</v>
      </c>
      <c r="B123" s="59">
        <v>44287.1</v>
      </c>
      <c r="C123" s="7">
        <f t="shared" si="8"/>
        <v>-1.1639941712332513E-3</v>
      </c>
      <c r="D123" s="7">
        <f>(B123-(MAX($B$2:B123)))/(MAX($B$2:B123))</f>
        <v>-2.0694500589694973E-3</v>
      </c>
      <c r="E123" s="58">
        <f t="shared" si="9"/>
        <v>19895.400120766546</v>
      </c>
      <c r="F123" s="7">
        <v>-1.5771960729775159E-2</v>
      </c>
      <c r="G123" s="7">
        <f>(E123-(MAX($E$2:E123)))/(MAX($E$2:E123))</f>
        <v>-1.9046152266543531E-2</v>
      </c>
      <c r="P123" s="13"/>
      <c r="Q123" s="13"/>
      <c r="R123" s="13"/>
    </row>
    <row r="124" spans="1:18" x14ac:dyDescent="0.3">
      <c r="A124" s="6">
        <v>42400</v>
      </c>
      <c r="B124" s="58">
        <v>44490.82</v>
      </c>
      <c r="C124" s="7">
        <f t="shared" si="8"/>
        <v>4.5999850972404666E-3</v>
      </c>
      <c r="D124" s="7">
        <f>(B124-(MAX($B$2:B124)))/(MAX($B$2:B124))</f>
        <v>0</v>
      </c>
      <c r="E124" s="58">
        <f t="shared" si="9"/>
        <v>18908.126811445276</v>
      </c>
      <c r="F124" s="7">
        <v>-4.9623194473518928E-2</v>
      </c>
      <c r="G124" s="7">
        <f>(E124-(MAX($E$2:E124)))/(MAX($E$2:E124))</f>
        <v>-6.7724215822167505E-2</v>
      </c>
      <c r="P124" s="13"/>
      <c r="Q124" s="13"/>
      <c r="R124" s="13"/>
    </row>
    <row r="125" spans="1:18" x14ac:dyDescent="0.3">
      <c r="A125" s="6">
        <v>42429</v>
      </c>
      <c r="B125" s="58">
        <v>44776.01</v>
      </c>
      <c r="C125" s="7">
        <f t="shared" si="8"/>
        <v>6.4100863953509002E-3</v>
      </c>
      <c r="D125" s="7">
        <f>(B125-(MAX($B$2:B125)))/(MAX($B$2:B125))</f>
        <v>0</v>
      </c>
      <c r="E125" s="58">
        <f t="shared" si="9"/>
        <v>18882.617218449734</v>
      </c>
      <c r="F125" s="7">
        <v>-1.3491338010330756E-3</v>
      </c>
      <c r="G125" s="7">
        <f>(E125-(MAX($E$2:E125)))/(MAX($E$2:E125))</f>
        <v>-6.8981980594486528E-2</v>
      </c>
    </row>
    <row r="126" spans="1:18" x14ac:dyDescent="0.3">
      <c r="A126" s="6">
        <v>42460</v>
      </c>
      <c r="B126" s="58">
        <v>44613.04</v>
      </c>
      <c r="C126" s="7">
        <f t="shared" si="8"/>
        <v>-3.6396722262658221E-3</v>
      </c>
      <c r="D126" s="7">
        <f>(B126-(MAX($B$2:B126)))/(MAX($B$2:B126))</f>
        <v>-3.6396722262658321E-3</v>
      </c>
      <c r="E126" s="58">
        <f t="shared" si="9"/>
        <v>20163.563209582928</v>
      </c>
      <c r="F126" s="7">
        <v>6.7837311762143582E-2</v>
      </c>
      <c r="G126" s="7">
        <f>(E126-(MAX($E$2:E126)))/(MAX($E$2:E126))</f>
        <v>-5.8242209559013023E-3</v>
      </c>
    </row>
    <row r="127" spans="1:18" x14ac:dyDescent="0.3">
      <c r="A127" s="6">
        <v>42490</v>
      </c>
      <c r="B127" s="59">
        <v>45101.95</v>
      </c>
      <c r="C127" s="7">
        <f t="shared" si="8"/>
        <v>1.0958903495480232E-2</v>
      </c>
      <c r="D127" s="7">
        <f>(B127-(MAX($B$2:B127)))/(MAX($B$2:B127))</f>
        <v>0</v>
      </c>
      <c r="E127" s="58">
        <f t="shared" si="9"/>
        <v>20241.757921173339</v>
      </c>
      <c r="F127" s="7">
        <v>3.8780205054853578E-3</v>
      </c>
      <c r="G127" s="7">
        <f>(E127-(MAX($E$2:E127)))/(MAX($E$2:E127))</f>
        <v>-1.9687868987114778E-3</v>
      </c>
    </row>
    <row r="128" spans="1:18" x14ac:dyDescent="0.3">
      <c r="A128" s="6">
        <v>42521</v>
      </c>
      <c r="B128" s="59">
        <v>45835.32</v>
      </c>
      <c r="C128" s="7">
        <f t="shared" si="8"/>
        <v>1.62602725602774E-2</v>
      </c>
      <c r="D128" s="7">
        <f>(B128-(MAX($B$2:B128)))/(MAX($B$2:B128))</f>
        <v>0</v>
      </c>
      <c r="E128" s="58">
        <f t="shared" si="9"/>
        <v>20605.243591162849</v>
      </c>
      <c r="F128" s="7">
        <v>1.7957218508640294E-2</v>
      </c>
      <c r="G128" s="7">
        <f>(E128-(MAX($E$2:E128)))/(MAX($E$2:E128))</f>
        <v>0</v>
      </c>
    </row>
    <row r="129" spans="1:7" x14ac:dyDescent="0.3">
      <c r="A129" s="6">
        <v>42551</v>
      </c>
      <c r="B129" s="59">
        <v>46487.199999999997</v>
      </c>
      <c r="C129" s="7">
        <f t="shared" si="8"/>
        <v>1.4222219895050348E-2</v>
      </c>
      <c r="D129" s="7">
        <f>(B129-(MAX($B$2:B129)))/(MAX($B$2:B129))</f>
        <v>0</v>
      </c>
      <c r="E129" s="58">
        <f t="shared" si="9"/>
        <v>20658.657555271882</v>
      </c>
      <c r="F129" s="7">
        <v>2.5922510390481435E-3</v>
      </c>
      <c r="G129" s="7">
        <f>(E129-(MAX($E$2:E129)))/(MAX($E$2:E129))</f>
        <v>0</v>
      </c>
    </row>
    <row r="130" spans="1:7" x14ac:dyDescent="0.3">
      <c r="A130" s="6">
        <v>42582</v>
      </c>
      <c r="B130" s="59">
        <v>46690.91</v>
      </c>
      <c r="C130" s="7">
        <f t="shared" si="8"/>
        <v>4.3820664613056781E-3</v>
      </c>
      <c r="D130" s="7">
        <f>(B130-(MAX($B$2:B130)))/(MAX($B$2:B130))</f>
        <v>0</v>
      </c>
      <c r="E130" s="58">
        <f t="shared" si="9"/>
        <v>21420.301117567295</v>
      </c>
      <c r="F130" s="7">
        <v>3.6868008497534133E-2</v>
      </c>
      <c r="G130" s="7">
        <f>(E130-(MAX($E$2:E130)))/(MAX($E$2:E130))</f>
        <v>0</v>
      </c>
    </row>
    <row r="131" spans="1:7" x14ac:dyDescent="0.3">
      <c r="A131" s="6">
        <v>42613</v>
      </c>
      <c r="B131" s="59">
        <v>49216.95</v>
      </c>
      <c r="C131" s="7">
        <f t="shared" si="8"/>
        <v>5.4101322934164031E-2</v>
      </c>
      <c r="D131" s="7">
        <f>(B131-(MAX($B$2:B131)))/(MAX($B$2:B131))</f>
        <v>0</v>
      </c>
      <c r="E131" s="58">
        <f t="shared" si="9"/>
        <v>21450.392025223256</v>
      </c>
      <c r="F131" s="7">
        <v>1.4047845308431395E-3</v>
      </c>
      <c r="G131" s="7">
        <f>(E131-(MAX($E$2:E131)))/(MAX($E$2:E131))</f>
        <v>0</v>
      </c>
    </row>
    <row r="132" spans="1:7" x14ac:dyDescent="0.3">
      <c r="A132" s="6">
        <v>42643</v>
      </c>
      <c r="B132" s="59">
        <v>49379.92</v>
      </c>
      <c r="C132" s="7">
        <f t="shared" ref="C132:C183" si="10">B132/B131-1</f>
        <v>3.3112576053575538E-3</v>
      </c>
      <c r="D132" s="7">
        <f>(B132-(MAX($B$2:B132)))/(MAX($B$2:B132))</f>
        <v>0</v>
      </c>
      <c r="E132" s="58">
        <f t="shared" si="9"/>
        <v>21454.400675551129</v>
      </c>
      <c r="F132" s="7">
        <v>1.8688004970535133E-4</v>
      </c>
      <c r="G132" s="7">
        <f>(E132-(MAX($E$2:E132)))/(MAX($E$2:E132))</f>
        <v>0</v>
      </c>
    </row>
    <row r="133" spans="1:7" x14ac:dyDescent="0.3">
      <c r="A133" s="6">
        <v>42674</v>
      </c>
      <c r="B133" s="59">
        <v>49298.43</v>
      </c>
      <c r="C133" s="7">
        <f t="shared" si="10"/>
        <v>-1.6502659380573936E-3</v>
      </c>
      <c r="D133" s="7">
        <f>(B133-(MAX($B$2:B133)))/(MAX($B$2:B133))</f>
        <v>-1.6502659380573715E-3</v>
      </c>
      <c r="E133" s="58">
        <f t="shared" ref="E133:E183" si="11">E132*(1+F133)</f>
        <v>21063.062694841996</v>
      </c>
      <c r="F133" s="7">
        <v>-1.8240452699062937E-2</v>
      </c>
      <c r="G133" s="7">
        <f>(E133-(MAX($E$2:E133)))/(MAX($E$2:E133))</f>
        <v>-1.8240452699062888E-2</v>
      </c>
    </row>
    <row r="134" spans="1:7" x14ac:dyDescent="0.3">
      <c r="A134" s="6">
        <v>42704</v>
      </c>
      <c r="B134" s="59">
        <v>48605.81</v>
      </c>
      <c r="C134" s="7">
        <f t="shared" si="10"/>
        <v>-1.4049534640352745E-2</v>
      </c>
      <c r="D134" s="7">
        <f>(B134-(MAX($B$2:B134)))/(MAX($B$2:B134))</f>
        <v>-1.5676615109947539E-2</v>
      </c>
      <c r="E134" s="58">
        <f t="shared" si="11"/>
        <v>21843.13563656684</v>
      </c>
      <c r="F134" s="7">
        <v>3.7035114647209877E-2</v>
      </c>
      <c r="G134" s="7">
        <f>(E134-(MAX($E$2:E134)))/(MAX($E$2:E134))</f>
        <v>0</v>
      </c>
    </row>
    <row r="135" spans="1:7" x14ac:dyDescent="0.3">
      <c r="A135" s="6">
        <v>42735</v>
      </c>
      <c r="B135" s="59">
        <v>46859.47</v>
      </c>
      <c r="C135" s="7">
        <f t="shared" si="10"/>
        <v>-3.5928626639490147E-2</v>
      </c>
      <c r="D135" s="7">
        <f>(B135-(MAX($B$2:B135)))/(MAX($B$2:B135))</f>
        <v>-5.1042002498181388E-2</v>
      </c>
      <c r="E135" s="58">
        <f t="shared" si="11"/>
        <v>22274.87248291789</v>
      </c>
      <c r="F135" s="7">
        <v>1.9765332850302686E-2</v>
      </c>
      <c r="G135" s="7">
        <f>(E135-(MAX($E$2:E135)))/(MAX($E$2:E135))</f>
        <v>0</v>
      </c>
    </row>
    <row r="136" spans="1:7" x14ac:dyDescent="0.3">
      <c r="A136" s="6">
        <v>42766</v>
      </c>
      <c r="B136" s="59">
        <v>47581.78</v>
      </c>
      <c r="C136" s="7">
        <f t="shared" si="10"/>
        <v>1.5414386889138987E-2</v>
      </c>
      <c r="D136" s="7">
        <f>(B136-(MAX($B$2:B136)))/(MAX($B$2:B136))</f>
        <v>-3.6414396783145848E-2</v>
      </c>
      <c r="E136" s="58">
        <f t="shared" si="11"/>
        <v>22697.342579160359</v>
      </c>
      <c r="F136" s="7">
        <v>1.8966218395479073E-2</v>
      </c>
      <c r="G136" s="7">
        <f>(E136-(MAX($E$2:E136)))/(MAX($E$2:E136))</f>
        <v>0</v>
      </c>
    </row>
    <row r="137" spans="1:7" x14ac:dyDescent="0.3">
      <c r="A137" s="6">
        <v>42794</v>
      </c>
      <c r="B137" s="59">
        <v>38868.980000000003</v>
      </c>
      <c r="C137" s="7">
        <f t="shared" si="10"/>
        <v>-0.18311210719733473</v>
      </c>
      <c r="D137" s="7">
        <f>(B137-(MAX($B$2:B137)))/(MAX($B$2:B137))</f>
        <v>-0.21285858705319885</v>
      </c>
      <c r="E137" s="58">
        <f t="shared" si="11"/>
        <v>23598.612117810953</v>
      </c>
      <c r="F137" s="7">
        <v>3.970815241948622E-2</v>
      </c>
      <c r="G137" s="7">
        <f>(E137-(MAX($E$2:E137)))/(MAX($E$2:E137))</f>
        <v>0</v>
      </c>
    </row>
    <row r="138" spans="1:7" x14ac:dyDescent="0.3">
      <c r="A138" s="6">
        <v>42825</v>
      </c>
      <c r="B138" s="59">
        <v>38914.129999999997</v>
      </c>
      <c r="C138" s="7">
        <f t="shared" si="10"/>
        <v>1.1615946700940238E-3</v>
      </c>
      <c r="D138" s="7">
        <f>(B138-(MAX($B$2:B138)))/(MAX($B$2:B138))</f>
        <v>-0.2119442477833095</v>
      </c>
      <c r="E138" s="58">
        <f t="shared" si="11"/>
        <v>23626.100005773493</v>
      </c>
      <c r="F138" s="7">
        <v>1.1648095161407301E-3</v>
      </c>
      <c r="G138" s="7">
        <f>(E138-(MAX($E$2:E138)))/(MAX($E$2:E138))</f>
        <v>0</v>
      </c>
    </row>
    <row r="139" spans="1:7" x14ac:dyDescent="0.3">
      <c r="A139" s="6">
        <v>42855</v>
      </c>
      <c r="B139" s="63">
        <v>38778.699999999997</v>
      </c>
      <c r="C139" s="7">
        <f t="shared" si="10"/>
        <v>-3.4802268481911591E-3</v>
      </c>
      <c r="D139" s="7">
        <f>(B139-(MAX($B$2:B139)))/(MAX($B$2:B139))</f>
        <v>-0.21468686057004552</v>
      </c>
      <c r="E139" s="58">
        <f t="shared" si="11"/>
        <v>23868.753501594332</v>
      </c>
      <c r="F139" s="64">
        <v>1.0270569233243876E-2</v>
      </c>
      <c r="G139" s="7">
        <f>(E139-(MAX($E$2:E139)))/(MAX($E$2:E139))</f>
        <v>0</v>
      </c>
    </row>
    <row r="140" spans="1:7" x14ac:dyDescent="0.3">
      <c r="A140" s="6">
        <v>42886</v>
      </c>
      <c r="B140" s="63">
        <v>38868.980000000003</v>
      </c>
      <c r="C140" s="7">
        <f t="shared" si="10"/>
        <v>2.328082168819634E-3</v>
      </c>
      <c r="D140" s="7">
        <f>(B140-(MAX($B$2:B140)))/(MAX($B$2:B140))</f>
        <v>-0.21285858705319885</v>
      </c>
      <c r="E140" s="58">
        <f t="shared" si="11"/>
        <v>24204.647162833568</v>
      </c>
      <c r="F140" s="64">
        <v>1.40725262932897E-2</v>
      </c>
      <c r="G140" s="7">
        <f>(E140-(MAX($E$2:E140)))/(MAX($E$2:E140))</f>
        <v>0</v>
      </c>
    </row>
    <row r="141" spans="1:7" x14ac:dyDescent="0.3">
      <c r="A141" s="6">
        <v>42916</v>
      </c>
      <c r="B141" s="63">
        <v>38868.980000000003</v>
      </c>
      <c r="C141" s="7">
        <f t="shared" si="10"/>
        <v>0</v>
      </c>
      <c r="D141" s="7">
        <f>(B141-(MAX($B$2:B141)))/(MAX($B$2:B141))</f>
        <v>-0.21285858705319885</v>
      </c>
      <c r="E141" s="58">
        <f t="shared" si="11"/>
        <v>24355.726425839806</v>
      </c>
      <c r="F141" s="64">
        <v>6.2417461403123653E-3</v>
      </c>
      <c r="G141" s="7">
        <f>(E141-(MAX($E$2:E141)))/(MAX($E$2:E141))</f>
        <v>0</v>
      </c>
    </row>
    <row r="142" spans="1:7" x14ac:dyDescent="0.3">
      <c r="A142" s="6">
        <v>42947</v>
      </c>
      <c r="B142" s="63">
        <v>38552.980000000003</v>
      </c>
      <c r="C142" s="7">
        <f t="shared" si="10"/>
        <v>-8.1298763178246913E-3</v>
      </c>
      <c r="D142" s="7">
        <f>(B142-(MAX($B$2:B142)))/(MAX($B$2:B142))</f>
        <v>-0.2192579493850941</v>
      </c>
      <c r="E142" s="58">
        <f t="shared" si="11"/>
        <v>24856.547414854293</v>
      </c>
      <c r="F142" s="64">
        <v>2.0562761309518951E-2</v>
      </c>
      <c r="G142" s="7">
        <f>(E142-(MAX($E$2:E142)))/(MAX($E$2:E142))</f>
        <v>0</v>
      </c>
    </row>
    <row r="143" spans="1:7" x14ac:dyDescent="0.3">
      <c r="A143" s="6">
        <v>42978</v>
      </c>
      <c r="B143" s="63">
        <v>38778.699999999997</v>
      </c>
      <c r="C143" s="7">
        <f t="shared" si="10"/>
        <v>5.8548003293128481E-3</v>
      </c>
      <c r="D143" s="7">
        <f>(B143-(MAX($B$2:B143)))/(MAX($B$2:B143))</f>
        <v>-0.21468686057004552</v>
      </c>
      <c r="E143" s="58">
        <f t="shared" si="11"/>
        <v>24932.659710689968</v>
      </c>
      <c r="F143" s="64">
        <v>3.0620622633290573E-3</v>
      </c>
      <c r="G143" s="7">
        <f>(E143-(MAX($E$2:E143)))/(MAX($E$2:E143))</f>
        <v>0</v>
      </c>
    </row>
    <row r="144" spans="1:7" x14ac:dyDescent="0.3">
      <c r="A144" s="6">
        <v>43008</v>
      </c>
      <c r="B144" s="63">
        <v>38056.39</v>
      </c>
      <c r="C144" s="7">
        <f t="shared" si="10"/>
        <v>-1.8626462465219262E-2</v>
      </c>
      <c r="D144" s="7">
        <f>(B144-(MAX($B$2:B144)))/(MAX($B$2:B144))</f>
        <v>-0.22931446628508104</v>
      </c>
      <c r="E144" s="58">
        <f t="shared" si="11"/>
        <v>25446.964341716379</v>
      </c>
      <c r="F144" s="64">
        <v>2.0627748382813005E-2</v>
      </c>
      <c r="G144" s="7">
        <f>(E144-(MAX($E$2:E144)))/(MAX($E$2:E144))</f>
        <v>0</v>
      </c>
    </row>
    <row r="145" spans="1:7" x14ac:dyDescent="0.3">
      <c r="A145" s="6">
        <f>EOMONTH(A144,1)</f>
        <v>43039</v>
      </c>
      <c r="B145" s="63">
        <v>37379.230000000003</v>
      </c>
      <c r="C145" s="7">
        <f t="shared" si="10"/>
        <v>-1.7793595241166971E-2</v>
      </c>
      <c r="D145" s="7">
        <f>(B145-(MAX($B$2:B145)))/(MAX($B$2:B145))</f>
        <v>-0.2430277327302271</v>
      </c>
      <c r="E145" s="58">
        <f t="shared" si="11"/>
        <v>26040.765194179905</v>
      </c>
      <c r="F145" s="64">
        <v>2.3334840434781512E-2</v>
      </c>
      <c r="G145" s="7">
        <f>(E145-(MAX($E$2:E145)))/(MAX($E$2:E145))</f>
        <v>0</v>
      </c>
    </row>
    <row r="146" spans="1:7" x14ac:dyDescent="0.3">
      <c r="A146" s="6">
        <f t="shared" ref="A146:A183" si="12">EOMONTH(A145,1)</f>
        <v>43069</v>
      </c>
      <c r="B146" s="63">
        <v>36024.910000000003</v>
      </c>
      <c r="C146" s="7">
        <f t="shared" si="10"/>
        <v>-3.6231885996581559E-2</v>
      </c>
      <c r="D146" s="7">
        <f>(B146-(MAX($B$2:B146)))/(MAX($B$2:B146))</f>
        <v>-0.27045426562051933</v>
      </c>
      <c r="E146" s="58">
        <f t="shared" si="11"/>
        <v>26839.423696515783</v>
      </c>
      <c r="F146" s="64">
        <v>3.0669548163445581E-2</v>
      </c>
      <c r="G146" s="7">
        <f>(E146-(MAX($E$2:E146)))/(MAX($E$2:E146))</f>
        <v>0</v>
      </c>
    </row>
    <row r="147" spans="1:7" x14ac:dyDescent="0.3">
      <c r="A147" s="6">
        <f t="shared" si="12"/>
        <v>43100</v>
      </c>
      <c r="B147" s="63">
        <v>36205.49</v>
      </c>
      <c r="C147" s="7">
        <f t="shared" si="10"/>
        <v>5.0126426408836355E-3</v>
      </c>
      <c r="D147" s="7">
        <f>(B147-(MAX($B$2:B147)))/(MAX($B$2:B147))</f>
        <v>-0.26679731356389402</v>
      </c>
      <c r="E147" s="58">
        <f t="shared" si="11"/>
        <v>27137.833874169741</v>
      </c>
      <c r="F147" s="64">
        <v>1.1118352652732089E-2</v>
      </c>
      <c r="G147" s="7">
        <f>(E147-(MAX($E$2:E147)))/(MAX($E$2:E147))</f>
        <v>0</v>
      </c>
    </row>
    <row r="148" spans="1:7" x14ac:dyDescent="0.3">
      <c r="A148" s="6">
        <f t="shared" si="12"/>
        <v>43131</v>
      </c>
      <c r="B148" s="63">
        <v>35347.75</v>
      </c>
      <c r="C148" s="7">
        <f t="shared" si="10"/>
        <v>-2.3690882239129962E-2</v>
      </c>
      <c r="D148" s="7">
        <f>(B148-(MAX($B$2:B148)))/(MAX($B$2:B148))</f>
        <v>-0.28416753206566553</v>
      </c>
      <c r="E148" s="58">
        <f t="shared" si="11"/>
        <v>28691.576329173611</v>
      </c>
      <c r="F148" s="64">
        <v>5.7253738902232287E-2</v>
      </c>
      <c r="G148" s="7">
        <f>(E148-(MAX($E$2:E148)))/(MAX($E$2:E148))</f>
        <v>0</v>
      </c>
    </row>
    <row r="149" spans="1:7" x14ac:dyDescent="0.3">
      <c r="A149" s="6">
        <f t="shared" si="12"/>
        <v>43159</v>
      </c>
      <c r="B149" s="63">
        <v>35528.33</v>
      </c>
      <c r="C149" s="7">
        <f t="shared" si="10"/>
        <v>5.1086702831155684E-3</v>
      </c>
      <c r="D149" s="7">
        <f>(B149-(MAX($B$2:B149)))/(MAX($B$2:B149))</f>
        <v>-0.28051058000904006</v>
      </c>
      <c r="E149" s="58">
        <f t="shared" si="11"/>
        <v>27634.125608917671</v>
      </c>
      <c r="F149" s="64">
        <v>-3.6855790289246793E-2</v>
      </c>
      <c r="G149" s="7">
        <f>(E149-(MAX($E$2:E149)))/(MAX($E$2:E149))</f>
        <v>-3.6855790289246793E-2</v>
      </c>
    </row>
    <row r="150" spans="1:7" x14ac:dyDescent="0.3">
      <c r="A150" s="6">
        <f t="shared" si="12"/>
        <v>43190</v>
      </c>
      <c r="B150" s="63">
        <v>35663.760000000002</v>
      </c>
      <c r="C150" s="7">
        <f t="shared" si="10"/>
        <v>3.8118875837958033E-3</v>
      </c>
      <c r="D150" s="7">
        <f>(B150-(MAX($B$2:B150)))/(MAX($B$2:B150))</f>
        <v>-0.27776796722230407</v>
      </c>
      <c r="E150" s="58">
        <f t="shared" si="11"/>
        <v>26931.830895632287</v>
      </c>
      <c r="F150" s="64">
        <v>-2.5414037817746205E-2</v>
      </c>
      <c r="G150" s="7">
        <f>(E150-(MAX($E$2:E150)))/(MAX($E$2:E150))</f>
        <v>-6.133317365877921E-2</v>
      </c>
    </row>
    <row r="151" spans="1:7" x14ac:dyDescent="0.3">
      <c r="A151" s="6">
        <f t="shared" si="12"/>
        <v>43220</v>
      </c>
      <c r="B151" s="63">
        <v>35844.339999999997</v>
      </c>
      <c r="C151" s="7">
        <f t="shared" si="10"/>
        <v>5.063403297913549E-3</v>
      </c>
      <c r="D151" s="7">
        <f>(B151-(MAX($B$2:B151)))/(MAX($B$2:B151))</f>
        <v>-0.27411101516567871</v>
      </c>
      <c r="E151" s="58">
        <f t="shared" si="11"/>
        <v>27035.17077746116</v>
      </c>
      <c r="F151" s="64">
        <v>3.8370908472336041E-3</v>
      </c>
      <c r="G151" s="7">
        <f>(E151-(MAX($E$2:E151)))/(MAX($E$2:E151))</f>
        <v>-5.7731423770823513E-2</v>
      </c>
    </row>
    <row r="152" spans="1:7" x14ac:dyDescent="0.3">
      <c r="A152" s="6">
        <f t="shared" si="12"/>
        <v>43251</v>
      </c>
      <c r="B152" s="63">
        <v>36205.49</v>
      </c>
      <c r="C152" s="7">
        <f t="shared" si="10"/>
        <v>1.0075509829445828E-2</v>
      </c>
      <c r="D152" s="7">
        <f>(B152-(MAX($B$2:B152)))/(MAX($B$2:B152))</f>
        <v>-0.26679731356389402</v>
      </c>
      <c r="E152" s="58">
        <f t="shared" si="11"/>
        <v>27686.23806317999</v>
      </c>
      <c r="F152" s="64">
        <v>2.4082233142822096E-2</v>
      </c>
      <c r="G152" s="7">
        <f>(E152-(MAX($E$2:E152)))/(MAX($E$2:E152))</f>
        <v>-3.5039492234917501E-2</v>
      </c>
    </row>
    <row r="153" spans="1:7" x14ac:dyDescent="0.3">
      <c r="A153" s="6">
        <f t="shared" si="12"/>
        <v>43281</v>
      </c>
      <c r="B153" s="63">
        <v>36431.21</v>
      </c>
      <c r="C153" s="7">
        <f t="shared" si="10"/>
        <v>6.234413620696877E-3</v>
      </c>
      <c r="D153" s="7">
        <f>(B153-(MAX($B$2:B153)))/(MAX($B$2:B153))</f>
        <v>-0.26222622474884527</v>
      </c>
      <c r="E153" s="58">
        <f t="shared" si="11"/>
        <v>27856.631732311424</v>
      </c>
      <c r="F153" s="64">
        <v>6.154453658261394E-3</v>
      </c>
      <c r="G153" s="7">
        <f>(E153-(MAX($E$2:E153)))/(MAX($E$2:E153))</f>
        <v>-2.9100687507824918E-2</v>
      </c>
    </row>
    <row r="154" spans="1:7" x14ac:dyDescent="0.3">
      <c r="A154" s="6">
        <f t="shared" si="12"/>
        <v>43312</v>
      </c>
      <c r="B154" s="63">
        <v>36386.06</v>
      </c>
      <c r="C154" s="7">
        <f t="shared" si="10"/>
        <v>-1.2393219989125237E-3</v>
      </c>
      <c r="D154" s="7">
        <f>(B154-(MAX($B$2:B154)))/(MAX($B$2:B154))</f>
        <v>-0.26314056401873476</v>
      </c>
      <c r="E154" s="58">
        <f t="shared" si="11"/>
        <v>28893.310355413851</v>
      </c>
      <c r="F154" s="64">
        <v>3.7214787238615266E-2</v>
      </c>
      <c r="G154" s="7">
        <f>(E154-(MAX($E$2:E154)))/(MAX($E$2:E154))</f>
        <v>0</v>
      </c>
    </row>
    <row r="155" spans="1:7" x14ac:dyDescent="0.3">
      <c r="A155" s="6">
        <f t="shared" si="12"/>
        <v>43343</v>
      </c>
      <c r="B155" s="63">
        <v>35257.46</v>
      </c>
      <c r="C155" s="7">
        <f t="shared" si="10"/>
        <v>-3.1017373136855153E-2</v>
      </c>
      <c r="D155" s="7">
        <f>(B155-(MAX($B$2:B155)))/(MAX($B$2:B155))</f>
        <v>-0.28599600809397829</v>
      </c>
      <c r="E155" s="58">
        <f t="shared" si="11"/>
        <v>29834.770518130888</v>
      </c>
      <c r="F155" s="64">
        <v>3.2584018623557753E-2</v>
      </c>
      <c r="G155" s="7">
        <f>(E155-(MAX($E$2:E155)))/(MAX($E$2:E155))</f>
        <v>0</v>
      </c>
    </row>
    <row r="156" spans="1:7" x14ac:dyDescent="0.3">
      <c r="A156" s="6">
        <f t="shared" si="12"/>
        <v>43373</v>
      </c>
      <c r="B156" s="63">
        <v>35573.47</v>
      </c>
      <c r="C156" s="7">
        <f t="shared" si="10"/>
        <v>8.9629258602292872E-3</v>
      </c>
      <c r="D156" s="7">
        <f>(B156-(MAX($B$2:B156)))/(MAX($B$2:B156))</f>
        <v>-0.27959644325061678</v>
      </c>
      <c r="E156" s="58">
        <f t="shared" si="11"/>
        <v>30004.591522929772</v>
      </c>
      <c r="F156" s="64">
        <v>5.6920499755706011E-3</v>
      </c>
      <c r="G156" s="7">
        <f>(E156-(MAX($E$2:E156)))/(MAX($E$2:E156))</f>
        <v>0</v>
      </c>
    </row>
    <row r="157" spans="1:7" x14ac:dyDescent="0.3">
      <c r="A157" s="6">
        <f t="shared" si="12"/>
        <v>43404</v>
      </c>
      <c r="B157" s="63">
        <v>36160.339999999997</v>
      </c>
      <c r="C157" s="7">
        <f t="shared" si="10"/>
        <v>1.6497406634775835E-2</v>
      </c>
      <c r="D157" s="7">
        <f>(B157-(MAX($B$2:B157)))/(MAX($B$2:B157))</f>
        <v>-0.26771165283378351</v>
      </c>
      <c r="E157" s="58">
        <f t="shared" si="11"/>
        <v>27953.77642726995</v>
      </c>
      <c r="F157" s="64">
        <v>-6.8350042162466096E-2</v>
      </c>
      <c r="G157" s="7">
        <f>(E157-(MAX($E$2:E157)))/(MAX($E$2:E157))</f>
        <v>-6.8350042162466068E-2</v>
      </c>
    </row>
    <row r="158" spans="1:7" x14ac:dyDescent="0.3">
      <c r="A158" s="6">
        <f t="shared" si="12"/>
        <v>43434</v>
      </c>
      <c r="B158" s="63">
        <v>36747.22</v>
      </c>
      <c r="C158" s="7">
        <f t="shared" si="10"/>
        <v>1.6229935891089564E-2</v>
      </c>
      <c r="D158" s="7">
        <f>(B158-(MAX($B$2:B158)))/(MAX($B$2:B158))</f>
        <v>-0.25582665990548381</v>
      </c>
      <c r="E158" s="58">
        <f t="shared" si="11"/>
        <v>28523.421256978523</v>
      </c>
      <c r="F158" s="64">
        <v>2.0378099223576251E-2</v>
      </c>
      <c r="G158" s="7">
        <f>(E158-(MAX($E$2:E158)))/(MAX($E$2:E158))</f>
        <v>-4.9364786880012189E-2</v>
      </c>
    </row>
    <row r="159" spans="1:7" x14ac:dyDescent="0.3">
      <c r="A159" s="6">
        <f t="shared" si="12"/>
        <v>43465</v>
      </c>
      <c r="B159" s="63">
        <v>35438.04</v>
      </c>
      <c r="C159" s="7">
        <f t="shared" si="10"/>
        <v>-3.5626640600295745E-2</v>
      </c>
      <c r="D159" s="7">
        <f>(B159-(MAX($B$2:B159)))/(MAX($B$2:B159))</f>
        <v>-0.28233905603735276</v>
      </c>
      <c r="E159" s="58">
        <f t="shared" si="11"/>
        <v>25948.045632700207</v>
      </c>
      <c r="F159" s="64">
        <v>-9.028985692409619E-2</v>
      </c>
      <c r="G159" s="7">
        <f>(E159-(MAX($E$2:E159)))/(MAX($E$2:E159))</f>
        <v>-0.13519750425962362</v>
      </c>
    </row>
    <row r="160" spans="1:7" x14ac:dyDescent="0.3">
      <c r="A160" s="6">
        <f t="shared" si="12"/>
        <v>43496</v>
      </c>
      <c r="B160" s="63">
        <v>35167.18</v>
      </c>
      <c r="C160" s="7">
        <f t="shared" si="10"/>
        <v>-7.6431992288512607E-3</v>
      </c>
      <c r="D160" s="7">
        <f>(B160-(MAX($B$2:B160)))/(MAX($B$2:B160))</f>
        <v>-0.28782428161082479</v>
      </c>
      <c r="E160" s="58">
        <f t="shared" si="11"/>
        <v>28027.389824199934</v>
      </c>
      <c r="F160" s="64">
        <v>8.0134905762586639E-2</v>
      </c>
      <c r="G160" s="7">
        <f>(E160-(MAX($E$2:E160)))/(MAX($E$2:E160))</f>
        <v>-6.5896637760218882E-2</v>
      </c>
    </row>
    <row r="161" spans="1:7" x14ac:dyDescent="0.3">
      <c r="A161" s="6">
        <f t="shared" si="12"/>
        <v>43524</v>
      </c>
      <c r="B161" s="63">
        <v>36205.49</v>
      </c>
      <c r="C161" s="7">
        <f t="shared" si="10"/>
        <v>2.9524971862969984E-2</v>
      </c>
      <c r="D161" s="7">
        <f>(B161-(MAX($B$2:B161)))/(MAX($B$2:B161))</f>
        <v>-0.26679731356389402</v>
      </c>
      <c r="E161" s="58">
        <f t="shared" si="11"/>
        <v>28927.305792609946</v>
      </c>
      <c r="F161" s="64">
        <v>3.2108447274422636E-2</v>
      </c>
      <c r="G161" s="7">
        <f>(E161-(MAX($E$2:E161)))/(MAX($E$2:E161))</f>
        <v>-3.5904029204881997E-2</v>
      </c>
    </row>
    <row r="162" spans="1:7" x14ac:dyDescent="0.3">
      <c r="A162" s="6">
        <f t="shared" si="12"/>
        <v>43555</v>
      </c>
      <c r="B162" s="63">
        <v>35934.620000000003</v>
      </c>
      <c r="C162" s="7">
        <f t="shared" si="10"/>
        <v>-7.4814620655595521E-3</v>
      </c>
      <c r="D162" s="7">
        <f>(B162-(MAX($B$2:B162)))/(MAX($B$2:B162))</f>
        <v>-0.27228274164883209</v>
      </c>
      <c r="E162" s="58">
        <f t="shared" si="11"/>
        <v>29489.401865207594</v>
      </c>
      <c r="F162" s="64">
        <v>1.9431331650016537E-2</v>
      </c>
      <c r="G162" s="7">
        <f>(E162-(MAX($E$2:E162)))/(MAX($E$2:E162))</f>
        <v>-1.717036065391743E-2</v>
      </c>
    </row>
    <row r="163" spans="1:7" x14ac:dyDescent="0.3">
      <c r="A163" s="6">
        <f t="shared" si="12"/>
        <v>43585</v>
      </c>
      <c r="B163" s="63">
        <v>35167.18</v>
      </c>
      <c r="C163" s="7">
        <f t="shared" si="10"/>
        <v>-2.1356563670354767E-2</v>
      </c>
      <c r="D163" s="7">
        <f>(B163-(MAX($B$2:B163)))/(MAX($B$2:B163))</f>
        <v>-0.28782428161082479</v>
      </c>
      <c r="E163" s="58">
        <f t="shared" si="11"/>
        <v>30683.406998580474</v>
      </c>
      <c r="F163" s="64">
        <v>4.0489296420135323E-2</v>
      </c>
      <c r="G163" s="7">
        <f>(E163-(MAX($E$2:E163)))/(MAX($E$2:E163))</f>
        <v>0</v>
      </c>
    </row>
    <row r="164" spans="1:7" x14ac:dyDescent="0.3">
      <c r="A164" s="6">
        <f t="shared" si="12"/>
        <v>43616</v>
      </c>
      <c r="B164" s="63">
        <v>36205.49</v>
      </c>
      <c r="C164" s="7">
        <f t="shared" si="10"/>
        <v>2.9524971862969984E-2</v>
      </c>
      <c r="D164" s="7">
        <f>(B164-(MAX($B$2:B164)))/(MAX($B$2:B164))</f>
        <v>-0.26679731356389402</v>
      </c>
      <c r="E164" s="58">
        <f t="shared" si="11"/>
        <v>28733.537006631577</v>
      </c>
      <c r="F164" s="64">
        <v>-6.3548027506824978E-2</v>
      </c>
      <c r="G164" s="7">
        <f>(E164-(MAX($E$2:E164)))/(MAX($E$2:E164))</f>
        <v>-6.354802750682495E-2</v>
      </c>
    </row>
    <row r="165" spans="1:7" x14ac:dyDescent="0.3">
      <c r="A165" s="6">
        <f t="shared" si="12"/>
        <v>43646</v>
      </c>
      <c r="B165" s="63">
        <v>35483.18</v>
      </c>
      <c r="C165" s="7">
        <f t="shared" si="10"/>
        <v>-1.9950289306953084E-2</v>
      </c>
      <c r="D165" s="7">
        <f>(B165-(MAX($B$2:B165)))/(MAX($B$2:B165))</f>
        <v>-0.28142491927892954</v>
      </c>
      <c r="E165" s="58">
        <f t="shared" si="11"/>
        <v>30758.582207326512</v>
      </c>
      <c r="F165" s="64">
        <v>7.0476711594105623E-2</v>
      </c>
      <c r="G165" s="7">
        <f>(E165-(MAX($E$2:E165)))/(MAX($E$2:E165))</f>
        <v>0</v>
      </c>
    </row>
    <row r="166" spans="1:7" x14ac:dyDescent="0.3">
      <c r="A166" s="6">
        <f t="shared" si="12"/>
        <v>43677</v>
      </c>
      <c r="B166" s="63">
        <v>35573.47</v>
      </c>
      <c r="C166" s="7">
        <f t="shared" si="10"/>
        <v>2.5445859136639104E-3</v>
      </c>
      <c r="D166" s="7">
        <f>(B166-(MAX($B$2:B166)))/(MAX($B$2:B166))</f>
        <v>-0.27959644325061678</v>
      </c>
      <c r="E166" s="58">
        <f t="shared" si="11"/>
        <v>31200.679072057381</v>
      </c>
      <c r="F166" s="64">
        <v>1.4373122328946719E-2</v>
      </c>
      <c r="G166" s="7">
        <f>(E166-(MAX($E$2:E166)))/(MAX($E$2:E166))</f>
        <v>0</v>
      </c>
    </row>
    <row r="167" spans="1:7" x14ac:dyDescent="0.3">
      <c r="A167" s="6">
        <f t="shared" si="12"/>
        <v>43708</v>
      </c>
      <c r="B167" s="63">
        <v>35347.75</v>
      </c>
      <c r="C167" s="7">
        <f t="shared" si="10"/>
        <v>-6.3451780217111953E-3</v>
      </c>
      <c r="D167" s="7">
        <f>(B167-(MAX($B$2:B167)))/(MAX($B$2:B167))</f>
        <v>-0.28416753206566553</v>
      </c>
      <c r="E167" s="58">
        <f t="shared" si="11"/>
        <v>30706.417692670322</v>
      </c>
      <c r="F167" s="64">
        <v>-1.5841366088397368E-2</v>
      </c>
      <c r="G167" s="7">
        <f>(E167-(MAX($E$2:E167)))/(MAX($E$2:E167))</f>
        <v>-1.5841366088397351E-2</v>
      </c>
    </row>
    <row r="168" spans="1:7" x14ac:dyDescent="0.3">
      <c r="A168" s="6">
        <f t="shared" si="12"/>
        <v>43738</v>
      </c>
      <c r="B168" s="63">
        <v>35392.9</v>
      </c>
      <c r="C168" s="7">
        <f t="shared" si="10"/>
        <v>1.2773090224980077E-3</v>
      </c>
      <c r="D168" s="7">
        <f>(B168-(MAX($B$2:B168)))/(MAX($B$2:B168))</f>
        <v>-0.28325319279577604</v>
      </c>
      <c r="E168" s="58">
        <f t="shared" si="11"/>
        <v>31280.956199402535</v>
      </c>
      <c r="F168" s="64">
        <v>1.8710697955149458E-2</v>
      </c>
      <c r="G168" s="7">
        <f>(E168-(MAX($E$2:E168)))/(MAX($E$2:E168))</f>
        <v>0</v>
      </c>
    </row>
    <row r="169" spans="1:7" x14ac:dyDescent="0.3">
      <c r="A169" s="6">
        <f t="shared" si="12"/>
        <v>43769</v>
      </c>
      <c r="B169" s="63">
        <v>35528</v>
      </c>
      <c r="C169" s="7">
        <f t="shared" si="10"/>
        <v>3.8171497673262778E-3</v>
      </c>
      <c r="D169" s="7">
        <f>(B169-(MAX($B$2:B169)))/(MAX($B$2:B169))</f>
        <v>-0.28051726288742468</v>
      </c>
      <c r="E169" s="58">
        <f t="shared" si="11"/>
        <v>31958.470165206531</v>
      </c>
      <c r="F169" s="64">
        <v>2.1658991543773043E-2</v>
      </c>
      <c r="G169" s="7">
        <f>(E169-(MAX($E$2:E169)))/(MAX($E$2:E169))</f>
        <v>0</v>
      </c>
    </row>
    <row r="170" spans="1:7" x14ac:dyDescent="0.3">
      <c r="A170" s="6">
        <f t="shared" si="12"/>
        <v>43799</v>
      </c>
      <c r="B170" s="63">
        <v>34671</v>
      </c>
      <c r="C170" s="7">
        <f t="shared" si="10"/>
        <v>-2.4121819410042766E-2</v>
      </c>
      <c r="D170" s="7">
        <f>(B170-(MAX($B$2:B170)))/(MAX($B$2:B170))</f>
        <v>-0.2978724955406975</v>
      </c>
      <c r="E170" s="58">
        <f t="shared" si="11"/>
        <v>33118.53192177719</v>
      </c>
      <c r="F170" s="64">
        <v>3.6299039052051674E-2</v>
      </c>
      <c r="G170" s="7">
        <f>(E170-(MAX($E$2:E170)))/(MAX($E$2:E170))</f>
        <v>0</v>
      </c>
    </row>
    <row r="171" spans="1:7" x14ac:dyDescent="0.3">
      <c r="A171" s="6">
        <f t="shared" si="12"/>
        <v>43830</v>
      </c>
      <c r="B171" s="63">
        <v>33632</v>
      </c>
      <c r="C171" s="7">
        <f t="shared" si="10"/>
        <v>-2.9967407920163835E-2</v>
      </c>
      <c r="D171" s="7">
        <f>(B171-(MAX($B$2:B171)))/(MAX($B$2:B171))</f>
        <v>-0.31891343687879603</v>
      </c>
      <c r="E171" s="58">
        <f t="shared" si="11"/>
        <v>34118.14354444528</v>
      </c>
      <c r="F171" s="64">
        <v>3.0182848232194415E-2</v>
      </c>
      <c r="G171" s="7">
        <f>(E171-(MAX($E$2:E171)))/(MAX($E$2:E171))</f>
        <v>0</v>
      </c>
    </row>
    <row r="172" spans="1:7" x14ac:dyDescent="0.3">
      <c r="A172" s="6">
        <f t="shared" si="12"/>
        <v>43861</v>
      </c>
      <c r="B172" s="63">
        <v>33136</v>
      </c>
      <c r="C172" s="7">
        <f t="shared" si="10"/>
        <v>-1.4747859181731715E-2</v>
      </c>
      <c r="D172" s="7">
        <f>(B172-(MAX($B$2:B172)))/(MAX($B$2:B172))</f>
        <v>-0.32895800560227717</v>
      </c>
      <c r="E172" s="58">
        <f t="shared" si="11"/>
        <v>34104.764023221091</v>
      </c>
      <c r="F172" s="64">
        <v>-3.9215267403869269E-4</v>
      </c>
      <c r="G172" s="7">
        <f>(E172-(MAX($E$2:E172)))/(MAX($E$2:E172))</f>
        <v>-3.9215267403866917E-4</v>
      </c>
    </row>
    <row r="173" spans="1:7" x14ac:dyDescent="0.3">
      <c r="A173" s="6">
        <f t="shared" si="12"/>
        <v>43890</v>
      </c>
      <c r="B173" s="63">
        <v>33361</v>
      </c>
      <c r="C173" s="7">
        <f t="shared" si="10"/>
        <v>6.7901979719942052E-3</v>
      </c>
      <c r="D173" s="7">
        <f>(B173-(MAX($B$2:B173)))/(MAX($B$2:B173))</f>
        <v>-0.3244014976127948</v>
      </c>
      <c r="E173" s="58">
        <f t="shared" si="11"/>
        <v>31297.303163077228</v>
      </c>
      <c r="F173" s="64">
        <v>-8.2318729964890869E-2</v>
      </c>
      <c r="G173" s="7">
        <f>(E173-(MAX($E$2:E173)))/(MAX($E$2:E173))</f>
        <v>-8.2678601128850365E-2</v>
      </c>
    </row>
    <row r="174" spans="1:7" x14ac:dyDescent="0.3">
      <c r="A174" s="6">
        <f t="shared" si="12"/>
        <v>43921</v>
      </c>
      <c r="B174" s="63">
        <v>34084</v>
      </c>
      <c r="C174" s="7">
        <f t="shared" si="10"/>
        <v>2.1672012229849269E-2</v>
      </c>
      <c r="D174" s="7">
        <f>(B174-(MAX($B$2:B174)))/(MAX($B$2:B174))</f>
        <v>-0.30975991860659147</v>
      </c>
      <c r="E174" s="58">
        <f t="shared" si="11"/>
        <v>27431.662737163268</v>
      </c>
      <c r="F174" s="64">
        <v>-0.12351353104680352</v>
      </c>
      <c r="G174" s="7">
        <f>(E174-(MAX($E$2:E174)))/(MAX($E$2:E174))</f>
        <v>-0.19598020620821932</v>
      </c>
    </row>
    <row r="175" spans="1:7" x14ac:dyDescent="0.3">
      <c r="A175" s="6">
        <f t="shared" si="12"/>
        <v>43951</v>
      </c>
      <c r="B175" s="63">
        <v>34039</v>
      </c>
      <c r="C175" s="7">
        <f t="shared" si="10"/>
        <v>-1.3202675742284287E-3</v>
      </c>
      <c r="D175" s="7">
        <f>(B175-(MAX($B$2:B175)))/(MAX($B$2:B175))</f>
        <v>-0.31067122020448795</v>
      </c>
      <c r="E175" s="58">
        <f t="shared" si="11"/>
        <v>30948.238222189277</v>
      </c>
      <c r="F175" s="64">
        <v>0.12819403324982925</v>
      </c>
      <c r="G175" s="7">
        <f>(E175-(MAX($E$2:E175)))/(MAX($E$2:E175))</f>
        <v>-9.2909666029354937E-2</v>
      </c>
    </row>
    <row r="176" spans="1:7" x14ac:dyDescent="0.3">
      <c r="A176" s="6">
        <f t="shared" si="12"/>
        <v>43982</v>
      </c>
      <c r="B176" s="63">
        <v>34219</v>
      </c>
      <c r="C176" s="7">
        <f t="shared" si="10"/>
        <v>5.2880519404212567E-3</v>
      </c>
      <c r="D176" s="7">
        <f>(B176-(MAX($B$2:B176)))/(MAX($B$2:B176))</f>
        <v>-0.30702601381290207</v>
      </c>
      <c r="E176" s="58">
        <f t="shared" si="11"/>
        <v>32422.224153786683</v>
      </c>
      <c r="F176" s="64">
        <v>4.7627458500709929E-2</v>
      </c>
      <c r="G176" s="7">
        <f>(E176-(MAX($E$2:E176)))/(MAX($E$2:E176))</f>
        <v>-4.9707258791772888E-2</v>
      </c>
    </row>
    <row r="177" spans="1:7" x14ac:dyDescent="0.3">
      <c r="A177" s="6">
        <f t="shared" si="12"/>
        <v>44012</v>
      </c>
      <c r="B177" s="63">
        <v>34400</v>
      </c>
      <c r="C177" s="7">
        <f t="shared" si="10"/>
        <v>5.2894590724450463E-3</v>
      </c>
      <c r="D177" s="7">
        <f>(B177-(MAX($B$2:B177)))/(MAX($B$2:B177))</f>
        <v>-0.30336055627469627</v>
      </c>
      <c r="E177" s="58">
        <f t="shared" si="11"/>
        <v>33067.044192241294</v>
      </c>
      <c r="F177" s="64">
        <v>1.9888211104706066E-2</v>
      </c>
      <c r="G177" s="7">
        <f>(E177-(MAX($E$2:E177)))/(MAX($E$2:E177))</f>
        <v>-3.0807636143353821E-2</v>
      </c>
    </row>
    <row r="178" spans="1:7" x14ac:dyDescent="0.3">
      <c r="A178" s="6">
        <f t="shared" si="12"/>
        <v>44043</v>
      </c>
      <c r="B178" s="77">
        <v>34445</v>
      </c>
      <c r="C178" s="7">
        <f t="shared" si="10"/>
        <v>1.3081395348837344E-3</v>
      </c>
      <c r="D178" s="7">
        <f>(B178-(MAX($B$2:B178)))/(MAX($B$2:B178))</f>
        <v>-0.30244925467679978</v>
      </c>
      <c r="E178" s="58">
        <f t="shared" si="11"/>
        <v>34931.535138245934</v>
      </c>
      <c r="F178" s="64">
        <v>5.6385171143966906E-2</v>
      </c>
      <c r="G178" s="7">
        <f>(E178-(MAX($E$2:E178)))/(MAX($E$2:E178))</f>
        <v>0</v>
      </c>
    </row>
    <row r="179" spans="1:7" x14ac:dyDescent="0.3">
      <c r="A179" s="6">
        <f t="shared" si="12"/>
        <v>44074</v>
      </c>
      <c r="B179" s="77">
        <v>34355</v>
      </c>
      <c r="C179" s="7">
        <f t="shared" si="10"/>
        <v>-2.6128610828857202E-3</v>
      </c>
      <c r="D179" s="7">
        <f>(B179-(MAX($B$2:B179)))/(MAX($B$2:B179))</f>
        <v>-0.3042718578725927</v>
      </c>
      <c r="E179" s="58">
        <f t="shared" si="11"/>
        <v>37442.407934521238</v>
      </c>
      <c r="F179" s="64">
        <v>7.1879829682211405E-2</v>
      </c>
      <c r="G179" s="7">
        <f>(E179-(MAX($E$2:E179)))/(MAX($E$2:E179))</f>
        <v>0</v>
      </c>
    </row>
    <row r="180" spans="1:7" x14ac:dyDescent="0.3">
      <c r="A180" s="6">
        <f t="shared" si="12"/>
        <v>44104</v>
      </c>
      <c r="B180" s="77">
        <v>34445</v>
      </c>
      <c r="C180" s="7">
        <f t="shared" si="10"/>
        <v>2.6197060107699954E-3</v>
      </c>
      <c r="D180" s="7">
        <f>(B180-(MAX($B$2:B180)))/(MAX($B$2:B180))</f>
        <v>-0.30244925467679978</v>
      </c>
      <c r="E180" s="58">
        <f t="shared" si="11"/>
        <v>36019.701490884254</v>
      </c>
      <c r="F180" s="64">
        <v>-3.7997194147475488E-2</v>
      </c>
      <c r="G180" s="7">
        <f>(E180-(MAX($E$2:E180)))/(MAX($E$2:E180))</f>
        <v>-3.7997194147475585E-2</v>
      </c>
    </row>
    <row r="181" spans="1:7" x14ac:dyDescent="0.3">
      <c r="A181" s="6">
        <f t="shared" si="12"/>
        <v>44135</v>
      </c>
      <c r="B181" s="77">
        <v>34490</v>
      </c>
      <c r="C181" s="7">
        <f t="shared" si="10"/>
        <v>1.3064305414429711E-3</v>
      </c>
      <c r="D181" s="7">
        <f>(B181-(MAX($B$2:B181)))/(MAX($B$2:B181))</f>
        <v>-0.3015379530789033</v>
      </c>
      <c r="E181" s="58">
        <f t="shared" si="11"/>
        <v>35061.842304098653</v>
      </c>
      <c r="F181" s="64">
        <v>-2.6592646444557833E-2</v>
      </c>
      <c r="G181" s="7">
        <f>(E181-(MAX($E$2:E181)))/(MAX($E$2:E181))</f>
        <v>-6.357939464218447E-2</v>
      </c>
    </row>
    <row r="182" spans="1:7" x14ac:dyDescent="0.3">
      <c r="A182" s="6">
        <f t="shared" si="12"/>
        <v>44165</v>
      </c>
      <c r="B182" s="77">
        <v>34445</v>
      </c>
      <c r="C182" s="7">
        <f t="shared" si="10"/>
        <v>-1.3047260075383926E-3</v>
      </c>
      <c r="D182" s="7">
        <f>(B182-(MAX($B$2:B182)))/(MAX($B$2:B182))</f>
        <v>-0.30244925467679978</v>
      </c>
      <c r="E182" s="58">
        <f t="shared" si="11"/>
        <v>38899.838660868467</v>
      </c>
      <c r="F182" s="64">
        <v>0.10946362497104611</v>
      </c>
      <c r="G182" s="7">
        <f>(E182-(MAX($E$2:E182)))/(MAX($E$2:E182))</f>
        <v>0</v>
      </c>
    </row>
    <row r="183" spans="1:7" x14ac:dyDescent="0.3">
      <c r="A183" s="6">
        <f t="shared" si="12"/>
        <v>44196</v>
      </c>
      <c r="B183" s="77">
        <v>34806</v>
      </c>
      <c r="C183" s="7">
        <f t="shared" si="10"/>
        <v>1.0480476121352833E-2</v>
      </c>
      <c r="D183" s="7">
        <f>(B183-(MAX($B$2:B183)))/(MAX($B$2:B183))</f>
        <v>-0.29513859074700804</v>
      </c>
      <c r="E183" s="58">
        <f t="shared" si="11"/>
        <v>40395.481716315146</v>
      </c>
      <c r="F183" s="64">
        <v>3.8448567061827754E-2</v>
      </c>
      <c r="G183" s="7">
        <f>(E183-(MAX($E$2:E183)))/(MAX($E$2:E183))</f>
        <v>0</v>
      </c>
    </row>
    <row r="184" spans="1:7" x14ac:dyDescent="0.3">
      <c r="B184" s="34"/>
      <c r="C184" s="34"/>
      <c r="D184" s="34"/>
      <c r="E184" s="34"/>
      <c r="F184" s="7"/>
    </row>
    <row r="185" spans="1:7" x14ac:dyDescent="0.3">
      <c r="B185" s="34"/>
      <c r="C185" s="34"/>
      <c r="D185" s="34"/>
      <c r="E185" s="34"/>
    </row>
  </sheetData>
  <mergeCells count="1">
    <mergeCell ref="L2:N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A83205-9DB6-41D4-953E-AB7D18E0829F}">
  <sheetPr>
    <tabColor rgb="FFC00000"/>
  </sheetPr>
  <dimension ref="A1:C183"/>
  <sheetViews>
    <sheetView topLeftCell="A147" workbookViewId="0">
      <selection activeCell="A183" sqref="A183"/>
    </sheetView>
  </sheetViews>
  <sheetFormatPr defaultRowHeight="14.4" x14ac:dyDescent="0.3"/>
  <cols>
    <col min="1" max="1" width="10.6640625" style="6" bestFit="1" customWidth="1"/>
    <col min="2" max="2" width="9.109375" style="74"/>
    <col min="3" max="3" width="16.109375" style="74" bestFit="1" customWidth="1"/>
  </cols>
  <sheetData>
    <row r="1" spans="1:3" x14ac:dyDescent="0.3">
      <c r="A1" s="6" t="s">
        <v>0</v>
      </c>
      <c r="B1" s="74" t="s">
        <v>36</v>
      </c>
      <c r="C1" s="74" t="s">
        <v>13</v>
      </c>
    </row>
    <row r="2" spans="1:3" x14ac:dyDescent="0.3">
      <c r="A2" s="6">
        <f>'CWX MPT Stats'!A2</f>
        <v>38701</v>
      </c>
      <c r="B2" s="74">
        <f>'CWX MPT Stats'!B2</f>
        <v>10000</v>
      </c>
      <c r="C2" s="74">
        <f>'CWX MPT Stats'!E2</f>
        <v>10000</v>
      </c>
    </row>
    <row r="3" spans="1:3" x14ac:dyDescent="0.3">
      <c r="A3" s="6">
        <f>'CWX MPT Stats'!A3</f>
        <v>38717</v>
      </c>
      <c r="B3" s="74">
        <f>'CWX MPT Stats'!B3</f>
        <v>10318.73</v>
      </c>
      <c r="C3" s="74">
        <f>'CWX MPT Stats'!E3</f>
        <v>9828.69</v>
      </c>
    </row>
    <row r="4" spans="1:3" x14ac:dyDescent="0.3">
      <c r="A4" s="6">
        <f>'CWX MPT Stats'!A4</f>
        <v>38748</v>
      </c>
      <c r="B4" s="74">
        <f>'CWX MPT Stats'!B4</f>
        <v>10478.09</v>
      </c>
      <c r="C4" s="74">
        <f>'CWX MPT Stats'!E4</f>
        <v>10088.939908948378</v>
      </c>
    </row>
    <row r="5" spans="1:3" x14ac:dyDescent="0.3">
      <c r="A5" s="6">
        <f>'CWX MPT Stats'!A5</f>
        <v>38776</v>
      </c>
      <c r="B5" s="74">
        <f>'CWX MPT Stats'!B5</f>
        <v>10996.02</v>
      </c>
      <c r="C5" s="74">
        <f>'CWX MPT Stats'!E5</f>
        <v>10116.32367612318</v>
      </c>
    </row>
    <row r="6" spans="1:3" x14ac:dyDescent="0.3">
      <c r="A6" s="6">
        <f>'CWX MPT Stats'!A6</f>
        <v>38807</v>
      </c>
      <c r="B6" s="74">
        <f>'CWX MPT Stats'!B6</f>
        <v>11673.31</v>
      </c>
      <c r="C6" s="74">
        <f>'CWX MPT Stats'!E6</f>
        <v>10242.257768890959</v>
      </c>
    </row>
    <row r="7" spans="1:3" x14ac:dyDescent="0.3">
      <c r="A7" s="6">
        <f>'CWX MPT Stats'!A7</f>
        <v>38837</v>
      </c>
      <c r="B7" s="74">
        <f>'CWX MPT Stats'!B7</f>
        <v>12270.92</v>
      </c>
      <c r="C7" s="74">
        <f>'CWX MPT Stats'!E7</f>
        <v>10379.749269097532</v>
      </c>
    </row>
    <row r="8" spans="1:3" x14ac:dyDescent="0.3">
      <c r="A8" s="6">
        <f>'CWX MPT Stats'!A8</f>
        <v>38868</v>
      </c>
      <c r="B8" s="74">
        <f>'CWX MPT Stats'!B8</f>
        <v>11593.63</v>
      </c>
      <c r="C8" s="74">
        <f>'CWX MPT Stats'!E8</f>
        <v>10081.026729080371</v>
      </c>
    </row>
    <row r="9" spans="1:3" x14ac:dyDescent="0.3">
      <c r="A9" s="6">
        <f>'CWX MPT Stats'!A9</f>
        <v>38898</v>
      </c>
      <c r="B9" s="74">
        <f>'CWX MPT Stats'!B9</f>
        <v>12908.37</v>
      </c>
      <c r="C9" s="74">
        <f>'CWX MPT Stats'!E9</f>
        <v>10094.666552273904</v>
      </c>
    </row>
    <row r="10" spans="1:3" x14ac:dyDescent="0.3">
      <c r="A10" s="6">
        <f>'CWX MPT Stats'!A10</f>
        <v>38929</v>
      </c>
      <c r="B10" s="74">
        <f>'CWX MPT Stats'!B10</f>
        <v>13665.34</v>
      </c>
      <c r="C10" s="74">
        <f>'CWX MPT Stats'!E10</f>
        <v>10156.982843734439</v>
      </c>
    </row>
    <row r="11" spans="1:3" x14ac:dyDescent="0.3">
      <c r="A11" s="6">
        <f>'CWX MPT Stats'!A11</f>
        <v>38960</v>
      </c>
      <c r="B11" s="74">
        <f>'CWX MPT Stats'!B11</f>
        <v>14541.83</v>
      </c>
      <c r="C11" s="74">
        <f>'CWX MPT Stats'!E11</f>
        <v>10398.595131677912</v>
      </c>
    </row>
    <row r="12" spans="1:3" x14ac:dyDescent="0.3">
      <c r="A12" s="6">
        <f>'CWX MPT Stats'!A12</f>
        <v>38990</v>
      </c>
      <c r="B12" s="74">
        <f>'CWX MPT Stats'!B12</f>
        <v>14980.08</v>
      </c>
      <c r="C12" s="74">
        <f>'CWX MPT Stats'!E12</f>
        <v>10666.602039312687</v>
      </c>
    </row>
    <row r="13" spans="1:3" x14ac:dyDescent="0.3">
      <c r="A13" s="6">
        <f>'CWX MPT Stats'!A13</f>
        <v>39021</v>
      </c>
      <c r="B13" s="74">
        <f>'CWX MPT Stats'!B13</f>
        <v>13266.93</v>
      </c>
      <c r="C13" s="74">
        <f>'CWX MPT Stats'!E13</f>
        <v>11014.157228778455</v>
      </c>
    </row>
    <row r="14" spans="1:3" x14ac:dyDescent="0.3">
      <c r="A14" s="6">
        <f>'CWX MPT Stats'!A14</f>
        <v>39051</v>
      </c>
      <c r="B14" s="74">
        <f>'CWX MPT Stats'!B14</f>
        <v>14980.08</v>
      </c>
      <c r="C14" s="74">
        <f>'CWX MPT Stats'!E14</f>
        <v>11223.648253705092</v>
      </c>
    </row>
    <row r="15" spans="1:3" x14ac:dyDescent="0.3">
      <c r="A15" s="6">
        <f>'CWX MPT Stats'!A15</f>
        <v>39082</v>
      </c>
      <c r="B15" s="74">
        <f>'CWX MPT Stats'!B15</f>
        <v>15737.05</v>
      </c>
      <c r="C15" s="74">
        <f>'CWX MPT Stats'!E15</f>
        <v>11381.078884763285</v>
      </c>
    </row>
    <row r="16" spans="1:3" x14ac:dyDescent="0.3">
      <c r="A16" s="6">
        <f>'CWX MPT Stats'!A16</f>
        <v>39113</v>
      </c>
      <c r="B16" s="74">
        <f>'CWX MPT Stats'!B16</f>
        <v>16693.23</v>
      </c>
      <c r="C16" s="74">
        <f>'CWX MPT Stats'!E16</f>
        <v>11553.190546892378</v>
      </c>
    </row>
    <row r="17" spans="1:3" x14ac:dyDescent="0.3">
      <c r="A17" s="6">
        <f>'CWX MPT Stats'!A17</f>
        <v>39141</v>
      </c>
      <c r="B17" s="74">
        <f>'CWX MPT Stats'!B17</f>
        <v>13705.18</v>
      </c>
      <c r="C17" s="74">
        <f>'CWX MPT Stats'!E17</f>
        <v>11327.196377109442</v>
      </c>
    </row>
    <row r="18" spans="1:3" x14ac:dyDescent="0.3">
      <c r="A18" s="6">
        <f>'CWX MPT Stats'!A18</f>
        <v>39172</v>
      </c>
      <c r="B18" s="74">
        <f>'CWX MPT Stats'!B18</f>
        <v>14262.95</v>
      </c>
      <c r="C18" s="74">
        <f>'CWX MPT Stats'!E18</f>
        <v>11453.911375785245</v>
      </c>
    </row>
    <row r="19" spans="1:3" x14ac:dyDescent="0.3">
      <c r="A19" s="6">
        <f>'CWX MPT Stats'!A19</f>
        <v>39202</v>
      </c>
      <c r="B19" s="74">
        <f>'CWX MPT Stats'!B19</f>
        <v>13107.57</v>
      </c>
      <c r="C19" s="74">
        <f>'CWX MPT Stats'!E19</f>
        <v>11961.239914033284</v>
      </c>
    </row>
    <row r="20" spans="1:3" x14ac:dyDescent="0.3">
      <c r="A20" s="6">
        <f>'CWX MPT Stats'!A20</f>
        <v>39233</v>
      </c>
      <c r="B20" s="74">
        <f>'CWX MPT Stats'!B20</f>
        <v>13864.54</v>
      </c>
      <c r="C20" s="74">
        <f>'CWX MPT Stats'!E20</f>
        <v>12378.66015207051</v>
      </c>
    </row>
    <row r="21" spans="1:3" x14ac:dyDescent="0.3">
      <c r="A21" s="6">
        <f>'CWX MPT Stats'!A21</f>
        <v>39263</v>
      </c>
      <c r="B21" s="74">
        <f>'CWX MPT Stats'!B21</f>
        <v>13306.77</v>
      </c>
      <c r="C21" s="74">
        <f>'CWX MPT Stats'!E21</f>
        <v>12173.021596290135</v>
      </c>
    </row>
    <row r="22" spans="1:3" x14ac:dyDescent="0.3">
      <c r="A22" s="6">
        <f>'CWX MPT Stats'!A22</f>
        <v>39294</v>
      </c>
      <c r="B22" s="74">
        <f>'CWX MPT Stats'!B22</f>
        <v>12788.84</v>
      </c>
      <c r="C22" s="74">
        <f>'CWX MPT Stats'!E22</f>
        <v>11795.583740743878</v>
      </c>
    </row>
    <row r="23" spans="1:3" x14ac:dyDescent="0.3">
      <c r="A23" s="6">
        <f>'CWX MPT Stats'!A23</f>
        <v>39325</v>
      </c>
      <c r="B23" s="74">
        <f>'CWX MPT Stats'!B23</f>
        <v>14262.95</v>
      </c>
      <c r="C23" s="74">
        <f>'CWX MPT Stats'!E23</f>
        <v>11972.380838321131</v>
      </c>
    </row>
    <row r="24" spans="1:3" x14ac:dyDescent="0.3">
      <c r="A24" s="6">
        <f>'CWX MPT Stats'!A24</f>
        <v>39355</v>
      </c>
      <c r="B24" s="74">
        <f>'CWX MPT Stats'!B24</f>
        <v>15298.8</v>
      </c>
      <c r="C24" s="74">
        <f>'CWX MPT Stats'!E24</f>
        <v>12420.152285983662</v>
      </c>
    </row>
    <row r="25" spans="1:3" x14ac:dyDescent="0.3">
      <c r="A25" s="6">
        <f>'CWX MPT Stats'!A25</f>
        <v>39386</v>
      </c>
      <c r="B25" s="74">
        <f>'CWX MPT Stats'!B25</f>
        <v>15657.37</v>
      </c>
      <c r="C25" s="74">
        <f>'CWX MPT Stats'!E25</f>
        <v>12617.72148071443</v>
      </c>
    </row>
    <row r="26" spans="1:3" x14ac:dyDescent="0.3">
      <c r="A26" s="6">
        <f>'CWX MPT Stats'!A26</f>
        <v>39416</v>
      </c>
      <c r="B26" s="74">
        <f>'CWX MPT Stats'!B26</f>
        <v>15856.57</v>
      </c>
      <c r="C26" s="74">
        <f>'CWX MPT Stats'!E26</f>
        <v>12090.193509645434</v>
      </c>
    </row>
    <row r="27" spans="1:3" x14ac:dyDescent="0.3">
      <c r="A27" s="6">
        <f>'CWX MPT Stats'!A27</f>
        <v>39447</v>
      </c>
      <c r="B27" s="74">
        <f>'CWX MPT Stats'!B27</f>
        <v>16414.34</v>
      </c>
      <c r="C27" s="74">
        <f>'CWX MPT Stats'!E27</f>
        <v>12006.324215123363</v>
      </c>
    </row>
    <row r="28" spans="1:3" x14ac:dyDescent="0.3">
      <c r="A28" s="6">
        <f>'CWX MPT Stats'!A28</f>
        <v>39478</v>
      </c>
      <c r="B28" s="74">
        <f>'CWX MPT Stats'!B28</f>
        <v>16733.07</v>
      </c>
      <c r="C28" s="74">
        <f>'CWX MPT Stats'!E28</f>
        <v>11286.172786741105</v>
      </c>
    </row>
    <row r="29" spans="1:3" x14ac:dyDescent="0.3">
      <c r="A29" s="6">
        <f>'CWX MPT Stats'!A29</f>
        <v>39507</v>
      </c>
      <c r="B29" s="74">
        <f>'CWX MPT Stats'!B29</f>
        <v>16972.11</v>
      </c>
      <c r="C29" s="74">
        <f>'CWX MPT Stats'!E29</f>
        <v>10919.511432725616</v>
      </c>
    </row>
    <row r="30" spans="1:3" x14ac:dyDescent="0.3">
      <c r="A30" s="6">
        <f>'CWX MPT Stats'!A30</f>
        <v>39538</v>
      </c>
      <c r="B30" s="74">
        <f>'CWX MPT Stats'!B30</f>
        <v>17131.47</v>
      </c>
      <c r="C30" s="74">
        <f>'CWX MPT Stats'!E30</f>
        <v>10872.396776274671</v>
      </c>
    </row>
    <row r="31" spans="1:3" x14ac:dyDescent="0.3">
      <c r="A31" s="6">
        <f>'CWX MPT Stats'!A31</f>
        <v>39568</v>
      </c>
      <c r="B31" s="74">
        <f>'CWX MPT Stats'!B31</f>
        <v>17649.400000000001</v>
      </c>
      <c r="C31" s="74">
        <f>'CWX MPT Stats'!E31</f>
        <v>11401.903042310669</v>
      </c>
    </row>
    <row r="32" spans="1:3" x14ac:dyDescent="0.3">
      <c r="A32" s="6">
        <f>'CWX MPT Stats'!A32</f>
        <v>39599</v>
      </c>
      <c r="B32" s="74">
        <f>'CWX MPT Stats'!B32</f>
        <v>18406.37</v>
      </c>
      <c r="C32" s="74">
        <f>'CWX MPT Stats'!E32</f>
        <v>11549.598379715459</v>
      </c>
    </row>
    <row r="33" spans="1:3" x14ac:dyDescent="0.3">
      <c r="A33" s="6">
        <f>'CWX MPT Stats'!A33</f>
        <v>39629</v>
      </c>
      <c r="B33" s="74">
        <f>'CWX MPT Stats'!B33</f>
        <v>18565.740000000002</v>
      </c>
      <c r="C33" s="74">
        <f>'CWX MPT Stats'!E33</f>
        <v>10575.912833193854</v>
      </c>
    </row>
    <row r="34" spans="1:3" x14ac:dyDescent="0.3">
      <c r="A34" s="6">
        <f>'CWX MPT Stats'!A34</f>
        <v>39660</v>
      </c>
      <c r="B34" s="74">
        <f>'CWX MPT Stats'!B34</f>
        <v>18804.78</v>
      </c>
      <c r="C34" s="74">
        <f>'CWX MPT Stats'!E34</f>
        <v>10486.993680466543</v>
      </c>
    </row>
    <row r="35" spans="1:3" x14ac:dyDescent="0.3">
      <c r="A35" s="6">
        <f>'CWX MPT Stats'!A35</f>
        <v>39691</v>
      </c>
      <c r="B35" s="74">
        <f>'CWX MPT Stats'!B35</f>
        <v>19123.509999999998</v>
      </c>
      <c r="C35" s="74">
        <f>'CWX MPT Stats'!E35</f>
        <v>10638.697668199202</v>
      </c>
    </row>
    <row r="36" spans="1:3" x14ac:dyDescent="0.3">
      <c r="A36" s="6">
        <f>'CWX MPT Stats'!A36</f>
        <v>39721</v>
      </c>
      <c r="B36" s="74">
        <f>'CWX MPT Stats'!B36</f>
        <v>19601.59</v>
      </c>
      <c r="C36" s="74">
        <f>'CWX MPT Stats'!E36</f>
        <v>9690.7299562486114</v>
      </c>
    </row>
    <row r="37" spans="1:3" x14ac:dyDescent="0.3">
      <c r="A37" s="6">
        <f>'CWX MPT Stats'!A37</f>
        <v>39752</v>
      </c>
      <c r="B37" s="74">
        <f>'CWX MPT Stats'!B37</f>
        <v>23386.45</v>
      </c>
      <c r="C37" s="74">
        <f>'CWX MPT Stats'!E37</f>
        <v>8063.1658627392835</v>
      </c>
    </row>
    <row r="38" spans="1:3" x14ac:dyDescent="0.3">
      <c r="A38" s="6">
        <f>'CWX MPT Stats'!A38</f>
        <v>39782</v>
      </c>
      <c r="B38" s="74">
        <f>'CWX MPT Stats'!B38</f>
        <v>23904.38</v>
      </c>
      <c r="C38" s="74">
        <f>'CWX MPT Stats'!E38</f>
        <v>7484.6187056792078</v>
      </c>
    </row>
    <row r="39" spans="1:3" x14ac:dyDescent="0.3">
      <c r="A39" s="6">
        <f>'CWX MPT Stats'!A39</f>
        <v>39813</v>
      </c>
      <c r="B39" s="74">
        <f>'CWX MPT Stats'!B39</f>
        <v>24661.35</v>
      </c>
      <c r="C39" s="74">
        <f>'CWX MPT Stats'!E39</f>
        <v>7564.2711082979349</v>
      </c>
    </row>
    <row r="40" spans="1:3" x14ac:dyDescent="0.3">
      <c r="A40" s="6">
        <f>'CWX MPT Stats'!A40</f>
        <v>39844</v>
      </c>
      <c r="B40" s="74">
        <f>'CWX MPT Stats'!B40</f>
        <v>25498.01</v>
      </c>
      <c r="C40" s="74">
        <f>'CWX MPT Stats'!E40</f>
        <v>6926.6874645910366</v>
      </c>
    </row>
    <row r="41" spans="1:3" x14ac:dyDescent="0.3">
      <c r="A41" s="6">
        <f>'CWX MPT Stats'!A41</f>
        <v>39872</v>
      </c>
      <c r="B41" s="74">
        <f>'CWX MPT Stats'!B41</f>
        <v>26374.5</v>
      </c>
      <c r="C41" s="74">
        <f>'CWX MPT Stats'!E41</f>
        <v>6189.1478646567157</v>
      </c>
    </row>
    <row r="42" spans="1:3" x14ac:dyDescent="0.3">
      <c r="A42" s="6">
        <f>'CWX MPT Stats'!A42</f>
        <v>39903</v>
      </c>
      <c r="B42" s="74">
        <f>'CWX MPT Stats'!B42</f>
        <v>26454.18</v>
      </c>
      <c r="C42" s="74">
        <f>'CWX MPT Stats'!E42</f>
        <v>6731.3048064027462</v>
      </c>
    </row>
    <row r="43" spans="1:3" x14ac:dyDescent="0.3">
      <c r="A43" s="6">
        <f>'CWX MPT Stats'!A43</f>
        <v>39933</v>
      </c>
      <c r="B43" s="74">
        <f>'CWX MPT Stats'!B43</f>
        <v>27529.88</v>
      </c>
      <c r="C43" s="74">
        <f>'CWX MPT Stats'!E43</f>
        <v>7375.5521805248054</v>
      </c>
    </row>
    <row r="44" spans="1:3" x14ac:dyDescent="0.3">
      <c r="A44" s="6">
        <f>'CWX MPT Stats'!A44</f>
        <v>39964</v>
      </c>
      <c r="B44" s="74">
        <f>'CWX MPT Stats'!B44</f>
        <v>27768.92</v>
      </c>
      <c r="C44" s="74">
        <f>'CWX MPT Stats'!E44</f>
        <v>7788.0787415383975</v>
      </c>
    </row>
    <row r="45" spans="1:3" x14ac:dyDescent="0.3">
      <c r="A45" s="6">
        <f>'CWX MPT Stats'!A45</f>
        <v>39994</v>
      </c>
      <c r="B45" s="74">
        <f>'CWX MPT Stats'!B45</f>
        <v>28127.49</v>
      </c>
      <c r="C45" s="74">
        <f>'CWX MPT Stats'!E45</f>
        <v>7803.5406785173282</v>
      </c>
    </row>
    <row r="46" spans="1:3" x14ac:dyDescent="0.3">
      <c r="A46" s="6">
        <f>'CWX MPT Stats'!A46</f>
        <v>40025</v>
      </c>
      <c r="B46" s="74">
        <f>'CWX MPT Stats'!B46</f>
        <v>26374.5</v>
      </c>
      <c r="C46" s="74">
        <f>'CWX MPT Stats'!E46</f>
        <v>8393.7493638039359</v>
      </c>
    </row>
    <row r="47" spans="1:3" x14ac:dyDescent="0.3">
      <c r="A47" s="6">
        <f>'CWX MPT Stats'!A47</f>
        <v>40056</v>
      </c>
      <c r="B47" s="74">
        <f>'CWX MPT Stats'!B47</f>
        <v>27171.31</v>
      </c>
      <c r="C47" s="74">
        <f>'CWX MPT Stats'!E47</f>
        <v>8696.7929165121786</v>
      </c>
    </row>
    <row r="48" spans="1:3" x14ac:dyDescent="0.3">
      <c r="A48" s="6">
        <f>'CWX MPT Stats'!A48</f>
        <v>40086</v>
      </c>
      <c r="B48" s="74">
        <f>'CWX MPT Stats'!B48</f>
        <v>27091.63</v>
      </c>
      <c r="C48" s="74">
        <f>'CWX MPT Stats'!E48</f>
        <v>9021.3374118880893</v>
      </c>
    </row>
    <row r="49" spans="1:3" x14ac:dyDescent="0.3">
      <c r="A49" s="6">
        <f>'CWX MPT Stats'!A49</f>
        <v>40117</v>
      </c>
      <c r="B49" s="74">
        <f>'CWX MPT Stats'!B49</f>
        <v>27211.16</v>
      </c>
      <c r="C49" s="74">
        <f>'CWX MPT Stats'!E49</f>
        <v>8853.7550040255519</v>
      </c>
    </row>
    <row r="50" spans="1:3" x14ac:dyDescent="0.3">
      <c r="A50" s="6">
        <f>'CWX MPT Stats'!A50</f>
        <v>40147</v>
      </c>
      <c r="B50" s="74">
        <f>'CWX MPT Stats'!B50</f>
        <v>27529.88</v>
      </c>
      <c r="C50" s="74">
        <f>'CWX MPT Stats'!E50</f>
        <v>9384.823081877601</v>
      </c>
    </row>
    <row r="51" spans="1:3" x14ac:dyDescent="0.3">
      <c r="A51" s="6">
        <f>'CWX MPT Stats'!A51</f>
        <v>40178</v>
      </c>
      <c r="B51" s="74">
        <f>'CWX MPT Stats'!B51</f>
        <v>27729.08</v>
      </c>
      <c r="C51" s="74">
        <f>'CWX MPT Stats'!E51</f>
        <v>9566.0973733275405</v>
      </c>
    </row>
    <row r="52" spans="1:3" x14ac:dyDescent="0.3">
      <c r="A52" s="6">
        <f>'CWX MPT Stats'!A52</f>
        <v>40209</v>
      </c>
      <c r="B52" s="74">
        <f>'CWX MPT Stats'!B52</f>
        <v>28007.97</v>
      </c>
      <c r="C52" s="74">
        <f>'CWX MPT Stats'!E52</f>
        <v>9221.9781698570914</v>
      </c>
    </row>
    <row r="53" spans="1:3" x14ac:dyDescent="0.3">
      <c r="A53" s="6">
        <f>'CWX MPT Stats'!A53</f>
        <v>40237</v>
      </c>
      <c r="B53" s="74">
        <f>'CWX MPT Stats'!B53</f>
        <v>28525.9</v>
      </c>
      <c r="C53" s="74">
        <f>'CWX MPT Stats'!E53</f>
        <v>9507.6335510132722</v>
      </c>
    </row>
    <row r="54" spans="1:3" x14ac:dyDescent="0.3">
      <c r="A54" s="6">
        <f>'CWX MPT Stats'!A54</f>
        <v>40268</v>
      </c>
      <c r="B54" s="74">
        <f>'CWX MPT Stats'!B54</f>
        <v>28804.78</v>
      </c>
      <c r="C54" s="74">
        <f>'CWX MPT Stats'!E54</f>
        <v>10081.39115183745</v>
      </c>
    </row>
    <row r="55" spans="1:3" x14ac:dyDescent="0.3">
      <c r="A55" s="6">
        <f>'CWX MPT Stats'!A55</f>
        <v>40298</v>
      </c>
      <c r="B55" s="74">
        <f>'CWX MPT Stats'!B55</f>
        <v>28127.49</v>
      </c>
      <c r="C55" s="74">
        <f>'CWX MPT Stats'!E55</f>
        <v>10240.5397758933</v>
      </c>
    </row>
    <row r="56" spans="1:3" x14ac:dyDescent="0.3">
      <c r="A56" s="6">
        <f>'CWX MPT Stats'!A56</f>
        <v>40329</v>
      </c>
      <c r="B56" s="74">
        <f>'CWX MPT Stats'!B56</f>
        <v>29083.67</v>
      </c>
      <c r="C56" s="74">
        <f>'CWX MPT Stats'!E56</f>
        <v>9422.8271694015675</v>
      </c>
    </row>
    <row r="57" spans="1:3" x14ac:dyDescent="0.3">
      <c r="A57" s="6">
        <f>'CWX MPT Stats'!A57</f>
        <v>40359</v>
      </c>
      <c r="B57" s="74">
        <f>'CWX MPT Stats'!B57</f>
        <v>29322.71</v>
      </c>
      <c r="C57" s="74">
        <f>'CWX MPT Stats'!E57</f>
        <v>8929.554937498011</v>
      </c>
    </row>
    <row r="58" spans="1:3" x14ac:dyDescent="0.3">
      <c r="A58" s="6">
        <f>'CWX MPT Stats'!A58</f>
        <v>40390</v>
      </c>
      <c r="B58" s="74">
        <f>'CWX MPT Stats'!B58</f>
        <v>29482.07</v>
      </c>
      <c r="C58" s="74">
        <f>'CWX MPT Stats'!E58</f>
        <v>9555.1646906151655</v>
      </c>
    </row>
    <row r="59" spans="1:3" x14ac:dyDescent="0.3">
      <c r="A59" s="6">
        <f>'CWX MPT Stats'!A59</f>
        <v>40421</v>
      </c>
      <c r="B59" s="74">
        <f>'CWX MPT Stats'!B59</f>
        <v>30677.29</v>
      </c>
      <c r="C59" s="74">
        <f>'CWX MPT Stats'!E59</f>
        <v>9123.8443274150632</v>
      </c>
    </row>
    <row r="60" spans="1:3" x14ac:dyDescent="0.3">
      <c r="A60" s="6">
        <f>'CWX MPT Stats'!A60</f>
        <v>40451</v>
      </c>
      <c r="B60" s="74">
        <f>'CWX MPT Stats'!B60</f>
        <v>29402.39</v>
      </c>
      <c r="C60" s="74">
        <f>'CWX MPT Stats'!E60</f>
        <v>9938.0688875176093</v>
      </c>
    </row>
    <row r="61" spans="1:3" x14ac:dyDescent="0.3">
      <c r="A61" s="6">
        <f>'CWX MPT Stats'!A61</f>
        <v>40482</v>
      </c>
      <c r="B61" s="74">
        <f>'CWX MPT Stats'!B61</f>
        <v>30119.52</v>
      </c>
      <c r="C61" s="74">
        <f>'CWX MPT Stats'!E61</f>
        <v>10316.235588578023</v>
      </c>
    </row>
    <row r="62" spans="1:3" x14ac:dyDescent="0.3">
      <c r="A62" s="6">
        <f>'CWX MPT Stats'!A62</f>
        <v>40512</v>
      </c>
      <c r="B62" s="74">
        <f>'CWX MPT Stats'!B62</f>
        <v>30358.57</v>
      </c>
      <c r="C62" s="74">
        <f>'CWX MPT Stats'!E62</f>
        <v>10317.537098424735</v>
      </c>
    </row>
    <row r="63" spans="1:3" x14ac:dyDescent="0.3">
      <c r="A63" s="6">
        <f>'CWX MPT Stats'!A63</f>
        <v>40543</v>
      </c>
      <c r="B63" s="74">
        <f>'CWX MPT Stats'!B63</f>
        <v>30557.77</v>
      </c>
      <c r="C63" s="74">
        <f>'CWX MPT Stats'!E63</f>
        <v>11007.077015212344</v>
      </c>
    </row>
    <row r="64" spans="1:3" x14ac:dyDescent="0.3">
      <c r="A64" s="6">
        <f>'CWX MPT Stats'!A64</f>
        <v>40574</v>
      </c>
      <c r="B64" s="74">
        <f>'CWX MPT Stats'!B64</f>
        <v>31195.22</v>
      </c>
      <c r="C64" s="74">
        <f>'CWX MPT Stats'!E64</f>
        <v>11267.951648887143</v>
      </c>
    </row>
    <row r="65" spans="1:3" x14ac:dyDescent="0.3">
      <c r="A65" s="6">
        <f>'CWX MPT Stats'!A65</f>
        <v>40602</v>
      </c>
      <c r="B65" s="74">
        <f>'CWX MPT Stats'!B65</f>
        <v>29721.119999999999</v>
      </c>
      <c r="C65" s="74">
        <f>'CWX MPT Stats'!E65</f>
        <v>11653.979469421694</v>
      </c>
    </row>
    <row r="66" spans="1:3" x14ac:dyDescent="0.3">
      <c r="A66" s="6">
        <f>'CWX MPT Stats'!A66</f>
        <v>40633</v>
      </c>
      <c r="B66" s="74">
        <f>'CWX MPT Stats'!B66</f>
        <v>30996.02</v>
      </c>
      <c r="C66" s="74">
        <f>'CWX MPT Stats'!E66</f>
        <v>11658.612844475985</v>
      </c>
    </row>
    <row r="67" spans="1:3" x14ac:dyDescent="0.3">
      <c r="A67" s="6">
        <f>'CWX MPT Stats'!A67</f>
        <v>40663</v>
      </c>
      <c r="B67" s="74">
        <f>'CWX MPT Stats'!B67</f>
        <v>31792.83</v>
      </c>
      <c r="C67" s="74">
        <f>'CWX MPT Stats'!E67</f>
        <v>12003.877376611539</v>
      </c>
    </row>
    <row r="68" spans="1:3" x14ac:dyDescent="0.3">
      <c r="A68" s="6">
        <f>'CWX MPT Stats'!A68</f>
        <v>40694</v>
      </c>
      <c r="B68" s="74">
        <f>'CWX MPT Stats'!B68</f>
        <v>32390.44</v>
      </c>
      <c r="C68" s="74">
        <f>'CWX MPT Stats'!E68</f>
        <v>11867.999748614884</v>
      </c>
    </row>
    <row r="69" spans="1:3" x14ac:dyDescent="0.3">
      <c r="A69" s="6">
        <f>'CWX MPT Stats'!A69</f>
        <v>40724</v>
      </c>
      <c r="B69" s="74">
        <f>'CWX MPT Stats'!B69</f>
        <v>32749</v>
      </c>
      <c r="C69" s="74">
        <f>'CWX MPT Stats'!E69</f>
        <v>11670.170251914777</v>
      </c>
    </row>
    <row r="70" spans="1:3" x14ac:dyDescent="0.3">
      <c r="A70" s="6">
        <f>'CWX MPT Stats'!A70</f>
        <v>40755</v>
      </c>
      <c r="B70" s="74">
        <f>'CWX MPT Stats'!B70</f>
        <v>32310.76</v>
      </c>
      <c r="C70" s="74">
        <f>'CWX MPT Stats'!E70</f>
        <v>11432.878976662387</v>
      </c>
    </row>
    <row r="71" spans="1:3" x14ac:dyDescent="0.3">
      <c r="A71" s="6">
        <f>'CWX MPT Stats'!A71</f>
        <v>40786</v>
      </c>
      <c r="B71" s="74">
        <f>'CWX MPT Stats'!B71</f>
        <v>33665.339999999997</v>
      </c>
      <c r="C71" s="74">
        <f>'CWX MPT Stats'!E71</f>
        <v>10811.79847781179</v>
      </c>
    </row>
    <row r="72" spans="1:3" x14ac:dyDescent="0.3">
      <c r="A72" s="6">
        <f>'CWX MPT Stats'!A72</f>
        <v>40816</v>
      </c>
      <c r="B72" s="74">
        <f>'CWX MPT Stats'!B72</f>
        <v>34501.99</v>
      </c>
      <c r="C72" s="74">
        <f>'CWX MPT Stats'!E72</f>
        <v>10051.768787726298</v>
      </c>
    </row>
    <row r="73" spans="1:3" x14ac:dyDescent="0.3">
      <c r="A73" s="6">
        <f>'CWX MPT Stats'!A73</f>
        <v>40847</v>
      </c>
      <c r="B73" s="74">
        <f>'CWX MPT Stats'!B73</f>
        <v>35059.760000000002</v>
      </c>
      <c r="C73" s="74">
        <f>'CWX MPT Stats'!E73</f>
        <v>11150.347219138313</v>
      </c>
    </row>
    <row r="74" spans="1:3" x14ac:dyDescent="0.3">
      <c r="A74" s="6">
        <f>'CWX MPT Stats'!A74</f>
        <v>40877</v>
      </c>
      <c r="B74" s="74">
        <f>'CWX MPT Stats'!B74</f>
        <v>35537.85</v>
      </c>
      <c r="C74" s="74">
        <f>'CWX MPT Stats'!E74</f>
        <v>11125.722652838538</v>
      </c>
    </row>
    <row r="75" spans="1:3" x14ac:dyDescent="0.3">
      <c r="A75" s="6">
        <f>'CWX MPT Stats'!A75</f>
        <v>40908</v>
      </c>
      <c r="B75" s="74">
        <f>'CWX MPT Stats'!B75</f>
        <v>35577.69</v>
      </c>
      <c r="C75" s="74">
        <f>'CWX MPT Stats'!E75</f>
        <v>11239.526673834967</v>
      </c>
    </row>
    <row r="76" spans="1:3" x14ac:dyDescent="0.3">
      <c r="A76" s="6">
        <f>'CWX MPT Stats'!A76</f>
        <v>40939</v>
      </c>
      <c r="B76" s="74">
        <f>'CWX MPT Stats'!B76</f>
        <v>35737.050000000003</v>
      </c>
      <c r="C76" s="74">
        <f>'CWX MPT Stats'!E76</f>
        <v>11743.210984512212</v>
      </c>
    </row>
    <row r="77" spans="1:3" x14ac:dyDescent="0.3">
      <c r="A77" s="6">
        <f>'CWX MPT Stats'!A77</f>
        <v>40968</v>
      </c>
      <c r="B77" s="74">
        <f>'CWX MPT Stats'!B77</f>
        <v>36135.46</v>
      </c>
      <c r="C77" s="74">
        <f>'CWX MPT Stats'!E77</f>
        <v>12251.008066305067</v>
      </c>
    </row>
    <row r="78" spans="1:3" x14ac:dyDescent="0.3">
      <c r="A78" s="6">
        <f>'CWX MPT Stats'!A78</f>
        <v>40999</v>
      </c>
      <c r="B78" s="74">
        <f>'CWX MPT Stats'!B78</f>
        <v>36772.910000000003</v>
      </c>
      <c r="C78" s="74">
        <f>'CWX MPT Stats'!E78</f>
        <v>12654.163756422338</v>
      </c>
    </row>
    <row r="79" spans="1:3" x14ac:dyDescent="0.3">
      <c r="A79" s="6">
        <f>'CWX MPT Stats'!A79</f>
        <v>41029</v>
      </c>
      <c r="B79" s="74">
        <f>'CWX MPT Stats'!B79</f>
        <v>36613.550000000003</v>
      </c>
      <c r="C79" s="74">
        <f>'CWX MPT Stats'!E79</f>
        <v>12574.771655772955</v>
      </c>
    </row>
    <row r="80" spans="1:3" x14ac:dyDescent="0.3">
      <c r="A80" s="6">
        <f>'CWX MPT Stats'!A80</f>
        <v>41060</v>
      </c>
      <c r="B80" s="74">
        <f>'CWX MPT Stats'!B80</f>
        <v>37211.160000000003</v>
      </c>
      <c r="C80" s="74">
        <f>'CWX MPT Stats'!E80</f>
        <v>11819.010917984679</v>
      </c>
    </row>
    <row r="81" spans="1:3" x14ac:dyDescent="0.3">
      <c r="A81" s="6">
        <f>'CWX MPT Stats'!A81</f>
        <v>41090</v>
      </c>
      <c r="B81" s="74">
        <f>'CWX MPT Stats'!B81</f>
        <v>37131.47</v>
      </c>
      <c r="C81" s="74">
        <f>'CWX MPT Stats'!E81</f>
        <v>12305.983842230151</v>
      </c>
    </row>
    <row r="82" spans="1:3" x14ac:dyDescent="0.3">
      <c r="A82" s="6">
        <f>'CWX MPT Stats'!A82</f>
        <v>41121</v>
      </c>
      <c r="B82" s="74">
        <f>'CWX MPT Stats'!B82</f>
        <v>36972.11</v>
      </c>
      <c r="C82" s="74">
        <f>'CWX MPT Stats'!E82</f>
        <v>12476.89811530027</v>
      </c>
    </row>
    <row r="83" spans="1:3" x14ac:dyDescent="0.3">
      <c r="A83" s="6">
        <f>'CWX MPT Stats'!A83</f>
        <v>41152</v>
      </c>
      <c r="B83" s="74">
        <f>'CWX MPT Stats'!B83</f>
        <v>37649.4</v>
      </c>
      <c r="C83" s="74">
        <f>'CWX MPT Stats'!E83</f>
        <v>12757.92012140216</v>
      </c>
    </row>
    <row r="84" spans="1:3" x14ac:dyDescent="0.3">
      <c r="A84" s="6">
        <f>'CWX MPT Stats'!A84</f>
        <v>41182</v>
      </c>
      <c r="B84" s="74">
        <f>'CWX MPT Stats'!B84</f>
        <v>38047.81</v>
      </c>
      <c r="C84" s="74">
        <f>'CWX MPT Stats'!E84</f>
        <v>13087.618595771048</v>
      </c>
    </row>
    <row r="85" spans="1:3" x14ac:dyDescent="0.3">
      <c r="A85" s="6">
        <f>'CWX MPT Stats'!A85</f>
        <v>41213</v>
      </c>
      <c r="B85" s="74">
        <f>'CWX MPT Stats'!B85</f>
        <v>38565.74</v>
      </c>
      <c r="C85" s="74">
        <f>'CWX MPT Stats'!E85</f>
        <v>12845.954247433709</v>
      </c>
    </row>
    <row r="86" spans="1:3" x14ac:dyDescent="0.3">
      <c r="A86" s="6">
        <f>'CWX MPT Stats'!A86</f>
        <v>41243</v>
      </c>
      <c r="B86" s="74">
        <f>'CWX MPT Stats'!B86</f>
        <v>38964.14</v>
      </c>
      <c r="C86" s="74">
        <f>'CWX MPT Stats'!E86</f>
        <v>12920.452671059458</v>
      </c>
    </row>
    <row r="87" spans="1:3" x14ac:dyDescent="0.3">
      <c r="A87" s="6">
        <f>'CWX MPT Stats'!A87</f>
        <v>41274</v>
      </c>
      <c r="B87" s="74">
        <f>'CWX MPT Stats'!B87</f>
        <v>39442.230000000003</v>
      </c>
      <c r="C87" s="74">
        <f>'CWX MPT Stats'!E87</f>
        <v>13038.213281989889</v>
      </c>
    </row>
    <row r="88" spans="1:3" x14ac:dyDescent="0.3">
      <c r="A88" s="6">
        <f>'CWX MPT Stats'!A88</f>
        <v>41305</v>
      </c>
      <c r="B88" s="74">
        <f>'CWX MPT Stats'!B88</f>
        <v>39760.959999999999</v>
      </c>
      <c r="C88" s="74">
        <f>'CWX MPT Stats'!E88</f>
        <v>13713.540711251411</v>
      </c>
    </row>
    <row r="89" spans="1:3" x14ac:dyDescent="0.3">
      <c r="A89" s="6">
        <f>'CWX MPT Stats'!A89</f>
        <v>41333</v>
      </c>
      <c r="B89" s="74">
        <f>'CWX MPT Stats'!B89</f>
        <v>40478.089999999997</v>
      </c>
      <c r="C89" s="74">
        <f>'CWX MPT Stats'!E89</f>
        <v>13899.708679724989</v>
      </c>
    </row>
    <row r="90" spans="1:3" x14ac:dyDescent="0.3">
      <c r="A90" s="6">
        <f>'CWX MPT Stats'!A90</f>
        <v>41364</v>
      </c>
      <c r="B90" s="74">
        <f>'CWX MPT Stats'!B90</f>
        <v>40996.019999999997</v>
      </c>
      <c r="C90" s="74">
        <f>'CWX MPT Stats'!E90</f>
        <v>14420.989403529769</v>
      </c>
    </row>
    <row r="91" spans="1:3" x14ac:dyDescent="0.3">
      <c r="A91" s="6">
        <f>'CWX MPT Stats'!A91</f>
        <v>41394</v>
      </c>
      <c r="B91" s="74">
        <f>'CWX MPT Stats'!B91</f>
        <v>41832.67</v>
      </c>
      <c r="C91" s="74">
        <f>'CWX MPT Stats'!E91</f>
        <v>14698.835725605682</v>
      </c>
    </row>
    <row r="92" spans="1:3" x14ac:dyDescent="0.3">
      <c r="A92" s="6">
        <f>'CWX MPT Stats'!A92</f>
        <v>41425</v>
      </c>
      <c r="B92" s="74">
        <f>'CWX MPT Stats'!B92</f>
        <v>38764.94</v>
      </c>
      <c r="C92" s="74">
        <f>'CWX MPT Stats'!E92</f>
        <v>15042.642566712921</v>
      </c>
    </row>
    <row r="93" spans="1:3" x14ac:dyDescent="0.3">
      <c r="A93" s="6">
        <f>'CWX MPT Stats'!A93</f>
        <v>41455</v>
      </c>
      <c r="B93" s="74">
        <f>'CWX MPT Stats'!B93</f>
        <v>39800.800000000003</v>
      </c>
      <c r="C93" s="74">
        <f>'CWX MPT Stats'!E93</f>
        <v>14840.648238503338</v>
      </c>
    </row>
    <row r="94" spans="1:3" x14ac:dyDescent="0.3">
      <c r="A94" s="6">
        <f>'CWX MPT Stats'!A94</f>
        <v>41486</v>
      </c>
      <c r="B94" s="74">
        <f>'CWX MPT Stats'!B94</f>
        <v>38884.46</v>
      </c>
      <c r="C94" s="74">
        <f>'CWX MPT Stats'!E94</f>
        <v>15595.836311959063</v>
      </c>
    </row>
    <row r="95" spans="1:3" x14ac:dyDescent="0.3">
      <c r="A95" s="6">
        <f>'CWX MPT Stats'!A95</f>
        <v>41517</v>
      </c>
      <c r="B95" s="74">
        <f>'CWX MPT Stats'!B95</f>
        <v>39840.639999999999</v>
      </c>
      <c r="C95" s="74">
        <f>'CWX MPT Stats'!E95</f>
        <v>15144.1603347564</v>
      </c>
    </row>
    <row r="96" spans="1:3" x14ac:dyDescent="0.3">
      <c r="A96" s="6">
        <f>'CWX MPT Stats'!A96</f>
        <v>41547</v>
      </c>
      <c r="B96" s="74">
        <f>'CWX MPT Stats'!B96</f>
        <v>38486.06</v>
      </c>
      <c r="C96" s="74">
        <f>'CWX MPT Stats'!E96</f>
        <v>15619.055247624392</v>
      </c>
    </row>
    <row r="97" spans="1:3" x14ac:dyDescent="0.3">
      <c r="A97" s="6">
        <f>'CWX MPT Stats'!A97</f>
        <v>41578</v>
      </c>
      <c r="B97" s="74">
        <f>'CWX MPT Stats'!B97</f>
        <v>38844.620000000003</v>
      </c>
      <c r="C97" s="74">
        <f>'CWX MPT Stats'!E97</f>
        <v>16337.020139464177</v>
      </c>
    </row>
    <row r="98" spans="1:3" x14ac:dyDescent="0.3">
      <c r="A98" s="6">
        <f>'CWX MPT Stats'!A98</f>
        <v>41608</v>
      </c>
      <c r="B98" s="74">
        <f>'CWX MPT Stats'!B98</f>
        <v>37848.61</v>
      </c>
      <c r="C98" s="74">
        <f>'CWX MPT Stats'!E98</f>
        <v>16834.873686028153</v>
      </c>
    </row>
    <row r="99" spans="1:3" x14ac:dyDescent="0.3">
      <c r="A99" s="6">
        <f>'CWX MPT Stats'!A99</f>
        <v>41639</v>
      </c>
      <c r="B99" s="74">
        <f>'CWX MPT Stats'!B99</f>
        <v>38127.49</v>
      </c>
      <c r="C99" s="74">
        <f>'CWX MPT Stats'!E99</f>
        <v>17261.092130629149</v>
      </c>
    </row>
    <row r="100" spans="1:3" x14ac:dyDescent="0.3">
      <c r="A100" s="6">
        <f>'CWX MPT Stats'!A100</f>
        <v>41670</v>
      </c>
      <c r="B100" s="74">
        <f>'CWX MPT Stats'!B100</f>
        <v>40996.019999999997</v>
      </c>
      <c r="C100" s="74">
        <f>'CWX MPT Stats'!E100</f>
        <v>16664.271775321246</v>
      </c>
    </row>
    <row r="101" spans="1:3" x14ac:dyDescent="0.3">
      <c r="A101" s="6">
        <f>'CWX MPT Stats'!A101</f>
        <v>41698</v>
      </c>
      <c r="B101" s="74">
        <f>'CWX MPT Stats'!B101</f>
        <v>41673.31</v>
      </c>
      <c r="C101" s="74">
        <f>'CWX MPT Stats'!E101</f>
        <v>17426.592122736947</v>
      </c>
    </row>
    <row r="102" spans="1:3" x14ac:dyDescent="0.3">
      <c r="A102" s="6">
        <f>'CWX MPT Stats'!A102</f>
        <v>41729</v>
      </c>
      <c r="B102" s="74">
        <f>'CWX MPT Stats'!B102</f>
        <v>42071.71</v>
      </c>
      <c r="C102" s="74">
        <f>'CWX MPT Stats'!E102</f>
        <v>17573.038010688895</v>
      </c>
    </row>
    <row r="103" spans="1:3" x14ac:dyDescent="0.3">
      <c r="A103" s="6">
        <f>'CWX MPT Stats'!A103</f>
        <v>41759</v>
      </c>
      <c r="B103" s="74">
        <f>'CWX MPT Stats'!B103</f>
        <v>42151.39</v>
      </c>
      <c r="C103" s="74">
        <f>'CWX MPT Stats'!E103</f>
        <v>17702.928693390673</v>
      </c>
    </row>
    <row r="104" spans="1:3" x14ac:dyDescent="0.3">
      <c r="A104" s="6">
        <f>'CWX MPT Stats'!A104</f>
        <v>41790</v>
      </c>
      <c r="B104" s="74">
        <f>'CWX MPT Stats'!B104</f>
        <v>42031.87</v>
      </c>
      <c r="C104" s="74">
        <f>'CWX MPT Stats'!E104</f>
        <v>18118.526817642505</v>
      </c>
    </row>
    <row r="105" spans="1:3" x14ac:dyDescent="0.3">
      <c r="A105" s="6">
        <f>'CWX MPT Stats'!A105</f>
        <v>41820</v>
      </c>
      <c r="B105" s="74">
        <f>'CWX MPT Stats'!B105</f>
        <v>42908.37</v>
      </c>
      <c r="C105" s="74">
        <f>'CWX MPT Stats'!E105</f>
        <v>18492.788989162786</v>
      </c>
    </row>
    <row r="106" spans="1:3" x14ac:dyDescent="0.3">
      <c r="A106" s="6">
        <f>'CWX MPT Stats'!A106</f>
        <v>41851</v>
      </c>
      <c r="B106" s="74">
        <f>'CWX MPT Stats'!B106</f>
        <v>43346.61</v>
      </c>
      <c r="C106" s="74">
        <f>'CWX MPT Stats'!E106</f>
        <v>18237.745119601252</v>
      </c>
    </row>
    <row r="107" spans="1:3" x14ac:dyDescent="0.3">
      <c r="A107" s="6">
        <f>'CWX MPT Stats'!A107</f>
        <v>41882</v>
      </c>
      <c r="B107" s="74">
        <f>'CWX MPT Stats'!B107</f>
        <v>43027.89</v>
      </c>
      <c r="C107" s="74">
        <f>'CWX MPT Stats'!E107</f>
        <v>18967.371539667569</v>
      </c>
    </row>
    <row r="108" spans="1:3" x14ac:dyDescent="0.3">
      <c r="A108" s="6">
        <f>'CWX MPT Stats'!A108</f>
        <v>41912</v>
      </c>
      <c r="B108" s="74">
        <f>'CWX MPT Stats'!B108</f>
        <v>43625.5</v>
      </c>
      <c r="C108" s="74">
        <f>'CWX MPT Stats'!E108</f>
        <v>18701.394987393662</v>
      </c>
    </row>
    <row r="109" spans="1:3" x14ac:dyDescent="0.3">
      <c r="A109" s="6">
        <f>'CWX MPT Stats'!A109</f>
        <v>41943</v>
      </c>
      <c r="B109" s="74">
        <f>'CWX MPT Stats'!B109</f>
        <v>41792.83</v>
      </c>
      <c r="C109" s="74">
        <f>'CWX MPT Stats'!E109</f>
        <v>19158.172883195431</v>
      </c>
    </row>
    <row r="110" spans="1:3" x14ac:dyDescent="0.3">
      <c r="A110" s="6">
        <f>'CWX MPT Stats'!A110</f>
        <v>41973</v>
      </c>
      <c r="B110" s="74">
        <f>'CWX MPT Stats'!B110</f>
        <v>40000</v>
      </c>
      <c r="C110" s="74">
        <f>'CWX MPT Stats'!E110</f>
        <v>19673.414601311477</v>
      </c>
    </row>
    <row r="111" spans="1:3" x14ac:dyDescent="0.3">
      <c r="A111" s="6">
        <f>'CWX MPT Stats'!A111</f>
        <v>42004</v>
      </c>
      <c r="B111" s="74">
        <f>'CWX MPT Stats'!B111</f>
        <v>41079.69</v>
      </c>
      <c r="C111" s="74">
        <f>'CWX MPT Stats'!E111</f>
        <v>19623.853106348713</v>
      </c>
    </row>
    <row r="112" spans="1:3" x14ac:dyDescent="0.3">
      <c r="A112" s="6">
        <f>'CWX MPT Stats'!A112</f>
        <v>42035</v>
      </c>
      <c r="B112" s="74">
        <f>'CWX MPT Stats'!B112</f>
        <v>42769.55</v>
      </c>
      <c r="C112" s="74">
        <f>'CWX MPT Stats'!E112</f>
        <v>19034.737689333342</v>
      </c>
    </row>
    <row r="113" spans="1:3" x14ac:dyDescent="0.3">
      <c r="A113" s="6">
        <f>'CWX MPT Stats'!A113</f>
        <v>42063</v>
      </c>
      <c r="B113" s="74">
        <f>'CWX MPT Stats'!B113</f>
        <v>42608.62</v>
      </c>
      <c r="C113" s="74">
        <f>'CWX MPT Stats'!E113</f>
        <v>20128.734806084933</v>
      </c>
    </row>
    <row r="114" spans="1:3" x14ac:dyDescent="0.3">
      <c r="A114" s="6">
        <f>'CWX MPT Stats'!A114</f>
        <v>42094</v>
      </c>
      <c r="B114" s="74">
        <f>'CWX MPT Stats'!B114</f>
        <v>42769.55</v>
      </c>
      <c r="C114" s="74">
        <f>'CWX MPT Stats'!E114</f>
        <v>19810.385497579366</v>
      </c>
    </row>
    <row r="115" spans="1:3" x14ac:dyDescent="0.3">
      <c r="A115" s="6">
        <f>'CWX MPT Stats'!A115</f>
        <v>42124</v>
      </c>
      <c r="B115" s="74">
        <f>'CWX MPT Stats'!B115</f>
        <v>43091.43</v>
      </c>
      <c r="C115" s="74">
        <f>'CWX MPT Stats'!E115</f>
        <v>20000.457995593075</v>
      </c>
    </row>
    <row r="116" spans="1:3" x14ac:dyDescent="0.3">
      <c r="A116" s="6">
        <f>'CWX MPT Stats'!A116</f>
        <v>42155</v>
      </c>
      <c r="B116" s="74">
        <f>'CWX MPT Stats'!B116</f>
        <v>43574.25</v>
      </c>
      <c r="C116" s="74">
        <f>'CWX MPT Stats'!E116</f>
        <v>20257.636341303212</v>
      </c>
    </row>
    <row r="117" spans="1:3" x14ac:dyDescent="0.3">
      <c r="A117" s="6">
        <f>'CWX MPT Stats'!A117</f>
        <v>42185</v>
      </c>
      <c r="B117" s="74">
        <f>'CWX MPT Stats'!B117</f>
        <v>43694.95</v>
      </c>
      <c r="C117" s="74">
        <f>'CWX MPT Stats'!E117</f>
        <v>19865.465394292187</v>
      </c>
    </row>
    <row r="118" spans="1:3" x14ac:dyDescent="0.3">
      <c r="A118" s="6">
        <f>'CWX MPT Stats'!A118</f>
        <v>42216</v>
      </c>
      <c r="B118" s="74">
        <f>'CWX MPT Stats'!B118</f>
        <v>43694.95</v>
      </c>
      <c r="C118" s="74">
        <f>'CWX MPT Stats'!E118</f>
        <v>20281.688243270441</v>
      </c>
    </row>
    <row r="119" spans="1:3" x14ac:dyDescent="0.3">
      <c r="A119" s="6">
        <f>'CWX MPT Stats'!A119</f>
        <v>42247</v>
      </c>
      <c r="B119" s="74">
        <f>'CWX MPT Stats'!B119</f>
        <v>44177.77</v>
      </c>
      <c r="C119" s="74">
        <f>'CWX MPT Stats'!E119</f>
        <v>19058.008685392542</v>
      </c>
    </row>
    <row r="120" spans="1:3" x14ac:dyDescent="0.3">
      <c r="A120" s="6">
        <f>'CWX MPT Stats'!A120</f>
        <v>42277</v>
      </c>
      <c r="B120" s="74">
        <f>'CWX MPT Stats'!B120</f>
        <v>44378.94</v>
      </c>
      <c r="C120" s="74">
        <f>'CWX MPT Stats'!E120</f>
        <v>18586.445637732129</v>
      </c>
    </row>
    <row r="121" spans="1:3" x14ac:dyDescent="0.3">
      <c r="A121" s="6">
        <f>'CWX MPT Stats'!A121</f>
        <v>42308</v>
      </c>
      <c r="B121" s="74">
        <f>'CWX MPT Stats'!B121</f>
        <v>44097.3</v>
      </c>
      <c r="C121" s="74">
        <f>'CWX MPT Stats'!E121</f>
        <v>20154.296459474343</v>
      </c>
    </row>
    <row r="122" spans="1:3" x14ac:dyDescent="0.3">
      <c r="A122" s="6">
        <f>'CWX MPT Stats'!A122</f>
        <v>42338</v>
      </c>
      <c r="B122" s="74">
        <f>'CWX MPT Stats'!B122</f>
        <v>44338.71</v>
      </c>
      <c r="C122" s="74">
        <f>'CWX MPT Stats'!E122</f>
        <v>20214.217972816929</v>
      </c>
    </row>
    <row r="123" spans="1:3" x14ac:dyDescent="0.3">
      <c r="A123" s="6">
        <f>'CWX MPT Stats'!A123</f>
        <v>42369</v>
      </c>
      <c r="B123" s="74">
        <f>'CWX MPT Stats'!B123</f>
        <v>44287.1</v>
      </c>
      <c r="C123" s="74">
        <f>'CWX MPT Stats'!E123</f>
        <v>19895.400120766546</v>
      </c>
    </row>
    <row r="124" spans="1:3" x14ac:dyDescent="0.3">
      <c r="A124" s="6">
        <f>'CWX MPT Stats'!A124</f>
        <v>42400</v>
      </c>
      <c r="B124" s="74">
        <f>'CWX MPT Stats'!B124</f>
        <v>44490.82</v>
      </c>
      <c r="C124" s="74">
        <f>'CWX MPT Stats'!E124</f>
        <v>18908.126811445276</v>
      </c>
    </row>
    <row r="125" spans="1:3" x14ac:dyDescent="0.3">
      <c r="A125" s="6">
        <f>'CWX MPT Stats'!A125</f>
        <v>42429</v>
      </c>
      <c r="B125" s="74">
        <f>'CWX MPT Stats'!B125</f>
        <v>44776.01</v>
      </c>
      <c r="C125" s="74">
        <f>'CWX MPT Stats'!E125</f>
        <v>18882.617218449734</v>
      </c>
    </row>
    <row r="126" spans="1:3" x14ac:dyDescent="0.3">
      <c r="A126" s="6">
        <f>'CWX MPT Stats'!A126</f>
        <v>42460</v>
      </c>
      <c r="B126" s="74">
        <f>'CWX MPT Stats'!B126</f>
        <v>44613.04</v>
      </c>
      <c r="C126" s="74">
        <f>'CWX MPT Stats'!E126</f>
        <v>20163.563209582928</v>
      </c>
    </row>
    <row r="127" spans="1:3" x14ac:dyDescent="0.3">
      <c r="A127" s="6">
        <f>'CWX MPT Stats'!A127</f>
        <v>42490</v>
      </c>
      <c r="B127" s="74">
        <f>'CWX MPT Stats'!B127</f>
        <v>45101.95</v>
      </c>
      <c r="C127" s="74">
        <f>'CWX MPT Stats'!E127</f>
        <v>20241.757921173339</v>
      </c>
    </row>
    <row r="128" spans="1:3" x14ac:dyDescent="0.3">
      <c r="A128" s="6">
        <f>'CWX MPT Stats'!A128</f>
        <v>42521</v>
      </c>
      <c r="B128" s="74">
        <f>'CWX MPT Stats'!B128</f>
        <v>45835.32</v>
      </c>
      <c r="C128" s="74">
        <f>'CWX MPT Stats'!E128</f>
        <v>20605.243591162849</v>
      </c>
    </row>
    <row r="129" spans="1:3" x14ac:dyDescent="0.3">
      <c r="A129" s="6">
        <f>'CWX MPT Stats'!A129</f>
        <v>42551</v>
      </c>
      <c r="B129" s="74">
        <f>'CWX MPT Stats'!B129</f>
        <v>46487.199999999997</v>
      </c>
      <c r="C129" s="74">
        <f>'CWX MPT Stats'!E129</f>
        <v>20658.657555271882</v>
      </c>
    </row>
    <row r="130" spans="1:3" x14ac:dyDescent="0.3">
      <c r="A130" s="6">
        <f>'CWX MPT Stats'!A130</f>
        <v>42582</v>
      </c>
      <c r="B130" s="74">
        <f>'CWX MPT Stats'!B130</f>
        <v>46690.91</v>
      </c>
      <c r="C130" s="74">
        <f>'CWX MPT Stats'!E130</f>
        <v>21420.301117567295</v>
      </c>
    </row>
    <row r="131" spans="1:3" x14ac:dyDescent="0.3">
      <c r="A131" s="6">
        <f>'CWX MPT Stats'!A131</f>
        <v>42613</v>
      </c>
      <c r="B131" s="74">
        <f>'CWX MPT Stats'!B131</f>
        <v>49216.95</v>
      </c>
      <c r="C131" s="74">
        <f>'CWX MPT Stats'!E131</f>
        <v>21450.392025223256</v>
      </c>
    </row>
    <row r="132" spans="1:3" x14ac:dyDescent="0.3">
      <c r="A132" s="6">
        <f>'CWX MPT Stats'!A132</f>
        <v>42643</v>
      </c>
      <c r="B132" s="74">
        <f>'CWX MPT Stats'!B132</f>
        <v>49379.92</v>
      </c>
      <c r="C132" s="74">
        <f>'CWX MPT Stats'!E132</f>
        <v>21454.400675551129</v>
      </c>
    </row>
    <row r="133" spans="1:3" x14ac:dyDescent="0.3">
      <c r="A133" s="6">
        <f>'CWX MPT Stats'!A133</f>
        <v>42674</v>
      </c>
      <c r="B133" s="74">
        <f>'CWX MPT Stats'!B133</f>
        <v>49298.43</v>
      </c>
      <c r="C133" s="74">
        <f>'CWX MPT Stats'!E133</f>
        <v>21063.062694841996</v>
      </c>
    </row>
    <row r="134" spans="1:3" x14ac:dyDescent="0.3">
      <c r="A134" s="6">
        <f>'CWX MPT Stats'!A134</f>
        <v>42704</v>
      </c>
      <c r="B134" s="74">
        <f>'CWX MPT Stats'!B134</f>
        <v>48605.81</v>
      </c>
      <c r="C134" s="74">
        <f>'CWX MPT Stats'!E134</f>
        <v>21843.13563656684</v>
      </c>
    </row>
    <row r="135" spans="1:3" x14ac:dyDescent="0.3">
      <c r="A135" s="6">
        <f>'CWX MPT Stats'!A135</f>
        <v>42735</v>
      </c>
      <c r="B135" s="74">
        <f>'CWX MPT Stats'!B135</f>
        <v>46859.47</v>
      </c>
      <c r="C135" s="74">
        <f>'CWX MPT Stats'!E135</f>
        <v>22274.87248291789</v>
      </c>
    </row>
    <row r="136" spans="1:3" x14ac:dyDescent="0.3">
      <c r="A136" s="6">
        <f>'CWX MPT Stats'!A136</f>
        <v>42766</v>
      </c>
      <c r="B136" s="74">
        <f>'CWX MPT Stats'!B136</f>
        <v>47581.78</v>
      </c>
      <c r="C136" s="74">
        <f>'CWX MPT Stats'!E136</f>
        <v>22697.342579160359</v>
      </c>
    </row>
    <row r="137" spans="1:3" x14ac:dyDescent="0.3">
      <c r="A137" s="6">
        <f>'CWX MPT Stats'!A137</f>
        <v>42794</v>
      </c>
      <c r="B137" s="74">
        <f>'CWX MPT Stats'!B137</f>
        <v>38868.980000000003</v>
      </c>
      <c r="C137" s="74">
        <f>'CWX MPT Stats'!E137</f>
        <v>23598.612117810953</v>
      </c>
    </row>
    <row r="138" spans="1:3" x14ac:dyDescent="0.3">
      <c r="A138" s="6">
        <f>'CWX MPT Stats'!A138</f>
        <v>42825</v>
      </c>
      <c r="B138" s="74">
        <f>'CWX MPT Stats'!B138</f>
        <v>38914.129999999997</v>
      </c>
      <c r="C138" s="74">
        <f>'CWX MPT Stats'!E138</f>
        <v>23626.100005773493</v>
      </c>
    </row>
    <row r="139" spans="1:3" x14ac:dyDescent="0.3">
      <c r="A139" s="6">
        <f>'CWX MPT Stats'!A139</f>
        <v>42855</v>
      </c>
      <c r="B139" s="74">
        <f>'CWX MPT Stats'!B139</f>
        <v>38778.699999999997</v>
      </c>
      <c r="C139" s="74">
        <f>'CWX MPT Stats'!E139</f>
        <v>23868.753501594332</v>
      </c>
    </row>
    <row r="140" spans="1:3" x14ac:dyDescent="0.3">
      <c r="A140" s="6">
        <f>'CWX MPT Stats'!A140</f>
        <v>42886</v>
      </c>
      <c r="B140" s="74">
        <f>'CWX MPT Stats'!B140</f>
        <v>38868.980000000003</v>
      </c>
      <c r="C140" s="74">
        <f>'CWX MPT Stats'!E140</f>
        <v>24204.647162833568</v>
      </c>
    </row>
    <row r="141" spans="1:3" x14ac:dyDescent="0.3">
      <c r="A141" s="6">
        <f>'CWX MPT Stats'!A141</f>
        <v>42916</v>
      </c>
      <c r="B141" s="74">
        <f>'CWX MPT Stats'!B141</f>
        <v>38868.980000000003</v>
      </c>
      <c r="C141" s="74">
        <f>'CWX MPT Stats'!E141</f>
        <v>24355.726425839806</v>
      </c>
    </row>
    <row r="142" spans="1:3" x14ac:dyDescent="0.3">
      <c r="A142" s="6">
        <f>'CWX MPT Stats'!A142</f>
        <v>42947</v>
      </c>
      <c r="B142" s="74">
        <f>'CWX MPT Stats'!B142</f>
        <v>38552.980000000003</v>
      </c>
      <c r="C142" s="74">
        <f>'CWX MPT Stats'!E142</f>
        <v>24856.547414854293</v>
      </c>
    </row>
    <row r="143" spans="1:3" x14ac:dyDescent="0.3">
      <c r="A143" s="6">
        <f>'CWX MPT Stats'!A143</f>
        <v>42978</v>
      </c>
      <c r="B143" s="74">
        <f>'CWX MPT Stats'!B143</f>
        <v>38778.699999999997</v>
      </c>
      <c r="C143" s="74">
        <f>'CWX MPT Stats'!E143</f>
        <v>24932.659710689968</v>
      </c>
    </row>
    <row r="144" spans="1:3" x14ac:dyDescent="0.3">
      <c r="A144" s="6">
        <f>'CWX MPT Stats'!A144</f>
        <v>43008</v>
      </c>
      <c r="B144" s="74">
        <f>'CWX MPT Stats'!B144</f>
        <v>38056.39</v>
      </c>
      <c r="C144" s="74">
        <f>'CWX MPT Stats'!E144</f>
        <v>25446.964341716379</v>
      </c>
    </row>
    <row r="145" spans="1:3" x14ac:dyDescent="0.3">
      <c r="A145" s="6">
        <f>'CWX MPT Stats'!A145</f>
        <v>43039</v>
      </c>
      <c r="B145" s="74">
        <f>'CWX MPT Stats'!B145</f>
        <v>37379.230000000003</v>
      </c>
      <c r="C145" s="74">
        <f>'CWX MPT Stats'!E145</f>
        <v>26040.765194179905</v>
      </c>
    </row>
    <row r="146" spans="1:3" x14ac:dyDescent="0.3">
      <c r="A146" s="6">
        <f>'CWX MPT Stats'!A146</f>
        <v>43069</v>
      </c>
      <c r="B146" s="74">
        <f>'CWX MPT Stats'!B146</f>
        <v>36024.910000000003</v>
      </c>
      <c r="C146" s="74">
        <f>'CWX MPT Stats'!E146</f>
        <v>26839.423696515783</v>
      </c>
    </row>
    <row r="147" spans="1:3" x14ac:dyDescent="0.3">
      <c r="A147" s="6">
        <f>'CWX MPT Stats'!A147</f>
        <v>43100</v>
      </c>
      <c r="B147" s="74">
        <f>'CWX MPT Stats'!B147</f>
        <v>36205.49</v>
      </c>
      <c r="C147" s="74">
        <f>'CWX MPT Stats'!E147</f>
        <v>27137.833874169741</v>
      </c>
    </row>
    <row r="148" spans="1:3" x14ac:dyDescent="0.3">
      <c r="A148" s="6">
        <f>'CWX MPT Stats'!A148</f>
        <v>43131</v>
      </c>
      <c r="B148" s="74">
        <f>'CWX MPT Stats'!B148</f>
        <v>35347.75</v>
      </c>
      <c r="C148" s="74">
        <f>'CWX MPT Stats'!E148</f>
        <v>28691.576329173611</v>
      </c>
    </row>
    <row r="149" spans="1:3" x14ac:dyDescent="0.3">
      <c r="A149" s="6">
        <f>'CWX MPT Stats'!A149</f>
        <v>43159</v>
      </c>
      <c r="B149" s="74">
        <f>'CWX MPT Stats'!B149</f>
        <v>35528.33</v>
      </c>
      <c r="C149" s="74">
        <f>'CWX MPT Stats'!E149</f>
        <v>27634.125608917671</v>
      </c>
    </row>
    <row r="150" spans="1:3" x14ac:dyDescent="0.3">
      <c r="A150" s="6">
        <f>'CWX MPT Stats'!A150</f>
        <v>43190</v>
      </c>
      <c r="B150" s="74">
        <f>'CWX MPT Stats'!B150</f>
        <v>35663.760000000002</v>
      </c>
      <c r="C150" s="74">
        <f>'CWX MPT Stats'!E150</f>
        <v>26931.830895632287</v>
      </c>
    </row>
    <row r="151" spans="1:3" x14ac:dyDescent="0.3">
      <c r="A151" s="6">
        <f>'CWX MPT Stats'!A151</f>
        <v>43220</v>
      </c>
      <c r="B151" s="74">
        <f>'CWX MPT Stats'!B151</f>
        <v>35844.339999999997</v>
      </c>
      <c r="C151" s="74">
        <f>'CWX MPT Stats'!E151</f>
        <v>27035.17077746116</v>
      </c>
    </row>
    <row r="152" spans="1:3" x14ac:dyDescent="0.3">
      <c r="A152" s="6">
        <f>'CWX MPT Stats'!A152</f>
        <v>43251</v>
      </c>
      <c r="B152" s="74">
        <f>'CWX MPT Stats'!B152</f>
        <v>36205.49</v>
      </c>
      <c r="C152" s="74">
        <f>'CWX MPT Stats'!E152</f>
        <v>27686.23806317999</v>
      </c>
    </row>
    <row r="153" spans="1:3" x14ac:dyDescent="0.3">
      <c r="A153" s="6">
        <f>'CWX MPT Stats'!A153</f>
        <v>43281</v>
      </c>
      <c r="B153" s="74">
        <f>'CWX MPT Stats'!B153</f>
        <v>36431.21</v>
      </c>
      <c r="C153" s="74">
        <f>'CWX MPT Stats'!E153</f>
        <v>27856.631732311424</v>
      </c>
    </row>
    <row r="154" spans="1:3" x14ac:dyDescent="0.3">
      <c r="A154" s="6">
        <f>'CWX MPT Stats'!A154</f>
        <v>43312</v>
      </c>
      <c r="B154" s="74">
        <f>'CWX MPT Stats'!B154</f>
        <v>36386.06</v>
      </c>
      <c r="C154" s="74">
        <f>'CWX MPT Stats'!E154</f>
        <v>28893.310355413851</v>
      </c>
    </row>
    <row r="155" spans="1:3" x14ac:dyDescent="0.3">
      <c r="A155" s="6">
        <f>'CWX MPT Stats'!A155</f>
        <v>43343</v>
      </c>
      <c r="B155" s="74">
        <f>'CWX MPT Stats'!B155</f>
        <v>35257.46</v>
      </c>
      <c r="C155" s="74">
        <f>'CWX MPT Stats'!E155</f>
        <v>29834.770518130888</v>
      </c>
    </row>
    <row r="156" spans="1:3" x14ac:dyDescent="0.3">
      <c r="A156" s="6">
        <f>'CWX MPT Stats'!A156</f>
        <v>43373</v>
      </c>
      <c r="B156" s="74">
        <f>'CWX MPT Stats'!B156</f>
        <v>35573.47</v>
      </c>
      <c r="C156" s="74">
        <f>'CWX MPT Stats'!E156</f>
        <v>30004.591522929772</v>
      </c>
    </row>
    <row r="157" spans="1:3" x14ac:dyDescent="0.3">
      <c r="A157" s="6">
        <f>'CWX MPT Stats'!A157</f>
        <v>43404</v>
      </c>
      <c r="B157" s="74">
        <f>'CWX MPT Stats'!B157</f>
        <v>36160.339999999997</v>
      </c>
      <c r="C157" s="74">
        <f>'CWX MPT Stats'!E157</f>
        <v>27953.77642726995</v>
      </c>
    </row>
    <row r="158" spans="1:3" x14ac:dyDescent="0.3">
      <c r="A158" s="6">
        <f>'CWX MPT Stats'!A158</f>
        <v>43434</v>
      </c>
      <c r="B158" s="74">
        <f>'CWX MPT Stats'!B158</f>
        <v>36747.22</v>
      </c>
      <c r="C158" s="74">
        <f>'CWX MPT Stats'!E158</f>
        <v>28523.421256978523</v>
      </c>
    </row>
    <row r="159" spans="1:3" x14ac:dyDescent="0.3">
      <c r="A159" s="6">
        <f>'CWX MPT Stats'!A159</f>
        <v>43465</v>
      </c>
      <c r="B159" s="74">
        <f>'CWX MPT Stats'!B159</f>
        <v>35438.04</v>
      </c>
      <c r="C159" s="74">
        <f>'CWX MPT Stats'!E159</f>
        <v>25948.045632700207</v>
      </c>
    </row>
    <row r="160" spans="1:3" x14ac:dyDescent="0.3">
      <c r="A160" s="6">
        <f>'CWX MPT Stats'!A160</f>
        <v>43496</v>
      </c>
      <c r="B160" s="74">
        <f>'CWX MPT Stats'!B160</f>
        <v>35167.18</v>
      </c>
      <c r="C160" s="74">
        <f>'CWX MPT Stats'!E160</f>
        <v>28027.389824199934</v>
      </c>
    </row>
    <row r="161" spans="1:3" x14ac:dyDescent="0.3">
      <c r="A161" s="6">
        <f>'CWX MPT Stats'!A161</f>
        <v>43524</v>
      </c>
      <c r="B161" s="74">
        <f>'CWX MPT Stats'!B161</f>
        <v>36205.49</v>
      </c>
      <c r="C161" s="74">
        <f>'CWX MPT Stats'!E161</f>
        <v>28927.305792609946</v>
      </c>
    </row>
    <row r="162" spans="1:3" x14ac:dyDescent="0.3">
      <c r="A162" s="6">
        <f>'CWX MPT Stats'!A162</f>
        <v>43555</v>
      </c>
      <c r="B162" s="74">
        <f>'CWX MPT Stats'!B162</f>
        <v>35934.620000000003</v>
      </c>
      <c r="C162" s="74">
        <f>'CWX MPT Stats'!E162</f>
        <v>29489.401865207594</v>
      </c>
    </row>
    <row r="163" spans="1:3" x14ac:dyDescent="0.3">
      <c r="A163" s="6">
        <f>'CWX MPT Stats'!A163</f>
        <v>43585</v>
      </c>
      <c r="B163" s="74">
        <f>'CWX MPT Stats'!B163</f>
        <v>35167.18</v>
      </c>
      <c r="C163" s="74">
        <f>'CWX MPT Stats'!E163</f>
        <v>30683.406998580474</v>
      </c>
    </row>
    <row r="164" spans="1:3" x14ac:dyDescent="0.3">
      <c r="A164" s="6">
        <f>'CWX MPT Stats'!A164</f>
        <v>43616</v>
      </c>
      <c r="B164" s="74">
        <f>'CWX MPT Stats'!B164</f>
        <v>36205.49</v>
      </c>
      <c r="C164" s="74">
        <f>'CWX MPT Stats'!E164</f>
        <v>28733.537006631577</v>
      </c>
    </row>
    <row r="165" spans="1:3" x14ac:dyDescent="0.3">
      <c r="A165" s="6">
        <f>'CWX MPT Stats'!A165</f>
        <v>43646</v>
      </c>
      <c r="B165" s="74">
        <f>'CWX MPT Stats'!B165</f>
        <v>35483.18</v>
      </c>
      <c r="C165" s="74">
        <f>'CWX MPT Stats'!E165</f>
        <v>30758.582207326512</v>
      </c>
    </row>
    <row r="166" spans="1:3" x14ac:dyDescent="0.3">
      <c r="A166" s="6">
        <f>'CWX MPT Stats'!A166</f>
        <v>43677</v>
      </c>
      <c r="B166" s="74">
        <f>'CWX MPT Stats'!B166</f>
        <v>35573.47</v>
      </c>
      <c r="C166" s="74">
        <f>'CWX MPT Stats'!E166</f>
        <v>31200.679072057381</v>
      </c>
    </row>
    <row r="167" spans="1:3" x14ac:dyDescent="0.3">
      <c r="A167" s="6">
        <f>'CWX MPT Stats'!A167</f>
        <v>43708</v>
      </c>
      <c r="B167" s="74">
        <f>'CWX MPT Stats'!B167</f>
        <v>35347.75</v>
      </c>
      <c r="C167" s="74">
        <f>'CWX MPT Stats'!E167</f>
        <v>30706.417692670322</v>
      </c>
    </row>
    <row r="168" spans="1:3" x14ac:dyDescent="0.3">
      <c r="A168" s="6">
        <f>'CWX MPT Stats'!A168</f>
        <v>43738</v>
      </c>
      <c r="B168" s="74">
        <f>'CWX MPT Stats'!B168</f>
        <v>35392.9</v>
      </c>
      <c r="C168" s="74">
        <f>'CWX MPT Stats'!E168</f>
        <v>31280.956199402535</v>
      </c>
    </row>
    <row r="169" spans="1:3" x14ac:dyDescent="0.3">
      <c r="A169" s="6">
        <f>'CWX MPT Stats'!A169</f>
        <v>43769</v>
      </c>
      <c r="B169" s="74">
        <f>'CWX MPT Stats'!B169</f>
        <v>35528</v>
      </c>
      <c r="C169" s="74">
        <f>'CWX MPT Stats'!E169</f>
        <v>31958.470165206531</v>
      </c>
    </row>
    <row r="170" spans="1:3" x14ac:dyDescent="0.3">
      <c r="A170" s="6">
        <f>'CWX MPT Stats'!A170</f>
        <v>43799</v>
      </c>
      <c r="B170" s="74">
        <f>'CWX MPT Stats'!B170</f>
        <v>34671</v>
      </c>
      <c r="C170" s="74">
        <f>'CWX MPT Stats'!E170</f>
        <v>33118.53192177719</v>
      </c>
    </row>
    <row r="171" spans="1:3" x14ac:dyDescent="0.3">
      <c r="A171" s="6">
        <f>'CWX MPT Stats'!A171</f>
        <v>43830</v>
      </c>
      <c r="B171" s="74">
        <f>'CWX MPT Stats'!B171</f>
        <v>33632</v>
      </c>
      <c r="C171" s="74">
        <f>'CWX MPT Stats'!E171</f>
        <v>34118.14354444528</v>
      </c>
    </row>
    <row r="172" spans="1:3" x14ac:dyDescent="0.3">
      <c r="A172" s="6">
        <f>'CWX MPT Stats'!A172</f>
        <v>43861</v>
      </c>
      <c r="B172" s="74">
        <f>'CWX MPT Stats'!B172</f>
        <v>33136</v>
      </c>
      <c r="C172" s="74">
        <f>'CWX MPT Stats'!E172</f>
        <v>34104.764023221091</v>
      </c>
    </row>
    <row r="173" spans="1:3" x14ac:dyDescent="0.3">
      <c r="A173" s="6">
        <f>'CWX MPT Stats'!A173</f>
        <v>43890</v>
      </c>
      <c r="B173" s="74">
        <f>'CWX MPT Stats'!B173</f>
        <v>33361</v>
      </c>
      <c r="C173" s="74">
        <f>'CWX MPT Stats'!E173</f>
        <v>31297.303163077228</v>
      </c>
    </row>
    <row r="174" spans="1:3" x14ac:dyDescent="0.3">
      <c r="A174" s="6">
        <f>'CWX MPT Stats'!A174</f>
        <v>43921</v>
      </c>
      <c r="B174" s="74">
        <f>'CWX MPT Stats'!B174</f>
        <v>34084</v>
      </c>
      <c r="C174" s="74">
        <f>'CWX MPT Stats'!E174</f>
        <v>27431.662737163268</v>
      </c>
    </row>
    <row r="175" spans="1:3" x14ac:dyDescent="0.3">
      <c r="A175" s="6">
        <f>'CWX MPT Stats'!A175</f>
        <v>43951</v>
      </c>
      <c r="B175" s="74">
        <f>'CWX MPT Stats'!B175</f>
        <v>34039</v>
      </c>
      <c r="C175" s="74">
        <f>'CWX MPT Stats'!E175</f>
        <v>30948.238222189277</v>
      </c>
    </row>
    <row r="176" spans="1:3" x14ac:dyDescent="0.3">
      <c r="A176" s="6">
        <f>'CWX MPT Stats'!A176</f>
        <v>43982</v>
      </c>
      <c r="B176" s="74">
        <f>'CWX MPT Stats'!B176</f>
        <v>34219</v>
      </c>
      <c r="C176" s="74">
        <f>'CWX MPT Stats'!E176</f>
        <v>32422.224153786683</v>
      </c>
    </row>
    <row r="177" spans="1:3" x14ac:dyDescent="0.3">
      <c r="A177" s="6">
        <f>'CWX MPT Stats'!A177</f>
        <v>44012</v>
      </c>
      <c r="B177" s="74">
        <f>'CWX MPT Stats'!B177</f>
        <v>34400</v>
      </c>
      <c r="C177" s="74">
        <f>'CWX MPT Stats'!E177</f>
        <v>33067.044192241294</v>
      </c>
    </row>
    <row r="178" spans="1:3" x14ac:dyDescent="0.3">
      <c r="A178" s="6">
        <f>'CWX MPT Stats'!A178</f>
        <v>44043</v>
      </c>
      <c r="B178" s="74">
        <f>'CWX MPT Stats'!B178</f>
        <v>34445</v>
      </c>
      <c r="C178" s="74">
        <f>'CWX MPT Stats'!E178</f>
        <v>34931.535138245934</v>
      </c>
    </row>
    <row r="179" spans="1:3" x14ac:dyDescent="0.3">
      <c r="A179" s="6">
        <f>'CWX MPT Stats'!A179</f>
        <v>44074</v>
      </c>
      <c r="B179" s="74">
        <f>'CWX MPT Stats'!B179</f>
        <v>34355</v>
      </c>
      <c r="C179" s="74">
        <f>'CWX MPT Stats'!E179</f>
        <v>37442.407934521238</v>
      </c>
    </row>
    <row r="180" spans="1:3" x14ac:dyDescent="0.3">
      <c r="A180" s="6">
        <f>'CWX MPT Stats'!A180</f>
        <v>44104</v>
      </c>
      <c r="B180" s="74">
        <f>'CWX MPT Stats'!B180</f>
        <v>34445</v>
      </c>
      <c r="C180" s="74">
        <f>'CWX MPT Stats'!E180</f>
        <v>36019.701490884254</v>
      </c>
    </row>
    <row r="181" spans="1:3" x14ac:dyDescent="0.3">
      <c r="A181" s="6">
        <f>'CWX MPT Stats'!A181</f>
        <v>44135</v>
      </c>
      <c r="B181" s="74">
        <f>'CWX MPT Stats'!B181</f>
        <v>34490</v>
      </c>
      <c r="C181" s="74">
        <f>'CWX MPT Stats'!E181</f>
        <v>35061.842304098653</v>
      </c>
    </row>
    <row r="182" spans="1:3" x14ac:dyDescent="0.3">
      <c r="A182" s="6">
        <f>'CWX MPT Stats'!A182</f>
        <v>44165</v>
      </c>
      <c r="B182" s="74">
        <f>'CWX MPT Stats'!B182</f>
        <v>34445</v>
      </c>
      <c r="C182" s="74">
        <f>'CWX MPT Stats'!E182</f>
        <v>38899.838660868467</v>
      </c>
    </row>
    <row r="183" spans="1:3" x14ac:dyDescent="0.3">
      <c r="A183" s="6">
        <f>'CWX MPT Stats'!A183</f>
        <v>44196</v>
      </c>
      <c r="B183" s="74">
        <f>'CWX MPT Stats'!B183</f>
        <v>34806</v>
      </c>
      <c r="C183" s="74">
        <f>'CWX MPT Stats'!E183</f>
        <v>40395.481716315146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DAC3D-2065-4A40-B09A-D5112F2117C1}">
  <sheetPr>
    <tabColor rgb="FFC00000"/>
  </sheetPr>
  <dimension ref="A1:D16"/>
  <sheetViews>
    <sheetView workbookViewId="0"/>
  </sheetViews>
  <sheetFormatPr defaultRowHeight="14.4" x14ac:dyDescent="0.3"/>
  <cols>
    <col min="2" max="2" width="9.109375" style="75"/>
    <col min="3" max="3" width="10.109375" style="75" bestFit="1" customWidth="1"/>
  </cols>
  <sheetData>
    <row r="1" spans="1:4" x14ac:dyDescent="0.3">
      <c r="A1" t="s">
        <v>35</v>
      </c>
      <c r="B1" s="75" t="s">
        <v>36</v>
      </c>
      <c r="C1" s="75" t="s">
        <v>37</v>
      </c>
      <c r="D1" t="s">
        <v>38</v>
      </c>
    </row>
    <row r="2" spans="1:4" x14ac:dyDescent="0.3">
      <c r="A2">
        <f>'CWX MPT Stats'!S22</f>
        <v>2006</v>
      </c>
      <c r="B2" s="75">
        <f>'CWX MPT Stats'!T22*100</f>
        <v>52.509562707813842</v>
      </c>
      <c r="C2" s="75">
        <f>'CWX MPT Stats'!U22*100</f>
        <v>15.794463807112491</v>
      </c>
      <c r="D2">
        <v>1</v>
      </c>
    </row>
    <row r="3" spans="1:4" x14ac:dyDescent="0.3">
      <c r="A3">
        <f>'CWX MPT Stats'!S23</f>
        <v>2007</v>
      </c>
      <c r="B3" s="75">
        <f>'CWX MPT Stats'!T23*100</f>
        <v>4.3037926422042405</v>
      </c>
      <c r="C3" s="75">
        <f>'CWX MPT Stats'!U23*100</f>
        <v>5.493726356621087</v>
      </c>
      <c r="D3">
        <v>2</v>
      </c>
    </row>
    <row r="4" spans="1:4" x14ac:dyDescent="0.3">
      <c r="A4">
        <f>'CWX MPT Stats'!S24</f>
        <v>2008</v>
      </c>
      <c r="B4" s="75">
        <f>'CWX MPT Stats'!T24*100</f>
        <v>50.242714601988261</v>
      </c>
      <c r="C4" s="75">
        <f>'CWX MPT Stats'!U24*100</f>
        <v>-36.997610819389202</v>
      </c>
      <c r="D4">
        <v>3</v>
      </c>
    </row>
    <row r="5" spans="1:4" x14ac:dyDescent="0.3">
      <c r="A5">
        <f>'CWX MPT Stats'!S25</f>
        <v>2009</v>
      </c>
      <c r="B5" s="75">
        <f>'CWX MPT Stats'!T25*100</f>
        <v>12.439424443511825</v>
      </c>
      <c r="C5" s="75">
        <f>'CWX MPT Stats'!U25*100</f>
        <v>26.464232129829668</v>
      </c>
      <c r="D5">
        <v>4</v>
      </c>
    </row>
    <row r="6" spans="1:4" x14ac:dyDescent="0.3">
      <c r="A6">
        <f>'CWX MPT Stats'!S26</f>
        <v>2010</v>
      </c>
      <c r="B6" s="75">
        <f>'CWX MPT Stats'!T26*100</f>
        <v>10.201167871418736</v>
      </c>
      <c r="C6" s="75">
        <f>'CWX MPT Stats'!U26*100</f>
        <v>15.063401360544205</v>
      </c>
      <c r="D6">
        <v>5</v>
      </c>
    </row>
    <row r="7" spans="1:4" x14ac:dyDescent="0.3">
      <c r="A7">
        <f>'CWX MPT Stats'!S27</f>
        <v>2011</v>
      </c>
      <c r="B7" s="75">
        <f>'CWX MPT Stats'!T27*100</f>
        <v>16.427638535141796</v>
      </c>
      <c r="C7" s="75">
        <f>'CWX MPT Stats'!U27*100</f>
        <v>2.1118200436079926</v>
      </c>
      <c r="D7">
        <v>6</v>
      </c>
    </row>
    <row r="8" spans="1:4" x14ac:dyDescent="0.3">
      <c r="A8">
        <f>'CWX MPT Stats'!S28</f>
        <v>2012</v>
      </c>
      <c r="B8" s="75">
        <f>'CWX MPT Stats'!T28*100</f>
        <v>10.862256655786261</v>
      </c>
      <c r="C8" s="75">
        <f>'CWX MPT Stats'!U28*100</f>
        <v>16.003223804274349</v>
      </c>
      <c r="D8">
        <v>7</v>
      </c>
    </row>
    <row r="9" spans="1:4" x14ac:dyDescent="0.3">
      <c r="A9">
        <f>'CWX MPT Stats'!S29</f>
        <v>2013</v>
      </c>
      <c r="B9" s="75">
        <f>'CWX MPT Stats'!T29*100</f>
        <v>-3.3333307979797389</v>
      </c>
      <c r="C9" s="75">
        <f>'CWX MPT Stats'!U29*100</f>
        <v>32.38847806296021</v>
      </c>
      <c r="D9">
        <v>8</v>
      </c>
    </row>
    <row r="10" spans="1:4" x14ac:dyDescent="0.3">
      <c r="A10">
        <f>'CWX MPT Stats'!S30</f>
        <v>2014</v>
      </c>
      <c r="B10" s="75">
        <f>'CWX MPT Stats'!T30*100</f>
        <v>7.7429697050605872</v>
      </c>
      <c r="C10" s="75">
        <f>'CWX MPT Stats'!U30*100</f>
        <v>13.688363157085149</v>
      </c>
      <c r="D10">
        <v>9</v>
      </c>
    </row>
    <row r="11" spans="1:4" x14ac:dyDescent="0.3">
      <c r="A11">
        <f>'CWX MPT Stats'!S31</f>
        <v>2015</v>
      </c>
      <c r="B11" s="75">
        <f>'CWX MPT Stats'!T31*100</f>
        <v>7.8077755698740647</v>
      </c>
      <c r="C11" s="75">
        <f>'CWX MPT Stats'!U31*100</f>
        <v>1.383759921898231</v>
      </c>
      <c r="D11">
        <v>10</v>
      </c>
    </row>
    <row r="12" spans="1:4" x14ac:dyDescent="0.3">
      <c r="A12">
        <f>'CWX MPT Stats'!S32</f>
        <v>2016</v>
      </c>
      <c r="B12" s="75">
        <f>'CWX MPT Stats'!T32*100</f>
        <v>5.8083956727805752</v>
      </c>
      <c r="C12" s="75">
        <f>'CWX MPT Stats'!U32*100</f>
        <v>11.959912078710522</v>
      </c>
      <c r="D12">
        <v>11</v>
      </c>
    </row>
    <row r="13" spans="1:4" x14ac:dyDescent="0.3">
      <c r="A13">
        <f>'CWX MPT Stats'!S33</f>
        <v>2017</v>
      </c>
      <c r="B13" s="75">
        <f>'CWX MPT Stats'!T33*100</f>
        <v>-22.736023262747107</v>
      </c>
      <c r="C13" s="75">
        <f>'CWX MPT Stats'!U33*100</f>
        <v>21.831601482707242</v>
      </c>
      <c r="D13">
        <v>12</v>
      </c>
    </row>
    <row r="14" spans="1:4" x14ac:dyDescent="0.3">
      <c r="A14">
        <f>'CWX MPT Stats'!S34</f>
        <v>2018</v>
      </c>
      <c r="B14" s="75">
        <f>'CWX MPT Stats'!T34*100</f>
        <v>-2.1197061550610075</v>
      </c>
      <c r="C14" s="75">
        <f>'CWX MPT Stats'!U34*100</f>
        <v>-4.3842417452558564</v>
      </c>
      <c r="D14">
        <v>13</v>
      </c>
    </row>
    <row r="15" spans="1:4" x14ac:dyDescent="0.3">
      <c r="A15">
        <f>'CWX MPT Stats'!S35</f>
        <v>2019</v>
      </c>
      <c r="B15" s="75">
        <f>'CWX MPT Stats'!T35*100</f>
        <v>-5.0963315126908881</v>
      </c>
      <c r="C15" s="75">
        <f>'CWX MPT Stats'!U35*100</f>
        <v>31.486370986834423</v>
      </c>
      <c r="D15">
        <v>14</v>
      </c>
    </row>
    <row r="16" spans="1:4" x14ac:dyDescent="0.3">
      <c r="A16">
        <v>2020</v>
      </c>
      <c r="B16" s="75">
        <f>'CWX MPT Stats'!T36*100</f>
        <v>3.4907231208372913</v>
      </c>
      <c r="C16" s="75">
        <f>'CWX MPT Stats'!U36*100</f>
        <v>18.398826898926824</v>
      </c>
      <c r="D16">
        <v>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C47EA-8730-4BC7-90E3-D3DF2DE909D8}">
  <sheetPr>
    <tabColor rgb="FFC00000"/>
  </sheetPr>
  <dimension ref="A1:G7"/>
  <sheetViews>
    <sheetView workbookViewId="0"/>
  </sheetViews>
  <sheetFormatPr defaultRowHeight="14.4" x14ac:dyDescent="0.3"/>
  <cols>
    <col min="1" max="1" width="22" bestFit="1" customWidth="1"/>
    <col min="2" max="5" width="9.109375" style="74"/>
    <col min="6" max="6" width="15.6640625" style="74" bestFit="1" customWidth="1"/>
  </cols>
  <sheetData>
    <row r="1" spans="1:7" x14ac:dyDescent="0.3">
      <c r="A1" t="str">
        <f>'CWX MPT Stats'!I18</f>
        <v>Share Class/Benchmark</v>
      </c>
      <c r="B1" s="74" t="s">
        <v>39</v>
      </c>
      <c r="C1" s="74" t="s">
        <v>40</v>
      </c>
      <c r="D1" s="74" t="s">
        <v>41</v>
      </c>
      <c r="E1" s="74" t="s">
        <v>42</v>
      </c>
      <c r="F1" s="74" t="str">
        <f>'CWX MPT Stats'!N18</f>
        <v>Since Inception*</v>
      </c>
      <c r="G1" s="74" t="s">
        <v>38</v>
      </c>
    </row>
    <row r="2" spans="1:7" x14ac:dyDescent="0.3">
      <c r="A2" t="str">
        <f>'CWX MPT Stats'!I19</f>
        <v>Class A</v>
      </c>
      <c r="B2" s="74">
        <f>'CWX MPT Stats'!J19</f>
        <v>3.4907231208372913</v>
      </c>
      <c r="C2" s="74">
        <f>'CWX MPT Stats'!K19</f>
        <v>-1.3054369185098613</v>
      </c>
      <c r="D2" s="74">
        <f>'CWX MPT Stats'!L19</f>
        <v>-4.7038457711555353</v>
      </c>
      <c r="E2" s="74">
        <f>'CWX MPT Stats'!M19</f>
        <v>1.3102170518970446</v>
      </c>
      <c r="F2" s="74">
        <f>'CWX MPT Stats'!N19</f>
        <v>8.64</v>
      </c>
      <c r="G2">
        <v>1</v>
      </c>
    </row>
    <row r="3" spans="1:7" x14ac:dyDescent="0.3">
      <c r="A3" t="str">
        <f>'CWX MPT Stats'!I20</f>
        <v>Class A w/ Sales Charge</v>
      </c>
      <c r="B3" s="74">
        <f>'CWX MPT Stats'!J20</f>
        <v>-2.41</v>
      </c>
      <c r="C3" s="74">
        <f>'CWX MPT Stats'!K20</f>
        <v>-3.24</v>
      </c>
      <c r="D3" s="74">
        <f>'CWX MPT Stats'!L20</f>
        <v>-5.82</v>
      </c>
      <c r="E3" s="74">
        <f>'CWX MPT Stats'!M20</f>
        <v>0.71</v>
      </c>
      <c r="F3" s="74">
        <f>'CWX MPT Stats'!N20</f>
        <v>8.23</v>
      </c>
      <c r="G3">
        <v>2</v>
      </c>
    </row>
    <row r="4" spans="1:7" x14ac:dyDescent="0.3">
      <c r="A4" t="str">
        <f>'CWX MPT Stats'!I21</f>
        <v>S&amp;P 500 TR Index</v>
      </c>
      <c r="B4" s="74">
        <f>'CWX MPT Stats'!J21</f>
        <v>18.398826898926824</v>
      </c>
      <c r="C4" s="74">
        <f>'CWX MPT Stats'!K21</f>
        <v>14.178904188562003</v>
      </c>
      <c r="D4" s="74">
        <f>'CWX MPT Stats'!L21</f>
        <v>15.216856682869984</v>
      </c>
      <c r="E4" s="74">
        <f>'CWX MPT Stats'!M21</f>
        <v>13.884882650942366</v>
      </c>
      <c r="F4" s="74">
        <f>'CWX MPT Stats'!N21</f>
        <v>9.7200000000000006</v>
      </c>
      <c r="G4">
        <v>3</v>
      </c>
    </row>
    <row r="5" spans="1:7" x14ac:dyDescent="0.3">
      <c r="A5" t="str">
        <f>'CWX MPT Stats'!I22</f>
        <v>Class C</v>
      </c>
      <c r="B5" s="74">
        <f>'CWX MPT Stats'!J22</f>
        <v>2.82</v>
      </c>
      <c r="C5" s="74">
        <f>'CWX MPT Stats'!K22</f>
        <v>-2.02</v>
      </c>
      <c r="D5" s="74">
        <f>'CWX MPT Stats'!L22</f>
        <v>-5.41</v>
      </c>
      <c r="E5" s="74" t="str">
        <f>'CWX MPT Stats'!M22</f>
        <v>n/a</v>
      </c>
      <c r="F5" s="74">
        <f>'CWX MPT Stats'!N22</f>
        <v>-2.5499999999999998</v>
      </c>
      <c r="G5">
        <v>4</v>
      </c>
    </row>
    <row r="6" spans="1:7" x14ac:dyDescent="0.3">
      <c r="A6" t="str">
        <f>'CWX MPT Stats'!I23</f>
        <v>Class I</v>
      </c>
      <c r="B6" s="74">
        <f>'CWX MPT Stats'!J23</f>
        <v>3.7</v>
      </c>
      <c r="C6" s="74">
        <f>'CWX MPT Stats'!K23</f>
        <v>-1.04</v>
      </c>
      <c r="D6" s="74">
        <f>'CWX MPT Stats'!L23</f>
        <v>-4.46</v>
      </c>
      <c r="E6" s="74" t="str">
        <f>'CWX MPT Stats'!M23</f>
        <v>n/a</v>
      </c>
      <c r="F6" s="74">
        <f>'CWX MPT Stats'!N23</f>
        <v>-1.59</v>
      </c>
      <c r="G6">
        <v>5</v>
      </c>
    </row>
    <row r="7" spans="1:7" x14ac:dyDescent="0.3">
      <c r="A7" t="str">
        <f>'CWX MPT Stats'!I24</f>
        <v>S&amp;P 500 TR Index</v>
      </c>
      <c r="B7" s="74">
        <f>'CWX MPT Stats'!J24</f>
        <v>18.398826898926824</v>
      </c>
      <c r="C7" s="74">
        <f>'CWX MPT Stats'!K24</f>
        <v>14.178904188562003</v>
      </c>
      <c r="D7" s="74">
        <f>'CWX MPT Stats'!L24</f>
        <v>15.216856682869984</v>
      </c>
      <c r="E7" s="74" t="str">
        <f>'CWX MPT Stats'!M24</f>
        <v>n/a</v>
      </c>
      <c r="F7" s="74">
        <f>'CWX MPT Stats'!N24</f>
        <v>14.31</v>
      </c>
      <c r="G7">
        <v>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E5F3B8-D131-4B80-B2A6-D9219837B693}">
  <sheetPr>
    <tabColor rgb="FFC00000"/>
  </sheetPr>
  <dimension ref="A1:D5"/>
  <sheetViews>
    <sheetView workbookViewId="0"/>
  </sheetViews>
  <sheetFormatPr defaultRowHeight="14.4" x14ac:dyDescent="0.3"/>
  <cols>
    <col min="1" max="1" width="17.5546875" bestFit="1" customWidth="1"/>
    <col min="2" max="3" width="9.109375" style="74"/>
  </cols>
  <sheetData>
    <row r="1" spans="1:4" x14ac:dyDescent="0.3">
      <c r="A1" t="s">
        <v>43</v>
      </c>
      <c r="B1" s="74" t="s">
        <v>36</v>
      </c>
      <c r="C1" s="74" t="s">
        <v>37</v>
      </c>
      <c r="D1" t="s">
        <v>38</v>
      </c>
    </row>
    <row r="2" spans="1:4" x14ac:dyDescent="0.3">
      <c r="A2" t="s">
        <v>49</v>
      </c>
      <c r="B2" s="74">
        <f>'CWX MPT Stats'!K9</f>
        <v>10.711046105266687</v>
      </c>
      <c r="C2" s="74">
        <f>'CWX MPT Stats'!L9</f>
        <v>0</v>
      </c>
      <c r="D2">
        <v>1</v>
      </c>
    </row>
    <row r="3" spans="1:4" x14ac:dyDescent="0.3">
      <c r="A3" t="s">
        <v>50</v>
      </c>
      <c r="B3" s="74">
        <f>'CWX MPT Stats'!K10</f>
        <v>-0.22148848098305937</v>
      </c>
      <c r="C3" s="74">
        <f>'CWX MPT Stats'!L10</f>
        <v>0</v>
      </c>
      <c r="D3">
        <v>2</v>
      </c>
    </row>
    <row r="4" spans="1:4" x14ac:dyDescent="0.3">
      <c r="A4" t="s">
        <v>51</v>
      </c>
      <c r="B4" s="74">
        <f>'CWX MPT Stats'!K11</f>
        <v>6.284283013141323E-2</v>
      </c>
      <c r="C4" s="74">
        <f>'CWX MPT Stats'!L11</f>
        <v>0</v>
      </c>
      <c r="D4">
        <v>3</v>
      </c>
    </row>
    <row r="5" spans="1:4" x14ac:dyDescent="0.3">
      <c r="A5" t="s">
        <v>52</v>
      </c>
      <c r="B5" s="74">
        <f>'CWX MPT Stats'!K12*100</f>
        <v>70.91412742382272</v>
      </c>
      <c r="C5" s="74">
        <f>'CWX MPT Stats'!L12*100</f>
        <v>68.69806094182826</v>
      </c>
      <c r="D5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CWX MPT Stats</vt:lpstr>
      <vt:lpstr>CWX_EXPORT_10kChart</vt:lpstr>
      <vt:lpstr>CWX_EXPORT_AnnualReturns</vt:lpstr>
      <vt:lpstr>CWX_EXPORT_PerformanceTable</vt:lpstr>
      <vt:lpstr>CWX_EXPORT_Perf&amp;RiskStatistics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J. MacDonald</dc:creator>
  <cp:lastModifiedBy>jacob</cp:lastModifiedBy>
  <dcterms:created xsi:type="dcterms:W3CDTF">2016-07-06T23:53:23Z</dcterms:created>
  <dcterms:modified xsi:type="dcterms:W3CDTF">2021-01-15T19:35:34Z</dcterms:modified>
</cp:coreProperties>
</file>