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INS\"/>
    </mc:Choice>
  </mc:AlternateContent>
  <xr:revisionPtr revIDLastSave="0" documentId="13_ncr:1_{C7817F08-B91C-4C42-A0F4-8A1FB21D72B2}" xr6:coauthVersionLast="45" xr6:coauthVersionMax="45" xr10:uidLastSave="{00000000-0000-0000-0000-000000000000}"/>
  <bookViews>
    <workbookView xWindow="-108" yWindow="-108" windowWidth="23256" windowHeight="12576" tabRatio="878" xr2:uid="{00000000-000D-0000-FFFF-FFFF00000000}"/>
  </bookViews>
  <sheets>
    <sheet name="INS Fact Sheet Backup" sheetId="1" r:id="rId1"/>
    <sheet name="INS Portfolio" sheetId="2" r:id="rId2"/>
    <sheet name="INS" sheetId="4" r:id="rId3"/>
    <sheet name="INS_EXPORT_AnnualReturn" sheetId="5" r:id="rId4"/>
    <sheet name="INS_EXPORT_10kChart" sheetId="6" r:id="rId5"/>
    <sheet name="INS_EXPORT_PerformanceTable" sheetId="7" r:id="rId6"/>
    <sheet name="INS_EXPORT_PerfRisk&amp;Statistics" sheetId="8" r:id="rId7"/>
    <sheet name="INS_EXPORT_TopHoldings" sheetId="9" r:id="rId8"/>
    <sheet name="INS_EXPORT_SectorAllocation" sheetId="10" r:id="rId9"/>
    <sheet name="INS_EXPORT_PortCharacteristics" sheetId="11" r:id="rId10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INS!$1:$2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3" i="6" l="1"/>
  <c r="B113" i="6"/>
  <c r="C113" i="6"/>
  <c r="A114" i="6"/>
  <c r="B114" i="6"/>
  <c r="C114" i="6"/>
  <c r="A115" i="6"/>
  <c r="B115" i="6"/>
  <c r="C115" i="6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A78" i="1"/>
  <c r="A79" i="1" s="1"/>
  <c r="D77" i="1"/>
  <c r="C77" i="1"/>
  <c r="A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J34" i="1"/>
  <c r="D34" i="1"/>
  <c r="C34" i="1"/>
  <c r="J33" i="1"/>
  <c r="D33" i="1"/>
  <c r="C33" i="1"/>
  <c r="J32" i="1"/>
  <c r="D32" i="1"/>
  <c r="C32" i="1"/>
  <c r="J31" i="1"/>
  <c r="D31" i="1"/>
  <c r="C31" i="1"/>
  <c r="J30" i="1"/>
  <c r="D30" i="1"/>
  <c r="C30" i="1"/>
  <c r="J29" i="1"/>
  <c r="D29" i="1"/>
  <c r="C29" i="1"/>
  <c r="J28" i="1"/>
  <c r="D28" i="1"/>
  <c r="C28" i="1"/>
  <c r="J27" i="1"/>
  <c r="D27" i="1"/>
  <c r="C27" i="1"/>
  <c r="J26" i="1"/>
  <c r="D26" i="1"/>
  <c r="C26" i="1"/>
  <c r="J25" i="1"/>
  <c r="D25" i="1"/>
  <c r="C25" i="1"/>
  <c r="K24" i="1"/>
  <c r="D24" i="1"/>
  <c r="C24" i="1"/>
  <c r="D23" i="1"/>
  <c r="C23" i="1"/>
  <c r="Q22" i="1"/>
  <c r="D22" i="1"/>
  <c r="C22" i="1"/>
  <c r="D21" i="1"/>
  <c r="C21" i="1"/>
  <c r="Q20" i="1"/>
  <c r="D20" i="1"/>
  <c r="C20" i="1"/>
  <c r="Q19" i="1"/>
  <c r="D19" i="1"/>
  <c r="C19" i="1"/>
  <c r="Q18" i="1"/>
  <c r="L18" i="1"/>
  <c r="K18" i="1"/>
  <c r="J18" i="1"/>
  <c r="D18" i="1"/>
  <c r="C18" i="1"/>
  <c r="T17" i="1"/>
  <c r="D17" i="1"/>
  <c r="C17" i="1"/>
  <c r="D16" i="1"/>
  <c r="C16" i="1"/>
  <c r="R15" i="1"/>
  <c r="K15" i="1"/>
  <c r="D15" i="1"/>
  <c r="C15" i="1"/>
  <c r="R14" i="1"/>
  <c r="D14" i="1"/>
  <c r="C14" i="1"/>
  <c r="R13" i="1"/>
  <c r="D13" i="1"/>
  <c r="C13" i="1"/>
  <c r="R12" i="1"/>
  <c r="D12" i="1"/>
  <c r="C12" i="1"/>
  <c r="R11" i="1"/>
  <c r="K11" i="1"/>
  <c r="D11" i="1"/>
  <c r="C11" i="1"/>
  <c r="R10" i="1"/>
  <c r="D10" i="1"/>
  <c r="C10" i="1"/>
  <c r="D9" i="1"/>
  <c r="C9" i="1"/>
  <c r="D8" i="1"/>
  <c r="C8" i="1"/>
  <c r="T7" i="1"/>
  <c r="S7" i="1"/>
  <c r="S17" i="1" s="1"/>
  <c r="D7" i="1"/>
  <c r="C7" i="1"/>
  <c r="D6" i="1"/>
  <c r="C6" i="1"/>
  <c r="K5" i="1"/>
  <c r="J5" i="1"/>
  <c r="J24" i="1" s="1"/>
  <c r="D5" i="1"/>
  <c r="C5" i="1"/>
  <c r="D4" i="1"/>
  <c r="C4" i="1"/>
  <c r="K3" i="1"/>
  <c r="E3" i="1"/>
  <c r="E4" i="1" s="1"/>
  <c r="D3" i="1"/>
  <c r="J13" i="1" s="1"/>
  <c r="C3" i="1"/>
  <c r="J8" i="1" s="1"/>
  <c r="E5" i="1" l="1"/>
  <c r="G4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J11" i="1"/>
  <c r="J9" i="1"/>
  <c r="J3" i="1"/>
  <c r="K12" i="1" s="1"/>
  <c r="J15" i="1"/>
  <c r="J12" i="1" s="1"/>
  <c r="G3" i="1"/>
  <c r="B110" i="6"/>
  <c r="B111" i="6"/>
  <c r="B112" i="6"/>
  <c r="S9" i="1" l="1"/>
  <c r="T14" i="1"/>
  <c r="S15" i="1"/>
  <c r="S11" i="1"/>
  <c r="S10" i="1"/>
  <c r="G5" i="1"/>
  <c r="E6" i="1"/>
  <c r="S13" i="1"/>
  <c r="S14" i="1"/>
  <c r="S12" i="1"/>
  <c r="B107" i="6"/>
  <c r="B108" i="6"/>
  <c r="B109" i="6"/>
  <c r="E7" i="1" l="1"/>
  <c r="G6" i="1"/>
  <c r="S20" i="1"/>
  <c r="S21" i="1" s="1"/>
  <c r="S18" i="1"/>
  <c r="S19" i="1"/>
  <c r="S26" i="1"/>
  <c r="S24" i="1"/>
  <c r="S25" i="1" s="1"/>
  <c r="M19" i="1" s="1"/>
  <c r="S22" i="1"/>
  <c r="S23" i="1" s="1"/>
  <c r="L19" i="1" s="1"/>
  <c r="B104" i="6"/>
  <c r="B105" i="6"/>
  <c r="B106" i="6"/>
  <c r="A11" i="5"/>
  <c r="B11" i="5"/>
  <c r="J6" i="1" l="1"/>
  <c r="S27" i="1"/>
  <c r="E8" i="1"/>
  <c r="K25" i="1"/>
  <c r="G7" i="1"/>
  <c r="B5" i="8"/>
  <c r="C4" i="6"/>
  <c r="B3" i="11"/>
  <c r="B4" i="11"/>
  <c r="B5" i="11"/>
  <c r="B2" i="11"/>
  <c r="A3" i="11"/>
  <c r="A4" i="11"/>
  <c r="B3" i="10"/>
  <c r="B4" i="10"/>
  <c r="B5" i="10"/>
  <c r="B6" i="10"/>
  <c r="B7" i="10"/>
  <c r="B2" i="10"/>
  <c r="A3" i="10"/>
  <c r="A4" i="10"/>
  <c r="A5" i="10"/>
  <c r="A6" i="10"/>
  <c r="A7" i="10"/>
  <c r="A2" i="10"/>
  <c r="B3" i="9"/>
  <c r="B4" i="9"/>
  <c r="B5" i="9"/>
  <c r="B6" i="9"/>
  <c r="B7" i="9"/>
  <c r="B8" i="9"/>
  <c r="B9" i="9"/>
  <c r="B10" i="9"/>
  <c r="B11" i="9"/>
  <c r="B2" i="9"/>
  <c r="A3" i="9"/>
  <c r="A4" i="9"/>
  <c r="A5" i="9"/>
  <c r="A6" i="9"/>
  <c r="A7" i="9"/>
  <c r="A8" i="9"/>
  <c r="A9" i="9"/>
  <c r="A10" i="9"/>
  <c r="A11" i="9"/>
  <c r="A2" i="9"/>
  <c r="C3" i="8"/>
  <c r="C4" i="8"/>
  <c r="C5" i="8"/>
  <c r="B4" i="8"/>
  <c r="A2" i="8"/>
  <c r="A5" i="7"/>
  <c r="B5" i="7"/>
  <c r="C5" i="7"/>
  <c r="D5" i="7"/>
  <c r="E5" i="7"/>
  <c r="F5" i="7"/>
  <c r="A2" i="7"/>
  <c r="A3" i="7"/>
  <c r="B3" i="7"/>
  <c r="C3" i="7"/>
  <c r="D3" i="7"/>
  <c r="E3" i="7"/>
  <c r="F3" i="7"/>
  <c r="A4" i="7"/>
  <c r="F1" i="7"/>
  <c r="B1" i="7"/>
  <c r="C1" i="7"/>
  <c r="D1" i="7"/>
  <c r="E1" i="7"/>
  <c r="A1" i="7"/>
  <c r="C3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2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2" i="6"/>
  <c r="B3" i="5"/>
  <c r="B4" i="5"/>
  <c r="B5" i="5"/>
  <c r="B6" i="5"/>
  <c r="B7" i="5"/>
  <c r="B8" i="5"/>
  <c r="B9" i="5"/>
  <c r="B2" i="5"/>
  <c r="A7" i="5"/>
  <c r="A8" i="5"/>
  <c r="A9" i="5"/>
  <c r="A10" i="5"/>
  <c r="A3" i="5"/>
  <c r="A4" i="5"/>
  <c r="A5" i="5"/>
  <c r="A6" i="5"/>
  <c r="A2" i="5"/>
  <c r="E9" i="1" l="1"/>
  <c r="G8" i="1"/>
  <c r="N19" i="1"/>
  <c r="J14" i="1"/>
  <c r="A80" i="6"/>
  <c r="J10" i="1" l="1"/>
  <c r="G9" i="1"/>
  <c r="E10" i="1"/>
  <c r="A81" i="6"/>
  <c r="C5" i="6"/>
  <c r="E11" i="1" l="1"/>
  <c r="G10" i="1"/>
  <c r="A82" i="6"/>
  <c r="B2" i="7"/>
  <c r="B10" i="5"/>
  <c r="C6" i="6"/>
  <c r="E12" i="1" l="1"/>
  <c r="G11" i="1"/>
  <c r="A83" i="6"/>
  <c r="C2" i="5"/>
  <c r="C7" i="6"/>
  <c r="E13" i="1" l="1"/>
  <c r="G12" i="1"/>
  <c r="A84" i="6"/>
  <c r="C8" i="6"/>
  <c r="E14" i="1" l="1"/>
  <c r="G13" i="1"/>
  <c r="A85" i="6"/>
  <c r="C9" i="6"/>
  <c r="E15" i="1" l="1"/>
  <c r="G14" i="1"/>
  <c r="A86" i="6"/>
  <c r="C10" i="6"/>
  <c r="E16" i="1" l="1"/>
  <c r="G15" i="1"/>
  <c r="A107" i="6"/>
  <c r="A87" i="6"/>
  <c r="C11" i="6"/>
  <c r="E17" i="1" l="1"/>
  <c r="G16" i="1"/>
  <c r="A108" i="6"/>
  <c r="A88" i="6"/>
  <c r="C12" i="6"/>
  <c r="G17" i="1" l="1"/>
  <c r="E18" i="1"/>
  <c r="A109" i="6"/>
  <c r="A89" i="6"/>
  <c r="C13" i="6"/>
  <c r="G18" i="1" l="1"/>
  <c r="E19" i="1"/>
  <c r="A110" i="6"/>
  <c r="A90" i="6"/>
  <c r="C14" i="6"/>
  <c r="E20" i="1" l="1"/>
  <c r="G19" i="1"/>
  <c r="K26" i="1"/>
  <c r="A111" i="6"/>
  <c r="A91" i="6"/>
  <c r="C15" i="6"/>
  <c r="E21" i="1" l="1"/>
  <c r="G20" i="1"/>
  <c r="A112" i="6"/>
  <c r="A92" i="6"/>
  <c r="C16" i="6"/>
  <c r="G21" i="1" l="1"/>
  <c r="E22" i="1"/>
  <c r="A93" i="6"/>
  <c r="C17" i="6"/>
  <c r="E23" i="1" l="1"/>
  <c r="G22" i="1"/>
  <c r="A94" i="6"/>
  <c r="C18" i="6"/>
  <c r="E24" i="1" l="1"/>
  <c r="G23" i="1"/>
  <c r="A95" i="6"/>
  <c r="C3" i="5"/>
  <c r="C19" i="6"/>
  <c r="G24" i="1" l="1"/>
  <c r="E25" i="1"/>
  <c r="A96" i="6"/>
  <c r="C20" i="6"/>
  <c r="G25" i="1" l="1"/>
  <c r="E26" i="1"/>
  <c r="A97" i="6"/>
  <c r="C21" i="6"/>
  <c r="G26" i="1" l="1"/>
  <c r="E27" i="1"/>
  <c r="A98" i="6"/>
  <c r="C22" i="6"/>
  <c r="G27" i="1" l="1"/>
  <c r="E28" i="1"/>
  <c r="A99" i="6"/>
  <c r="C23" i="6"/>
  <c r="G28" i="1" l="1"/>
  <c r="E29" i="1"/>
  <c r="A100" i="6"/>
  <c r="C24" i="6"/>
  <c r="G29" i="1" l="1"/>
  <c r="E30" i="1"/>
  <c r="A101" i="6"/>
  <c r="C25" i="6"/>
  <c r="E31" i="1" l="1"/>
  <c r="G30" i="1"/>
  <c r="A102" i="6"/>
  <c r="C26" i="6"/>
  <c r="E32" i="1" l="1"/>
  <c r="G31" i="1"/>
  <c r="K27" i="1"/>
  <c r="A103" i="6"/>
  <c r="C27" i="6"/>
  <c r="G32" i="1" l="1"/>
  <c r="E33" i="1"/>
  <c r="A104" i="6"/>
  <c r="C28" i="6"/>
  <c r="G33" i="1" l="1"/>
  <c r="E34" i="1"/>
  <c r="A105" i="6"/>
  <c r="C29" i="6"/>
  <c r="E35" i="1" l="1"/>
  <c r="G34" i="1"/>
  <c r="A106" i="6"/>
  <c r="C30" i="6"/>
  <c r="E36" i="1" l="1"/>
  <c r="G35" i="1"/>
  <c r="C4" i="5"/>
  <c r="C31" i="6"/>
  <c r="E37" i="1" l="1"/>
  <c r="G36" i="1"/>
  <c r="E2" i="7"/>
  <c r="D2" i="7"/>
  <c r="C2" i="7"/>
  <c r="C32" i="6"/>
  <c r="G37" i="1" l="1"/>
  <c r="E38" i="1"/>
  <c r="B2" i="8"/>
  <c r="C33" i="6"/>
  <c r="E39" i="1" l="1"/>
  <c r="G38" i="1"/>
  <c r="F2" i="7"/>
  <c r="C34" i="6"/>
  <c r="E40" i="1" l="1"/>
  <c r="G39" i="1"/>
  <c r="B6" i="8"/>
  <c r="C35" i="6"/>
  <c r="E41" i="1" l="1"/>
  <c r="G40" i="1"/>
  <c r="C36" i="6"/>
  <c r="E42" i="1" l="1"/>
  <c r="G41" i="1"/>
  <c r="C37" i="6"/>
  <c r="E43" i="1" l="1"/>
  <c r="G42" i="1"/>
  <c r="C38" i="6"/>
  <c r="E44" i="1" l="1"/>
  <c r="K28" i="1"/>
  <c r="G43" i="1"/>
  <c r="C39" i="6"/>
  <c r="E45" i="1" l="1"/>
  <c r="G44" i="1"/>
  <c r="C40" i="6"/>
  <c r="G45" i="1" l="1"/>
  <c r="E46" i="1"/>
  <c r="C41" i="6"/>
  <c r="E47" i="1" l="1"/>
  <c r="G46" i="1"/>
  <c r="C42" i="6"/>
  <c r="G47" i="1" l="1"/>
  <c r="E48" i="1"/>
  <c r="C5" i="5"/>
  <c r="C43" i="6"/>
  <c r="E49" i="1" l="1"/>
  <c r="G48" i="1"/>
  <c r="C44" i="6"/>
  <c r="E50" i="1" l="1"/>
  <c r="G49" i="1"/>
  <c r="C45" i="6"/>
  <c r="E51" i="1" l="1"/>
  <c r="G50" i="1"/>
  <c r="C46" i="6"/>
  <c r="E52" i="1" l="1"/>
  <c r="G51" i="1"/>
  <c r="C47" i="6"/>
  <c r="E53" i="1" l="1"/>
  <c r="G52" i="1"/>
  <c r="C48" i="6"/>
  <c r="G53" i="1" l="1"/>
  <c r="E54" i="1"/>
  <c r="C49" i="6"/>
  <c r="E55" i="1" l="1"/>
  <c r="G54" i="1"/>
  <c r="C50" i="6"/>
  <c r="K29" i="1" l="1"/>
  <c r="E56" i="1"/>
  <c r="G55" i="1"/>
  <c r="T13" i="1"/>
  <c r="C51" i="6"/>
  <c r="E57" i="1" l="1"/>
  <c r="G56" i="1"/>
  <c r="C52" i="6"/>
  <c r="E58" i="1" l="1"/>
  <c r="G57" i="1"/>
  <c r="C53" i="6"/>
  <c r="E59" i="1" l="1"/>
  <c r="G58" i="1"/>
  <c r="C54" i="6"/>
  <c r="E60" i="1" l="1"/>
  <c r="G59" i="1"/>
  <c r="C6" i="5"/>
  <c r="C55" i="6"/>
  <c r="E61" i="1" l="1"/>
  <c r="G60" i="1"/>
  <c r="C56" i="6"/>
  <c r="G61" i="1" l="1"/>
  <c r="E62" i="1"/>
  <c r="C57" i="6"/>
  <c r="E63" i="1" l="1"/>
  <c r="G62" i="1"/>
  <c r="C58" i="6"/>
  <c r="G63" i="1" l="1"/>
  <c r="E64" i="1"/>
  <c r="C59" i="6"/>
  <c r="E65" i="1" l="1"/>
  <c r="G64" i="1"/>
  <c r="C60" i="6"/>
  <c r="E66" i="1" l="1"/>
  <c r="G65" i="1"/>
  <c r="C61" i="6"/>
  <c r="E67" i="1" l="1"/>
  <c r="G66" i="1"/>
  <c r="C62" i="6"/>
  <c r="K30" i="1" l="1"/>
  <c r="E68" i="1"/>
  <c r="G67" i="1"/>
  <c r="C63" i="6"/>
  <c r="E69" i="1" l="1"/>
  <c r="G68" i="1"/>
  <c r="C64" i="6"/>
  <c r="G69" i="1" l="1"/>
  <c r="E70" i="1"/>
  <c r="C65" i="6"/>
  <c r="E71" i="1" l="1"/>
  <c r="G70" i="1"/>
  <c r="C66" i="6"/>
  <c r="G71" i="1" l="1"/>
  <c r="E72" i="1"/>
  <c r="C7" i="5"/>
  <c r="C67" i="6"/>
  <c r="E73" i="1" l="1"/>
  <c r="G72" i="1"/>
  <c r="C68" i="6"/>
  <c r="E74" i="1" l="1"/>
  <c r="G73" i="1"/>
  <c r="C69" i="6"/>
  <c r="E75" i="1" l="1"/>
  <c r="G74" i="1"/>
  <c r="C70" i="6"/>
  <c r="E76" i="1" l="1"/>
  <c r="G75" i="1"/>
  <c r="C71" i="6"/>
  <c r="G76" i="1" l="1"/>
  <c r="E77" i="1"/>
  <c r="C72" i="6"/>
  <c r="E78" i="1" l="1"/>
  <c r="G77" i="1"/>
  <c r="C73" i="6"/>
  <c r="G78" i="1" l="1"/>
  <c r="E79" i="1"/>
  <c r="C74" i="6"/>
  <c r="E80" i="1" l="1"/>
  <c r="G79" i="1"/>
  <c r="K31" i="1"/>
  <c r="T12" i="1"/>
  <c r="C75" i="6"/>
  <c r="E81" i="1" l="1"/>
  <c r="G80" i="1"/>
  <c r="C76" i="6"/>
  <c r="G81" i="1" l="1"/>
  <c r="E82" i="1"/>
  <c r="C77" i="6"/>
  <c r="E83" i="1" l="1"/>
  <c r="G82" i="1"/>
  <c r="C78" i="6"/>
  <c r="G83" i="1" l="1"/>
  <c r="E84" i="1"/>
  <c r="C8" i="5"/>
  <c r="C79" i="6"/>
  <c r="G84" i="1" l="1"/>
  <c r="E85" i="1"/>
  <c r="C80" i="6"/>
  <c r="E86" i="1" l="1"/>
  <c r="G85" i="1"/>
  <c r="C81" i="6"/>
  <c r="G86" i="1" l="1"/>
  <c r="E87" i="1"/>
  <c r="C82" i="6"/>
  <c r="E88" i="1" l="1"/>
  <c r="G87" i="1"/>
  <c r="C83" i="6"/>
  <c r="E89" i="1" l="1"/>
  <c r="G88" i="1"/>
  <c r="C84" i="6"/>
  <c r="G89" i="1" l="1"/>
  <c r="E90" i="1"/>
  <c r="C85" i="6"/>
  <c r="E91" i="1" l="1"/>
  <c r="G90" i="1"/>
  <c r="C86" i="6"/>
  <c r="G91" i="1" l="1"/>
  <c r="E92" i="1"/>
  <c r="K32" i="1"/>
  <c r="T11" i="1"/>
  <c r="C87" i="6"/>
  <c r="G92" i="1" l="1"/>
  <c r="E93" i="1"/>
  <c r="C88" i="6"/>
  <c r="E94" i="1" l="1"/>
  <c r="G93" i="1"/>
  <c r="C89" i="6"/>
  <c r="G94" i="1" l="1"/>
  <c r="E95" i="1"/>
  <c r="C90" i="6"/>
  <c r="E96" i="1" l="1"/>
  <c r="G95" i="1"/>
  <c r="C9" i="5"/>
  <c r="C91" i="6"/>
  <c r="E97" i="1" l="1"/>
  <c r="G96" i="1"/>
  <c r="C92" i="6"/>
  <c r="G97" i="1" l="1"/>
  <c r="E98" i="1"/>
  <c r="C93" i="6"/>
  <c r="E99" i="1" l="1"/>
  <c r="G98" i="1"/>
  <c r="C94" i="6"/>
  <c r="G99" i="1" l="1"/>
  <c r="E100" i="1"/>
  <c r="C95" i="6"/>
  <c r="G100" i="1" l="1"/>
  <c r="E101" i="1"/>
  <c r="C96" i="6"/>
  <c r="E102" i="1" l="1"/>
  <c r="G101" i="1"/>
  <c r="C97" i="6"/>
  <c r="G102" i="1" l="1"/>
  <c r="E103" i="1"/>
  <c r="C98" i="6"/>
  <c r="E104" i="1" l="1"/>
  <c r="K33" i="1"/>
  <c r="G103" i="1"/>
  <c r="T9" i="1"/>
  <c r="T10" i="1"/>
  <c r="C99" i="6"/>
  <c r="E105" i="1" l="1"/>
  <c r="G104" i="1"/>
  <c r="C104" i="6"/>
  <c r="C100" i="6"/>
  <c r="G105" i="1" l="1"/>
  <c r="E106" i="1"/>
  <c r="C105" i="6"/>
  <c r="C101" i="6"/>
  <c r="E107" i="1" l="1"/>
  <c r="G106" i="1"/>
  <c r="C106" i="6"/>
  <c r="C102" i="6"/>
  <c r="G107" i="1" l="1"/>
  <c r="E108" i="1"/>
  <c r="C10" i="5"/>
  <c r="C103" i="6"/>
  <c r="G108" i="1" l="1"/>
  <c r="E109" i="1"/>
  <c r="C107" i="6"/>
  <c r="E110" i="1" l="1"/>
  <c r="G109" i="1"/>
  <c r="C108" i="6"/>
  <c r="G110" i="1" l="1"/>
  <c r="E111" i="1"/>
  <c r="C110" i="6"/>
  <c r="C109" i="6"/>
  <c r="F4" i="7"/>
  <c r="E112" i="1" l="1"/>
  <c r="G111" i="1"/>
  <c r="C111" i="6"/>
  <c r="E113" i="1" l="1"/>
  <c r="G112" i="1"/>
  <c r="C112" i="6"/>
  <c r="G113" i="1" l="1"/>
  <c r="E114" i="1"/>
  <c r="E115" i="1" l="1"/>
  <c r="G114" i="1"/>
  <c r="G115" i="1" l="1"/>
  <c r="K13" i="1" s="1"/>
  <c r="T15" i="1"/>
  <c r="T19" i="1" l="1"/>
  <c r="K21" i="1" s="1"/>
  <c r="C4" i="7" s="1"/>
  <c r="T22" i="1"/>
  <c r="T23" i="1" s="1"/>
  <c r="L21" i="1" s="1"/>
  <c r="D4" i="7" s="1"/>
  <c r="T26" i="1"/>
  <c r="T24" i="1"/>
  <c r="T25" i="1" s="1"/>
  <c r="M21" i="1" s="1"/>
  <c r="E4" i="7" s="1"/>
  <c r="T20" i="1"/>
  <c r="T21" i="1" s="1"/>
  <c r="T18" i="1"/>
  <c r="K34" i="1" l="1"/>
  <c r="C11" i="5" s="1"/>
  <c r="J21" i="1"/>
  <c r="B4" i="7" s="1"/>
  <c r="K6" i="1"/>
  <c r="C2" i="8" s="1"/>
  <c r="T27" i="1"/>
  <c r="K14" i="1" s="1"/>
  <c r="K10" i="1" l="1"/>
  <c r="C6" i="8" s="1"/>
  <c r="J7" i="1"/>
  <c r="B3" i="8" s="1"/>
</calcChain>
</file>

<file path=xl/sharedStrings.xml><?xml version="1.0" encoding="utf-8"?>
<sst xmlns="http://schemas.openxmlformats.org/spreadsheetml/2006/main" count="283" uniqueCount="198">
  <si>
    <t>Date</t>
  </si>
  <si>
    <t>% Return</t>
  </si>
  <si>
    <t>DD</t>
  </si>
  <si>
    <t>CURRENT</t>
  </si>
  <si>
    <t>Risk Free Rate:</t>
  </si>
  <si>
    <t>Months:</t>
  </si>
  <si>
    <t>SP500TR</t>
  </si>
  <si>
    <t>YTD</t>
  </si>
  <si>
    <t>Inception</t>
  </si>
  <si>
    <t>Current</t>
  </si>
  <si>
    <t>Cumulative Return</t>
  </si>
  <si>
    <t>Ann. Inception</t>
  </si>
  <si>
    <t># positive months</t>
  </si>
  <si>
    <t>Share Class/Benchmark</t>
  </si>
  <si>
    <t>Since Inception*</t>
  </si>
  <si>
    <t>Class A</t>
  </si>
  <si>
    <t>Class C</t>
  </si>
  <si>
    <t>gemini</t>
  </si>
  <si>
    <t>Class A w/ Sales Charge</t>
  </si>
  <si>
    <t>1YR</t>
  </si>
  <si>
    <t>3YR</t>
  </si>
  <si>
    <t>CUMULATIVE</t>
  </si>
  <si>
    <t>Cumm. Inception</t>
  </si>
  <si>
    <t>3y ann.</t>
  </si>
  <si>
    <t>PORTFOLIO CHARACTERISTICS</t>
  </si>
  <si>
    <t>Consumer Staples</t>
  </si>
  <si>
    <t>Financials</t>
  </si>
  <si>
    <t>Materials</t>
  </si>
  <si>
    <t>Health Care</t>
  </si>
  <si>
    <t>Energy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</si>
  <si>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</si>
  <si>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</si>
  <si>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</si>
  <si>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</si>
  <si>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</si>
  <si>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</si>
  <si>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</si>
  <si>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</si>
  <si>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</si>
  <si>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partial</t>
  </si>
  <si>
    <t>COLOR CODES</t>
  </si>
  <si>
    <t>From Gemini</t>
  </si>
  <si>
    <t>Included in Fact Sheet</t>
  </si>
  <si>
    <t>Not in Fact Sheet</t>
  </si>
  <si>
    <t>S&amp;P 500 TR</t>
  </si>
  <si>
    <t>2YR</t>
  </si>
  <si>
    <t>INSAX</t>
  </si>
  <si>
    <t>ANNUAL RETURNS</t>
  </si>
  <si>
    <t>Average:</t>
  </si>
  <si>
    <t>Median:</t>
  </si>
  <si>
    <t>Sector</t>
  </si>
  <si>
    <t>P/E</t>
  </si>
  <si>
    <t>Market Cap ($ millions)</t>
  </si>
  <si>
    <t>% Assets</t>
  </si>
  <si>
    <t>Sector Allocation</t>
  </si>
  <si>
    <t>Consumer Discretionary</t>
  </si>
  <si>
    <t>Industrials</t>
  </si>
  <si>
    <t>Utilities</t>
  </si>
  <si>
    <t>Information Technology</t>
  </si>
  <si>
    <t>Top Holdings</t>
  </si>
  <si>
    <t>Average Market Cap: $B</t>
  </si>
  <si>
    <t>Median Market Cap: $B</t>
  </si>
  <si>
    <t>2y ann.</t>
  </si>
  <si>
    <t>CATALYST INSIDER BUYING FUND (1852)</t>
  </si>
  <si>
    <t>Rank</t>
  </si>
  <si>
    <t>CATALYST INSIDER BUYING FUND</t>
  </si>
  <si>
    <t>Real Estate</t>
  </si>
  <si>
    <t>Cash</t>
  </si>
  <si>
    <t>TOTAL - CATALYST INSIDER BUYING FUND</t>
  </si>
  <si>
    <t>5YR</t>
  </si>
  <si>
    <t>5y ann.</t>
  </si>
  <si>
    <t>-</t>
  </si>
  <si>
    <t>04/30/2017</t>
  </si>
  <si>
    <t>05/31/2017</t>
  </si>
  <si>
    <t>06/30/2017</t>
  </si>
  <si>
    <t>81762P102</t>
  </si>
  <si>
    <t>NOW</t>
  </si>
  <si>
    <t>ServiceNow Inc</t>
  </si>
  <si>
    <t>#N/A N/A</t>
  </si>
  <si>
    <t>70450Y103</t>
  </si>
  <si>
    <t>PYPL</t>
  </si>
  <si>
    <t>Communication Services</t>
  </si>
  <si>
    <t>594918104</t>
  </si>
  <si>
    <t>MSFT</t>
  </si>
  <si>
    <t>76680R206</t>
  </si>
  <si>
    <t>RNG</t>
  </si>
  <si>
    <t>RingCentral Inc</t>
  </si>
  <si>
    <t>Year</t>
  </si>
  <si>
    <t>ID</t>
  </si>
  <si>
    <t>S&amp;P 500 TR Index</t>
  </si>
  <si>
    <t>Label</t>
  </si>
  <si>
    <t>Value</t>
  </si>
  <si>
    <t>% positive months</t>
  </si>
  <si>
    <t>max DD</t>
  </si>
  <si>
    <t>Holdings:</t>
  </si>
  <si>
    <t>Median P/E Ratio:</t>
  </si>
  <si>
    <t>Amazon.com Inc</t>
  </si>
  <si>
    <t>98980L101</t>
  </si>
  <si>
    <t>ZM</t>
  </si>
  <si>
    <t>64110L106</t>
  </si>
  <si>
    <t>NFLX</t>
  </si>
  <si>
    <t>023135106</t>
  </si>
  <si>
    <t>AMZN</t>
  </si>
  <si>
    <t>00507V109</t>
  </si>
  <si>
    <t>ATVI</t>
  </si>
  <si>
    <t>874054109</t>
  </si>
  <si>
    <t>TTWO</t>
  </si>
  <si>
    <t>Alpha:</t>
  </si>
  <si>
    <t>Beta:</t>
  </si>
  <si>
    <t>R-squared:</t>
  </si>
  <si>
    <t>Sharpe Ratio:</t>
  </si>
  <si>
    <t>Standard Deviation:</t>
  </si>
  <si>
    <t>DocuSign Inc</t>
  </si>
  <si>
    <t>COMMON STOCKS</t>
  </si>
  <si>
    <t>256163106</t>
  </si>
  <si>
    <t>DOCU</t>
  </si>
  <si>
    <t>285512109</t>
  </si>
  <si>
    <t>EA</t>
  </si>
  <si>
    <t>679295105</t>
  </si>
  <si>
    <t>OKTA</t>
  </si>
  <si>
    <t>92826C839</t>
  </si>
  <si>
    <t>V</t>
  </si>
  <si>
    <t>57636Q104</t>
  </si>
  <si>
    <t>MA</t>
  </si>
  <si>
    <t>87918A105</t>
  </si>
  <si>
    <t>TDOC</t>
  </si>
  <si>
    <t>00724F101</t>
  </si>
  <si>
    <t>ADBE</t>
  </si>
  <si>
    <t>922475108</t>
  </si>
  <si>
    <t>VEEV</t>
  </si>
  <si>
    <t>83417M104</t>
  </si>
  <si>
    <t>SEDG</t>
  </si>
  <si>
    <t>SolarEdge Technologies Inc</t>
  </si>
  <si>
    <t>02156B103</t>
  </si>
  <si>
    <t>AYX</t>
  </si>
  <si>
    <t>TOTAL - COMMON STOCKS</t>
  </si>
  <si>
    <t>DEPOSITARY RECEIPTS</t>
  </si>
  <si>
    <t>090040106</t>
  </si>
  <si>
    <t>BILI</t>
  </si>
  <si>
    <t>TOTAL - DEPOSITARY RECEIPTS</t>
  </si>
  <si>
    <t>Alpha</t>
  </si>
  <si>
    <t>Beta</t>
  </si>
  <si>
    <t>R-Squared</t>
  </si>
  <si>
    <t>Sharpe Ratio</t>
  </si>
  <si>
    <t>Holdings</t>
  </si>
  <si>
    <t>Median P/E Ratio</t>
  </si>
  <si>
    <t>Crowdstrike Holdings Inc</t>
  </si>
  <si>
    <t>22788C105</t>
  </si>
  <si>
    <t>CRWD</t>
  </si>
  <si>
    <t>852234103</t>
  </si>
  <si>
    <t>SQ</t>
  </si>
  <si>
    <t>Veeva Systems Inc.</t>
  </si>
  <si>
    <t>Adobe Inc.</t>
  </si>
  <si>
    <t>848637104</t>
  </si>
  <si>
    <t>SPLK</t>
  </si>
  <si>
    <t>Splunk Inc.</t>
  </si>
  <si>
    <t>M98068105</t>
  </si>
  <si>
    <t>WIX</t>
  </si>
  <si>
    <t>Wix.com Ltd.</t>
  </si>
  <si>
    <t>45866F104</t>
  </si>
  <si>
    <t>ICE</t>
  </si>
  <si>
    <t>Intercontinental Exchange Inc.</t>
  </si>
  <si>
    <t>70614W100</t>
  </si>
  <si>
    <t>PTON</t>
  </si>
  <si>
    <t>Activision Blizzard Inc.</t>
  </si>
  <si>
    <t>Take-Two Interactive Software Inc.</t>
  </si>
  <si>
    <t>Alteryx Inc.</t>
  </si>
  <si>
    <t>Electronic Arts Inc.</t>
  </si>
  <si>
    <t>PayPal Holdings Inc.</t>
  </si>
  <si>
    <t>Microsoft Corporation</t>
  </si>
  <si>
    <t>Bilibili Inc.</t>
  </si>
  <si>
    <t>Mastercard Inc</t>
  </si>
  <si>
    <t>$193.9B</t>
  </si>
  <si>
    <t>Visa Inc</t>
  </si>
  <si>
    <t>$41.9B</t>
  </si>
  <si>
    <t>Peloton Interactive Inc</t>
  </si>
  <si>
    <t>Square Inc</t>
  </si>
  <si>
    <t>As of Date: 12/31/2020</t>
  </si>
  <si>
    <t>Netflix Inc.</t>
  </si>
  <si>
    <t>05988J103</t>
  </si>
  <si>
    <t>BAND</t>
  </si>
  <si>
    <t>Bandwidth Inc.</t>
  </si>
  <si>
    <t>57060D108</t>
  </si>
  <si>
    <t>MKTX</t>
  </si>
  <si>
    <t>MarketAxess Holdings Inc.</t>
  </si>
  <si>
    <t>58733R102</t>
  </si>
  <si>
    <t>MELI</t>
  </si>
  <si>
    <t>MercadoLibre Inc.</t>
  </si>
  <si>
    <t>Teladoc Health Inc.</t>
  </si>
  <si>
    <t>Okta Inc.</t>
  </si>
  <si>
    <t>Zoom Video Communications Inc.</t>
  </si>
  <si>
    <t>H17182108</t>
  </si>
  <si>
    <t>CRSP</t>
  </si>
  <si>
    <t>CRISPR Therapeutics A.G.</t>
  </si>
  <si>
    <t>MONEY MARKET FUNDS</t>
  </si>
  <si>
    <t>8AMMF0A92</t>
  </si>
  <si>
    <t>US BANK MMDA - USBGFS5</t>
  </si>
  <si>
    <t>TOTAL - MONEY MARKET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</si>
</sst>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[$-10409]#,##0.00;\(#,##0.00\);0.00"/>
    <numFmt numFmtId="169" formatCode="[$-10409]#,##0.000;\-#,##0.000"/>
    <numFmt numFmtId="170" formatCode="&quot;$&quot;#,##0.0"/>
    <numFmt numFmtId="171" formatCode="0.0000%"/>
    <numFmt numFmtId="172" formatCode="[$-10409]#,##0.000;\(#,##0.000\);0.000"/>
    <numFmt numFmtId="173" formatCode="[$-10409]#,##0.00;\(#,##0.00\)"/>
    <numFmt numFmtId="17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sz val="10"/>
      <name val="Arial"/>
      <family val="2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E2EFDA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0" fillId="0" borderId="0"/>
    <xf numFmtId="9" fontId="6" fillId="0" borderId="0" applyFont="0" applyFill="0" applyBorder="0" applyAlignment="0" applyProtection="0">
      <alignment wrapText="1"/>
    </xf>
  </cellStyleXfs>
  <cellXfs count="165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0" borderId="0" xfId="0" applyFont="1"/>
    <xf numFmtId="0" fontId="4" fillId="6" borderId="0" xfId="0" applyFont="1" applyFill="1"/>
    <xf numFmtId="0" fontId="5" fillId="6" borderId="0" xfId="0" applyFont="1" applyFill="1" applyAlignment="1">
      <alignment horizontal="center"/>
    </xf>
    <xf numFmtId="10" fontId="5" fillId="6" borderId="0" xfId="2" applyNumberFormat="1" applyFont="1" applyFill="1" applyAlignment="1">
      <alignment horizontal="center"/>
    </xf>
    <xf numFmtId="0" fontId="9" fillId="0" borderId="9" xfId="0" applyFont="1" applyBorder="1"/>
    <xf numFmtId="1" fontId="8" fillId="0" borderId="9" xfId="0" applyNumberFormat="1" applyFont="1" applyBorder="1" applyAlignment="1">
      <alignment horizontal="center"/>
    </xf>
    <xf numFmtId="170" fontId="8" fillId="0" borderId="9" xfId="3" applyNumberFormat="1" applyFont="1" applyBorder="1" applyAlignment="1">
      <alignment horizontal="center"/>
    </xf>
    <xf numFmtId="2" fontId="8" fillId="0" borderId="9" xfId="1" applyNumberFormat="1" applyFont="1" applyBorder="1" applyAlignment="1">
      <alignment horizontal="center"/>
    </xf>
    <xf numFmtId="0" fontId="4" fillId="0" borderId="15" xfId="0" applyFont="1" applyBorder="1"/>
    <xf numFmtId="43" fontId="3" fillId="0" borderId="0" xfId="1" applyFont="1" applyAlignment="1">
      <alignment horizontal="center"/>
    </xf>
    <xf numFmtId="170" fontId="8" fillId="0" borderId="9" xfId="0" applyNumberFormat="1" applyFont="1" applyBorder="1" applyAlignment="1">
      <alignment horizontal="center"/>
    </xf>
    <xf numFmtId="166" fontId="8" fillId="0" borderId="9" xfId="2" applyNumberFormat="1" applyFont="1" applyBorder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7" fontId="12" fillId="0" borderId="10" xfId="1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43" fontId="12" fillId="0" borderId="0" xfId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43" fontId="19" fillId="0" borderId="9" xfId="1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43" fontId="20" fillId="0" borderId="9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0" fontId="20" fillId="5" borderId="9" xfId="0" applyFont="1" applyFill="1" applyBorder="1" applyAlignment="1">
      <alignment vertical="center"/>
    </xf>
    <xf numFmtId="10" fontId="21" fillId="0" borderId="9" xfId="2" applyNumberFormat="1" applyFont="1" applyBorder="1" applyAlignment="1">
      <alignment horizontal="center" vertical="center"/>
    </xf>
    <xf numFmtId="2" fontId="21" fillId="0" borderId="9" xfId="2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/>
    </xf>
    <xf numFmtId="2" fontId="21" fillId="0" borderId="9" xfId="1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0" fontId="20" fillId="7" borderId="9" xfId="0" applyFont="1" applyFill="1" applyBorder="1" applyAlignment="1">
      <alignment vertical="center"/>
    </xf>
    <xf numFmtId="10" fontId="22" fillId="0" borderId="9" xfId="2" applyNumberFormat="1" applyFont="1" applyBorder="1" applyAlignment="1">
      <alignment horizontal="center" vertical="center"/>
    </xf>
    <xf numFmtId="166" fontId="21" fillId="0" borderId="9" xfId="2" applyNumberFormat="1" applyFont="1" applyBorder="1" applyAlignment="1">
      <alignment horizontal="center" vertical="center"/>
    </xf>
    <xf numFmtId="166" fontId="22" fillId="0" borderId="9" xfId="2" applyNumberFormat="1" applyFont="1" applyBorder="1" applyAlignment="1">
      <alignment horizontal="center" vertical="center"/>
    </xf>
    <xf numFmtId="10" fontId="21" fillId="0" borderId="9" xfId="0" applyNumberFormat="1" applyFont="1" applyBorder="1" applyAlignment="1">
      <alignment horizontal="center" vertical="center"/>
    </xf>
    <xf numFmtId="10" fontId="22" fillId="0" borderId="9" xfId="0" applyNumberFormat="1" applyFont="1" applyBorder="1" applyAlignment="1">
      <alignment horizontal="center" vertical="center"/>
    </xf>
    <xf numFmtId="0" fontId="24" fillId="7" borderId="9" xfId="0" applyFont="1" applyFill="1" applyBorder="1" applyAlignment="1">
      <alignment vertical="center"/>
    </xf>
    <xf numFmtId="43" fontId="26" fillId="0" borderId="22" xfId="0" applyNumberFormat="1" applyFont="1" applyBorder="1" applyAlignment="1">
      <alignment horizontal="center" vertical="center"/>
    </xf>
    <xf numFmtId="43" fontId="26" fillId="0" borderId="23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left" vertical="center" readingOrder="1"/>
    </xf>
    <xf numFmtId="0" fontId="27" fillId="0" borderId="9" xfId="0" applyFont="1" applyBorder="1" applyAlignment="1">
      <alignment horizontal="center" vertical="center" readingOrder="1"/>
    </xf>
    <xf numFmtId="0" fontId="28" fillId="5" borderId="9" xfId="0" applyFont="1" applyFill="1" applyBorder="1" applyAlignment="1">
      <alignment horizontal="left" vertical="center" readingOrder="1"/>
    </xf>
    <xf numFmtId="2" fontId="29" fillId="0" borderId="9" xfId="0" applyNumberFormat="1" applyFont="1" applyBorder="1" applyAlignment="1">
      <alignment horizontal="center" vertical="center" readingOrder="1"/>
    </xf>
    <xf numFmtId="2" fontId="29" fillId="4" borderId="9" xfId="0" applyNumberFormat="1" applyFont="1" applyFill="1" applyBorder="1" applyAlignment="1">
      <alignment horizontal="center" vertical="center" readingOrder="1"/>
    </xf>
    <xf numFmtId="0" fontId="30" fillId="5" borderId="9" xfId="0" applyFont="1" applyFill="1" applyBorder="1" applyAlignment="1">
      <alignment horizontal="left" vertical="center" readingOrder="1"/>
    </xf>
    <xf numFmtId="2" fontId="31" fillId="0" borderId="9" xfId="0" applyNumberFormat="1" applyFont="1" applyBorder="1" applyAlignment="1">
      <alignment horizontal="center" vertical="center" readingOrder="1"/>
    </xf>
    <xf numFmtId="14" fontId="26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29" fillId="9" borderId="9" xfId="0" applyNumberFormat="1" applyFont="1" applyFill="1" applyBorder="1" applyAlignment="1">
      <alignment horizontal="center" vertical="center" readingOrder="1"/>
    </xf>
    <xf numFmtId="0" fontId="6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 applyProtection="1">
      <alignment horizontal="center" readingOrder="1"/>
      <protection locked="0"/>
    </xf>
    <xf numFmtId="0" fontId="7" fillId="0" borderId="28" xfId="0" applyFont="1" applyBorder="1" applyAlignment="1">
      <alignment horizontal="center" wrapText="1"/>
    </xf>
    <xf numFmtId="0" fontId="0" fillId="0" borderId="18" xfId="0" applyBorder="1" applyAlignment="1" applyProtection="1">
      <alignment vertical="top"/>
      <protection locked="0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32" fillId="3" borderId="0" xfId="0" applyFont="1" applyFill="1" applyAlignment="1" applyProtection="1">
      <alignment vertical="top" readingOrder="1"/>
      <protection locked="0"/>
    </xf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6" fillId="0" borderId="0" xfId="0" applyFont="1" applyAlignment="1">
      <alignment wrapText="1"/>
    </xf>
    <xf numFmtId="10" fontId="0" fillId="0" borderId="0" xfId="0" applyNumberFormat="1" applyAlignment="1">
      <alignment wrapText="1"/>
    </xf>
    <xf numFmtId="10" fontId="1" fillId="0" borderId="0" xfId="2" applyNumberFormat="1" applyFont="1" applyAlignment="1">
      <alignment horizontal="center" vertical="center"/>
    </xf>
    <xf numFmtId="10" fontId="1" fillId="0" borderId="14" xfId="2" applyNumberFormat="1" applyFont="1" applyBorder="1" applyAlignment="1">
      <alignment horizontal="center" vertical="center"/>
    </xf>
    <xf numFmtId="173" fontId="1" fillId="4" borderId="13" xfId="1" applyNumberFormat="1" applyFont="1" applyFill="1" applyBorder="1" applyAlignment="1">
      <alignment vertical="center"/>
    </xf>
    <xf numFmtId="10" fontId="1" fillId="9" borderId="0" xfId="2" applyNumberFormat="1" applyFont="1" applyFill="1" applyAlignment="1">
      <alignment horizontal="center" vertical="center"/>
    </xf>
    <xf numFmtId="3" fontId="1" fillId="4" borderId="13" xfId="1" applyNumberFormat="1" applyFont="1" applyFill="1" applyBorder="1" applyAlignment="1">
      <alignment vertical="center"/>
    </xf>
    <xf numFmtId="0" fontId="7" fillId="0" borderId="18" xfId="0" applyFont="1" applyBorder="1" applyAlignment="1" applyProtection="1">
      <alignment horizontal="center" readingOrder="1"/>
      <protection locked="0"/>
    </xf>
    <xf numFmtId="0" fontId="7" fillId="0" borderId="18" xfId="0" applyFont="1" applyBorder="1" applyAlignment="1" applyProtection="1">
      <alignment vertical="top" readingOrder="1"/>
      <protection locked="0"/>
    </xf>
    <xf numFmtId="0" fontId="32" fillId="0" borderId="0" xfId="0" applyFont="1" applyAlignment="1" applyProtection="1">
      <alignment vertical="top" readingOrder="1"/>
      <protection locked="0"/>
    </xf>
    <xf numFmtId="10" fontId="0" fillId="0" borderId="0" xfId="5" applyNumberFormat="1" applyFont="1" applyAlignment="1">
      <alignment wrapText="1"/>
    </xf>
    <xf numFmtId="171" fontId="0" fillId="0" borderId="0" xfId="5" applyNumberFormat="1" applyFont="1" applyAlignment="1">
      <alignment wrapText="1"/>
    </xf>
    <xf numFmtId="172" fontId="32" fillId="0" borderId="0" xfId="0" applyNumberFormat="1" applyFont="1" applyAlignment="1" applyProtection="1">
      <alignment horizontal="right" vertical="top" readingOrder="1"/>
      <protection locked="0"/>
    </xf>
    <xf numFmtId="169" fontId="32" fillId="0" borderId="0" xfId="0" applyNumberFormat="1" applyFont="1" applyAlignment="1" applyProtection="1">
      <alignment horizontal="right"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0" fontId="0" fillId="3" borderId="0" xfId="5" applyNumberFormat="1" applyFont="1" applyFill="1" applyAlignment="1">
      <alignment wrapText="1"/>
    </xf>
    <xf numFmtId="0" fontId="7" fillId="8" borderId="0" xfId="0" applyFont="1" applyFill="1" applyAlignment="1" applyProtection="1">
      <alignment vertical="top" readingOrder="1"/>
      <protection locked="0"/>
    </xf>
    <xf numFmtId="172" fontId="32" fillId="8" borderId="19" xfId="0" applyNumberFormat="1" applyFont="1" applyFill="1" applyBorder="1" applyAlignment="1" applyProtection="1">
      <alignment vertical="top" readingOrder="1"/>
      <protection locked="0"/>
    </xf>
    <xf numFmtId="0" fontId="32" fillId="8" borderId="0" xfId="0" applyFont="1" applyFill="1" applyAlignment="1" applyProtection="1">
      <alignment vertical="top" readingOrder="1"/>
      <protection locked="0"/>
    </xf>
    <xf numFmtId="168" fontId="32" fillId="8" borderId="19" xfId="0" applyNumberFormat="1" applyFont="1" applyFill="1" applyBorder="1" applyAlignment="1" applyProtection="1">
      <alignment vertical="top" readingOrder="1"/>
      <protection locked="0"/>
    </xf>
    <xf numFmtId="10" fontId="0" fillId="0" borderId="0" xfId="5" applyNumberFormat="1" applyFont="1" applyFill="1" applyAlignment="1">
      <alignment wrapText="1"/>
    </xf>
    <xf numFmtId="172" fontId="32" fillId="8" borderId="0" xfId="0" applyNumberFormat="1" applyFont="1" applyFill="1" applyAlignment="1" applyProtection="1">
      <alignment vertical="top" readingOrder="1"/>
      <protection locked="0"/>
    </xf>
    <xf numFmtId="168" fontId="32" fillId="8" borderId="0" xfId="0" applyNumberFormat="1" applyFont="1" applyFill="1" applyAlignment="1" applyProtection="1">
      <alignment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0" fillId="0" borderId="0" xfId="0" applyNumberFormat="1"/>
    <xf numFmtId="14" fontId="0" fillId="0" borderId="0" xfId="0" applyNumberFormat="1"/>
    <xf numFmtId="17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2" fillId="2" borderId="9" xfId="0" applyFont="1" applyFill="1" applyBorder="1" applyAlignment="1">
      <alignment horizontal="right" vertical="center"/>
    </xf>
    <xf numFmtId="14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3" fontId="1" fillId="0" borderId="13" xfId="1" applyNumberFormat="1" applyFont="1" applyBorder="1" applyAlignment="1">
      <alignment vertical="center"/>
    </xf>
    <xf numFmtId="173" fontId="1" fillId="0" borderId="0" xfId="1" applyNumberFormat="1" applyFont="1" applyFill="1" applyAlignment="1">
      <alignment vertical="center"/>
    </xf>
    <xf numFmtId="0" fontId="2" fillId="0" borderId="9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3" fillId="3" borderId="0" xfId="0" applyNumberFormat="1" applyFont="1" applyFill="1" applyAlignment="1">
      <alignment vertical="center"/>
    </xf>
    <xf numFmtId="165" fontId="1" fillId="0" borderId="0" xfId="1" applyNumberFormat="1" applyFont="1" applyAlignment="1">
      <alignment horizontal="center" vertical="center"/>
    </xf>
    <xf numFmtId="165" fontId="1" fillId="0" borderId="5" xfId="1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0" fontId="1" fillId="0" borderId="9" xfId="2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14" fontId="3" fillId="0" borderId="7" xfId="0" applyNumberFormat="1" applyFont="1" applyBorder="1" applyAlignment="1">
      <alignment vertical="center"/>
    </xf>
    <xf numFmtId="165" fontId="1" fillId="0" borderId="7" xfId="1" applyNumberFormat="1" applyFont="1" applyBorder="1" applyAlignment="1">
      <alignment horizontal="center" vertical="center"/>
    </xf>
    <xf numFmtId="165" fontId="1" fillId="0" borderId="8" xfId="1" applyNumberFormat="1" applyFont="1" applyBorder="1" applyAlignment="1">
      <alignment horizontal="center" vertical="center"/>
    </xf>
    <xf numFmtId="10" fontId="1" fillId="0" borderId="24" xfId="2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26" xfId="2" applyNumberFormat="1" applyFont="1" applyBorder="1" applyAlignment="1">
      <alignment horizontal="center" vertical="center"/>
    </xf>
    <xf numFmtId="10" fontId="1" fillId="0" borderId="27" xfId="2" applyNumberFormat="1" applyFont="1" applyBorder="1" applyAlignment="1">
      <alignment horizontal="center" vertical="center"/>
    </xf>
    <xf numFmtId="10" fontId="1" fillId="3" borderId="9" xfId="0" applyNumberFormat="1" applyFont="1" applyFill="1" applyBorder="1" applyAlignment="1">
      <alignment horizontal="center" vertical="center"/>
    </xf>
    <xf numFmtId="10" fontId="1" fillId="0" borderId="0" xfId="2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7" fontId="1" fillId="0" borderId="13" xfId="1" applyNumberFormat="1" applyFont="1" applyBorder="1" applyAlignment="1">
      <alignment vertical="center"/>
    </xf>
    <xf numFmtId="43" fontId="1" fillId="0" borderId="0" xfId="1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1" fontId="0" fillId="3" borderId="0" xfId="0" applyNumberFormat="1" applyFill="1" applyAlignment="1">
      <alignment horizontal="center"/>
    </xf>
    <xf numFmtId="2" fontId="31" fillId="4" borderId="9" xfId="0" applyNumberFormat="1" applyFont="1" applyFill="1" applyBorder="1" applyAlignment="1">
      <alignment horizontal="center" vertical="center" readingOrder="1"/>
    </xf>
    <xf numFmtId="0" fontId="6" fillId="3" borderId="0" xfId="0" applyFont="1" applyFill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165" fontId="23" fillId="0" borderId="21" xfId="0" applyNumberFormat="1" applyFont="1" applyBorder="1" applyAlignment="1">
      <alignment horizontal="center" vertical="center"/>
    </xf>
    <xf numFmtId="43" fontId="12" fillId="0" borderId="3" xfId="0" applyNumberFormat="1" applyFont="1" applyBorder="1" applyAlignment="1">
      <alignment horizontal="center" vertical="center" wrapText="1"/>
    </xf>
    <xf numFmtId="43" fontId="12" fillId="0" borderId="15" xfId="0" applyNumberFormat="1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CC4133DA-39F0-43DF-A268-4F53302D9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3048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B34BE594-A797-44CE-916E-23AB9AB94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3048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9238F629-96FC-42AD-BE40-CC06DB63E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800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438CF571-15CF-4497-B93F-ACCFBBA29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800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8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9.109375" defaultRowHeight="14.4" outlineLevelRow="1" x14ac:dyDescent="0.3"/>
  <cols>
    <col min="1" max="1" width="10.33203125" style="22" bestFit="1" customWidth="1"/>
    <col min="2" max="2" width="10.6640625" style="132" bestFit="1" customWidth="1"/>
    <col min="3" max="3" width="8.109375" style="98" bestFit="1" customWidth="1"/>
    <col min="4" max="4" width="8.44140625" style="134" bestFit="1" customWidth="1"/>
    <col min="5" max="5" width="10.6640625" style="133" bestFit="1" customWidth="1"/>
    <col min="6" max="6" width="8.109375" style="98" bestFit="1" customWidth="1"/>
    <col min="7" max="7" width="8.44140625" style="98" bestFit="1" customWidth="1"/>
    <col min="8" max="8" width="9.109375" style="95"/>
    <col min="9" max="9" width="19" style="95" bestFit="1" customWidth="1"/>
    <col min="10" max="10" width="11.6640625" style="95" customWidth="1"/>
    <col min="11" max="13" width="11.6640625" style="98" customWidth="1"/>
    <col min="14" max="14" width="13" style="98" bestFit="1" customWidth="1"/>
    <col min="15" max="15" width="7.109375" style="95" bestFit="1" customWidth="1"/>
    <col min="16" max="16" width="4.33203125" style="95" customWidth="1"/>
    <col min="17" max="17" width="9.33203125" style="95" bestFit="1" customWidth="1"/>
    <col min="18" max="18" width="10.33203125" style="95" bestFit="1" customWidth="1"/>
    <col min="19" max="19" width="9.88671875" style="95" bestFit="1" customWidth="1"/>
    <col min="20" max="20" width="8.88671875" style="95" bestFit="1" customWidth="1"/>
    <col min="21" max="16384" width="9.109375" style="95"/>
  </cols>
  <sheetData>
    <row r="1" spans="1:20" ht="32.25" customHeight="1" x14ac:dyDescent="0.3">
      <c r="A1" s="15" t="s">
        <v>0</v>
      </c>
      <c r="B1" s="16" t="s">
        <v>46</v>
      </c>
      <c r="C1" s="17" t="s">
        <v>1</v>
      </c>
      <c r="D1" s="18" t="s">
        <v>2</v>
      </c>
      <c r="E1" s="19" t="s">
        <v>6</v>
      </c>
      <c r="F1" s="20" t="s">
        <v>1</v>
      </c>
      <c r="G1" s="21" t="s">
        <v>2</v>
      </c>
      <c r="I1" s="96" t="s">
        <v>3</v>
      </c>
      <c r="J1" s="97">
        <v>44196</v>
      </c>
      <c r="Q1" s="139" t="s">
        <v>40</v>
      </c>
      <c r="R1" s="140"/>
      <c r="S1" s="141"/>
    </row>
    <row r="2" spans="1:20" x14ac:dyDescent="0.3">
      <c r="A2" s="22">
        <v>40753</v>
      </c>
      <c r="B2" s="99">
        <v>10000</v>
      </c>
      <c r="C2" s="69"/>
      <c r="D2" s="70"/>
      <c r="E2" s="100">
        <v>10000</v>
      </c>
      <c r="F2" s="69"/>
      <c r="G2" s="69"/>
      <c r="I2" s="101" t="s">
        <v>4</v>
      </c>
      <c r="J2" s="136">
        <v>7.2300000000000001E-4</v>
      </c>
      <c r="K2" s="151"/>
      <c r="L2" s="152"/>
      <c r="M2" s="152"/>
      <c r="N2" s="152"/>
      <c r="O2" s="23"/>
      <c r="Q2" s="142" t="s">
        <v>41</v>
      </c>
      <c r="R2" s="143"/>
      <c r="S2" s="144"/>
    </row>
    <row r="3" spans="1:20" x14ac:dyDescent="0.3">
      <c r="A3" s="22">
        <v>40786</v>
      </c>
      <c r="B3" s="99">
        <v>9604.1</v>
      </c>
      <c r="C3" s="69">
        <f t="shared" ref="C3:C66" si="0">(B3-B2)/B2</f>
        <v>-3.9589999999999965E-2</v>
      </c>
      <c r="D3" s="70">
        <f>(B3-(MAX($B$2:B3)))/(MAX($B$2:B3))</f>
        <v>-3.9589999999999965E-2</v>
      </c>
      <c r="E3" s="100">
        <f>E2*(1+F3)</f>
        <v>9456.7593166004899</v>
      </c>
      <c r="F3" s="69">
        <v>-5.432406833995107E-2</v>
      </c>
      <c r="G3" s="69">
        <f>(E3-(MAX($E$2:E3)))/(MAX($E$2:E3))</f>
        <v>-5.4324068339951008E-2</v>
      </c>
      <c r="I3" s="102" t="s">
        <v>5</v>
      </c>
      <c r="J3" s="103">
        <f>(COUNTA(C3:C611))+K3</f>
        <v>113.09677419354838</v>
      </c>
      <c r="K3" s="24">
        <f>3/31</f>
        <v>9.6774193548387094E-2</v>
      </c>
      <c r="L3" s="25" t="s">
        <v>39</v>
      </c>
      <c r="M3" s="25"/>
      <c r="Q3" s="145" t="s">
        <v>42</v>
      </c>
      <c r="R3" s="146"/>
      <c r="S3" s="147"/>
    </row>
    <row r="4" spans="1:20" ht="15" thickBot="1" x14ac:dyDescent="0.35">
      <c r="A4" s="22">
        <v>40816</v>
      </c>
      <c r="B4" s="99">
        <v>8975.2000000000007</v>
      </c>
      <c r="C4" s="69">
        <f t="shared" si="0"/>
        <v>-6.5482450203558862E-2</v>
      </c>
      <c r="D4" s="70">
        <f>(B4-(MAX($B$2:B4)))/(MAX($B$2:B4))</f>
        <v>-0.10247999999999993</v>
      </c>
      <c r="E4" s="100">
        <f t="shared" ref="E4:E67" si="1">E3*(1+F4)</f>
        <v>8791.9838985829301</v>
      </c>
      <c r="F4" s="69">
        <v>-7.0296324117143039E-2</v>
      </c>
      <c r="G4" s="69">
        <f>(E4-(MAX($E$2:E4)))/(MAX($E$2:E4))</f>
        <v>-0.12080161014170698</v>
      </c>
      <c r="Q4" s="148" t="s">
        <v>43</v>
      </c>
      <c r="R4" s="149"/>
      <c r="S4" s="150"/>
    </row>
    <row r="5" spans="1:20" x14ac:dyDescent="0.3">
      <c r="A5" s="22">
        <v>40847</v>
      </c>
      <c r="B5" s="99">
        <v>9881.4</v>
      </c>
      <c r="C5" s="69">
        <f t="shared" si="0"/>
        <v>0.10096710936803624</v>
      </c>
      <c r="D5" s="70">
        <f>(B5-(MAX($B$2:B5)))/(MAX($B$2:B5))</f>
        <v>-1.1860000000000037E-2</v>
      </c>
      <c r="E5" s="100">
        <f t="shared" si="1"/>
        <v>9752.8778550872466</v>
      </c>
      <c r="F5" s="69">
        <v>0.10929205144008414</v>
      </c>
      <c r="G5" s="69">
        <f>(E5-(MAX($E$2:E5)))/(MAX($E$2:E5))</f>
        <v>-2.4712214491275336E-2</v>
      </c>
      <c r="I5" s="102"/>
      <c r="J5" s="26" t="str">
        <f>B1</f>
        <v>INSAX</v>
      </c>
      <c r="K5" s="27" t="str">
        <f>E1</f>
        <v>SP500TR</v>
      </c>
      <c r="N5" s="95"/>
    </row>
    <row r="6" spans="1:20" ht="15" thickBot="1" x14ac:dyDescent="0.35">
      <c r="A6" s="22">
        <v>40877</v>
      </c>
      <c r="B6" s="99">
        <v>9951.9</v>
      </c>
      <c r="C6" s="69">
        <f t="shared" si="0"/>
        <v>7.1346165523104013E-3</v>
      </c>
      <c r="D6" s="70">
        <f>(B6-(MAX($B$2:B6)))/(MAX($B$2:B6))</f>
        <v>-4.8100000000000365E-3</v>
      </c>
      <c r="E6" s="100">
        <f t="shared" si="1"/>
        <v>9731.3394776146597</v>
      </c>
      <c r="F6" s="69">
        <v>-2.2084125109136377E-3</v>
      </c>
      <c r="G6" s="69">
        <f>(E6-(MAX($E$2:E6)))/(MAX($E$2:E6))</f>
        <v>-2.6866052238534031E-2</v>
      </c>
      <c r="I6" s="28" t="s">
        <v>10</v>
      </c>
      <c r="J6" s="29">
        <f>S26</f>
        <v>1.6899</v>
      </c>
      <c r="K6" s="29">
        <f>T26</f>
        <v>2.5332729226622019</v>
      </c>
      <c r="N6" s="95"/>
    </row>
    <row r="7" spans="1:20" x14ac:dyDescent="0.3">
      <c r="A7" s="22">
        <v>40908</v>
      </c>
      <c r="B7" s="99">
        <v>9938.41</v>
      </c>
      <c r="C7" s="69">
        <f t="shared" si="0"/>
        <v>-1.3555200514474403E-3</v>
      </c>
      <c r="D7" s="70">
        <f>(B7-(MAX($B$2:B7)))/(MAX($B$2:B7))</f>
        <v>-6.1590000000000143E-3</v>
      </c>
      <c r="E7" s="100">
        <f t="shared" si="1"/>
        <v>9830.8804779425154</v>
      </c>
      <c r="F7" s="69">
        <v>1.0228910475976516E-2</v>
      </c>
      <c r="G7" s="69">
        <f>(E7-(MAX($E$2:E7)))/(MAX($E$2:E7))</f>
        <v>-1.6911952205748457E-2</v>
      </c>
      <c r="I7" s="28" t="s">
        <v>107</v>
      </c>
      <c r="J7" s="30">
        <f>((J14-J2)-J8*(K14-J2))*100</f>
        <v>-3.4163229738656931</v>
      </c>
      <c r="K7" s="31" t="s">
        <v>71</v>
      </c>
      <c r="N7" s="95"/>
      <c r="Q7" s="104"/>
      <c r="R7" s="105"/>
      <c r="S7" s="161" t="str">
        <f>B1</f>
        <v>INSAX</v>
      </c>
      <c r="T7" s="159" t="str">
        <f>E1</f>
        <v>SP500TR</v>
      </c>
    </row>
    <row r="8" spans="1:20" x14ac:dyDescent="0.3">
      <c r="A8" s="22">
        <v>40939</v>
      </c>
      <c r="B8" s="99">
        <v>10557.61</v>
      </c>
      <c r="C8" s="69">
        <f t="shared" si="0"/>
        <v>6.2303728664846868E-2</v>
      </c>
      <c r="D8" s="70">
        <f>(B8-(MAX($B$2:B8)))/(MAX($B$2:B8))</f>
        <v>0</v>
      </c>
      <c r="E8" s="100">
        <f t="shared" si="1"/>
        <v>10271.438198972714</v>
      </c>
      <c r="F8" s="69">
        <v>4.4813658554661018E-2</v>
      </c>
      <c r="G8" s="69">
        <f>(E8-(MAX($E$2:E8)))/(MAX($E$2:E8))</f>
        <v>0</v>
      </c>
      <c r="I8" s="28" t="s">
        <v>108</v>
      </c>
      <c r="J8" s="32">
        <f>COVAR(C3:C115,F3:F115)/VAR(F3:F115)</f>
        <v>1.0108966971932756</v>
      </c>
      <c r="K8" s="32" t="s">
        <v>71</v>
      </c>
      <c r="N8" s="95"/>
      <c r="Q8" s="106"/>
      <c r="R8" s="107"/>
      <c r="S8" s="162"/>
      <c r="T8" s="160"/>
    </row>
    <row r="9" spans="1:20" x14ac:dyDescent="0.3">
      <c r="A9" s="22">
        <v>40968</v>
      </c>
      <c r="B9" s="99">
        <v>10889.06</v>
      </c>
      <c r="C9" s="69">
        <f t="shared" si="0"/>
        <v>3.1394415971038793E-2</v>
      </c>
      <c r="D9" s="70">
        <f>(B9-(MAX($B$2:B9)))/(MAX($B$2:B9))</f>
        <v>0</v>
      </c>
      <c r="E9" s="100">
        <f t="shared" si="1"/>
        <v>10715.593238861971</v>
      </c>
      <c r="F9" s="69">
        <v>4.3241757511005563E-2</v>
      </c>
      <c r="G9" s="69">
        <f>(E9-(MAX($E$2:E9)))/(MAX($E$2:E9))</f>
        <v>0</v>
      </c>
      <c r="I9" s="28" t="s">
        <v>109</v>
      </c>
      <c r="J9" s="33">
        <f>RSQ(C3:C115,F3:F115)</f>
        <v>0.79581852495666117</v>
      </c>
      <c r="K9" s="33" t="s">
        <v>71</v>
      </c>
      <c r="N9" s="95"/>
      <c r="Q9" s="108" t="s">
        <v>7</v>
      </c>
      <c r="R9" s="109">
        <v>43830</v>
      </c>
      <c r="S9" s="110">
        <f t="shared" ref="S9:S15" si="2">SUMIF($A$2:$A$218,$R9,$B$2:$B$218)</f>
        <v>23520</v>
      </c>
      <c r="T9" s="111">
        <f t="shared" ref="T9:T15" si="3">SUMIF($A$2:$A$218,$R9,$E$2:$E$218)</f>
        <v>29842.127791337327</v>
      </c>
    </row>
    <row r="10" spans="1:20" x14ac:dyDescent="0.3">
      <c r="A10" s="22">
        <v>40999</v>
      </c>
      <c r="B10" s="99">
        <v>11098.78</v>
      </c>
      <c r="C10" s="69">
        <f t="shared" si="0"/>
        <v>1.9259697347613215E-2</v>
      </c>
      <c r="D10" s="70">
        <f>(B10-(MAX($B$2:B10)))/(MAX($B$2:B10))</f>
        <v>0</v>
      </c>
      <c r="E10" s="100">
        <f t="shared" si="1"/>
        <v>11068.221558413172</v>
      </c>
      <c r="F10" s="69">
        <v>3.2907960547842841E-2</v>
      </c>
      <c r="G10" s="69">
        <f>(E10-(MAX($E$2:E10)))/(MAX($E$2:E10))</f>
        <v>0</v>
      </c>
      <c r="I10" s="28" t="s">
        <v>110</v>
      </c>
      <c r="J10" s="32">
        <f>(J14-$J$2)/J11</f>
        <v>0.69578892346252175</v>
      </c>
      <c r="K10" s="34">
        <f>(K14-$J$2)/K11</f>
        <v>1.0313701338572061</v>
      </c>
      <c r="N10" s="95"/>
      <c r="Q10" s="108" t="s">
        <v>19</v>
      </c>
      <c r="R10" s="112">
        <f>EOMONTH($J$1,-12)</f>
        <v>43830</v>
      </c>
      <c r="S10" s="110">
        <f t="shared" si="2"/>
        <v>23520</v>
      </c>
      <c r="T10" s="111">
        <f t="shared" si="3"/>
        <v>29842.127791337327</v>
      </c>
    </row>
    <row r="11" spans="1:20" x14ac:dyDescent="0.3">
      <c r="A11" s="22">
        <v>41029</v>
      </c>
      <c r="B11" s="99">
        <v>11024.78</v>
      </c>
      <c r="C11" s="69">
        <f t="shared" si="0"/>
        <v>-6.6673994799428399E-3</v>
      </c>
      <c r="D11" s="70">
        <f>(B11-(MAX($B$2:B11)))/(MAX($B$2:B11))</f>
        <v>-6.6673994799428399E-3</v>
      </c>
      <c r="E11" s="100">
        <f t="shared" si="1"/>
        <v>10998.779643728825</v>
      </c>
      <c r="F11" s="69">
        <v>-6.2739902989710217E-3</v>
      </c>
      <c r="G11" s="69">
        <f>(E11-(MAX($E$2:E11)))/(MAX($E$2:E11))</f>
        <v>-6.2739902989710572E-3</v>
      </c>
      <c r="I11" s="35" t="s">
        <v>111</v>
      </c>
      <c r="J11" s="29">
        <f>STDEV(C2:C115)*SQRT(12)</f>
        <v>0.15806040502787072</v>
      </c>
      <c r="K11" s="36">
        <f>STDEV(F2:F115)*SQRT(12)</f>
        <v>0.13824929147660311</v>
      </c>
      <c r="N11" s="95"/>
      <c r="Q11" s="108" t="s">
        <v>45</v>
      </c>
      <c r="R11" s="112">
        <f>EOMONTH($J$1,-24)</f>
        <v>43465</v>
      </c>
      <c r="S11" s="110">
        <f t="shared" si="2"/>
        <v>18981.150000000001</v>
      </c>
      <c r="T11" s="111">
        <f t="shared" si="3"/>
        <v>22695.985574296054</v>
      </c>
    </row>
    <row r="12" spans="1:20" x14ac:dyDescent="0.3">
      <c r="A12" s="22">
        <v>41060</v>
      </c>
      <c r="B12" s="99">
        <v>10128.700000000001</v>
      </c>
      <c r="C12" s="69">
        <f t="shared" si="0"/>
        <v>-8.1278719393947083E-2</v>
      </c>
      <c r="D12" s="70">
        <f>(B12-(MAX($B$2:B12)))/(MAX($B$2:B12))</f>
        <v>-8.7404201182472302E-2</v>
      </c>
      <c r="E12" s="100">
        <f t="shared" si="1"/>
        <v>10337.738151615606</v>
      </c>
      <c r="F12" s="69">
        <v>-6.0101348833743184E-2</v>
      </c>
      <c r="G12" s="69">
        <f>(E12-(MAX($E$2:E12)))/(MAX($E$2:E12))</f>
        <v>-6.5998263853176253E-2</v>
      </c>
      <c r="I12" s="35" t="s">
        <v>92</v>
      </c>
      <c r="J12" s="37">
        <f>J15/$J$3</f>
        <v>0.61009697661152307</v>
      </c>
      <c r="K12" s="38">
        <f>K15/$J$3</f>
        <v>0.71620079863091846</v>
      </c>
      <c r="N12" s="95"/>
      <c r="Q12" s="108" t="s">
        <v>20</v>
      </c>
      <c r="R12" s="112">
        <f>EOMONTH(J1,-36)</f>
        <v>43100</v>
      </c>
      <c r="S12" s="110">
        <f t="shared" si="2"/>
        <v>19550</v>
      </c>
      <c r="T12" s="111">
        <f t="shared" si="3"/>
        <v>23736.658045244283</v>
      </c>
    </row>
    <row r="13" spans="1:20" x14ac:dyDescent="0.3">
      <c r="A13" s="22">
        <v>41090</v>
      </c>
      <c r="B13" s="99">
        <v>10481.09</v>
      </c>
      <c r="C13" s="69">
        <f t="shared" si="0"/>
        <v>3.479123678260778E-2</v>
      </c>
      <c r="D13" s="70">
        <f>(B13-(MAX($B$2:B13)))/(MAX($B$2:B13))</f>
        <v>-5.5653864658998596E-2</v>
      </c>
      <c r="E13" s="100">
        <f t="shared" si="1"/>
        <v>10763.678918800771</v>
      </c>
      <c r="F13" s="69">
        <v>4.1202510736702891E-2</v>
      </c>
      <c r="G13" s="69">
        <f>(E13-(MAX($E$2:E13)))/(MAX($E$2:E13))</f>
        <v>-2.7515047291487536E-2</v>
      </c>
      <c r="I13" s="35" t="s">
        <v>93</v>
      </c>
      <c r="J13" s="39">
        <f>MIN(D2:D159)</f>
        <v>-0.25190311418685118</v>
      </c>
      <c r="K13" s="40">
        <f>MIN(G2:G218)</f>
        <v>-0.19598020620821932</v>
      </c>
      <c r="N13" s="95"/>
      <c r="Q13" s="108" t="s">
        <v>69</v>
      </c>
      <c r="R13" s="112">
        <f>EOMONTH(J1,-60)</f>
        <v>42369</v>
      </c>
      <c r="S13" s="110">
        <f t="shared" si="2"/>
        <v>16078.83</v>
      </c>
      <c r="T13" s="111">
        <f t="shared" si="3"/>
        <v>17401.91614148848</v>
      </c>
    </row>
    <row r="14" spans="1:20" x14ac:dyDescent="0.3">
      <c r="A14" s="22">
        <v>41121</v>
      </c>
      <c r="B14" s="99">
        <v>10511.3</v>
      </c>
      <c r="C14" s="69">
        <f t="shared" si="0"/>
        <v>2.8823338030681089E-3</v>
      </c>
      <c r="D14" s="70">
        <f>(B14-(MAX($B$2:B14)))/(MAX($B$2:B14))</f>
        <v>-5.29319438713085E-2</v>
      </c>
      <c r="E14" s="100">
        <f t="shared" si="1"/>
        <v>10913.172562019598</v>
      </c>
      <c r="F14" s="69">
        <v>1.3888712618295163E-2</v>
      </c>
      <c r="G14" s="69">
        <f>(E14-(MAX($E$2:E14)))/(MAX($E$2:E14))</f>
        <v>-1.4008483257702634E-2</v>
      </c>
      <c r="I14" s="35" t="s">
        <v>11</v>
      </c>
      <c r="J14" s="113">
        <f>S27</f>
        <v>0.11069967905639233</v>
      </c>
      <c r="K14" s="113">
        <f>T27</f>
        <v>0.14330919025588806</v>
      </c>
      <c r="N14" s="95"/>
      <c r="Q14" s="108" t="s">
        <v>8</v>
      </c>
      <c r="R14" s="112">
        <f>A2</f>
        <v>40753</v>
      </c>
      <c r="S14" s="110">
        <f t="shared" si="2"/>
        <v>10000</v>
      </c>
      <c r="T14" s="111">
        <f t="shared" si="3"/>
        <v>10000</v>
      </c>
    </row>
    <row r="15" spans="1:20" ht="15" thickBot="1" x14ac:dyDescent="0.35">
      <c r="A15" s="22">
        <v>41152</v>
      </c>
      <c r="B15" s="99">
        <v>10974.44</v>
      </c>
      <c r="C15" s="69">
        <f t="shared" si="0"/>
        <v>4.4061153235089974E-2</v>
      </c>
      <c r="D15" s="70">
        <f>(B15-(MAX($B$2:B15)))/(MAX($B$2:B15))</f>
        <v>-1.1203033126163428E-2</v>
      </c>
      <c r="E15" s="100">
        <f t="shared" si="1"/>
        <v>11158.974172161306</v>
      </c>
      <c r="F15" s="69">
        <v>2.2523387103504211E-2</v>
      </c>
      <c r="G15" s="69">
        <f>(E15-(MAX($E$2:E15)))/(MAX($E$2:E15))</f>
        <v>0</v>
      </c>
      <c r="I15" s="41" t="s">
        <v>12</v>
      </c>
      <c r="J15" s="135">
        <f>COUNTIF(C2:C159,"&gt;0")</f>
        <v>69</v>
      </c>
      <c r="K15" s="135">
        <f>COUNTIF(F2:F159,"&gt;0")</f>
        <v>81</v>
      </c>
      <c r="N15" s="95"/>
      <c r="Q15" s="114" t="s">
        <v>9</v>
      </c>
      <c r="R15" s="115">
        <f>J1</f>
        <v>44196</v>
      </c>
      <c r="S15" s="116">
        <f t="shared" si="2"/>
        <v>26899</v>
      </c>
      <c r="T15" s="117">
        <f t="shared" si="3"/>
        <v>35332.729226622017</v>
      </c>
    </row>
    <row r="16" spans="1:20" ht="15" thickBot="1" x14ac:dyDescent="0.35">
      <c r="A16" s="22">
        <v>41182</v>
      </c>
      <c r="B16" s="99">
        <v>11256.35</v>
      </c>
      <c r="C16" s="69">
        <f t="shared" si="0"/>
        <v>2.5687871089549886E-2</v>
      </c>
      <c r="D16" s="70">
        <f>(B16-(MAX($B$2:B16)))/(MAX($B$2:B16))</f>
        <v>0</v>
      </c>
      <c r="E16" s="100">
        <f t="shared" si="1"/>
        <v>11447.351644748825</v>
      </c>
      <c r="F16" s="69">
        <v>2.5842650779400955E-2</v>
      </c>
      <c r="G16" s="69">
        <f>(E16-(MAX($E$2:E16)))/(MAX($E$2:E16))</f>
        <v>0</v>
      </c>
    </row>
    <row r="17" spans="1:20" x14ac:dyDescent="0.3">
      <c r="A17" s="22">
        <v>41213</v>
      </c>
      <c r="B17" s="99">
        <v>11256.35</v>
      </c>
      <c r="C17" s="69">
        <f t="shared" si="0"/>
        <v>0</v>
      </c>
      <c r="D17" s="70">
        <f>(B17-(MAX($B$2:B17)))/(MAX($B$2:B17))</f>
        <v>0</v>
      </c>
      <c r="E17" s="100">
        <f t="shared" si="1"/>
        <v>11235.975010017852</v>
      </c>
      <c r="F17" s="69">
        <v>-1.8465112393741934E-2</v>
      </c>
      <c r="G17" s="69">
        <f>(E17-(MAX($E$2:E17)))/(MAX($E$2:E17))</f>
        <v>-1.8465112393741948E-2</v>
      </c>
      <c r="Q17" s="163" t="s">
        <v>21</v>
      </c>
      <c r="R17" s="164"/>
      <c r="S17" s="42" t="str">
        <f>S7</f>
        <v>INSAX</v>
      </c>
      <c r="T17" s="43" t="str">
        <f>T7</f>
        <v>SP500TR</v>
      </c>
    </row>
    <row r="18" spans="1:20" x14ac:dyDescent="0.3">
      <c r="A18" s="22">
        <v>41243</v>
      </c>
      <c r="B18" s="99">
        <v>11206.01</v>
      </c>
      <c r="C18" s="69">
        <f t="shared" si="0"/>
        <v>-4.4721423907394618E-3</v>
      </c>
      <c r="D18" s="70">
        <f>(B18-(MAX($B$2:B18)))/(MAX($B$2:B18))</f>
        <v>-4.4721423907394618E-3</v>
      </c>
      <c r="E18" s="100">
        <f t="shared" si="1"/>
        <v>11301.136570616736</v>
      </c>
      <c r="F18" s="69">
        <v>5.7993685942507867E-3</v>
      </c>
      <c r="G18" s="69">
        <f>(E18-(MAX($E$2:E18)))/(MAX($E$2:E18))</f>
        <v>-1.277282979239671E-2</v>
      </c>
      <c r="I18" s="44" t="s">
        <v>13</v>
      </c>
      <c r="J18" s="45" t="str">
        <f>Q9</f>
        <v>YTD</v>
      </c>
      <c r="K18" s="45" t="str">
        <f>Q10</f>
        <v>1YR</v>
      </c>
      <c r="L18" s="45" t="str">
        <f>Q12</f>
        <v>3YR</v>
      </c>
      <c r="M18" s="45" t="s">
        <v>69</v>
      </c>
      <c r="N18" s="45" t="s">
        <v>14</v>
      </c>
      <c r="Q18" s="153" t="str">
        <f>Q9</f>
        <v>YTD</v>
      </c>
      <c r="R18" s="154"/>
      <c r="S18" s="113">
        <f>($S$15-S9)/S9</f>
        <v>0.14366496598639455</v>
      </c>
      <c r="T18" s="118">
        <f>($T$15-T9)/T9</f>
        <v>0.18398826898926829</v>
      </c>
    </row>
    <row r="19" spans="1:20" x14ac:dyDescent="0.3">
      <c r="A19" s="22">
        <v>41274</v>
      </c>
      <c r="B19" s="99">
        <v>11624.67</v>
      </c>
      <c r="C19" s="69">
        <f t="shared" si="0"/>
        <v>3.7360309334009148E-2</v>
      </c>
      <c r="D19" s="70">
        <f>(B19-(MAX($B$2:B19)))/(MAX($B$2:B19))</f>
        <v>0</v>
      </c>
      <c r="E19" s="100">
        <f t="shared" si="1"/>
        <v>11404.138282758369</v>
      </c>
      <c r="F19" s="69">
        <v>9.1142790371581128E-3</v>
      </c>
      <c r="G19" s="69">
        <f>(E19-(MAX($E$2:E19)))/(MAX($E$2:E19))</f>
        <v>-3.7749658900606223E-3</v>
      </c>
      <c r="I19" s="46" t="s">
        <v>15</v>
      </c>
      <c r="J19" s="48">
        <v>14.36</v>
      </c>
      <c r="K19" s="48">
        <v>14.36</v>
      </c>
      <c r="L19" s="47">
        <f>S23*100</f>
        <v>11.223474472541861</v>
      </c>
      <c r="M19" s="47">
        <f>S25*100</f>
        <v>10.839954361697224</v>
      </c>
      <c r="N19" s="47">
        <f>S27*100</f>
        <v>11.069967905639233</v>
      </c>
      <c r="Q19" s="153" t="str">
        <f>Q10</f>
        <v>1YR</v>
      </c>
      <c r="R19" s="154"/>
      <c r="S19" s="113">
        <f>($S$15-S10)/S10</f>
        <v>0.14366496598639455</v>
      </c>
      <c r="T19" s="118">
        <f>($T$15-T10)/T10</f>
        <v>0.18398826898926829</v>
      </c>
    </row>
    <row r="20" spans="1:20" x14ac:dyDescent="0.3">
      <c r="A20" s="22">
        <v>41305</v>
      </c>
      <c r="B20" s="99">
        <v>12396.7</v>
      </c>
      <c r="C20" s="69">
        <f t="shared" si="0"/>
        <v>6.641306806988935E-2</v>
      </c>
      <c r="D20" s="70">
        <f>(B20-(MAX($B$2:B20)))/(MAX($B$2:B20))</f>
        <v>0</v>
      </c>
      <c r="E20" s="100">
        <f t="shared" si="1"/>
        <v>11994.827146552037</v>
      </c>
      <c r="F20" s="69">
        <v>5.1796010285732441E-2</v>
      </c>
      <c r="G20" s="69">
        <f>(E20-(MAX($E$2:E20)))/(MAX($E$2:E20))</f>
        <v>0</v>
      </c>
      <c r="I20" s="46" t="s">
        <v>16</v>
      </c>
      <c r="J20" s="48">
        <v>13.51</v>
      </c>
      <c r="K20" s="48">
        <v>13.51</v>
      </c>
      <c r="L20" s="48">
        <v>10.4</v>
      </c>
      <c r="M20" s="48">
        <v>10.012</v>
      </c>
      <c r="N20" s="54">
        <v>10.52</v>
      </c>
      <c r="O20" s="23" t="s">
        <v>17</v>
      </c>
      <c r="Q20" s="153" t="str">
        <f>Q11</f>
        <v>2YR</v>
      </c>
      <c r="R20" s="154"/>
      <c r="S20" s="113">
        <f>($S$15-S11)/S11</f>
        <v>0.41714279693274631</v>
      </c>
      <c r="T20" s="118">
        <f>($T$15-T11)/T11</f>
        <v>0.55678320780382806</v>
      </c>
    </row>
    <row r="21" spans="1:20" x14ac:dyDescent="0.3">
      <c r="A21" s="22">
        <v>41333</v>
      </c>
      <c r="B21" s="99">
        <v>12595.23</v>
      </c>
      <c r="C21" s="69">
        <f t="shared" si="0"/>
        <v>1.6014745859785171E-2</v>
      </c>
      <c r="D21" s="70">
        <f>(B21-(MAX($B$2:B21)))/(MAX($B$2:B21))</f>
        <v>0</v>
      </c>
      <c r="E21" s="100">
        <f t="shared" si="1"/>
        <v>12157.662744526613</v>
      </c>
      <c r="F21" s="69">
        <v>1.3575485164151191E-2</v>
      </c>
      <c r="G21" s="69">
        <f>(E21-(MAX($E$2:E21)))/(MAX($E$2:E21))</f>
        <v>0</v>
      </c>
      <c r="I21" s="49" t="s">
        <v>44</v>
      </c>
      <c r="J21" s="50">
        <f>T18*100</f>
        <v>18.398826898926828</v>
      </c>
      <c r="K21" s="50">
        <f>T19*100</f>
        <v>18.398826898926828</v>
      </c>
      <c r="L21" s="50">
        <f>T23*100</f>
        <v>14.178904188562003</v>
      </c>
      <c r="M21" s="50">
        <f>T25*100</f>
        <v>15.216856682869984</v>
      </c>
      <c r="N21" s="137">
        <v>14.33</v>
      </c>
      <c r="O21" s="23"/>
      <c r="Q21" s="153" t="s">
        <v>62</v>
      </c>
      <c r="R21" s="154"/>
      <c r="S21" s="113">
        <f>(1+S20)^(12/24)-1</f>
        <v>0.19043806933949581</v>
      </c>
      <c r="T21" s="118">
        <f>(1+T20)^(12/24)-1</f>
        <v>0.24771118765675415</v>
      </c>
    </row>
    <row r="22" spans="1:20" x14ac:dyDescent="0.3">
      <c r="A22" s="22">
        <v>41364</v>
      </c>
      <c r="B22" s="99">
        <v>13433.44</v>
      </c>
      <c r="C22" s="69">
        <f t="shared" si="0"/>
        <v>6.6549797026334651E-2</v>
      </c>
      <c r="D22" s="70">
        <f>(B22-(MAX($B$2:B22)))/(MAX($B$2:B22))</f>
        <v>0</v>
      </c>
      <c r="E22" s="100">
        <f t="shared" si="1"/>
        <v>12613.61152599177</v>
      </c>
      <c r="F22" s="69">
        <v>3.7502996344459749E-2</v>
      </c>
      <c r="G22" s="69">
        <f>(E22-(MAX($E$2:E22)))/(MAX($E$2:E22))</f>
        <v>0</v>
      </c>
      <c r="I22" s="46" t="s">
        <v>18</v>
      </c>
      <c r="J22" s="48">
        <v>7.79</v>
      </c>
      <c r="K22" s="48">
        <v>7.79</v>
      </c>
      <c r="L22" s="48">
        <v>9.0500000000000007</v>
      </c>
      <c r="M22" s="48">
        <v>9.5299999999999994</v>
      </c>
      <c r="N22" s="48">
        <v>10.37</v>
      </c>
      <c r="O22" s="23"/>
      <c r="Q22" s="153" t="str">
        <f>Q12</f>
        <v>3YR</v>
      </c>
      <c r="R22" s="154"/>
      <c r="S22" s="113">
        <f>($S$15-S12)/S12</f>
        <v>0.37590792838874681</v>
      </c>
      <c r="T22" s="118">
        <f>($T$15-T12)/T12</f>
        <v>0.48853006852415964</v>
      </c>
    </row>
    <row r="23" spans="1:20" x14ac:dyDescent="0.3">
      <c r="A23" s="22">
        <v>41394</v>
      </c>
      <c r="B23" s="99">
        <v>13786.37</v>
      </c>
      <c r="C23" s="69">
        <f t="shared" si="0"/>
        <v>2.6272496099286578E-2</v>
      </c>
      <c r="D23" s="70">
        <f>(B23-(MAX($B$2:B23)))/(MAX($B$2:B23))</f>
        <v>0</v>
      </c>
      <c r="E23" s="100">
        <f t="shared" si="1"/>
        <v>12856.635459546102</v>
      </c>
      <c r="F23" s="69">
        <v>1.9266800238262771E-2</v>
      </c>
      <c r="G23" s="69">
        <f>(E23-(MAX($E$2:E23)))/(MAX($E$2:E23))</f>
        <v>0</v>
      </c>
      <c r="J23" s="119"/>
      <c r="K23" s="120"/>
      <c r="L23" s="120"/>
      <c r="M23" s="120"/>
      <c r="N23" s="120"/>
      <c r="Q23" s="153" t="s">
        <v>23</v>
      </c>
      <c r="R23" s="154"/>
      <c r="S23" s="113">
        <f>(1+S22)^(12/36)-1</f>
        <v>0.11223474472541861</v>
      </c>
      <c r="T23" s="118">
        <f>(1+T22)^(12/36)-1</f>
        <v>0.14178904188562003</v>
      </c>
    </row>
    <row r="24" spans="1:20" x14ac:dyDescent="0.3">
      <c r="A24" s="22">
        <v>41425</v>
      </c>
      <c r="B24" s="99">
        <v>14205.48</v>
      </c>
      <c r="C24" s="69">
        <f t="shared" si="0"/>
        <v>3.0400315674104113E-2</v>
      </c>
      <c r="D24" s="70">
        <f>(B24-(MAX($B$2:B24)))/(MAX($B$2:B24))</f>
        <v>0</v>
      </c>
      <c r="E24" s="100">
        <f t="shared" si="1"/>
        <v>13157.353101890643</v>
      </c>
      <c r="F24" s="69">
        <v>2.3390073031996694E-2</v>
      </c>
      <c r="G24" s="69">
        <f>(E24-(MAX($E$2:E24)))/(MAX($E$2:E24))</f>
        <v>0</v>
      </c>
      <c r="I24" s="121" t="s">
        <v>47</v>
      </c>
      <c r="J24" s="26" t="str">
        <f>J5</f>
        <v>INSAX</v>
      </c>
      <c r="K24" s="27" t="str">
        <f>K5</f>
        <v>SP500TR</v>
      </c>
      <c r="L24" s="95"/>
      <c r="M24" s="95"/>
      <c r="N24" s="95"/>
      <c r="Q24" s="153" t="s">
        <v>69</v>
      </c>
      <c r="R24" s="154"/>
      <c r="S24" s="113">
        <f>S15/S13-1</f>
        <v>0.67294510856822298</v>
      </c>
      <c r="T24" s="118">
        <f>T15/T13-1</f>
        <v>1.0303930290977612</v>
      </c>
    </row>
    <row r="25" spans="1:20" x14ac:dyDescent="0.3">
      <c r="A25" s="22">
        <v>41455</v>
      </c>
      <c r="B25" s="99">
        <v>13962.84</v>
      </c>
      <c r="C25" s="69">
        <f t="shared" si="0"/>
        <v>-1.7080732224465447E-2</v>
      </c>
      <c r="D25" s="70">
        <f>(B25-(MAX($B$2:B25)))/(MAX($B$2:B25))</f>
        <v>-1.7080732224465447E-2</v>
      </c>
      <c r="E25" s="100">
        <f t="shared" si="1"/>
        <v>12980.674656660962</v>
      </c>
      <c r="F25" s="69">
        <v>-1.3428114595806839E-2</v>
      </c>
      <c r="G25" s="69">
        <f>(E25-(MAX($E$2:E25)))/(MAX($E$2:E25))</f>
        <v>-1.3428114595806792E-2</v>
      </c>
      <c r="I25" s="135">
        <v>2011</v>
      </c>
      <c r="J25" s="122">
        <f>B7/B2-1</f>
        <v>-6.1590000000000256E-3</v>
      </c>
      <c r="K25" s="123">
        <f>E7/E2-1</f>
        <v>-1.6911952205748482E-2</v>
      </c>
      <c r="L25" s="124"/>
      <c r="M25" s="95"/>
      <c r="N25" s="95"/>
      <c r="Q25" s="153" t="s">
        <v>70</v>
      </c>
      <c r="R25" s="154"/>
      <c r="S25" s="113">
        <f>(1+S24)^(12/60)-1</f>
        <v>0.10839954361697224</v>
      </c>
      <c r="T25" s="118">
        <f>(1+T24)^(12/60)-1</f>
        <v>0.15216856682869984</v>
      </c>
    </row>
    <row r="26" spans="1:20" x14ac:dyDescent="0.3">
      <c r="A26" s="22">
        <v>41486</v>
      </c>
      <c r="B26" s="99">
        <v>14624.58</v>
      </c>
      <c r="C26" s="69">
        <f t="shared" si="0"/>
        <v>4.739293725345272E-2</v>
      </c>
      <c r="D26" s="70">
        <f>(B26-(MAX($B$2:B26)))/(MAX($B$2:B26))</f>
        <v>0</v>
      </c>
      <c r="E26" s="100">
        <f t="shared" si="1"/>
        <v>13641.21525627482</v>
      </c>
      <c r="F26" s="69">
        <v>5.0886461380873271E-2</v>
      </c>
      <c r="G26" s="69">
        <f>(E26-(MAX($E$2:E26)))/(MAX($E$2:E26))</f>
        <v>0</v>
      </c>
      <c r="I26" s="135">
        <v>2012</v>
      </c>
      <c r="J26" s="122">
        <f>B19/B7-1</f>
        <v>0.16967100371186139</v>
      </c>
      <c r="K26" s="123">
        <f>E19/E7-1</f>
        <v>0.16003223804274325</v>
      </c>
      <c r="L26" s="124"/>
      <c r="M26" s="120"/>
      <c r="Q26" s="157" t="s">
        <v>22</v>
      </c>
      <c r="R26" s="158"/>
      <c r="S26" s="113">
        <f>($S$15-S14)/S14</f>
        <v>1.6899</v>
      </c>
      <c r="T26" s="118">
        <f>($T$15-T14)/T14</f>
        <v>2.5332729226622019</v>
      </c>
    </row>
    <row r="27" spans="1:20" ht="15" thickBot="1" x14ac:dyDescent="0.35">
      <c r="A27" s="22">
        <v>41517</v>
      </c>
      <c r="B27" s="99">
        <v>14381.94</v>
      </c>
      <c r="C27" s="69">
        <f t="shared" si="0"/>
        <v>-1.6591245697312292E-2</v>
      </c>
      <c r="D27" s="70">
        <f>(B27-(MAX($B$2:B27)))/(MAX($B$2:B27))</f>
        <v>-1.6591245697312292E-2</v>
      </c>
      <c r="E27" s="100">
        <f t="shared" si="1"/>
        <v>13246.147681323089</v>
      </c>
      <c r="F27" s="69">
        <v>-2.8961318147223247E-2</v>
      </c>
      <c r="G27" s="69">
        <f>(E27-(MAX($E$2:E27)))/(MAX($E$2:E27))</f>
        <v>-2.8961318147223237E-2</v>
      </c>
      <c r="I27" s="135">
        <v>2013</v>
      </c>
      <c r="J27" s="122">
        <f>B31/B19-1</f>
        <v>0.38184653843937078</v>
      </c>
      <c r="K27" s="123">
        <f>E31/E19-1</f>
        <v>0.32388478062960235</v>
      </c>
      <c r="L27" s="124"/>
      <c r="M27" s="120"/>
      <c r="Q27" s="155" t="s">
        <v>11</v>
      </c>
      <c r="R27" s="156"/>
      <c r="S27" s="125">
        <f>(1+S26)^(12/$J$3)-1</f>
        <v>0.11069967905639233</v>
      </c>
      <c r="T27" s="126">
        <f>(1+T26)^(12/$J$3)-1</f>
        <v>0.14330919025588806</v>
      </c>
    </row>
    <row r="28" spans="1:20" x14ac:dyDescent="0.3">
      <c r="A28" s="22">
        <v>41547</v>
      </c>
      <c r="B28" s="99">
        <v>14867.22</v>
      </c>
      <c r="C28" s="69">
        <f t="shared" si="0"/>
        <v>3.3742318491107516E-2</v>
      </c>
      <c r="D28" s="70">
        <f>(B28-(MAX($B$2:B28)))/(MAX($B$2:B28))</f>
        <v>0</v>
      </c>
      <c r="E28" s="100">
        <f t="shared" si="1"/>
        <v>13661.524170339881</v>
      </c>
      <c r="F28" s="69">
        <v>3.135828612287539E-2</v>
      </c>
      <c r="G28" s="69">
        <f>(E28-(MAX($E$2:E28)))/(MAX($E$2:E28))</f>
        <v>0</v>
      </c>
      <c r="I28" s="135">
        <v>2014</v>
      </c>
      <c r="J28" s="122">
        <f>B43/B31-1</f>
        <v>9.2738137555241629E-2</v>
      </c>
      <c r="K28" s="123">
        <f>E43/E31-1</f>
        <v>0.13688363157085193</v>
      </c>
      <c r="L28" s="124"/>
      <c r="M28" s="120"/>
    </row>
    <row r="29" spans="1:20" x14ac:dyDescent="0.3">
      <c r="A29" s="22">
        <v>41578</v>
      </c>
      <c r="B29" s="99">
        <v>15385.59</v>
      </c>
      <c r="C29" s="69">
        <f t="shared" si="0"/>
        <v>3.4866639492790237E-2</v>
      </c>
      <c r="D29" s="70">
        <f>(B29-(MAX($B$2:B29)))/(MAX($B$2:B29))</f>
        <v>0</v>
      </c>
      <c r="E29" s="100">
        <f t="shared" si="1"/>
        <v>14289.506757495177</v>
      </c>
      <c r="F29" s="69">
        <v>4.5967241965482186E-2</v>
      </c>
      <c r="G29" s="69">
        <f>(E29-(MAX($E$2:E29)))/(MAX($E$2:E29))</f>
        <v>0</v>
      </c>
      <c r="I29" s="135">
        <v>2015</v>
      </c>
      <c r="J29" s="122">
        <f>B55/B43-1</f>
        <v>-8.3994893241748914E-2</v>
      </c>
      <c r="K29" s="123">
        <f>E55/E43-1</f>
        <v>1.3837599218982088E-2</v>
      </c>
      <c r="L29" s="124"/>
      <c r="M29" s="120"/>
    </row>
    <row r="30" spans="1:20" x14ac:dyDescent="0.3">
      <c r="A30" s="22">
        <v>41608</v>
      </c>
      <c r="B30" s="99">
        <v>15661.32</v>
      </c>
      <c r="C30" s="69">
        <f t="shared" si="0"/>
        <v>1.7921314684714695E-2</v>
      </c>
      <c r="D30" s="70">
        <f>(B30-(MAX($B$2:B30)))/(MAX($B$2:B30))</f>
        <v>0</v>
      </c>
      <c r="E30" s="100">
        <f t="shared" si="1"/>
        <v>14724.964482168229</v>
      </c>
      <c r="F30" s="69">
        <v>3.0473950715243836E-2</v>
      </c>
      <c r="G30" s="69">
        <f>(E30-(MAX($E$2:E30)))/(MAX($E$2:E30))</f>
        <v>0</v>
      </c>
      <c r="I30" s="135">
        <v>2016</v>
      </c>
      <c r="J30" s="122">
        <f>B67/B55-1</f>
        <v>3.8989155305454437E-2</v>
      </c>
      <c r="K30" s="122">
        <f>E67/E55-1</f>
        <v>0.11959912078710522</v>
      </c>
      <c r="L30" s="124"/>
      <c r="M30" s="120"/>
    </row>
    <row r="31" spans="1:20" x14ac:dyDescent="0.3">
      <c r="A31" s="22">
        <v>41639</v>
      </c>
      <c r="B31" s="99">
        <v>16063.51</v>
      </c>
      <c r="C31" s="69">
        <f t="shared" si="0"/>
        <v>2.5680466269765289E-2</v>
      </c>
      <c r="D31" s="70">
        <f>(B31-(MAX($B$2:B31)))/(MAX($B$2:B31))</f>
        <v>0</v>
      </c>
      <c r="E31" s="100">
        <f t="shared" si="1"/>
        <v>15097.765108739213</v>
      </c>
      <c r="F31" s="69">
        <v>2.5317590886038577E-2</v>
      </c>
      <c r="G31" s="69">
        <f>(E31-(MAX($E$2:E31)))/(MAX($E$2:E31))</f>
        <v>0</v>
      </c>
      <c r="I31" s="135">
        <v>2017</v>
      </c>
      <c r="J31" s="122">
        <f>B79/B67-1</f>
        <v>0.17025715128880936</v>
      </c>
      <c r="K31" s="122">
        <f>E79/E67-1</f>
        <v>0.21831601482707241</v>
      </c>
      <c r="M31" s="120"/>
    </row>
    <row r="32" spans="1:20" outlineLevel="1" x14ac:dyDescent="0.3">
      <c r="A32" s="22">
        <v>41670</v>
      </c>
      <c r="B32" s="99">
        <v>15639.32</v>
      </c>
      <c r="C32" s="69">
        <f t="shared" si="0"/>
        <v>-2.6407055494098147E-2</v>
      </c>
      <c r="D32" s="70">
        <f>(B32-(MAX($B$2:B32)))/(MAX($B$2:B32))</f>
        <v>-2.6407055494098147E-2</v>
      </c>
      <c r="E32" s="100">
        <f t="shared" si="1"/>
        <v>14575.744053039965</v>
      </c>
      <c r="F32" s="69">
        <v>-3.4576048305128282E-2</v>
      </c>
      <c r="G32" s="69">
        <f>(E32-(MAX($E$2:E32)))/(MAX($E$2:E32))</f>
        <v>-3.4576048305128317E-2</v>
      </c>
      <c r="I32" s="135">
        <v>2018</v>
      </c>
      <c r="J32" s="122">
        <f>B91/B79-1</f>
        <v>-2.9097186700767219E-2</v>
      </c>
      <c r="K32" s="122">
        <f>E91/E79-1</f>
        <v>-4.3842417452558458E-2</v>
      </c>
      <c r="N32" s="95"/>
    </row>
    <row r="33" spans="1:15" outlineLevel="1" x14ac:dyDescent="0.3">
      <c r="A33" s="22">
        <v>41698</v>
      </c>
      <c r="B33" s="99">
        <v>16588.169999999998</v>
      </c>
      <c r="C33" s="69">
        <f t="shared" si="0"/>
        <v>6.0670796428489125E-2</v>
      </c>
      <c r="D33" s="70">
        <f>(B33-(MAX($B$2:B33)))/(MAX($B$2:B33))</f>
        <v>0</v>
      </c>
      <c r="E33" s="100">
        <f t="shared" si="1"/>
        <v>15242.523041054976</v>
      </c>
      <c r="F33" s="69">
        <v>4.5745794217341818E-2</v>
      </c>
      <c r="G33" s="69">
        <f>(E33-(MAX($E$2:E33)))/(MAX($E$2:E33))</f>
        <v>0</v>
      </c>
      <c r="I33" s="135">
        <v>2019</v>
      </c>
      <c r="J33" s="122">
        <f>B103/B91-1</f>
        <v>0.23912407836195371</v>
      </c>
      <c r="K33" s="122">
        <f>E103/E91-1</f>
        <v>0.314863709868344</v>
      </c>
      <c r="N33" s="95"/>
    </row>
    <row r="34" spans="1:15" outlineLevel="1" x14ac:dyDescent="0.3">
      <c r="A34" s="22">
        <v>41729</v>
      </c>
      <c r="B34" s="99">
        <v>16744.45</v>
      </c>
      <c r="C34" s="69">
        <f t="shared" si="0"/>
        <v>9.4211718351091458E-3</v>
      </c>
      <c r="D34" s="70">
        <f>(B34-(MAX($B$2:B34)))/(MAX($B$2:B34))</f>
        <v>0</v>
      </c>
      <c r="E34" s="100">
        <f t="shared" si="1"/>
        <v>15370.614913846495</v>
      </c>
      <c r="F34" s="69">
        <v>8.4035872831886849E-3</v>
      </c>
      <c r="G34" s="69">
        <f>(E34-(MAX($E$2:E34)))/(MAX($E$2:E34))</f>
        <v>0</v>
      </c>
      <c r="I34" s="53">
        <v>2020</v>
      </c>
      <c r="J34" s="127">
        <f>J19/100</f>
        <v>0.14360000000000001</v>
      </c>
      <c r="K34" s="127">
        <f>T18</f>
        <v>0.18398826898926829</v>
      </c>
      <c r="N34" s="95"/>
    </row>
    <row r="35" spans="1:15" outlineLevel="1" x14ac:dyDescent="0.3">
      <c r="A35" s="22">
        <v>41759</v>
      </c>
      <c r="B35" s="99">
        <v>17034.689999999999</v>
      </c>
      <c r="C35" s="69">
        <f t="shared" si="0"/>
        <v>1.7333504534338122E-2</v>
      </c>
      <c r="D35" s="70">
        <f>(B35-(MAX($B$2:B35)))/(MAX($B$2:B35))</f>
        <v>0</v>
      </c>
      <c r="E35" s="100">
        <f t="shared" si="1"/>
        <v>15484.226439838261</v>
      </c>
      <c r="F35" s="69">
        <v>7.3914756584929631E-3</v>
      </c>
      <c r="G35" s="69">
        <f>(E35-(MAX($E$2:E35)))/(MAX($E$2:E35))</f>
        <v>0</v>
      </c>
      <c r="N35" s="95"/>
    </row>
    <row r="36" spans="1:15" outlineLevel="1" x14ac:dyDescent="0.3">
      <c r="A36" s="22">
        <v>41790</v>
      </c>
      <c r="B36" s="99">
        <v>17269.11</v>
      </c>
      <c r="C36" s="69">
        <f t="shared" si="0"/>
        <v>1.3761330555472504E-2</v>
      </c>
      <c r="D36" s="70">
        <f>(B36-(MAX($B$2:B36)))/(MAX($B$2:B36))</f>
        <v>0</v>
      </c>
      <c r="E36" s="100">
        <f t="shared" si="1"/>
        <v>15847.737787330158</v>
      </c>
      <c r="F36" s="69">
        <v>2.3476235568129056E-2</v>
      </c>
      <c r="G36" s="69">
        <f>(E36-(MAX($E$2:E36)))/(MAX($E$2:E36))</f>
        <v>0</v>
      </c>
      <c r="N36" s="95"/>
    </row>
    <row r="37" spans="1:15" outlineLevel="1" x14ac:dyDescent="0.3">
      <c r="A37" s="22">
        <v>41820</v>
      </c>
      <c r="B37" s="99">
        <v>17704.47</v>
      </c>
      <c r="C37" s="69">
        <f t="shared" si="0"/>
        <v>2.521033220588673E-2</v>
      </c>
      <c r="D37" s="70">
        <f>(B37-(MAX($B$2:B37)))/(MAX($B$2:B37))</f>
        <v>0</v>
      </c>
      <c r="E37" s="100">
        <f t="shared" si="1"/>
        <v>16175.093803504431</v>
      </c>
      <c r="F37" s="69">
        <v>2.0656324616626698E-2</v>
      </c>
      <c r="G37" s="69">
        <f>(E37-(MAX($E$2:E37)))/(MAX($E$2:E37))</f>
        <v>0</v>
      </c>
      <c r="L37" s="69"/>
      <c r="N37" s="95"/>
    </row>
    <row r="38" spans="1:15" outlineLevel="1" x14ac:dyDescent="0.3">
      <c r="A38" s="22">
        <v>41851</v>
      </c>
      <c r="B38" s="99">
        <v>17548.189999999999</v>
      </c>
      <c r="C38" s="69">
        <f t="shared" si="0"/>
        <v>-8.8271493018431194E-3</v>
      </c>
      <c r="D38" s="70">
        <f>(B38-(MAX($B$2:B38)))/(MAX($B$2:B38))</f>
        <v>-8.8271493018431194E-3</v>
      </c>
      <c r="E38" s="100">
        <f t="shared" si="1"/>
        <v>15952.014498561077</v>
      </c>
      <c r="F38" s="69">
        <v>-1.3791530834586063E-2</v>
      </c>
      <c r="G38" s="69">
        <f>(E38-(MAX($E$2:E38)))/(MAX($E$2:E38))</f>
        <v>-1.3791530834586114E-2</v>
      </c>
      <c r="L38" s="69"/>
      <c r="M38" s="69"/>
      <c r="N38" s="128"/>
      <c r="O38" s="128"/>
    </row>
    <row r="39" spans="1:15" outlineLevel="1" x14ac:dyDescent="0.3">
      <c r="A39" s="22">
        <v>41882</v>
      </c>
      <c r="B39" s="99">
        <v>18262.62</v>
      </c>
      <c r="C39" s="69">
        <f t="shared" si="0"/>
        <v>4.0712460943265395E-2</v>
      </c>
      <c r="D39" s="70">
        <f>(B39-(MAX($B$2:B39)))/(MAX($B$2:B39))</f>
        <v>0</v>
      </c>
      <c r="E39" s="100">
        <f t="shared" si="1"/>
        <v>16590.197078430665</v>
      </c>
      <c r="F39" s="69">
        <v>4.0006394172168891E-2</v>
      </c>
      <c r="G39" s="69">
        <f>(E39-(MAX($E$2:E39)))/(MAX($E$2:E39))</f>
        <v>0</v>
      </c>
      <c r="M39" s="69"/>
      <c r="N39" s="128"/>
      <c r="O39" s="128"/>
    </row>
    <row r="40" spans="1:15" outlineLevel="1" x14ac:dyDescent="0.3">
      <c r="A40" s="22">
        <v>41912</v>
      </c>
      <c r="B40" s="99">
        <v>17246.79</v>
      </c>
      <c r="C40" s="69">
        <f t="shared" si="0"/>
        <v>-5.5623453808927643E-2</v>
      </c>
      <c r="D40" s="70">
        <f>(B40-(MAX($B$2:B40)))/(MAX($B$2:B40))</f>
        <v>-5.5623453808927643E-2</v>
      </c>
      <c r="E40" s="100">
        <f t="shared" si="1"/>
        <v>16357.555280317663</v>
      </c>
      <c r="F40" s="69">
        <v>-1.4022847167708741E-2</v>
      </c>
      <c r="G40" s="69">
        <f>(E40-(MAX($E$2:E40)))/(MAX($E$2:E40))</f>
        <v>-1.4022847167708763E-2</v>
      </c>
      <c r="I40" s="128"/>
      <c r="J40" s="128"/>
      <c r="K40" s="69"/>
      <c r="L40" s="95"/>
      <c r="N40" s="95"/>
    </row>
    <row r="41" spans="1:15" outlineLevel="1" x14ac:dyDescent="0.3">
      <c r="A41" s="22">
        <v>41943</v>
      </c>
      <c r="B41" s="99">
        <v>17447.72</v>
      </c>
      <c r="C41" s="69">
        <f t="shared" si="0"/>
        <v>1.1650283907904038E-2</v>
      </c>
      <c r="D41" s="70">
        <f>(B41-(MAX($B$2:B41)))/(MAX($B$2:B41))</f>
        <v>-4.4621198929835799E-2</v>
      </c>
      <c r="E41" s="100">
        <f t="shared" si="1"/>
        <v>16757.085352081896</v>
      </c>
      <c r="F41" s="69">
        <v>2.4424803396200012E-2</v>
      </c>
      <c r="G41" s="69">
        <f>(E41-(MAX($E$2:E41)))/(MAX($E$2:E41))</f>
        <v>0</v>
      </c>
      <c r="I41" s="128"/>
      <c r="J41" s="128"/>
      <c r="K41" s="69"/>
      <c r="L41" s="95"/>
      <c r="M41" s="95"/>
      <c r="N41" s="95"/>
    </row>
    <row r="42" spans="1:15" outlineLevel="1" x14ac:dyDescent="0.3">
      <c r="A42" s="22">
        <v>41973</v>
      </c>
      <c r="B42" s="99">
        <v>17670.98</v>
      </c>
      <c r="C42" s="69">
        <f t="shared" si="0"/>
        <v>1.2795941246191387E-2</v>
      </c>
      <c r="D42" s="70">
        <f>(B42-(MAX($B$2:B42)))/(MAX($B$2:B42))</f>
        <v>-3.2396227923485212E-2</v>
      </c>
      <c r="E42" s="100">
        <f t="shared" si="1"/>
        <v>17207.751994462869</v>
      </c>
      <c r="F42" s="69">
        <v>2.6894094820909986E-2</v>
      </c>
      <c r="G42" s="69">
        <f>(E42-(MAX($E$2:E42)))/(MAX($E$2:E42))</f>
        <v>0</v>
      </c>
      <c r="L42" s="129"/>
      <c r="M42" s="95"/>
      <c r="N42" s="95"/>
    </row>
    <row r="43" spans="1:15" outlineLevel="1" x14ac:dyDescent="0.3">
      <c r="A43" s="22">
        <v>42004</v>
      </c>
      <c r="B43" s="99">
        <v>17553.21</v>
      </c>
      <c r="C43" s="69">
        <f t="shared" si="0"/>
        <v>-6.6645992469008758E-3</v>
      </c>
      <c r="D43" s="70">
        <f>(B43-(MAX($B$2:B43)))/(MAX($B$2:B43))</f>
        <v>-3.8844919294164795E-2</v>
      </c>
      <c r="E43" s="100">
        <f t="shared" si="1"/>
        <v>17164.402025427135</v>
      </c>
      <c r="F43" s="69">
        <v>-2.5192116349471716E-3</v>
      </c>
      <c r="G43" s="69">
        <f>(E43-(MAX($E$2:E43)))/(MAX($E$2:E43))</f>
        <v>-2.5192116349470888E-3</v>
      </c>
      <c r="K43" s="95"/>
      <c r="L43" s="129"/>
      <c r="M43" s="129"/>
      <c r="N43" s="129"/>
    </row>
    <row r="44" spans="1:15" outlineLevel="1" x14ac:dyDescent="0.3">
      <c r="A44" s="22">
        <v>42035</v>
      </c>
      <c r="B44" s="99">
        <v>17158.490000000002</v>
      </c>
      <c r="C44" s="69">
        <f t="shared" si="0"/>
        <v>-2.2487055074256933E-2</v>
      </c>
      <c r="D44" s="70">
        <f>(B44-(MAX($B$2:B44)))/(MAX($B$2:B44))</f>
        <v>-6.0458466528898781E-2</v>
      </c>
      <c r="E44" s="100">
        <f t="shared" si="1"/>
        <v>16649.120250628403</v>
      </c>
      <c r="F44" s="69">
        <v>-3.0020374379218118E-2</v>
      </c>
      <c r="G44" s="69">
        <f>(E44-(MAX($E$2:E44)))/(MAX($E$2:E44))</f>
        <v>-3.2463958337743591E-2</v>
      </c>
      <c r="K44" s="95"/>
      <c r="L44" s="129"/>
      <c r="M44" s="129"/>
      <c r="N44" s="129"/>
    </row>
    <row r="45" spans="1:15" outlineLevel="1" x14ac:dyDescent="0.3">
      <c r="A45" s="22">
        <v>42063</v>
      </c>
      <c r="B45" s="99">
        <v>18214.939999999999</v>
      </c>
      <c r="C45" s="69">
        <f t="shared" si="0"/>
        <v>6.1570103196726345E-2</v>
      </c>
      <c r="D45" s="70">
        <f>(B45-(MAX($B$2:B45)))/(MAX($B$2:B45))</f>
        <v>-2.6107973554725604E-3</v>
      </c>
      <c r="E45" s="100">
        <f t="shared" si="1"/>
        <v>17606.00706713782</v>
      </c>
      <c r="F45" s="69">
        <v>5.747371645497612E-2</v>
      </c>
      <c r="G45" s="69">
        <f>(E45-(MAX($E$2:E45)))/(MAX($E$2:E45))</f>
        <v>0</v>
      </c>
      <c r="J45" s="129"/>
      <c r="K45" s="129"/>
      <c r="L45" s="129"/>
      <c r="M45" s="129"/>
      <c r="N45" s="129"/>
    </row>
    <row r="46" spans="1:15" outlineLevel="1" x14ac:dyDescent="0.3">
      <c r="A46" s="22">
        <v>42094</v>
      </c>
      <c r="B46" s="99">
        <v>17483.55</v>
      </c>
      <c r="C46" s="69">
        <f t="shared" si="0"/>
        <v>-4.0153302728419611E-2</v>
      </c>
      <c r="D46" s="70">
        <f>(B46-(MAX($B$2:B46)))/(MAX($B$2:B46))</f>
        <v>-4.2659267947315324E-2</v>
      </c>
      <c r="E46" s="100">
        <f t="shared" si="1"/>
        <v>17327.556373174029</v>
      </c>
      <c r="F46" s="69">
        <v>-1.581566410271007E-2</v>
      </c>
      <c r="G46" s="69">
        <f>(E46-(MAX($E$2:E46)))/(MAX($E$2:E46))</f>
        <v>-1.5815664102710011E-2</v>
      </c>
      <c r="J46" s="129"/>
      <c r="K46" s="129"/>
      <c r="L46" s="129"/>
      <c r="M46" s="129"/>
      <c r="N46" s="129"/>
    </row>
    <row r="47" spans="1:15" outlineLevel="1" x14ac:dyDescent="0.3">
      <c r="A47" s="22">
        <v>42124</v>
      </c>
      <c r="B47" s="99">
        <v>18122.060000000001</v>
      </c>
      <c r="C47" s="69">
        <f t="shared" si="0"/>
        <v>3.6520615092472758E-2</v>
      </c>
      <c r="D47" s="70">
        <f>(B47-(MAX($B$2:B47)))/(MAX($B$2:B47))</f>
        <v>-7.6965955596731287E-3</v>
      </c>
      <c r="E47" s="100">
        <f t="shared" si="1"/>
        <v>17493.807147280619</v>
      </c>
      <c r="F47" s="69">
        <v>9.5945885574479917E-3</v>
      </c>
      <c r="G47" s="69">
        <f>(E47-(MAX($E$2:E47)))/(MAX($E$2:E47))</f>
        <v>-6.3728203350903985E-3</v>
      </c>
      <c r="J47" s="129"/>
      <c r="K47" s="129"/>
      <c r="L47" s="129"/>
      <c r="M47" s="129"/>
      <c r="N47" s="129"/>
    </row>
    <row r="48" spans="1:15" outlineLevel="1" x14ac:dyDescent="0.3">
      <c r="A48" s="22">
        <v>42155</v>
      </c>
      <c r="B48" s="99">
        <v>17959.53</v>
      </c>
      <c r="C48" s="69">
        <f t="shared" si="0"/>
        <v>-8.9686271869755686E-3</v>
      </c>
      <c r="D48" s="70">
        <f>(B48-(MAX($B$2:B48)))/(MAX($B$2:B48))</f>
        <v>-1.6596194850465058E-2</v>
      </c>
      <c r="E48" s="100">
        <f t="shared" si="1"/>
        <v>17718.753415176143</v>
      </c>
      <c r="F48" s="69">
        <v>1.2858622825877575E-2</v>
      </c>
      <c r="G48" s="69">
        <f>(E48-(MAX($E$2:E48)))/(MAX($E$2:E48))</f>
        <v>0</v>
      </c>
      <c r="J48" s="129"/>
      <c r="K48" s="129"/>
      <c r="L48" s="129"/>
      <c r="M48" s="129"/>
      <c r="N48" s="129"/>
    </row>
    <row r="49" spans="1:14" outlineLevel="1" x14ac:dyDescent="0.3">
      <c r="A49" s="22">
        <v>42185</v>
      </c>
      <c r="B49" s="99">
        <v>17448.73</v>
      </c>
      <c r="C49" s="69">
        <f t="shared" si="0"/>
        <v>-2.8441724254476553E-2</v>
      </c>
      <c r="D49" s="70">
        <f>(B49-(MAX($B$2:B49)))/(MAX($B$2:B49))</f>
        <v>-4.4565894707331119E-2</v>
      </c>
      <c r="E49" s="100">
        <f t="shared" si="1"/>
        <v>17375.733124476352</v>
      </c>
      <c r="F49" s="69">
        <v>-1.9359166114135018E-2</v>
      </c>
      <c r="G49" s="69">
        <f>(E49-(MAX($E$2:E49)))/(MAX($E$2:E49))</f>
        <v>-1.9359166114134959E-2</v>
      </c>
      <c r="J49" s="129"/>
      <c r="K49" s="129"/>
      <c r="L49" s="129"/>
      <c r="M49" s="129"/>
      <c r="N49" s="129"/>
    </row>
    <row r="50" spans="1:14" outlineLevel="1" x14ac:dyDescent="0.3">
      <c r="A50" s="22">
        <v>42216</v>
      </c>
      <c r="B50" s="99">
        <v>17843.439999999999</v>
      </c>
      <c r="C50" s="69">
        <f t="shared" si="0"/>
        <v>2.26211305923124E-2</v>
      </c>
      <c r="D50" s="70">
        <f>(B50-(MAX($B$2:B50)))/(MAX($B$2:B50))</f>
        <v>-2.2952895039156502E-2</v>
      </c>
      <c r="E50" s="100">
        <f t="shared" si="1"/>
        <v>17739.790900149372</v>
      </c>
      <c r="F50" s="69">
        <v>2.0952081449742588E-2</v>
      </c>
      <c r="G50" s="69">
        <f>(E50-(MAX($E$2:E50)))/(MAX($E$2:E50))</f>
        <v>0</v>
      </c>
      <c r="J50" s="129"/>
      <c r="K50" s="129"/>
      <c r="L50" s="129"/>
      <c r="M50" s="129"/>
      <c r="N50" s="129"/>
    </row>
    <row r="51" spans="1:14" outlineLevel="1" x14ac:dyDescent="0.3">
      <c r="A51" s="22">
        <v>42247</v>
      </c>
      <c r="B51" s="99">
        <v>16508.37</v>
      </c>
      <c r="C51" s="69">
        <f t="shared" si="0"/>
        <v>-7.4821334899548508E-2</v>
      </c>
      <c r="D51" s="70">
        <f>(B51-(MAX($B$2:B51)))/(MAX($B$2:B51))</f>
        <v>-9.6056863692066091E-2</v>
      </c>
      <c r="E51" s="100">
        <f t="shared" si="1"/>
        <v>16669.474700375227</v>
      </c>
      <c r="F51" s="69">
        <v>-6.0334206068073382E-2</v>
      </c>
      <c r="G51" s="69">
        <f>(E51-(MAX($E$2:E51)))/(MAX($E$2:E51))</f>
        <v>-6.033420606807334E-2</v>
      </c>
      <c r="J51" s="129"/>
      <c r="K51" s="129"/>
      <c r="L51" s="129"/>
      <c r="M51" s="129"/>
      <c r="N51" s="129"/>
    </row>
    <row r="52" spans="1:14" outlineLevel="1" x14ac:dyDescent="0.3">
      <c r="A52" s="22">
        <v>42277</v>
      </c>
      <c r="B52" s="99">
        <v>15742.16</v>
      </c>
      <c r="C52" s="69">
        <f t="shared" si="0"/>
        <v>-4.6413425432068653E-2</v>
      </c>
      <c r="D52" s="70">
        <f>(B52-(MAX($B$2:B52)))/(MAX($B$2:B52))</f>
        <v>-0.13801196104392466</v>
      </c>
      <c r="E52" s="100">
        <f t="shared" si="1"/>
        <v>16257.012494991088</v>
      </c>
      <c r="F52" s="69">
        <v>-2.4743563477429453E-2</v>
      </c>
      <c r="G52" s="69">
        <f>(E52-(MAX($E$2:E52)))/(MAX($E$2:E52))</f>
        <v>-8.3584886287797158E-2</v>
      </c>
      <c r="J52" s="129"/>
      <c r="K52" s="129"/>
      <c r="L52" s="130"/>
      <c r="M52" s="129"/>
      <c r="N52" s="129"/>
    </row>
    <row r="53" spans="1:14" outlineLevel="1" x14ac:dyDescent="0.3">
      <c r="A53" s="22">
        <v>42308</v>
      </c>
      <c r="B53" s="99">
        <v>16380.67</v>
      </c>
      <c r="C53" s="69">
        <f t="shared" si="0"/>
        <v>4.0560507579646007E-2</v>
      </c>
      <c r="D53" s="70">
        <f>(B53-(MAX($B$2:B53)))/(MAX($B$2:B53))</f>
        <v>-0.10304928865628256</v>
      </c>
      <c r="E53" s="100">
        <f t="shared" si="1"/>
        <v>17628.365086882091</v>
      </c>
      <c r="F53" s="69">
        <v>8.4354526535150853E-2</v>
      </c>
      <c r="G53" s="69">
        <f>(E53-(MAX($E$2:E53)))/(MAX($E$2:E53))</f>
        <v>-6.2811232609479122E-3</v>
      </c>
      <c r="J53" s="129"/>
      <c r="K53" s="129"/>
      <c r="L53" s="130"/>
      <c r="M53" s="130"/>
      <c r="N53" s="130"/>
    </row>
    <row r="54" spans="1:14" outlineLevel="1" x14ac:dyDescent="0.3">
      <c r="A54" s="22">
        <v>42338</v>
      </c>
      <c r="B54" s="99">
        <v>16287.8</v>
      </c>
      <c r="C54" s="69">
        <f t="shared" si="0"/>
        <v>-5.669487267614866E-3</v>
      </c>
      <c r="D54" s="70">
        <f>(B54-(MAX($B$2:B54)))/(MAX($B$2:B54))</f>
        <v>-0.10813453929392386</v>
      </c>
      <c r="E54" s="100">
        <f t="shared" si="1"/>
        <v>17680.776656588114</v>
      </c>
      <c r="F54" s="69">
        <v>2.9731384304618746E-3</v>
      </c>
      <c r="G54" s="69">
        <f>(E54-(MAX($E$2:E54)))/(MAX($E$2:E54))</f>
        <v>-3.3266594794395797E-3</v>
      </c>
      <c r="J54" s="129"/>
      <c r="K54" s="129"/>
      <c r="L54" s="130"/>
      <c r="M54" s="130"/>
      <c r="N54" s="130"/>
    </row>
    <row r="55" spans="1:14" outlineLevel="1" x14ac:dyDescent="0.3">
      <c r="A55" s="22">
        <v>42369</v>
      </c>
      <c r="B55" s="99">
        <v>16078.83</v>
      </c>
      <c r="C55" s="69">
        <f t="shared" si="0"/>
        <v>-1.28298481071722E-2</v>
      </c>
      <c r="D55" s="70">
        <f>(B55-(MAX($B$2:B55)))/(MAX($B$2:B55))</f>
        <v>-0.11957703768681598</v>
      </c>
      <c r="E55" s="100">
        <f t="shared" si="1"/>
        <v>17401.91614148848</v>
      </c>
      <c r="F55" s="69">
        <v>-1.5771960729775159E-2</v>
      </c>
      <c r="G55" s="69">
        <f>(E55-(MAX($E$2:E55)))/(MAX($E$2:E55))</f>
        <v>-1.9046152266543714E-2</v>
      </c>
      <c r="J55" s="129"/>
      <c r="K55" s="130"/>
      <c r="L55" s="130"/>
      <c r="M55" s="130"/>
      <c r="N55" s="130"/>
    </row>
    <row r="56" spans="1:14" outlineLevel="1" x14ac:dyDescent="0.3">
      <c r="A56" s="22">
        <v>42400</v>
      </c>
      <c r="B56" s="99">
        <v>14999.17</v>
      </c>
      <c r="C56" s="69">
        <f t="shared" si="0"/>
        <v>-6.7147920588749299E-2</v>
      </c>
      <c r="D56" s="70">
        <f>(B56-(MAX($B$2:B56)))/(MAX($B$2:B56))</f>
        <v>-0.17869560884473307</v>
      </c>
      <c r="E56" s="100">
        <f t="shared" si="1"/>
        <v>16538.37747258753</v>
      </c>
      <c r="F56" s="69">
        <v>-4.9623194473518928E-2</v>
      </c>
      <c r="G56" s="69">
        <f>(E56-(MAX($E$2:E56)))/(MAX($E$2:E56))</f>
        <v>-6.7724215822167644E-2</v>
      </c>
      <c r="J56" s="129"/>
      <c r="K56" s="130"/>
      <c r="L56" s="130"/>
      <c r="M56" s="130"/>
      <c r="N56" s="130"/>
    </row>
    <row r="57" spans="1:14" outlineLevel="1" x14ac:dyDescent="0.3">
      <c r="A57" s="22">
        <v>42429</v>
      </c>
      <c r="B57" s="99">
        <v>14883.08</v>
      </c>
      <c r="C57" s="69">
        <f t="shared" si="0"/>
        <v>-7.7397616001418845E-3</v>
      </c>
      <c r="D57" s="70">
        <f>(B57-(MAX($B$2:B57)))/(MAX($B$2:B57))</f>
        <v>-0.18505230903342451</v>
      </c>
      <c r="E57" s="100">
        <f t="shared" si="1"/>
        <v>16516.064988525017</v>
      </c>
      <c r="F57" s="69">
        <v>-1.3491338010330756E-3</v>
      </c>
      <c r="G57" s="69">
        <f>(E57-(MAX($E$2:E57)))/(MAX($E$2:E57))</f>
        <v>-6.8981980594486653E-2</v>
      </c>
      <c r="J57" s="129"/>
      <c r="K57" s="130"/>
      <c r="L57" s="130"/>
      <c r="M57" s="130"/>
      <c r="N57" s="130"/>
    </row>
    <row r="58" spans="1:14" outlineLevel="1" x14ac:dyDescent="0.3">
      <c r="A58" s="22">
        <v>42460</v>
      </c>
      <c r="B58" s="99">
        <v>15486.76</v>
      </c>
      <c r="C58" s="69">
        <f t="shared" si="0"/>
        <v>4.0561496679450776E-2</v>
      </c>
      <c r="D58" s="70">
        <f>(B58-(MAX($B$2:B58)))/(MAX($B$2:B58))</f>
        <v>-0.15199681097235768</v>
      </c>
      <c r="E58" s="100">
        <f t="shared" si="1"/>
        <v>17636.470438235414</v>
      </c>
      <c r="F58" s="69">
        <v>6.7837311762143582E-2</v>
      </c>
      <c r="G58" s="69">
        <f>(E58-(MAX($E$2:E58)))/(MAX($E$2:E58))</f>
        <v>-5.8242209559013387E-3</v>
      </c>
      <c r="J58" s="129"/>
      <c r="K58" s="130"/>
      <c r="L58" s="130"/>
      <c r="M58" s="130"/>
      <c r="N58" s="130"/>
    </row>
    <row r="59" spans="1:14" outlineLevel="1" x14ac:dyDescent="0.3">
      <c r="A59" s="22">
        <v>42490</v>
      </c>
      <c r="B59" s="99">
        <v>15208.14</v>
      </c>
      <c r="C59" s="69">
        <f t="shared" si="0"/>
        <v>-1.7990851540283494E-2</v>
      </c>
      <c r="D59" s="70">
        <f>(B59-(MAX($B$2:B59)))/(MAX($B$2:B59))</f>
        <v>-0.16725311045184096</v>
      </c>
      <c r="E59" s="100">
        <f t="shared" si="1"/>
        <v>17704.865032239279</v>
      </c>
      <c r="F59" s="69">
        <v>3.8780205054853578E-3</v>
      </c>
      <c r="G59" s="69">
        <f>(E59-(MAX($E$2:E59)))/(MAX($E$2:E59))</f>
        <v>-1.9687868987113594E-3</v>
      </c>
      <c r="J59" s="129"/>
      <c r="K59" s="130"/>
      <c r="L59" s="130"/>
      <c r="M59" s="130"/>
      <c r="N59" s="130"/>
    </row>
    <row r="60" spans="1:14" outlineLevel="1" x14ac:dyDescent="0.3">
      <c r="A60" s="22">
        <v>42521</v>
      </c>
      <c r="B60" s="99">
        <v>15393.89</v>
      </c>
      <c r="C60" s="69">
        <f t="shared" si="0"/>
        <v>1.2213853896663235E-2</v>
      </c>
      <c r="D60" s="70">
        <f>(B60-(MAX($B$2:B60)))/(MAX($B$2:B60))</f>
        <v>-0.15708206160999899</v>
      </c>
      <c r="E60" s="100">
        <f t="shared" si="1"/>
        <v>18022.795162289185</v>
      </c>
      <c r="F60" s="69">
        <v>1.7957218508640294E-2</v>
      </c>
      <c r="G60" s="69">
        <f>(E60-(MAX($E$2:E60)))/(MAX($E$2:E60))</f>
        <v>0</v>
      </c>
      <c r="J60" s="129"/>
      <c r="K60" s="130"/>
      <c r="L60" s="130"/>
      <c r="M60" s="130"/>
      <c r="N60" s="130"/>
    </row>
    <row r="61" spans="1:14" outlineLevel="1" x14ac:dyDescent="0.3">
      <c r="A61" s="22">
        <v>42551</v>
      </c>
      <c r="B61" s="99">
        <v>15417.1</v>
      </c>
      <c r="C61" s="69">
        <f t="shared" si="0"/>
        <v>1.5077410583030635E-3</v>
      </c>
      <c r="D61" s="70">
        <f>(B61-(MAX($B$2:B61)))/(MAX($B$2:B61))</f>
        <v>-0.15581115962550821</v>
      </c>
      <c r="E61" s="100">
        <f t="shared" si="1"/>
        <v>18069.514771775182</v>
      </c>
      <c r="F61" s="69">
        <v>2.5922510390481435E-3</v>
      </c>
      <c r="G61" s="69">
        <f>(E61-(MAX($E$2:E61)))/(MAX($E$2:E61))</f>
        <v>0</v>
      </c>
      <c r="J61" s="129"/>
      <c r="K61" s="130"/>
      <c r="L61" s="130"/>
      <c r="M61" s="130"/>
      <c r="N61" s="130"/>
    </row>
    <row r="62" spans="1:14" outlineLevel="1" x14ac:dyDescent="0.3">
      <c r="A62" s="22">
        <v>42582</v>
      </c>
      <c r="B62" s="99">
        <v>16009.18</v>
      </c>
      <c r="C62" s="69">
        <f t="shared" si="0"/>
        <v>3.8404109722321313E-2</v>
      </c>
      <c r="D62" s="70">
        <f>(B62-(MAX($B$2:B62)))/(MAX($B$2:B62))</f>
        <v>-0.12339083877340704</v>
      </c>
      <c r="E62" s="100">
        <f t="shared" si="1"/>
        <v>18735.701795927307</v>
      </c>
      <c r="F62" s="69">
        <v>3.6868008497534133E-2</v>
      </c>
      <c r="G62" s="69">
        <f>(E62-(MAX($E$2:E62)))/(MAX($E$2:E62))</f>
        <v>0</v>
      </c>
      <c r="J62" s="129"/>
      <c r="K62" s="130"/>
      <c r="L62" s="130"/>
      <c r="M62" s="130"/>
      <c r="N62" s="130"/>
    </row>
    <row r="63" spans="1:14" outlineLevel="1" x14ac:dyDescent="0.3">
      <c r="A63" s="22">
        <v>42613</v>
      </c>
      <c r="B63" s="99">
        <v>15776.99</v>
      </c>
      <c r="C63" s="69">
        <f t="shared" si="0"/>
        <v>-1.4503553586129989E-2</v>
      </c>
      <c r="D63" s="70">
        <f>(B63-(MAX($B$2:B63)))/(MAX($B$2:B63))</f>
        <v>-0.13610478671734938</v>
      </c>
      <c r="E63" s="100">
        <f t="shared" si="1"/>
        <v>18762.021419984714</v>
      </c>
      <c r="F63" s="69">
        <v>1.4047845308431395E-3</v>
      </c>
      <c r="G63" s="69">
        <f>(E63-(MAX($E$2:E63)))/(MAX($E$2:E63))</f>
        <v>0</v>
      </c>
      <c r="J63" s="129"/>
      <c r="K63" s="130"/>
      <c r="L63" s="130"/>
      <c r="M63" s="130"/>
      <c r="N63" s="130"/>
    </row>
    <row r="64" spans="1:14" outlineLevel="1" x14ac:dyDescent="0.3">
      <c r="A64" s="22">
        <v>42643</v>
      </c>
      <c r="B64" s="99">
        <v>15579.63</v>
      </c>
      <c r="C64" s="69">
        <f t="shared" si="0"/>
        <v>-1.2509356981274665E-2</v>
      </c>
      <c r="D64" s="70">
        <f>(B64-(MAX($B$2:B64)))/(MAX($B$2:B64))</f>
        <v>-0.14691156033471647</v>
      </c>
      <c r="E64" s="100">
        <f t="shared" si="1"/>
        <v>18765.527667480255</v>
      </c>
      <c r="F64" s="69">
        <v>1.8688004970535133E-4</v>
      </c>
      <c r="G64" s="69">
        <f>(E64-(MAX($E$2:E64)))/(MAX($E$2:E64))</f>
        <v>0</v>
      </c>
      <c r="J64" s="129"/>
      <c r="K64" s="130"/>
      <c r="L64" s="130"/>
      <c r="M64" s="130"/>
      <c r="N64" s="130"/>
    </row>
    <row r="65" spans="1:14" outlineLevel="1" x14ac:dyDescent="0.3">
      <c r="A65" s="22">
        <v>42674</v>
      </c>
      <c r="B65" s="99">
        <v>15335.84</v>
      </c>
      <c r="C65" s="69">
        <f t="shared" si="0"/>
        <v>-1.5647996775276375E-2</v>
      </c>
      <c r="D65" s="70">
        <f>(B65-(MAX($B$2:B65)))/(MAX($B$2:B65))</f>
        <v>-0.1602606854876244</v>
      </c>
      <c r="E65" s="100">
        <f t="shared" si="1"/>
        <v>18423.235947688623</v>
      </c>
      <c r="F65" s="69">
        <v>-1.8240452699062937E-2</v>
      </c>
      <c r="G65" s="69">
        <f>(E65-(MAX($E$2:E65)))/(MAX($E$2:E65))</f>
        <v>-1.824045269906303E-2</v>
      </c>
      <c r="J65" s="129"/>
      <c r="K65" s="130"/>
      <c r="L65" s="130"/>
      <c r="M65" s="130"/>
      <c r="N65" s="130"/>
    </row>
    <row r="66" spans="1:14" outlineLevel="1" x14ac:dyDescent="0.3">
      <c r="A66" s="22">
        <v>42704</v>
      </c>
      <c r="B66" s="99">
        <v>16229.75</v>
      </c>
      <c r="C66" s="69">
        <f t="shared" si="0"/>
        <v>5.8288949284812562E-2</v>
      </c>
      <c r="D66" s="70">
        <f>(B66-(MAX($B$2:B66)))/(MAX($B$2:B66))</f>
        <v>-0.11131316317154927</v>
      </c>
      <c r="E66" s="100">
        <f t="shared" si="1"/>
        <v>19105.542603183869</v>
      </c>
      <c r="F66" s="69">
        <v>3.7035114647209877E-2</v>
      </c>
      <c r="G66" s="69">
        <f>(E66-(MAX($E$2:E66)))/(MAX($E$2:E66))</f>
        <v>0</v>
      </c>
      <c r="J66" s="129"/>
      <c r="K66" s="130"/>
      <c r="L66" s="130"/>
      <c r="M66" s="130"/>
      <c r="N66" s="130"/>
    </row>
    <row r="67" spans="1:14" outlineLevel="1" x14ac:dyDescent="0.3">
      <c r="A67" s="22">
        <v>42735</v>
      </c>
      <c r="B67" s="99">
        <v>16705.73</v>
      </c>
      <c r="C67" s="69">
        <f t="shared" ref="C67:C115" si="4">(B67-B66)/B66</f>
        <v>2.9327623654091996E-2</v>
      </c>
      <c r="D67" s="70">
        <f>(B67-(MAX($B$2:B67)))/(MAX($B$2:B67))</f>
        <v>-8.5250090074698998E-2</v>
      </c>
      <c r="E67" s="100">
        <f t="shared" si="1"/>
        <v>19483.170012021437</v>
      </c>
      <c r="F67" s="69">
        <v>1.9765332850302686E-2</v>
      </c>
      <c r="G67" s="69">
        <f>(E67-(MAX($E$2:E67)))/(MAX($E$2:E67))</f>
        <v>0</v>
      </c>
      <c r="I67" s="131"/>
      <c r="J67" s="129"/>
      <c r="K67" s="130"/>
      <c r="L67" s="130"/>
      <c r="M67" s="130"/>
      <c r="N67" s="130"/>
    </row>
    <row r="68" spans="1:14" x14ac:dyDescent="0.3">
      <c r="A68" s="51">
        <v>42766</v>
      </c>
      <c r="B68" s="71">
        <v>16856.650000000001</v>
      </c>
      <c r="C68" s="69">
        <f t="shared" si="4"/>
        <v>9.0340260497447228E-3</v>
      </c>
      <c r="D68" s="70">
        <f>(B68-(MAX($B$2:B68)))/(MAX($B$2:B68))</f>
        <v>-7.6986215559432192E-2</v>
      </c>
      <c r="E68" s="100">
        <f t="shared" ref="E68:E115" si="5">E67*(1+F68)</f>
        <v>19852.692069505683</v>
      </c>
      <c r="F68" s="72">
        <v>1.8966218395479073E-2</v>
      </c>
      <c r="G68" s="69">
        <f>(E68-(MAX($E$2:E68)))/(MAX($E$2:E68))</f>
        <v>0</v>
      </c>
      <c r="I68" s="131"/>
      <c r="J68" s="129"/>
      <c r="K68" s="130"/>
      <c r="L68" s="130"/>
      <c r="M68" s="130"/>
      <c r="N68" s="130"/>
    </row>
    <row r="69" spans="1:14" x14ac:dyDescent="0.3">
      <c r="A69" s="51">
        <v>42794</v>
      </c>
      <c r="B69" s="71">
        <v>17634.47</v>
      </c>
      <c r="C69" s="69">
        <f t="shared" si="4"/>
        <v>4.6143213509208511E-2</v>
      </c>
      <c r="D69" s="70">
        <f>(B69-(MAX($B$2:B69)))/(MAX($B$2:B69))</f>
        <v>-3.4395393432048518E-2</v>
      </c>
      <c r="E69" s="100">
        <f t="shared" si="5"/>
        <v>20641.005792138742</v>
      </c>
      <c r="F69" s="72">
        <v>3.970815241948622E-2</v>
      </c>
      <c r="G69" s="69">
        <f>(E69-(MAX($E$2:E69)))/(MAX($E$2:E69))</f>
        <v>0</v>
      </c>
      <c r="I69" s="131"/>
      <c r="J69" s="129"/>
      <c r="K69" s="130"/>
      <c r="L69" s="130"/>
      <c r="M69" s="130"/>
      <c r="N69" s="130"/>
    </row>
    <row r="70" spans="1:14" x14ac:dyDescent="0.3">
      <c r="A70" s="51">
        <v>42825</v>
      </c>
      <c r="B70" s="71">
        <v>17471.939999999999</v>
      </c>
      <c r="C70" s="69">
        <f t="shared" si="4"/>
        <v>-9.2166081543705296E-3</v>
      </c>
      <c r="D70" s="70">
        <f>(B70-(MAX($B$2:B70)))/(MAX($B$2:B70))</f>
        <v>-4.3294992722840445E-2</v>
      </c>
      <c r="E70" s="100">
        <f t="shared" si="5"/>
        <v>20665.048632108141</v>
      </c>
      <c r="F70" s="72">
        <v>1.1648095161407301E-3</v>
      </c>
      <c r="G70" s="69">
        <f>(E70-(MAX($E$2:E70)))/(MAX($E$2:E70))</f>
        <v>0</v>
      </c>
      <c r="J70" s="129"/>
      <c r="K70" s="130"/>
      <c r="L70" s="130"/>
      <c r="M70" s="130"/>
      <c r="N70" s="130"/>
    </row>
    <row r="71" spans="1:14" x14ac:dyDescent="0.3">
      <c r="A71" s="52" t="s">
        <v>72</v>
      </c>
      <c r="B71" s="71">
        <v>17657.689999999999</v>
      </c>
      <c r="C71" s="69">
        <f t="shared" si="4"/>
        <v>1.0631332296241861E-2</v>
      </c>
      <c r="D71" s="70">
        <f>(B71-(MAX($B$2:B71)))/(MAX($B$2:B71))</f>
        <v>-3.3123943880998472E-2</v>
      </c>
      <c r="E71" s="100">
        <f t="shared" si="5"/>
        <v>20877.290444792558</v>
      </c>
      <c r="F71" s="72">
        <v>1.0270569233243876E-2</v>
      </c>
      <c r="G71" s="69">
        <f>(E71-(MAX($E$2:E71)))/(MAX($E$2:E71))</f>
        <v>0</v>
      </c>
      <c r="J71" s="129"/>
      <c r="K71" s="130"/>
      <c r="L71" s="130"/>
      <c r="M71" s="130"/>
      <c r="N71" s="130"/>
    </row>
    <row r="72" spans="1:14" x14ac:dyDescent="0.3">
      <c r="A72" s="52" t="s">
        <v>73</v>
      </c>
      <c r="B72" s="71">
        <v>17994.36</v>
      </c>
      <c r="C72" s="69">
        <f t="shared" si="4"/>
        <v>1.9066480383334507E-2</v>
      </c>
      <c r="D72" s="70">
        <f>(B72-(MAX($B$2:B72)))/(MAX($B$2:B72))</f>
        <v>-1.4689020523889694E-2</v>
      </c>
      <c r="E72" s="100">
        <f t="shared" si="5"/>
        <v>21171.086663509548</v>
      </c>
      <c r="F72" s="72">
        <v>1.40725262932897E-2</v>
      </c>
      <c r="G72" s="69">
        <f>(E72-(MAX($E$2:E72)))/(MAX($E$2:E72))</f>
        <v>0</v>
      </c>
      <c r="J72" s="129"/>
      <c r="K72" s="130"/>
      <c r="L72" s="130"/>
      <c r="M72" s="130"/>
      <c r="N72" s="130"/>
    </row>
    <row r="73" spans="1:14" x14ac:dyDescent="0.3">
      <c r="A73" s="52" t="s">
        <v>74</v>
      </c>
      <c r="B73" s="71">
        <v>17947.919999999998</v>
      </c>
      <c r="C73" s="69">
        <f t="shared" si="4"/>
        <v>-2.5808086533781879E-3</v>
      </c>
      <c r="D73" s="70">
        <f>(B73-(MAX($B$2:B73)))/(MAX($B$2:B73))</f>
        <v>-1.7231919625990178E-2</v>
      </c>
      <c r="E73" s="100">
        <f t="shared" si="5"/>
        <v>21303.231211977727</v>
      </c>
      <c r="F73" s="72">
        <v>6.2417461403123653E-3</v>
      </c>
      <c r="G73" s="69">
        <f>(E73-(MAX($E$2:E73)))/(MAX($E$2:E73))</f>
        <v>0</v>
      </c>
      <c r="J73" s="129"/>
      <c r="K73" s="130"/>
      <c r="L73" s="130"/>
      <c r="M73" s="130"/>
      <c r="N73" s="130"/>
    </row>
    <row r="74" spans="1:14" x14ac:dyDescent="0.3">
      <c r="A74" s="51">
        <v>42947</v>
      </c>
      <c r="B74" s="71">
        <v>18180.11</v>
      </c>
      <c r="C74" s="69">
        <f t="shared" si="4"/>
        <v>1.2936875136506199E-2</v>
      </c>
      <c r="D74" s="70">
        <f>(B74-(MAX($B$2:B74)))/(MAX($B$2:B74))</f>
        <v>-4.5179716820477238E-3</v>
      </c>
      <c r="E74" s="100">
        <f t="shared" si="5"/>
        <v>21741.28447051112</v>
      </c>
      <c r="F74" s="72">
        <v>2.0562761309518951E-2</v>
      </c>
      <c r="G74" s="69">
        <f>(E74-(MAX($E$2:E74)))/(MAX($E$2:E74))</f>
        <v>0</v>
      </c>
      <c r="J74" s="129"/>
      <c r="K74" s="130"/>
      <c r="L74" s="130"/>
      <c r="M74" s="130"/>
      <c r="N74" s="130"/>
    </row>
    <row r="75" spans="1:14" x14ac:dyDescent="0.3">
      <c r="A75" s="51">
        <v>42978</v>
      </c>
      <c r="B75" s="71">
        <v>18203.330000000002</v>
      </c>
      <c r="C75" s="69">
        <f t="shared" si="4"/>
        <v>1.2772199948185771E-3</v>
      </c>
      <c r="D75" s="70">
        <f>(B75-(MAX($B$2:B75)))/(MAX($B$2:B75))</f>
        <v>-3.2465221309974823E-3</v>
      </c>
      <c r="E75" s="100">
        <f t="shared" si="5"/>
        <v>21807.857637244575</v>
      </c>
      <c r="F75" s="72">
        <v>3.0620622633290573E-3</v>
      </c>
      <c r="G75" s="69">
        <f>(E75-(MAX($E$2:E75)))/(MAX($E$2:E75))</f>
        <v>0</v>
      </c>
      <c r="J75" s="129"/>
      <c r="K75" s="130"/>
      <c r="L75" s="130"/>
      <c r="M75" s="130"/>
      <c r="N75" s="130"/>
    </row>
    <row r="76" spans="1:14" x14ac:dyDescent="0.3">
      <c r="A76" s="51">
        <v>43008</v>
      </c>
      <c r="B76" s="71">
        <v>18296.2</v>
      </c>
      <c r="C76" s="69">
        <f t="shared" si="4"/>
        <v>5.1018137890154695E-3</v>
      </c>
      <c r="D76" s="70">
        <f>(B76-(MAX($B$2:B76)))/(MAX($B$2:B76))</f>
        <v>0</v>
      </c>
      <c r="E76" s="100">
        <f t="shared" si="5"/>
        <v>22257.704637353861</v>
      </c>
      <c r="F76" s="72">
        <v>2.0627748382813005E-2</v>
      </c>
      <c r="G76" s="69">
        <f>(E76-(MAX($E$2:E76)))/(MAX($E$2:E76))</f>
        <v>0</v>
      </c>
      <c r="J76" s="129"/>
      <c r="K76" s="130"/>
      <c r="L76" s="130"/>
      <c r="M76" s="130"/>
      <c r="N76" s="130"/>
    </row>
    <row r="77" spans="1:14" x14ac:dyDescent="0.3">
      <c r="A77" s="51">
        <f>EOMONTH(A76,1)</f>
        <v>43039</v>
      </c>
      <c r="B77" s="71">
        <v>18748.96</v>
      </c>
      <c r="C77" s="69">
        <f t="shared" si="4"/>
        <v>2.4746122145582056E-2</v>
      </c>
      <c r="D77" s="70">
        <f>(B77-(MAX($B$2:B77)))/(MAX($B$2:B77))</f>
        <v>0</v>
      </c>
      <c r="E77" s="100">
        <f t="shared" si="5"/>
        <v>22777.084623511011</v>
      </c>
      <c r="F77" s="72">
        <v>2.3334840434781512E-2</v>
      </c>
      <c r="G77" s="69">
        <f>(E77-(MAX($E$2:E77)))/(MAX($E$2:E77))</f>
        <v>0</v>
      </c>
      <c r="J77" s="129"/>
      <c r="K77" s="130"/>
      <c r="L77" s="130"/>
      <c r="M77" s="130"/>
      <c r="N77" s="130"/>
    </row>
    <row r="78" spans="1:14" x14ac:dyDescent="0.3">
      <c r="A78" s="51">
        <f t="shared" ref="A78:A115" si="6">EOMONTH(A77,1)</f>
        <v>43069</v>
      </c>
      <c r="B78" s="71">
        <v>19282.990000000002</v>
      </c>
      <c r="C78" s="69">
        <f t="shared" si="4"/>
        <v>2.8483179867043424E-2</v>
      </c>
      <c r="D78" s="70">
        <f>(B78-(MAX($B$2:B78)))/(MAX($B$2:B78))</f>
        <v>0</v>
      </c>
      <c r="E78" s="100">
        <f t="shared" si="5"/>
        <v>23475.647517394656</v>
      </c>
      <c r="F78" s="72">
        <v>3.0669548163445581E-2</v>
      </c>
      <c r="G78" s="69">
        <f>(E78-(MAX($E$2:E78)))/(MAX($E$2:E78))</f>
        <v>0</v>
      </c>
      <c r="J78" s="129"/>
      <c r="K78" s="130"/>
      <c r="L78" s="130"/>
      <c r="M78" s="130"/>
      <c r="N78" s="130"/>
    </row>
    <row r="79" spans="1:14" x14ac:dyDescent="0.3">
      <c r="A79" s="51">
        <f t="shared" si="6"/>
        <v>43100</v>
      </c>
      <c r="B79" s="71">
        <v>19550</v>
      </c>
      <c r="C79" s="69">
        <f t="shared" si="4"/>
        <v>1.3846918968479388E-2</v>
      </c>
      <c r="D79" s="70">
        <f>(B79-(MAX($B$2:B79)))/(MAX($B$2:B79))</f>
        <v>0</v>
      </c>
      <c r="E79" s="100">
        <f t="shared" si="5"/>
        <v>23736.658045244283</v>
      </c>
      <c r="F79" s="72">
        <v>1.1118352652732089E-2</v>
      </c>
      <c r="G79" s="69">
        <f>(E79-(MAX($E$2:E79)))/(MAX($E$2:E79))</f>
        <v>0</v>
      </c>
      <c r="J79" s="129"/>
      <c r="K79" s="130"/>
      <c r="L79" s="130"/>
      <c r="M79" s="130"/>
      <c r="N79" s="130"/>
    </row>
    <row r="80" spans="1:14" x14ac:dyDescent="0.3">
      <c r="A80" s="51">
        <f t="shared" si="6"/>
        <v>43131</v>
      </c>
      <c r="B80" s="71">
        <v>21291.39</v>
      </c>
      <c r="C80" s="69">
        <f t="shared" si="4"/>
        <v>8.9073657289002531E-2</v>
      </c>
      <c r="D80" s="70">
        <f>(B80-(MAX($B$2:B80)))/(MAX($B$2:B80))</f>
        <v>0</v>
      </c>
      <c r="E80" s="100">
        <f t="shared" si="5"/>
        <v>25095.67046737827</v>
      </c>
      <c r="F80" s="72">
        <v>5.7253738902232287E-2</v>
      </c>
      <c r="G80" s="69">
        <f>(E80-(MAX($E$2:E80)))/(MAX($E$2:E80))</f>
        <v>0</v>
      </c>
      <c r="J80" s="129"/>
      <c r="K80" s="130"/>
      <c r="L80" s="130"/>
      <c r="M80" s="130"/>
      <c r="N80" s="130"/>
    </row>
    <row r="81" spans="1:14" x14ac:dyDescent="0.3">
      <c r="A81" s="51">
        <f t="shared" si="6"/>
        <v>43159</v>
      </c>
      <c r="B81" s="71">
        <v>20989.55</v>
      </c>
      <c r="C81" s="69">
        <f t="shared" si="4"/>
        <v>-1.4176622569029084E-2</v>
      </c>
      <c r="D81" s="70">
        <f>(B81-(MAX($B$2:B81)))/(MAX($B$2:B81))</f>
        <v>-1.4176622569029084E-2</v>
      </c>
      <c r="E81" s="100">
        <f t="shared" si="5"/>
        <v>24170.749699464533</v>
      </c>
      <c r="F81" s="72">
        <v>-3.6855790289246793E-2</v>
      </c>
      <c r="G81" s="69">
        <f>(E81-(MAX($E$2:E81)))/(MAX($E$2:E81))</f>
        <v>-3.6855790289246737E-2</v>
      </c>
      <c r="J81" s="129"/>
      <c r="K81" s="130"/>
      <c r="L81" s="130"/>
      <c r="M81" s="130"/>
      <c r="N81" s="130"/>
    </row>
    <row r="82" spans="1:14" x14ac:dyDescent="0.3">
      <c r="A82" s="51">
        <f t="shared" si="6"/>
        <v>43190</v>
      </c>
      <c r="B82" s="71">
        <v>20966.330000000002</v>
      </c>
      <c r="C82" s="69">
        <f t="shared" si="4"/>
        <v>-1.1062647841424674E-3</v>
      </c>
      <c r="D82" s="70">
        <f>(B82-(MAX($B$2:B82)))/(MAX($B$2:B82))</f>
        <v>-1.5267204254865356E-2</v>
      </c>
      <c r="E82" s="100">
        <f t="shared" si="5"/>
        <v>23556.473352519064</v>
      </c>
      <c r="F82" s="72">
        <v>-2.5414037817746205E-2</v>
      </c>
      <c r="G82" s="69">
        <f>(E82-(MAX($E$2:E82)))/(MAX($E$2:E82))</f>
        <v>-6.1333173658779105E-2</v>
      </c>
      <c r="J82" s="129"/>
      <c r="K82" s="130"/>
      <c r="L82" s="130"/>
      <c r="M82" s="130"/>
      <c r="N82" s="130"/>
    </row>
    <row r="83" spans="1:14" x14ac:dyDescent="0.3">
      <c r="A83" s="51">
        <f t="shared" si="6"/>
        <v>43220</v>
      </c>
      <c r="B83" s="71">
        <v>20827.02</v>
      </c>
      <c r="C83" s="69">
        <f t="shared" si="4"/>
        <v>-6.6444628125189907E-3</v>
      </c>
      <c r="D83" s="70">
        <f>(B83-(MAX($B$2:B83)))/(MAX($B$2:B83))</f>
        <v>-2.1810224696461763E-2</v>
      </c>
      <c r="E83" s="100">
        <f t="shared" si="5"/>
        <v>23646.861680813116</v>
      </c>
      <c r="F83" s="72">
        <v>3.8370908472336041E-3</v>
      </c>
      <c r="G83" s="69">
        <f>(E83-(MAX($E$2:E83)))/(MAX($E$2:E83))</f>
        <v>-5.7731423770823458E-2</v>
      </c>
      <c r="J83" s="129"/>
      <c r="K83" s="130"/>
      <c r="L83" s="130"/>
      <c r="M83" s="130"/>
      <c r="N83" s="130"/>
    </row>
    <row r="84" spans="1:14" x14ac:dyDescent="0.3">
      <c r="A84" s="51">
        <f t="shared" si="6"/>
        <v>43251</v>
      </c>
      <c r="B84" s="71">
        <v>21767.37</v>
      </c>
      <c r="C84" s="69">
        <f t="shared" si="4"/>
        <v>4.5150482402187088E-2</v>
      </c>
      <c r="D84" s="70">
        <f>(B84-(MAX($B$2:B84)))/(MAX($B$2:B84))</f>
        <v>0</v>
      </c>
      <c r="E84" s="100">
        <f t="shared" si="5"/>
        <v>24216.330916906521</v>
      </c>
      <c r="F84" s="72">
        <v>2.4082233142822096E-2</v>
      </c>
      <c r="G84" s="69">
        <f>(E84-(MAX($E$2:E84)))/(MAX($E$2:E84))</f>
        <v>-3.5039492234917459E-2</v>
      </c>
      <c r="J84" s="129"/>
      <c r="K84" s="130"/>
      <c r="L84" s="130"/>
      <c r="M84" s="130"/>
      <c r="N84" s="130"/>
    </row>
    <row r="85" spans="1:14" x14ac:dyDescent="0.3">
      <c r="A85" s="51">
        <f t="shared" si="6"/>
        <v>43281</v>
      </c>
      <c r="B85" s="71">
        <v>21511.97</v>
      </c>
      <c r="C85" s="69">
        <f t="shared" si="4"/>
        <v>-1.1733158392584766E-2</v>
      </c>
      <c r="D85" s="70">
        <f>(B85-(MAX($B$2:B85)))/(MAX($B$2:B85))</f>
        <v>-1.1733158392584766E-2</v>
      </c>
      <c r="E85" s="100">
        <f t="shared" si="5"/>
        <v>24365.369203307746</v>
      </c>
      <c r="F85" s="72">
        <v>6.154453658261394E-3</v>
      </c>
      <c r="G85" s="69">
        <f>(E85-(MAX($E$2:E85)))/(MAX($E$2:E85))</f>
        <v>-2.9100687507824848E-2</v>
      </c>
      <c r="J85" s="129"/>
      <c r="K85" s="130"/>
      <c r="L85" s="130"/>
      <c r="M85" s="130"/>
      <c r="N85" s="130"/>
    </row>
    <row r="86" spans="1:14" x14ac:dyDescent="0.3">
      <c r="A86" s="51">
        <f t="shared" si="6"/>
        <v>43312</v>
      </c>
      <c r="B86" s="71">
        <v>21918.29</v>
      </c>
      <c r="C86" s="69">
        <f t="shared" si="4"/>
        <v>1.8888088817528088E-2</v>
      </c>
      <c r="D86" s="70">
        <f>(B86-(MAX($B$2:B86)))/(MAX($B$2:B86))</f>
        <v>0</v>
      </c>
      <c r="E86" s="100">
        <f t="shared" si="5"/>
        <v>25272.121234199152</v>
      </c>
      <c r="F86" s="72">
        <v>3.7214787238615266E-2</v>
      </c>
      <c r="G86" s="69">
        <f>(E86-(MAX($E$2:E86)))/(MAX($E$2:E86))</f>
        <v>0</v>
      </c>
      <c r="J86" s="129"/>
      <c r="K86" s="130"/>
      <c r="L86" s="130"/>
      <c r="M86" s="130"/>
      <c r="N86" s="130"/>
    </row>
    <row r="87" spans="1:14" x14ac:dyDescent="0.3">
      <c r="A87" s="51">
        <f t="shared" si="6"/>
        <v>43343</v>
      </c>
      <c r="B87" s="71">
        <v>23682.9</v>
      </c>
      <c r="C87" s="69">
        <f t="shared" si="4"/>
        <v>8.0508561571180984E-2</v>
      </c>
      <c r="D87" s="70">
        <f>(B87-(MAX($B$2:B87)))/(MAX($B$2:B87))</f>
        <v>0</v>
      </c>
      <c r="E87" s="100">
        <f t="shared" si="5"/>
        <v>26095.588503151106</v>
      </c>
      <c r="F87" s="72">
        <v>3.2584018623557753E-2</v>
      </c>
      <c r="G87" s="69">
        <f>(E87-(MAX($E$2:E87)))/(MAX($E$2:E87))</f>
        <v>0</v>
      </c>
      <c r="J87" s="129"/>
      <c r="K87" s="130"/>
      <c r="L87" s="130"/>
      <c r="M87" s="130"/>
      <c r="N87" s="130"/>
    </row>
    <row r="88" spans="1:14" x14ac:dyDescent="0.3">
      <c r="A88" s="51">
        <f t="shared" si="6"/>
        <v>43373</v>
      </c>
      <c r="B88" s="71">
        <v>23601.64</v>
      </c>
      <c r="C88" s="69">
        <f t="shared" si="4"/>
        <v>-3.4311676357203736E-3</v>
      </c>
      <c r="D88" s="70">
        <f>(B88-(MAX($B$2:B88)))/(MAX($B$2:B88))</f>
        <v>-3.4311676357203736E-3</v>
      </c>
      <c r="E88" s="100">
        <f t="shared" si="5"/>
        <v>26244.125897052967</v>
      </c>
      <c r="F88" s="72">
        <v>5.6920499755706011E-3</v>
      </c>
      <c r="G88" s="69">
        <f>(E88-(MAX($E$2:E88)))/(MAX($E$2:E88))</f>
        <v>0</v>
      </c>
      <c r="J88" s="129"/>
      <c r="K88" s="130"/>
      <c r="L88" s="130"/>
      <c r="M88" s="130"/>
      <c r="N88" s="130"/>
    </row>
    <row r="89" spans="1:14" x14ac:dyDescent="0.3">
      <c r="A89" s="51">
        <f t="shared" si="6"/>
        <v>43404</v>
      </c>
      <c r="B89" s="71">
        <v>20966.330000000002</v>
      </c>
      <c r="C89" s="69">
        <f t="shared" si="4"/>
        <v>-0.1116579186870064</v>
      </c>
      <c r="D89" s="70">
        <f>(B89-(MAX($B$2:B89)))/(MAX($B$2:B89))</f>
        <v>-0.11470596928585602</v>
      </c>
      <c r="E89" s="100">
        <f t="shared" si="5"/>
        <v>24450.33878547233</v>
      </c>
      <c r="F89" s="72">
        <v>-6.8350042162466096E-2</v>
      </c>
      <c r="G89" s="69">
        <f>(E89-(MAX($E$2:E89)))/(MAX($E$2:E89))</f>
        <v>-6.8350042162466054E-2</v>
      </c>
      <c r="J89" s="129"/>
      <c r="K89" s="130"/>
      <c r="L89" s="130"/>
      <c r="M89" s="130"/>
      <c r="N89" s="130"/>
    </row>
    <row r="90" spans="1:14" x14ac:dyDescent="0.3">
      <c r="A90" s="51">
        <f t="shared" si="6"/>
        <v>43434</v>
      </c>
      <c r="B90" s="71">
        <v>20757.37</v>
      </c>
      <c r="C90" s="69">
        <f t="shared" si="4"/>
        <v>-9.966455741181348E-3</v>
      </c>
      <c r="D90" s="70">
        <f>(B90-(MAX($B$2:B90)))/(MAX($B$2:B90))</f>
        <v>-0.12352921306090058</v>
      </c>
      <c r="E90" s="100">
        <f t="shared" si="5"/>
        <v>24948.590215292741</v>
      </c>
      <c r="F90" s="72">
        <v>2.0378099223576251E-2</v>
      </c>
      <c r="G90" s="69">
        <f>(E90-(MAX($E$2:E90)))/(MAX($E$2:E90))</f>
        <v>-4.9364786880012099E-2</v>
      </c>
      <c r="J90" s="129"/>
      <c r="K90" s="130"/>
      <c r="L90" s="130"/>
      <c r="M90" s="130"/>
      <c r="N90" s="130"/>
    </row>
    <row r="91" spans="1:14" x14ac:dyDescent="0.3">
      <c r="A91" s="51">
        <f t="shared" si="6"/>
        <v>43465</v>
      </c>
      <c r="B91" s="71">
        <v>18981.150000000001</v>
      </c>
      <c r="C91" s="69">
        <f t="shared" si="4"/>
        <v>-8.5570570838213011E-2</v>
      </c>
      <c r="D91" s="70">
        <f>(B91-(MAX($B$2:B91)))/(MAX($B$2:B91))</f>
        <v>-0.19852931862229709</v>
      </c>
      <c r="E91" s="100">
        <f t="shared" si="5"/>
        <v>22695.985574296054</v>
      </c>
      <c r="F91" s="72">
        <v>-9.028985692409619E-2</v>
      </c>
      <c r="G91" s="69">
        <f>(E91-(MAX($E$2:E91)))/(MAX($E$2:E91))</f>
        <v>-0.13519750425962349</v>
      </c>
      <c r="J91" s="129"/>
      <c r="K91" s="130"/>
      <c r="L91" s="130"/>
      <c r="M91" s="130"/>
      <c r="N91" s="130"/>
    </row>
    <row r="92" spans="1:14" x14ac:dyDescent="0.3">
      <c r="A92" s="51">
        <f t="shared" si="6"/>
        <v>43496</v>
      </c>
      <c r="B92" s="71">
        <v>20478.740000000002</v>
      </c>
      <c r="C92" s="69">
        <f t="shared" si="4"/>
        <v>7.8898802232741427E-2</v>
      </c>
      <c r="D92" s="70">
        <f>(B92-(MAX($B$2:B92)))/(MAX($B$2:B92))</f>
        <v>-0.1352942418369372</v>
      </c>
      <c r="E92" s="100">
        <f t="shared" si="5"/>
        <v>24514.726239481293</v>
      </c>
      <c r="F92" s="72">
        <v>8.0134905762586639E-2</v>
      </c>
      <c r="G92" s="69">
        <f>(E92-(MAX($E$2:E92)))/(MAX($E$2:E92))</f>
        <v>-6.5896637760218688E-2</v>
      </c>
      <c r="J92" s="129"/>
      <c r="K92" s="130"/>
      <c r="L92" s="130"/>
      <c r="M92" s="130"/>
      <c r="N92" s="130"/>
    </row>
    <row r="93" spans="1:14" x14ac:dyDescent="0.3">
      <c r="A93" s="51">
        <f t="shared" si="6"/>
        <v>43524</v>
      </c>
      <c r="B93" s="71">
        <v>21767.37</v>
      </c>
      <c r="C93" s="69">
        <f t="shared" si="4"/>
        <v>6.292525809693357E-2</v>
      </c>
      <c r="D93" s="70">
        <f>(B93-(MAX($B$2:B93)))/(MAX($B$2:B93))</f>
        <v>-8.0882408826621843E-2</v>
      </c>
      <c r="E93" s="100">
        <f t="shared" si="5"/>
        <v>25301.856034388584</v>
      </c>
      <c r="F93" s="72">
        <v>3.2108447274422636E-2</v>
      </c>
      <c r="G93" s="69">
        <f>(E93-(MAX($E$2:E93)))/(MAX($E$2:E93))</f>
        <v>-3.5904029204881754E-2</v>
      </c>
      <c r="J93" s="129"/>
      <c r="K93" s="130"/>
      <c r="L93" s="130"/>
      <c r="M93" s="130"/>
      <c r="N93" s="130"/>
    </row>
    <row r="94" spans="1:14" x14ac:dyDescent="0.3">
      <c r="A94" s="51">
        <f t="shared" si="6"/>
        <v>43555</v>
      </c>
      <c r="B94" s="71">
        <v>22405.88</v>
      </c>
      <c r="C94" s="69">
        <f t="shared" si="4"/>
        <v>2.9333355384688276E-2</v>
      </c>
      <c r="D94" s="70">
        <f>(B94-(MAX($B$2:B94)))/(MAX($B$2:B94))</f>
        <v>-5.3921605884414511E-2</v>
      </c>
      <c r="E94" s="100">
        <f t="shared" si="5"/>
        <v>25793.50479035376</v>
      </c>
      <c r="F94" s="72">
        <v>1.9431331650016537E-2</v>
      </c>
      <c r="G94" s="69">
        <f>(E94-(MAX($E$2:E94)))/(MAX($E$2:E94))</f>
        <v>-1.7170360653917183E-2</v>
      </c>
      <c r="J94" s="129"/>
      <c r="K94" s="130"/>
      <c r="L94" s="130"/>
      <c r="M94" s="130"/>
      <c r="N94" s="130"/>
    </row>
    <row r="95" spans="1:14" x14ac:dyDescent="0.3">
      <c r="A95" s="51">
        <f t="shared" si="6"/>
        <v>43585</v>
      </c>
      <c r="B95" s="71">
        <v>23206.92</v>
      </c>
      <c r="C95" s="69">
        <f t="shared" si="4"/>
        <v>3.5751329561704216E-2</v>
      </c>
      <c r="D95" s="70">
        <f>(B95-(MAX($B$2:B95)))/(MAX($B$2:B95))</f>
        <v>-2.0098045425180327E-2</v>
      </c>
      <c r="E95" s="100">
        <f t="shared" si="5"/>
        <v>26837.865651524575</v>
      </c>
      <c r="F95" s="72">
        <v>4.0489296420135323E-2</v>
      </c>
      <c r="G95" s="69">
        <f>(E95-(MAX($E$2:E95)))/(MAX($E$2:E95))</f>
        <v>0</v>
      </c>
      <c r="J95" s="129"/>
      <c r="K95" s="130"/>
      <c r="L95" s="130"/>
      <c r="M95" s="130"/>
      <c r="N95" s="130"/>
    </row>
    <row r="96" spans="1:14" x14ac:dyDescent="0.3">
      <c r="A96" s="51">
        <f t="shared" si="6"/>
        <v>43616</v>
      </c>
      <c r="B96" s="71">
        <v>21453.919999999998</v>
      </c>
      <c r="C96" s="69">
        <f t="shared" si="4"/>
        <v>-7.5537813721079747E-2</v>
      </c>
      <c r="D96" s="70">
        <f>(B96-(MAX($B$2:B96)))/(MAX($B$2:B96))</f>
        <v>-9.4117696734775005E-2</v>
      </c>
      <c r="E96" s="100">
        <f t="shared" si="5"/>
        <v>25132.372226877018</v>
      </c>
      <c r="F96" s="72">
        <v>-6.3548027506824978E-2</v>
      </c>
      <c r="G96" s="69">
        <f>(E96-(MAX($E$2:E96)))/(MAX($E$2:E96))</f>
        <v>-6.3548027506824978E-2</v>
      </c>
      <c r="J96" s="129"/>
      <c r="K96" s="130"/>
      <c r="L96" s="130"/>
      <c r="M96" s="130"/>
      <c r="N96" s="130"/>
    </row>
    <row r="97" spans="1:14" x14ac:dyDescent="0.3">
      <c r="A97" s="51">
        <f t="shared" si="6"/>
        <v>43646</v>
      </c>
      <c r="B97" s="71">
        <v>22382.66</v>
      </c>
      <c r="C97" s="69">
        <f t="shared" si="4"/>
        <v>4.3289990826851303E-2</v>
      </c>
      <c r="D97" s="70">
        <f>(B97-(MAX($B$2:B97)))/(MAX($B$2:B97))</f>
        <v>-5.4902060136216492E-2</v>
      </c>
      <c r="E97" s="100">
        <f t="shared" si="5"/>
        <v>26903.61917598634</v>
      </c>
      <c r="F97" s="72">
        <v>7.0476711594105623E-2</v>
      </c>
      <c r="G97" s="69">
        <f>(E97-(MAX($E$2:E97)))/(MAX($E$2:E97))</f>
        <v>0</v>
      </c>
      <c r="J97" s="129"/>
      <c r="K97" s="130"/>
      <c r="L97" s="130"/>
      <c r="M97" s="130"/>
      <c r="N97" s="130"/>
    </row>
    <row r="98" spans="1:14" x14ac:dyDescent="0.3">
      <c r="A98" s="51">
        <f t="shared" si="6"/>
        <v>43677</v>
      </c>
      <c r="B98" s="71">
        <v>22916.69</v>
      </c>
      <c r="C98" s="69">
        <f t="shared" si="4"/>
        <v>2.3859094495470995E-2</v>
      </c>
      <c r="D98" s="70">
        <f>(B98-(MAX($B$2:B98)))/(MAX($B$2:B98))</f>
        <v>-3.2352879081531512E-2</v>
      </c>
      <c r="E98" s="100">
        <f t="shared" si="5"/>
        <v>27290.308185494188</v>
      </c>
      <c r="F98" s="72">
        <v>1.4373122328946719E-2</v>
      </c>
      <c r="G98" s="69">
        <f>(E98-(MAX($E$2:E98)))/(MAX($E$2:E98))</f>
        <v>0</v>
      </c>
      <c r="J98" s="129"/>
      <c r="K98" s="130"/>
      <c r="L98" s="130"/>
      <c r="M98" s="130"/>
      <c r="N98" s="130"/>
    </row>
    <row r="99" spans="1:14" x14ac:dyDescent="0.3">
      <c r="A99" s="51">
        <f t="shared" si="6"/>
        <v>43708</v>
      </c>
      <c r="B99" s="71">
        <v>22208.52</v>
      </c>
      <c r="C99" s="69">
        <f t="shared" si="4"/>
        <v>-3.0901932172578077E-2</v>
      </c>
      <c r="D99" s="70">
        <f>(B99-(MAX($B$2:B99)))/(MAX($B$2:B99))</f>
        <v>-6.2255044779144487E-2</v>
      </c>
      <c r="E99" s="100">
        <f t="shared" si="5"/>
        <v>26857.992422862586</v>
      </c>
      <c r="F99" s="72">
        <v>-1.5841366088397368E-2</v>
      </c>
      <c r="G99" s="69">
        <f>(E99-(MAX($E$2:E99)))/(MAX($E$2:E99))</f>
        <v>-1.5841366088397427E-2</v>
      </c>
      <c r="J99" s="129"/>
      <c r="K99" s="130"/>
      <c r="L99" s="130"/>
      <c r="M99" s="130"/>
      <c r="N99" s="130"/>
    </row>
    <row r="100" spans="1:14" x14ac:dyDescent="0.3">
      <c r="A100" s="51">
        <f t="shared" si="6"/>
        <v>43738</v>
      </c>
      <c r="B100" s="71">
        <v>21244.95</v>
      </c>
      <c r="C100" s="69">
        <f t="shared" si="4"/>
        <v>-4.3387402672487842E-2</v>
      </c>
      <c r="D100" s="70">
        <f>(B100-(MAX($B$2:B100)))/(MAX($B$2:B100))</f>
        <v>-0.10294136275540583</v>
      </c>
      <c r="E100" s="100">
        <f t="shared" si="5"/>
        <v>27360.524206768459</v>
      </c>
      <c r="F100" s="72">
        <v>1.8710697955149458E-2</v>
      </c>
      <c r="G100" s="69">
        <f>(E100-(MAX($E$2:E100)))/(MAX($E$2:E100))</f>
        <v>0</v>
      </c>
      <c r="J100" s="129"/>
      <c r="K100" s="130"/>
      <c r="L100" s="130"/>
      <c r="M100" s="130"/>
      <c r="N100" s="130"/>
    </row>
    <row r="101" spans="1:14" x14ac:dyDescent="0.3">
      <c r="A101" s="51">
        <f t="shared" si="6"/>
        <v>43769</v>
      </c>
      <c r="B101" s="73">
        <v>21616</v>
      </c>
      <c r="C101" s="69">
        <f t="shared" si="4"/>
        <v>1.746532705419402E-2</v>
      </c>
      <c r="D101" s="70">
        <f>(B101-(MAX($B$2:B101)))/(MAX($B$2:B101))</f>
        <v>-8.72739402691394E-2</v>
      </c>
      <c r="E101" s="100">
        <f t="shared" si="5"/>
        <v>27953.125569196054</v>
      </c>
      <c r="F101" s="72">
        <v>2.1658991543773043E-2</v>
      </c>
      <c r="G101" s="69">
        <f>(E101-(MAX($E$2:E101)))/(MAX($E$2:E101))</f>
        <v>0</v>
      </c>
      <c r="J101" s="129"/>
      <c r="K101" s="130"/>
      <c r="L101" s="130"/>
      <c r="M101" s="130"/>
      <c r="N101" s="130"/>
    </row>
    <row r="102" spans="1:14" x14ac:dyDescent="0.3">
      <c r="A102" s="51">
        <f t="shared" si="6"/>
        <v>43799</v>
      </c>
      <c r="B102" s="73">
        <v>23404</v>
      </c>
      <c r="C102" s="69">
        <f t="shared" si="4"/>
        <v>8.2716506291635822E-2</v>
      </c>
      <c r="D102" s="70">
        <f>(B102-(MAX($B$2:B102)))/(MAX($B$2:B102))</f>
        <v>-1.1776429406871685E-2</v>
      </c>
      <c r="E102" s="100">
        <f t="shared" si="5"/>
        <v>28967.797165859207</v>
      </c>
      <c r="F102" s="72">
        <v>3.6299039052051674E-2</v>
      </c>
      <c r="G102" s="69">
        <f>(E102-(MAX($E$2:E102)))/(MAX($E$2:E102))</f>
        <v>0</v>
      </c>
      <c r="J102" s="129"/>
      <c r="K102" s="130"/>
      <c r="L102" s="130"/>
      <c r="M102" s="130"/>
      <c r="N102" s="130"/>
    </row>
    <row r="103" spans="1:14" x14ac:dyDescent="0.3">
      <c r="A103" s="51">
        <f t="shared" si="6"/>
        <v>43830</v>
      </c>
      <c r="B103" s="73">
        <v>23520</v>
      </c>
      <c r="C103" s="69">
        <f t="shared" si="4"/>
        <v>4.9564177063749788E-3</v>
      </c>
      <c r="D103" s="70">
        <f>(B103-(MAX($B$2:B103)))/(MAX($B$2:B103))</f>
        <v>-6.8783806037268002E-3</v>
      </c>
      <c r="E103" s="100">
        <f t="shared" si="5"/>
        <v>29842.127791337327</v>
      </c>
      <c r="F103" s="72">
        <v>3.0182848232194415E-2</v>
      </c>
      <c r="G103" s="69">
        <f>(E103-(MAX($E$2:E103)))/(MAX($E$2:E103))</f>
        <v>0</v>
      </c>
      <c r="J103" s="129"/>
      <c r="K103" s="130"/>
      <c r="L103" s="130"/>
      <c r="M103" s="130"/>
      <c r="N103" s="130"/>
    </row>
    <row r="104" spans="1:14" x14ac:dyDescent="0.3">
      <c r="A104" s="51">
        <f t="shared" si="6"/>
        <v>43861</v>
      </c>
      <c r="B104" s="73">
        <v>24565</v>
      </c>
      <c r="C104" s="69">
        <f t="shared" si="4"/>
        <v>4.4430272108843538E-2</v>
      </c>
      <c r="D104" s="70">
        <f>(B104-(MAX($B$2:B104)))/(MAX($B$2:B104))</f>
        <v>0</v>
      </c>
      <c r="E104" s="100">
        <f t="shared" si="5"/>
        <v>29830.42512112495</v>
      </c>
      <c r="F104" s="72">
        <v>-3.9215267403869269E-4</v>
      </c>
      <c r="G104" s="69">
        <f>(E104-(MAX($E$2:E104)))/(MAX($E$2:E104))</f>
        <v>-3.9215267403867155E-4</v>
      </c>
      <c r="J104" s="129"/>
      <c r="K104" s="130"/>
      <c r="L104" s="130"/>
      <c r="M104" s="130"/>
      <c r="N104" s="130"/>
    </row>
    <row r="105" spans="1:14" x14ac:dyDescent="0.3">
      <c r="A105" s="51">
        <f t="shared" si="6"/>
        <v>43890</v>
      </c>
      <c r="B105" s="73">
        <v>22731</v>
      </c>
      <c r="C105" s="69">
        <f t="shared" si="4"/>
        <v>-7.4659067779360877E-2</v>
      </c>
      <c r="D105" s="70">
        <f>(B105-(MAX($B$2:B105)))/(MAX($B$2:B105))</f>
        <v>-7.4659067779360877E-2</v>
      </c>
      <c r="E105" s="100">
        <f t="shared" si="5"/>
        <v>27374.822410841167</v>
      </c>
      <c r="F105" s="72">
        <v>-8.2318729964890869E-2</v>
      </c>
      <c r="G105" s="69">
        <f>(E105-(MAX($E$2:E105)))/(MAX($E$2:E105))</f>
        <v>-8.2678601128850393E-2</v>
      </c>
      <c r="J105" s="129"/>
      <c r="K105" s="130"/>
      <c r="L105" s="130"/>
      <c r="M105" s="130"/>
      <c r="N105" s="130"/>
    </row>
    <row r="106" spans="1:14" x14ac:dyDescent="0.3">
      <c r="A106" s="51">
        <f t="shared" si="6"/>
        <v>43921</v>
      </c>
      <c r="B106" s="73">
        <v>18377</v>
      </c>
      <c r="C106" s="69">
        <f t="shared" si="4"/>
        <v>-0.19154458668778321</v>
      </c>
      <c r="D106" s="70">
        <f>(B106-(MAX($B$2:B106)))/(MAX($B$2:B106))</f>
        <v>-0.25190311418685118</v>
      </c>
      <c r="E106" s="100">
        <f t="shared" si="5"/>
        <v>23993.661433099005</v>
      </c>
      <c r="F106" s="72">
        <v>-0.12351353104680352</v>
      </c>
      <c r="G106" s="69">
        <f>(E106-(MAX($E$2:E106)))/(MAX($E$2:E106))</f>
        <v>-0.19598020620821932</v>
      </c>
      <c r="J106" s="129"/>
      <c r="K106" s="130"/>
      <c r="L106" s="130"/>
      <c r="M106" s="130"/>
      <c r="N106" s="130"/>
    </row>
    <row r="107" spans="1:14" x14ac:dyDescent="0.3">
      <c r="A107" s="51">
        <f t="shared" si="6"/>
        <v>43951</v>
      </c>
      <c r="B107" s="73">
        <v>19596</v>
      </c>
      <c r="C107" s="69">
        <f t="shared" si="4"/>
        <v>6.6332916145181484E-2</v>
      </c>
      <c r="D107" s="70">
        <f>(B107-(MAX($B$2:B107)))/(MAX($B$2:B107))</f>
        <v>-0.20227966619173621</v>
      </c>
      <c r="E107" s="100">
        <f t="shared" si="5"/>
        <v>27069.505664638844</v>
      </c>
      <c r="F107" s="72">
        <v>0.12819403324982925</v>
      </c>
      <c r="G107" s="69">
        <f>(E107-(MAX($E$2:E107)))/(MAX($E$2:E107))</f>
        <v>-9.2909666029354951E-2</v>
      </c>
      <c r="J107" s="129"/>
      <c r="K107" s="130"/>
      <c r="L107" s="130"/>
      <c r="M107" s="130"/>
      <c r="N107" s="130"/>
    </row>
    <row r="108" spans="1:14" x14ac:dyDescent="0.3">
      <c r="A108" s="51">
        <f t="shared" si="6"/>
        <v>43982</v>
      </c>
      <c r="B108" s="73">
        <v>20305</v>
      </c>
      <c r="C108" s="69">
        <f t="shared" si="4"/>
        <v>3.6180853235354152E-2</v>
      </c>
      <c r="D108" s="70">
        <f>(B108-(MAX($B$2:B108)))/(MAX($B$2:B108))</f>
        <v>-0.1734174638713617</v>
      </c>
      <c r="E108" s="100">
        <f t="shared" si="5"/>
        <v>28358.757422316165</v>
      </c>
      <c r="F108" s="72">
        <v>4.7627458500709929E-2</v>
      </c>
      <c r="G108" s="69">
        <f>(E108-(MAX($E$2:E108)))/(MAX($E$2:E108))</f>
        <v>-4.9707258791772888E-2</v>
      </c>
      <c r="J108" s="129"/>
      <c r="K108" s="130"/>
      <c r="L108" s="130"/>
      <c r="M108" s="130"/>
      <c r="N108" s="130"/>
    </row>
    <row r="109" spans="1:14" x14ac:dyDescent="0.3">
      <c r="A109" s="51">
        <f t="shared" si="6"/>
        <v>44012</v>
      </c>
      <c r="B109" s="73">
        <v>21466</v>
      </c>
      <c r="C109" s="69">
        <f t="shared" si="4"/>
        <v>5.7178034966756955E-2</v>
      </c>
      <c r="D109" s="70">
        <f>(B109-(MAX($B$2:B109)))/(MAX($B$2:B109))</f>
        <v>-0.12615509871768776</v>
      </c>
      <c r="E109" s="100">
        <f t="shared" si="5"/>
        <v>28922.762376598337</v>
      </c>
      <c r="F109" s="72">
        <v>1.9888211104706066E-2</v>
      </c>
      <c r="G109" s="69">
        <f>(E109-(MAX($E$2:E109)))/(MAX($E$2:E109))</f>
        <v>-3.0807636143353901E-2</v>
      </c>
      <c r="J109" s="129"/>
      <c r="K109" s="130"/>
      <c r="L109" s="130"/>
      <c r="M109" s="130"/>
      <c r="N109" s="130"/>
    </row>
    <row r="110" spans="1:14" x14ac:dyDescent="0.3">
      <c r="A110" s="51">
        <f t="shared" si="6"/>
        <v>44043</v>
      </c>
      <c r="B110" s="73">
        <v>23474</v>
      </c>
      <c r="C110" s="69">
        <f t="shared" si="4"/>
        <v>9.3543277741544764E-2</v>
      </c>
      <c r="D110" s="70">
        <f>(B110-(MAX($B$2:B110)))/(MAX($B$2:B110))</f>
        <v>-4.4412782414003663E-2</v>
      </c>
      <c r="E110" s="100">
        <f t="shared" si="5"/>
        <v>30553.57728315912</v>
      </c>
      <c r="F110" s="72">
        <v>5.6385171143966906E-2</v>
      </c>
      <c r="G110" s="69">
        <f>(E110-(MAX($E$2:E110)))/(MAX($E$2:E110))</f>
        <v>0</v>
      </c>
      <c r="J110" s="129"/>
      <c r="K110" s="130"/>
      <c r="L110" s="130"/>
      <c r="M110" s="130"/>
      <c r="N110" s="130"/>
    </row>
    <row r="111" spans="1:14" x14ac:dyDescent="0.3">
      <c r="A111" s="51">
        <f t="shared" si="6"/>
        <v>44074</v>
      </c>
      <c r="B111" s="73">
        <v>24542</v>
      </c>
      <c r="C111" s="69">
        <f t="shared" si="4"/>
        <v>4.5497145778307914E-2</v>
      </c>
      <c r="D111" s="70">
        <f>(B111-(MAX($B$2:B111)))/(MAX($B$2:B111))</f>
        <v>-9.3629147160594344E-4</v>
      </c>
      <c r="E111" s="100">
        <f t="shared" si="5"/>
        <v>32749.763214454881</v>
      </c>
      <c r="F111" s="72">
        <v>7.1879829682211405E-2</v>
      </c>
      <c r="G111" s="69">
        <f>(E111-(MAX($E$2:E111)))/(MAX($E$2:E111))</f>
        <v>0</v>
      </c>
      <c r="J111" s="129"/>
      <c r="K111" s="130"/>
      <c r="L111" s="130"/>
      <c r="M111" s="130"/>
      <c r="N111" s="130"/>
    </row>
    <row r="112" spans="1:14" x14ac:dyDescent="0.3">
      <c r="A112" s="51">
        <f t="shared" si="6"/>
        <v>44104</v>
      </c>
      <c r="B112" s="73">
        <v>23857</v>
      </c>
      <c r="C112" s="69">
        <f t="shared" si="4"/>
        <v>-2.791133566946459E-2</v>
      </c>
      <c r="D112" s="70">
        <f>(B112-(MAX($B$2:B112)))/(MAX($B$2:B112))</f>
        <v>-2.8821493995522085E-2</v>
      </c>
      <c r="E112" s="100">
        <f t="shared" si="5"/>
        <v>31505.364103311389</v>
      </c>
      <c r="F112" s="72">
        <v>-3.7997194147475488E-2</v>
      </c>
      <c r="G112" s="69">
        <f>(E112-(MAX($E$2:E112)))/(MAX($E$2:E112))</f>
        <v>-3.7997194147475447E-2</v>
      </c>
      <c r="J112" s="129"/>
      <c r="K112" s="130"/>
      <c r="L112" s="130"/>
      <c r="M112" s="130"/>
      <c r="N112" s="130"/>
    </row>
    <row r="113" spans="1:14" x14ac:dyDescent="0.3">
      <c r="A113" s="51">
        <f t="shared" si="6"/>
        <v>44135</v>
      </c>
      <c r="B113" s="73">
        <v>23010</v>
      </c>
      <c r="C113" s="69">
        <f t="shared" si="4"/>
        <v>-3.5503206606027578E-2</v>
      </c>
      <c r="D113" s="70">
        <f>(B113-(MAX($B$2:B113)))/(MAX($B$2:B113))</f>
        <v>-6.3301445145532265E-2</v>
      </c>
      <c r="E113" s="100">
        <f t="shared" si="5"/>
        <v>30667.553094604966</v>
      </c>
      <c r="F113" s="72">
        <v>-2.6592646444557833E-2</v>
      </c>
      <c r="G113" s="69">
        <f>(E113-(MAX($E$2:E113)))/(MAX($E$2:E113))</f>
        <v>-6.3579394642184234E-2</v>
      </c>
      <c r="J113" s="129"/>
      <c r="K113" s="130"/>
      <c r="L113" s="130"/>
      <c r="M113" s="130"/>
      <c r="N113" s="130"/>
    </row>
    <row r="114" spans="1:14" x14ac:dyDescent="0.3">
      <c r="A114" s="51">
        <f t="shared" si="6"/>
        <v>44165</v>
      </c>
      <c r="B114" s="73">
        <v>25262</v>
      </c>
      <c r="C114" s="69">
        <f t="shared" si="4"/>
        <v>9.787049109083007E-2</v>
      </c>
      <c r="D114" s="70">
        <f>(B114-(MAX($B$2:B114)))/(MAX($B$2:B114))</f>
        <v>0</v>
      </c>
      <c r="E114" s="100">
        <f t="shared" si="5"/>
        <v>34024.534625332446</v>
      </c>
      <c r="F114" s="72">
        <v>0.10946362497104611</v>
      </c>
      <c r="G114" s="69">
        <f>(E114-(MAX($E$2:E114)))/(MAX($E$2:E114))</f>
        <v>0</v>
      </c>
      <c r="J114" s="129"/>
      <c r="K114" s="130"/>
      <c r="L114" s="130"/>
      <c r="M114" s="130"/>
      <c r="N114" s="130"/>
    </row>
    <row r="115" spans="1:14" x14ac:dyDescent="0.3">
      <c r="A115" s="51">
        <f t="shared" si="6"/>
        <v>44196</v>
      </c>
      <c r="B115" s="73">
        <v>26899</v>
      </c>
      <c r="C115" s="69">
        <f t="shared" si="4"/>
        <v>6.4800886707307423E-2</v>
      </c>
      <c r="D115" s="70">
        <f>(B115-(MAX($B$2:B115)))/(MAX($B$2:B115))</f>
        <v>0</v>
      </c>
      <c r="E115" s="100">
        <f t="shared" si="5"/>
        <v>35332.729226622017</v>
      </c>
      <c r="F115" s="72">
        <v>3.8448567061827754E-2</v>
      </c>
      <c r="G115" s="69">
        <f>(E115-(MAX($E$2:E115)))/(MAX($E$2:E115))</f>
        <v>0</v>
      </c>
      <c r="J115" s="129"/>
      <c r="K115" s="130"/>
      <c r="M115" s="130"/>
      <c r="N115" s="130"/>
    </row>
    <row r="116" spans="1:14" x14ac:dyDescent="0.3">
      <c r="C116" s="69"/>
      <c r="D116" s="70"/>
      <c r="F116" s="69"/>
      <c r="G116" s="69"/>
      <c r="J116" s="129"/>
      <c r="K116" s="130"/>
    </row>
    <row r="117" spans="1:14" x14ac:dyDescent="0.3">
      <c r="C117" s="69"/>
      <c r="D117" s="70"/>
      <c r="F117" s="69"/>
      <c r="G117" s="69"/>
      <c r="J117" s="129"/>
      <c r="K117" s="130"/>
    </row>
    <row r="118" spans="1:14" x14ac:dyDescent="0.3">
      <c r="C118" s="69"/>
      <c r="D118" s="70"/>
      <c r="F118" s="69"/>
      <c r="G118" s="69"/>
    </row>
  </sheetData>
  <mergeCells count="18">
    <mergeCell ref="T7:T8"/>
    <mergeCell ref="S7:S8"/>
    <mergeCell ref="Q17:R17"/>
    <mergeCell ref="Q18:R18"/>
    <mergeCell ref="Q19:R19"/>
    <mergeCell ref="Q20:R20"/>
    <mergeCell ref="Q22:R22"/>
    <mergeCell ref="Q27:R27"/>
    <mergeCell ref="Q23:R23"/>
    <mergeCell ref="Q26:R26"/>
    <mergeCell ref="Q21:R21"/>
    <mergeCell ref="Q24:R24"/>
    <mergeCell ref="Q25:R25"/>
    <mergeCell ref="Q1:S1"/>
    <mergeCell ref="Q2:S2"/>
    <mergeCell ref="Q3:S3"/>
    <mergeCell ref="Q4:S4"/>
    <mergeCell ref="K2:N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333E-47BF-4B33-B76D-BED3CA24E83C}">
  <sheetPr>
    <tabColor rgb="FFC00000"/>
  </sheetPr>
  <dimension ref="A1:C5"/>
  <sheetViews>
    <sheetView workbookViewId="0"/>
  </sheetViews>
  <sheetFormatPr defaultRowHeight="14.4" x14ac:dyDescent="0.3"/>
  <cols>
    <col min="1" max="1" width="22.33203125" bestFit="1" customWidth="1"/>
  </cols>
  <sheetData>
    <row r="1" spans="1:3" x14ac:dyDescent="0.3">
      <c r="A1" t="s">
        <v>90</v>
      </c>
      <c r="B1" t="s">
        <v>91</v>
      </c>
      <c r="C1" t="s">
        <v>88</v>
      </c>
    </row>
    <row r="2" spans="1:3" x14ac:dyDescent="0.3">
      <c r="A2" t="s">
        <v>144</v>
      </c>
      <c r="B2" s="94">
        <f>'INS Portfolio'!B4</f>
        <v>30</v>
      </c>
      <c r="C2">
        <v>1</v>
      </c>
    </row>
    <row r="3" spans="1:3" x14ac:dyDescent="0.3">
      <c r="A3" t="str">
        <f>'INS Portfolio'!A5</f>
        <v>Average Market Cap: $B</v>
      </c>
      <c r="B3" s="94" t="str">
        <f>'INS Portfolio'!B5</f>
        <v>$193.9B</v>
      </c>
      <c r="C3">
        <v>2</v>
      </c>
    </row>
    <row r="4" spans="1:3" x14ac:dyDescent="0.3">
      <c r="A4" t="str">
        <f>'INS Portfolio'!A6</f>
        <v>Median Market Cap: $B</v>
      </c>
      <c r="B4" s="94" t="str">
        <f>'INS Portfolio'!B6</f>
        <v>$41.9B</v>
      </c>
      <c r="C4">
        <v>3</v>
      </c>
    </row>
    <row r="5" spans="1:3" x14ac:dyDescent="0.3">
      <c r="A5" t="s">
        <v>145</v>
      </c>
      <c r="B5" s="91">
        <f>'INS Portfolio'!B7</f>
        <v>69.64</v>
      </c>
      <c r="C5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6"/>
  <sheetViews>
    <sheetView zoomScale="130" zoomScaleNormal="130" workbookViewId="0">
      <selection activeCell="A3" sqref="A3"/>
    </sheetView>
  </sheetViews>
  <sheetFormatPr defaultRowHeight="14.4" x14ac:dyDescent="0.3"/>
  <cols>
    <col min="1" max="1" width="27.6640625" bestFit="1" customWidth="1"/>
    <col min="2" max="2" width="10.33203125" style="1" customWidth="1"/>
    <col min="3" max="3" width="3" style="1" customWidth="1"/>
    <col min="4" max="4" width="32.6640625" bestFit="1" customWidth="1"/>
    <col min="5" max="5" width="8.88671875" style="2"/>
  </cols>
  <sheetData>
    <row r="2" spans="1:6" x14ac:dyDescent="0.3">
      <c r="A2" s="11"/>
      <c r="B2" s="11"/>
    </row>
    <row r="3" spans="1:6" x14ac:dyDescent="0.3">
      <c r="A3" s="4" t="s">
        <v>24</v>
      </c>
      <c r="B3" s="5"/>
      <c r="D3" s="4" t="s">
        <v>59</v>
      </c>
      <c r="E3" s="6"/>
    </row>
    <row r="4" spans="1:6" x14ac:dyDescent="0.3">
      <c r="A4" s="7" t="s">
        <v>94</v>
      </c>
      <c r="B4" s="8">
        <v>30</v>
      </c>
      <c r="D4" s="7" t="s">
        <v>171</v>
      </c>
      <c r="E4" s="14">
        <v>7.8E-2</v>
      </c>
    </row>
    <row r="5" spans="1:6" x14ac:dyDescent="0.3">
      <c r="A5" s="7" t="s">
        <v>60</v>
      </c>
      <c r="B5" s="13" t="s">
        <v>172</v>
      </c>
      <c r="D5" s="7" t="s">
        <v>173</v>
      </c>
      <c r="E5" s="14">
        <v>7.2999999999999995E-2</v>
      </c>
    </row>
    <row r="6" spans="1:6" x14ac:dyDescent="0.3">
      <c r="A6" s="7" t="s">
        <v>61</v>
      </c>
      <c r="B6" s="9" t="s">
        <v>174</v>
      </c>
      <c r="D6" s="7" t="s">
        <v>146</v>
      </c>
      <c r="E6" s="14">
        <v>4.8000000000000001E-2</v>
      </c>
    </row>
    <row r="7" spans="1:6" x14ac:dyDescent="0.3">
      <c r="A7" s="7" t="s">
        <v>95</v>
      </c>
      <c r="B7" s="10">
        <v>69.64</v>
      </c>
      <c r="D7" s="7" t="s">
        <v>132</v>
      </c>
      <c r="E7" s="14">
        <v>4.8000000000000001E-2</v>
      </c>
    </row>
    <row r="8" spans="1:6" x14ac:dyDescent="0.3">
      <c r="D8" s="7" t="s">
        <v>86</v>
      </c>
      <c r="E8" s="14">
        <v>4.7E-2</v>
      </c>
    </row>
    <row r="9" spans="1:6" x14ac:dyDescent="0.3">
      <c r="B9" s="12"/>
      <c r="D9" s="7" t="s">
        <v>175</v>
      </c>
      <c r="E9" s="14">
        <v>4.7E-2</v>
      </c>
    </row>
    <row r="10" spans="1:6" x14ac:dyDescent="0.3">
      <c r="B10" s="12"/>
      <c r="D10" s="7" t="s">
        <v>112</v>
      </c>
      <c r="E10" s="14">
        <v>4.7E-2</v>
      </c>
    </row>
    <row r="11" spans="1:6" x14ac:dyDescent="0.3">
      <c r="D11" s="7" t="s">
        <v>96</v>
      </c>
      <c r="E11" s="14">
        <v>4.5999999999999999E-2</v>
      </c>
    </row>
    <row r="12" spans="1:6" x14ac:dyDescent="0.3">
      <c r="D12" s="7" t="s">
        <v>77</v>
      </c>
      <c r="E12" s="14">
        <v>4.5999999999999999E-2</v>
      </c>
    </row>
    <row r="13" spans="1:6" x14ac:dyDescent="0.3">
      <c r="D13" s="7" t="s">
        <v>176</v>
      </c>
      <c r="E13" s="14">
        <v>4.5999999999999999E-2</v>
      </c>
    </row>
    <row r="14" spans="1:6" x14ac:dyDescent="0.3">
      <c r="F14" s="3"/>
    </row>
    <row r="15" spans="1:6" x14ac:dyDescent="0.3">
      <c r="D15" s="4" t="s">
        <v>54</v>
      </c>
      <c r="E15" s="6"/>
    </row>
    <row r="16" spans="1:6" x14ac:dyDescent="0.3">
      <c r="D16" s="7" t="s">
        <v>58</v>
      </c>
      <c r="E16" s="14">
        <v>0.57000687164504793</v>
      </c>
    </row>
    <row r="17" spans="4:5" x14ac:dyDescent="0.3">
      <c r="D17" s="7" t="s">
        <v>55</v>
      </c>
      <c r="E17" s="14">
        <v>0.13284376872348322</v>
      </c>
    </row>
    <row r="18" spans="4:5" x14ac:dyDescent="0.3">
      <c r="D18" s="7" t="s">
        <v>81</v>
      </c>
      <c r="E18" s="14">
        <v>0.12616773534971859</v>
      </c>
    </row>
    <row r="19" spans="4:5" x14ac:dyDescent="0.3">
      <c r="D19" s="7" t="s">
        <v>28</v>
      </c>
      <c r="E19" s="14">
        <v>8.0041707423824146E-2</v>
      </c>
    </row>
    <row r="20" spans="4:5" x14ac:dyDescent="0.3">
      <c r="D20" s="7" t="s">
        <v>26</v>
      </c>
      <c r="E20" s="14">
        <v>7.7206027301581714E-2</v>
      </c>
    </row>
    <row r="21" spans="4:5" x14ac:dyDescent="0.3">
      <c r="D21" s="7" t="s">
        <v>67</v>
      </c>
      <c r="E21" s="14">
        <v>1.3733889556344294E-2</v>
      </c>
    </row>
    <row r="22" spans="4:5" x14ac:dyDescent="0.3">
      <c r="D22" s="7"/>
      <c r="E22" s="14"/>
    </row>
    <row r="23" spans="4:5" x14ac:dyDescent="0.3">
      <c r="D23" s="7"/>
      <c r="E23" s="14"/>
    </row>
    <row r="24" spans="4:5" x14ac:dyDescent="0.3">
      <c r="D24" s="7"/>
      <c r="E24" s="14"/>
    </row>
    <row r="25" spans="4:5" x14ac:dyDescent="0.3">
      <c r="D25" s="7"/>
      <c r="E25" s="14"/>
    </row>
    <row r="26" spans="4:5" x14ac:dyDescent="0.3">
      <c r="D26" s="7"/>
      <c r="E26" s="14"/>
    </row>
  </sheetData>
  <sortState xmlns:xlrd2="http://schemas.microsoft.com/office/spreadsheetml/2017/richdata2" ref="D4:E13">
    <sortCondition descending="1" ref="E4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0"/>
  <sheetViews>
    <sheetView showGridLines="0" zoomScale="80" zoomScaleNormal="80" workbookViewId="0">
      <pane ySplit="2" topLeftCell="A3" activePane="bottomLeft" state="frozenSplit"/>
      <selection pane="bottomLeft"/>
    </sheetView>
  </sheetViews>
  <sheetFormatPr defaultColWidth="9.109375" defaultRowHeight="12.75" customHeight="1" x14ac:dyDescent="0.3"/>
  <cols>
    <col min="1" max="1" width="19.88671875" customWidth="1"/>
    <col min="2" max="2" width="8.44140625" customWidth="1"/>
    <col min="3" max="3" width="29.109375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8" max="8" width="7" customWidth="1"/>
    <col min="9" max="9" width="24.5546875" customWidth="1"/>
    <col min="11" max="11" width="19.44140625" bestFit="1" customWidth="1"/>
    <col min="16" max="16" width="24.44140625" customWidth="1"/>
    <col min="17" max="17" width="9.33203125" customWidth="1"/>
  </cols>
  <sheetData>
    <row r="1" spans="1:17" ht="38.1" customHeight="1" x14ac:dyDescent="0.3"/>
    <row r="2" spans="1:17" ht="3" customHeight="1" x14ac:dyDescent="0.3"/>
    <row r="3" spans="1:17" ht="12.75" customHeight="1" x14ac:dyDescent="0.3">
      <c r="C3" s="90" t="s">
        <v>30</v>
      </c>
    </row>
    <row r="4" spans="1:17" ht="12.75" customHeight="1" x14ac:dyDescent="0.3">
      <c r="C4" s="90" t="s">
        <v>63</v>
      </c>
    </row>
    <row r="5" spans="1:17" ht="12.75" customHeight="1" x14ac:dyDescent="0.3">
      <c r="C5" s="90" t="s">
        <v>177</v>
      </c>
      <c r="I5" s="55" t="s">
        <v>48</v>
      </c>
      <c r="J5" s="56">
        <v>102.90852845311339</v>
      </c>
      <c r="K5" s="56">
        <v>193924.42458499453</v>
      </c>
      <c r="P5" s="57"/>
      <c r="Q5" s="57"/>
    </row>
    <row r="6" spans="1:17" ht="12.75" customHeight="1" x14ac:dyDescent="0.3">
      <c r="C6" s="90" t="s">
        <v>31</v>
      </c>
      <c r="I6" s="55" t="s">
        <v>49</v>
      </c>
      <c r="J6" s="56">
        <v>69.640325746505439</v>
      </c>
      <c r="K6" s="56">
        <v>41871.559802502496</v>
      </c>
      <c r="P6" s="57"/>
      <c r="Q6" s="57"/>
    </row>
    <row r="7" spans="1:17" ht="12.75" customHeight="1" thickBot="1" x14ac:dyDescent="0.35">
      <c r="A7" s="74" t="s">
        <v>32</v>
      </c>
      <c r="B7" s="74" t="s">
        <v>33</v>
      </c>
      <c r="C7" s="74" t="s">
        <v>34</v>
      </c>
      <c r="D7" s="74" t="s">
        <v>35</v>
      </c>
      <c r="E7" s="74" t="s">
        <v>36</v>
      </c>
      <c r="F7" s="74" t="s">
        <v>37</v>
      </c>
      <c r="G7" s="74" t="s">
        <v>38</v>
      </c>
      <c r="H7" s="58" t="s">
        <v>64</v>
      </c>
      <c r="I7" s="59" t="s">
        <v>50</v>
      </c>
      <c r="J7" s="59" t="s">
        <v>51</v>
      </c>
      <c r="K7" s="59" t="s">
        <v>52</v>
      </c>
      <c r="L7" s="57"/>
      <c r="M7" s="59" t="s">
        <v>53</v>
      </c>
      <c r="N7" s="57"/>
      <c r="P7" s="59" t="s">
        <v>54</v>
      </c>
      <c r="Q7" s="59" t="s">
        <v>53</v>
      </c>
    </row>
    <row r="8" spans="1:17" ht="12.75" customHeight="1" x14ac:dyDescent="0.3">
      <c r="A8" s="75" t="s">
        <v>65</v>
      </c>
      <c r="B8" s="60"/>
      <c r="C8" s="60"/>
      <c r="D8" s="60"/>
      <c r="E8" s="76"/>
      <c r="F8" s="76"/>
      <c r="G8" s="76"/>
      <c r="I8" s="57"/>
      <c r="J8" s="57"/>
      <c r="K8" s="57"/>
      <c r="L8" s="57"/>
      <c r="M8" s="57"/>
      <c r="N8" s="57"/>
      <c r="P8" s="57"/>
      <c r="Q8" s="57"/>
    </row>
    <row r="9" spans="1:17" ht="12.75" customHeight="1" x14ac:dyDescent="0.3">
      <c r="A9" s="75" t="s">
        <v>113</v>
      </c>
      <c r="B9" s="60"/>
      <c r="C9" s="60"/>
      <c r="D9" s="60"/>
      <c r="E9" s="76"/>
      <c r="F9" s="76"/>
      <c r="G9" s="76"/>
      <c r="I9" s="57"/>
      <c r="J9" s="61"/>
      <c r="K9" s="61"/>
      <c r="L9" s="57"/>
      <c r="M9" s="77"/>
      <c r="N9" s="62"/>
      <c r="P9" s="57" t="s">
        <v>58</v>
      </c>
      <c r="Q9" s="78">
        <v>0.57000687164504793</v>
      </c>
    </row>
    <row r="10" spans="1:17" ht="12.75" customHeight="1" x14ac:dyDescent="0.3">
      <c r="A10" s="76" t="s">
        <v>122</v>
      </c>
      <c r="B10" s="76" t="s">
        <v>123</v>
      </c>
      <c r="C10" s="63" t="s">
        <v>171</v>
      </c>
      <c r="D10" s="79">
        <v>10250</v>
      </c>
      <c r="E10" s="80">
        <v>356.94</v>
      </c>
      <c r="F10" s="81">
        <v>2966086.99</v>
      </c>
      <c r="G10" s="81">
        <v>3658635</v>
      </c>
      <c r="H10" s="64">
        <v>1</v>
      </c>
      <c r="I10" s="64" t="s">
        <v>58</v>
      </c>
      <c r="J10" s="65">
        <v>51.978279346830206</v>
      </c>
      <c r="K10" s="65">
        <v>349481.95060981042</v>
      </c>
      <c r="L10" s="64"/>
      <c r="M10" s="82">
        <v>7.7700035604735457E-2</v>
      </c>
      <c r="N10" s="66">
        <v>7.8E-2</v>
      </c>
      <c r="P10" s="57" t="s">
        <v>55</v>
      </c>
      <c r="Q10" s="78">
        <v>0.13284376872348322</v>
      </c>
    </row>
    <row r="11" spans="1:17" ht="12.75" customHeight="1" x14ac:dyDescent="0.3">
      <c r="A11" s="76" t="s">
        <v>120</v>
      </c>
      <c r="B11" s="76" t="s">
        <v>121</v>
      </c>
      <c r="C11" s="63" t="s">
        <v>173</v>
      </c>
      <c r="D11" s="79">
        <v>15700</v>
      </c>
      <c r="E11" s="80">
        <v>218.73</v>
      </c>
      <c r="F11" s="81">
        <v>2888109.53</v>
      </c>
      <c r="G11" s="81">
        <v>3434061</v>
      </c>
      <c r="H11" s="64">
        <v>2</v>
      </c>
      <c r="I11" s="64" t="s">
        <v>58</v>
      </c>
      <c r="J11" s="65">
        <v>41.139706059878989</v>
      </c>
      <c r="K11" s="65">
        <v>521435.1486927637</v>
      </c>
      <c r="L11" s="64"/>
      <c r="M11" s="82">
        <v>7.2930659103417922E-2</v>
      </c>
      <c r="N11" s="66">
        <v>7.2999999999999995E-2</v>
      </c>
      <c r="P11" s="57" t="s">
        <v>81</v>
      </c>
      <c r="Q11" s="78">
        <v>0.12616773534971859</v>
      </c>
    </row>
    <row r="12" spans="1:17" ht="12.75" customHeight="1" x14ac:dyDescent="0.3">
      <c r="A12" s="76" t="s">
        <v>147</v>
      </c>
      <c r="B12" s="76" t="s">
        <v>148</v>
      </c>
      <c r="C12" s="63" t="s">
        <v>146</v>
      </c>
      <c r="D12" s="79">
        <v>10700</v>
      </c>
      <c r="E12" s="80">
        <v>211.82</v>
      </c>
      <c r="F12" s="81">
        <v>1301534.3600000001</v>
      </c>
      <c r="G12" s="81">
        <v>2266474</v>
      </c>
      <c r="H12" s="64">
        <v>3</v>
      </c>
      <c r="I12" s="64" t="s">
        <v>58</v>
      </c>
      <c r="J12" s="65" t="s">
        <v>78</v>
      </c>
      <c r="K12" s="65">
        <v>44064.695748223894</v>
      </c>
      <c r="L12" s="64"/>
      <c r="M12" s="82">
        <v>4.8134102061891164E-2</v>
      </c>
      <c r="N12" s="66">
        <v>4.8000000000000001E-2</v>
      </c>
      <c r="P12" s="57" t="s">
        <v>28</v>
      </c>
      <c r="Q12" s="78">
        <v>8.0041707423824146E-2</v>
      </c>
    </row>
    <row r="13" spans="1:17" ht="12.75" customHeight="1" x14ac:dyDescent="0.3">
      <c r="A13" s="76" t="s">
        <v>130</v>
      </c>
      <c r="B13" s="76" t="s">
        <v>131</v>
      </c>
      <c r="C13" s="63" t="s">
        <v>132</v>
      </c>
      <c r="D13" s="79">
        <v>7050</v>
      </c>
      <c r="E13" s="80">
        <v>319.12</v>
      </c>
      <c r="F13" s="81">
        <v>1038398.03</v>
      </c>
      <c r="G13" s="81">
        <v>2249796</v>
      </c>
      <c r="H13" s="64">
        <v>4</v>
      </c>
      <c r="I13" s="64" t="s">
        <v>58</v>
      </c>
      <c r="J13" s="65">
        <v>83.913286501528376</v>
      </c>
      <c r="K13" s="65">
        <v>15849.416804980001</v>
      </c>
      <c r="L13" s="64"/>
      <c r="M13" s="82">
        <v>4.7779904063507676E-2</v>
      </c>
      <c r="N13" s="66">
        <v>4.8000000000000001E-2</v>
      </c>
      <c r="P13" s="57" t="s">
        <v>26</v>
      </c>
      <c r="Q13" s="78">
        <v>7.7206027301581714E-2</v>
      </c>
    </row>
    <row r="14" spans="1:17" ht="12.75" customHeight="1" x14ac:dyDescent="0.3">
      <c r="A14" s="76" t="s">
        <v>84</v>
      </c>
      <c r="B14" s="76" t="s">
        <v>85</v>
      </c>
      <c r="C14" s="63" t="s">
        <v>86</v>
      </c>
      <c r="D14" s="79">
        <v>5900</v>
      </c>
      <c r="E14" s="80">
        <v>378.97</v>
      </c>
      <c r="F14" s="81">
        <v>1368434.09</v>
      </c>
      <c r="G14" s="81">
        <v>2235923</v>
      </c>
      <c r="H14" s="64">
        <v>5</v>
      </c>
      <c r="I14" s="64" t="s">
        <v>58</v>
      </c>
      <c r="J14" s="65" t="s">
        <v>78</v>
      </c>
      <c r="K14" s="65">
        <v>34221.941449183403</v>
      </c>
      <c r="L14" s="64"/>
      <c r="M14" s="82">
        <v>4.7485277079962036E-2</v>
      </c>
      <c r="N14" s="66">
        <v>4.7E-2</v>
      </c>
      <c r="P14" s="57" t="s">
        <v>67</v>
      </c>
      <c r="Q14" s="78">
        <v>1.3733889556344294E-2</v>
      </c>
    </row>
    <row r="15" spans="1:17" ht="12.75" customHeight="1" x14ac:dyDescent="0.3">
      <c r="A15" s="76" t="s">
        <v>162</v>
      </c>
      <c r="B15" s="76" t="s">
        <v>163</v>
      </c>
      <c r="C15" s="63" t="s">
        <v>175</v>
      </c>
      <c r="D15" s="79">
        <v>14700</v>
      </c>
      <c r="E15" s="80">
        <v>151.72</v>
      </c>
      <c r="F15" s="81">
        <v>1640244.46</v>
      </c>
      <c r="G15" s="81">
        <v>2230284</v>
      </c>
      <c r="H15" s="64">
        <v>6</v>
      </c>
      <c r="I15" s="64" t="s">
        <v>55</v>
      </c>
      <c r="J15" s="65">
        <v>496.09556331590994</v>
      </c>
      <c r="K15" s="65">
        <v>42224.130224499997</v>
      </c>
      <c r="L15" s="64"/>
      <c r="M15" s="82">
        <v>4.7365519164571435E-2</v>
      </c>
      <c r="N15" s="66">
        <v>4.7E-2</v>
      </c>
      <c r="P15" s="57" t="s">
        <v>27</v>
      </c>
      <c r="Q15" s="78">
        <v>0</v>
      </c>
    </row>
    <row r="16" spans="1:17" ht="12.75" customHeight="1" x14ac:dyDescent="0.3">
      <c r="A16" s="76" t="s">
        <v>114</v>
      </c>
      <c r="B16" s="76" t="s">
        <v>115</v>
      </c>
      <c r="C16" s="63" t="s">
        <v>112</v>
      </c>
      <c r="D16" s="79">
        <v>10000</v>
      </c>
      <c r="E16" s="80">
        <v>222.3</v>
      </c>
      <c r="F16" s="81">
        <v>1006674</v>
      </c>
      <c r="G16" s="81">
        <v>2223000</v>
      </c>
      <c r="H16" s="64">
        <v>7</v>
      </c>
      <c r="I16" s="64" t="s">
        <v>58</v>
      </c>
      <c r="J16" s="65" t="s">
        <v>78</v>
      </c>
      <c r="K16" s="65">
        <v>41322.357337000001</v>
      </c>
      <c r="L16" s="64"/>
      <c r="M16" s="82">
        <v>4.7210825662939021E-2</v>
      </c>
      <c r="N16" s="66">
        <v>4.7E-2</v>
      </c>
      <c r="P16" s="57" t="s">
        <v>25</v>
      </c>
      <c r="Q16" s="78">
        <v>0</v>
      </c>
    </row>
    <row r="17" spans="1:17" ht="12.75" customHeight="1" x14ac:dyDescent="0.3">
      <c r="A17" s="76" t="s">
        <v>101</v>
      </c>
      <c r="B17" s="76" t="s">
        <v>102</v>
      </c>
      <c r="C17" s="63" t="s">
        <v>96</v>
      </c>
      <c r="D17" s="79">
        <v>670</v>
      </c>
      <c r="E17" s="80">
        <v>3256.93</v>
      </c>
      <c r="F17" s="81">
        <v>1590965.33</v>
      </c>
      <c r="G17" s="81">
        <v>2182143.1</v>
      </c>
      <c r="H17" s="64">
        <v>8</v>
      </c>
      <c r="I17" s="64" t="s">
        <v>55</v>
      </c>
      <c r="J17" s="65">
        <v>92.893706247712302</v>
      </c>
      <c r="K17" s="65">
        <v>1591715.3128545601</v>
      </c>
      <c r="L17" s="64"/>
      <c r="M17" s="82">
        <v>4.6343129764140942E-2</v>
      </c>
      <c r="N17" s="66">
        <v>4.5999999999999999E-2</v>
      </c>
      <c r="P17" s="57" t="s">
        <v>56</v>
      </c>
      <c r="Q17" s="78">
        <v>0</v>
      </c>
    </row>
    <row r="18" spans="1:17" ht="12.75" customHeight="1" x14ac:dyDescent="0.3">
      <c r="A18" s="76" t="s">
        <v>75</v>
      </c>
      <c r="B18" s="76" t="s">
        <v>76</v>
      </c>
      <c r="C18" s="63" t="s">
        <v>77</v>
      </c>
      <c r="D18" s="79">
        <v>3950</v>
      </c>
      <c r="E18" s="80">
        <v>550.42999999999995</v>
      </c>
      <c r="F18" s="81">
        <v>1443415.98</v>
      </c>
      <c r="G18" s="81">
        <v>2174198.5</v>
      </c>
      <c r="H18" s="64">
        <v>9</v>
      </c>
      <c r="I18" s="64" t="s">
        <v>58</v>
      </c>
      <c r="J18" s="65">
        <v>141.83761747752581</v>
      </c>
      <c r="K18" s="65">
        <v>102909.2019</v>
      </c>
      <c r="L18" s="64"/>
      <c r="M18" s="82">
        <v>4.617440681067185E-2</v>
      </c>
      <c r="N18" s="66">
        <v>4.5999999999999999E-2</v>
      </c>
      <c r="P18" s="57" t="s">
        <v>57</v>
      </c>
      <c r="Q18" s="78">
        <v>0</v>
      </c>
    </row>
    <row r="19" spans="1:17" ht="12.75" customHeight="1" x14ac:dyDescent="0.3">
      <c r="A19" s="76" t="s">
        <v>149</v>
      </c>
      <c r="B19" s="76" t="s">
        <v>150</v>
      </c>
      <c r="C19" s="63" t="s">
        <v>176</v>
      </c>
      <c r="D19" s="79">
        <v>9850</v>
      </c>
      <c r="E19" s="80">
        <v>217.64</v>
      </c>
      <c r="F19" s="81">
        <v>1615848.22</v>
      </c>
      <c r="G19" s="81">
        <v>2143754</v>
      </c>
      <c r="H19" s="64">
        <v>10</v>
      </c>
      <c r="I19" s="64" t="s">
        <v>58</v>
      </c>
      <c r="J19" s="65" t="s">
        <v>78</v>
      </c>
      <c r="K19" s="65">
        <v>99100.125851999983</v>
      </c>
      <c r="L19" s="64"/>
      <c r="M19" s="82">
        <v>4.5527843615937105E-2</v>
      </c>
      <c r="N19" s="66">
        <v>4.5999999999999999E-2</v>
      </c>
      <c r="P19" s="57" t="s">
        <v>29</v>
      </c>
      <c r="Q19" s="78">
        <v>0</v>
      </c>
    </row>
    <row r="20" spans="1:17" ht="12.75" customHeight="1" x14ac:dyDescent="0.3">
      <c r="A20" s="76" t="s">
        <v>99</v>
      </c>
      <c r="B20" s="76" t="s">
        <v>100</v>
      </c>
      <c r="C20" s="76" t="s">
        <v>178</v>
      </c>
      <c r="D20" s="79">
        <v>3950</v>
      </c>
      <c r="E20" s="80">
        <v>540.73</v>
      </c>
      <c r="F20" s="81">
        <v>1682859.97</v>
      </c>
      <c r="G20" s="81">
        <v>2135883.5</v>
      </c>
      <c r="H20" s="57">
        <v>11</v>
      </c>
      <c r="I20" s="57" t="s">
        <v>81</v>
      </c>
      <c r="J20" s="61">
        <v>69.640325746505439</v>
      </c>
      <c r="K20" s="61">
        <v>230563.97877503998</v>
      </c>
      <c r="L20" s="57"/>
      <c r="M20" s="87">
        <v>4.5360694356656781E-2</v>
      </c>
      <c r="N20" s="62"/>
      <c r="P20" s="67" t="s">
        <v>66</v>
      </c>
      <c r="Q20" s="78">
        <v>0</v>
      </c>
    </row>
    <row r="21" spans="1:17" ht="12.75" customHeight="1" x14ac:dyDescent="0.3">
      <c r="A21" s="76" t="s">
        <v>179</v>
      </c>
      <c r="B21" s="76" t="s">
        <v>180</v>
      </c>
      <c r="C21" s="76" t="s">
        <v>181</v>
      </c>
      <c r="D21" s="79">
        <v>12200</v>
      </c>
      <c r="E21" s="80">
        <v>153.66999999999999</v>
      </c>
      <c r="F21" s="81">
        <v>2142001.4700000002</v>
      </c>
      <c r="G21" s="81">
        <v>1874774</v>
      </c>
      <c r="H21" s="57">
        <v>12</v>
      </c>
      <c r="I21" s="57" t="s">
        <v>81</v>
      </c>
      <c r="J21" s="61" t="s">
        <v>78</v>
      </c>
      <c r="K21" s="61">
        <v>3934.87881552</v>
      </c>
      <c r="L21" s="57"/>
      <c r="M21" s="87">
        <v>3.9815397423036816E-2</v>
      </c>
      <c r="N21" s="62"/>
      <c r="P21" s="67"/>
      <c r="Q21" s="68"/>
    </row>
    <row r="22" spans="1:17" ht="12.75" customHeight="1" x14ac:dyDescent="0.3">
      <c r="A22" s="76" t="s">
        <v>182</v>
      </c>
      <c r="B22" s="76" t="s">
        <v>183</v>
      </c>
      <c r="C22" s="76" t="s">
        <v>184</v>
      </c>
      <c r="D22" s="79">
        <v>3280</v>
      </c>
      <c r="E22" s="80">
        <v>570.55999999999995</v>
      </c>
      <c r="F22" s="81">
        <v>1747019.15</v>
      </c>
      <c r="G22" s="81">
        <v>1871436.8</v>
      </c>
      <c r="H22" s="57">
        <v>13</v>
      </c>
      <c r="I22" s="57" t="s">
        <v>26</v>
      </c>
      <c r="J22" s="61">
        <v>77.213499631435084</v>
      </c>
      <c r="K22" s="61">
        <v>21281.189104740002</v>
      </c>
      <c r="L22" s="57"/>
      <c r="M22" s="87">
        <v>3.9744523843458605E-2</v>
      </c>
      <c r="N22" s="62"/>
      <c r="P22" s="57"/>
      <c r="Q22" s="57"/>
    </row>
    <row r="23" spans="1:17" ht="12.75" customHeight="1" x14ac:dyDescent="0.3">
      <c r="A23" s="76" t="s">
        <v>185</v>
      </c>
      <c r="B23" s="76" t="s">
        <v>186</v>
      </c>
      <c r="C23" s="76" t="s">
        <v>187</v>
      </c>
      <c r="D23" s="79">
        <v>1100</v>
      </c>
      <c r="E23" s="80">
        <v>1675.22</v>
      </c>
      <c r="F23" s="81">
        <v>1344209.13</v>
      </c>
      <c r="G23" s="81">
        <v>1842742</v>
      </c>
      <c r="H23" s="57">
        <v>14</v>
      </c>
      <c r="I23" s="57" t="s">
        <v>55</v>
      </c>
      <c r="J23" s="61" t="s">
        <v>78</v>
      </c>
      <c r="K23" s="61">
        <v>82093.332341054993</v>
      </c>
      <c r="L23" s="57"/>
      <c r="M23" s="87">
        <v>3.9135119794770842E-2</v>
      </c>
      <c r="N23" s="62"/>
      <c r="P23" s="57"/>
      <c r="Q23" s="57"/>
    </row>
    <row r="24" spans="1:17" ht="12.75" customHeight="1" x14ac:dyDescent="0.3">
      <c r="A24" s="76" t="s">
        <v>124</v>
      </c>
      <c r="B24" s="76" t="s">
        <v>125</v>
      </c>
      <c r="C24" s="76" t="s">
        <v>188</v>
      </c>
      <c r="D24" s="79">
        <v>8900</v>
      </c>
      <c r="E24" s="80">
        <v>199.96</v>
      </c>
      <c r="F24" s="81">
        <v>1637165.07</v>
      </c>
      <c r="G24" s="81">
        <v>1779644</v>
      </c>
      <c r="H24" s="57">
        <v>15</v>
      </c>
      <c r="I24" s="57" t="s">
        <v>28</v>
      </c>
      <c r="J24" s="61" t="s">
        <v>78</v>
      </c>
      <c r="K24" s="61">
        <v>28909.463989340798</v>
      </c>
      <c r="L24" s="57"/>
      <c r="M24" s="87">
        <v>3.7795079903776632E-2</v>
      </c>
      <c r="N24" s="62"/>
      <c r="P24" s="57"/>
      <c r="Q24" s="57"/>
    </row>
    <row r="25" spans="1:17" ht="12.75" customHeight="1" x14ac:dyDescent="0.3">
      <c r="A25" s="76" t="s">
        <v>159</v>
      </c>
      <c r="B25" s="76" t="s">
        <v>160</v>
      </c>
      <c r="C25" s="76" t="s">
        <v>161</v>
      </c>
      <c r="D25" s="79">
        <v>15300</v>
      </c>
      <c r="E25" s="80">
        <v>115.29</v>
      </c>
      <c r="F25" s="81">
        <v>1566327.39</v>
      </c>
      <c r="G25" s="81">
        <v>1763937</v>
      </c>
      <c r="H25" s="57">
        <v>16</v>
      </c>
      <c r="I25" s="57" t="s">
        <v>26</v>
      </c>
      <c r="J25" s="61">
        <v>29.033746097233916</v>
      </c>
      <c r="K25" s="61">
        <v>63402.614885119998</v>
      </c>
      <c r="L25" s="57"/>
      <c r="M25" s="87">
        <v>3.7461503458123109E-2</v>
      </c>
      <c r="N25" s="62"/>
      <c r="P25" s="57"/>
      <c r="Q25" s="57"/>
    </row>
    <row r="26" spans="1:17" ht="12.75" customHeight="1" x14ac:dyDescent="0.3">
      <c r="A26" s="76" t="s">
        <v>118</v>
      </c>
      <c r="B26" s="76" t="s">
        <v>119</v>
      </c>
      <c r="C26" s="76" t="s">
        <v>189</v>
      </c>
      <c r="D26" s="79">
        <v>6190</v>
      </c>
      <c r="E26" s="80">
        <v>254.26</v>
      </c>
      <c r="F26" s="81">
        <v>1122479.74</v>
      </c>
      <c r="G26" s="81">
        <v>1573869.4</v>
      </c>
      <c r="H26" s="57">
        <v>17</v>
      </c>
      <c r="I26" s="57" t="s">
        <v>58</v>
      </c>
      <c r="J26" s="61" t="s">
        <v>78</v>
      </c>
      <c r="K26" s="61">
        <v>32344.511266060003</v>
      </c>
      <c r="L26" s="57"/>
      <c r="M26" s="87">
        <v>3.3424954502759528E-2</v>
      </c>
      <c r="N26" s="62"/>
      <c r="P26" s="57"/>
      <c r="Q26" s="57"/>
    </row>
    <row r="27" spans="1:17" ht="12.75" customHeight="1" x14ac:dyDescent="0.3">
      <c r="A27" s="76" t="s">
        <v>79</v>
      </c>
      <c r="B27" s="76" t="s">
        <v>80</v>
      </c>
      <c r="C27" s="76" t="s">
        <v>168</v>
      </c>
      <c r="D27" s="79">
        <v>6400</v>
      </c>
      <c r="E27" s="80">
        <v>234.2</v>
      </c>
      <c r="F27" s="81">
        <v>1302260.8400000001</v>
      </c>
      <c r="G27" s="81">
        <v>1498880</v>
      </c>
      <c r="H27" s="57">
        <v>18</v>
      </c>
      <c r="I27" s="57" t="s">
        <v>58</v>
      </c>
      <c r="J27" s="61">
        <v>101.57338382223242</v>
      </c>
      <c r="K27" s="61">
        <v>271340.38912821998</v>
      </c>
      <c r="L27" s="57"/>
      <c r="M27" s="87">
        <v>3.1832371736242031E-2</v>
      </c>
      <c r="N27" s="62"/>
      <c r="P27" s="57"/>
      <c r="Q27" s="57"/>
    </row>
    <row r="28" spans="1:17" ht="12.75" customHeight="1" x14ac:dyDescent="0.3">
      <c r="A28" s="76" t="s">
        <v>97</v>
      </c>
      <c r="B28" s="76" t="s">
        <v>98</v>
      </c>
      <c r="C28" s="76" t="s">
        <v>190</v>
      </c>
      <c r="D28" s="79">
        <v>4280</v>
      </c>
      <c r="E28" s="80">
        <v>337.32</v>
      </c>
      <c r="F28" s="81">
        <v>473460.02</v>
      </c>
      <c r="G28" s="81">
        <v>1443729.6</v>
      </c>
      <c r="H28" s="57">
        <v>19</v>
      </c>
      <c r="I28" s="57" t="s">
        <v>58</v>
      </c>
      <c r="J28" s="61">
        <v>246.43824757133467</v>
      </c>
      <c r="K28" s="61">
        <v>102788.07441828</v>
      </c>
      <c r="L28" s="57"/>
      <c r="M28" s="87">
        <v>3.0661118511032249E-2</v>
      </c>
      <c r="N28" s="62"/>
      <c r="P28" s="57"/>
      <c r="Q28" s="57"/>
    </row>
    <row r="29" spans="1:17" ht="12.75" customHeight="1" x14ac:dyDescent="0.3">
      <c r="A29" s="76" t="s">
        <v>191</v>
      </c>
      <c r="B29" s="76" t="s">
        <v>192</v>
      </c>
      <c r="C29" s="76" t="s">
        <v>193</v>
      </c>
      <c r="D29" s="79">
        <v>7000</v>
      </c>
      <c r="E29" s="80">
        <v>153.11000000000001</v>
      </c>
      <c r="F29" s="81">
        <v>1142866.3999999999</v>
      </c>
      <c r="G29" s="81">
        <v>1071770</v>
      </c>
      <c r="H29" s="57">
        <v>21</v>
      </c>
      <c r="I29" s="57" t="s">
        <v>28</v>
      </c>
      <c r="J29" s="61" t="s">
        <v>78</v>
      </c>
      <c r="K29" s="61">
        <v>11303.06282814</v>
      </c>
      <c r="L29" s="57"/>
      <c r="M29" s="87">
        <v>2.276164940205495E-2</v>
      </c>
      <c r="N29" s="62"/>
      <c r="P29" s="57"/>
      <c r="Q29" s="57"/>
    </row>
    <row r="30" spans="1:17" ht="12.75" customHeight="1" x14ac:dyDescent="0.3">
      <c r="A30" s="76" t="s">
        <v>128</v>
      </c>
      <c r="B30" s="76" t="s">
        <v>129</v>
      </c>
      <c r="C30" s="76" t="s">
        <v>151</v>
      </c>
      <c r="D30" s="79">
        <v>3370</v>
      </c>
      <c r="E30" s="80">
        <v>272.25</v>
      </c>
      <c r="F30" s="81">
        <v>661957.46</v>
      </c>
      <c r="G30" s="81">
        <v>917482.5</v>
      </c>
      <c r="H30" s="57">
        <v>22</v>
      </c>
      <c r="I30" s="57" t="s">
        <v>28</v>
      </c>
      <c r="J30" s="61">
        <v>128.09111693195092</v>
      </c>
      <c r="K30" s="61">
        <v>41518.989380505001</v>
      </c>
      <c r="L30" s="57"/>
      <c r="M30" s="87">
        <v>1.9484978117992557E-2</v>
      </c>
      <c r="N30" s="62"/>
      <c r="P30" s="57"/>
      <c r="Q30" s="57"/>
    </row>
    <row r="31" spans="1:17" ht="12.75" customHeight="1" x14ac:dyDescent="0.3">
      <c r="A31" s="76" t="s">
        <v>126</v>
      </c>
      <c r="B31" s="76" t="s">
        <v>127</v>
      </c>
      <c r="C31" s="76" t="s">
        <v>152</v>
      </c>
      <c r="D31" s="79">
        <v>1580</v>
      </c>
      <c r="E31" s="80">
        <v>500.12</v>
      </c>
      <c r="F31" s="81">
        <v>560812.69999999995</v>
      </c>
      <c r="G31" s="81">
        <v>790189.6</v>
      </c>
      <c r="H31" s="57">
        <v>23</v>
      </c>
      <c r="I31" s="57" t="s">
        <v>58</v>
      </c>
      <c r="J31" s="61">
        <v>44.55394209918687</v>
      </c>
      <c r="K31" s="61">
        <v>232145.61025336001</v>
      </c>
      <c r="L31" s="57"/>
      <c r="M31" s="87">
        <v>1.6781602989773964E-2</v>
      </c>
      <c r="N31" s="62"/>
      <c r="P31" s="57"/>
      <c r="Q31" s="57"/>
    </row>
    <row r="32" spans="1:17" ht="12.75" customHeight="1" x14ac:dyDescent="0.3">
      <c r="A32" s="76" t="s">
        <v>153</v>
      </c>
      <c r="B32" s="76" t="s">
        <v>154</v>
      </c>
      <c r="C32" s="76" t="s">
        <v>155</v>
      </c>
      <c r="D32" s="79">
        <v>3900</v>
      </c>
      <c r="E32" s="80">
        <v>169.89</v>
      </c>
      <c r="F32" s="81">
        <v>715423.41</v>
      </c>
      <c r="G32" s="81">
        <v>662571</v>
      </c>
      <c r="H32" s="57">
        <v>24</v>
      </c>
      <c r="I32" s="57" t="s">
        <v>58</v>
      </c>
      <c r="J32" s="61" t="s">
        <v>78</v>
      </c>
      <c r="K32" s="61">
        <v>26863.448898510003</v>
      </c>
      <c r="L32" s="57"/>
      <c r="M32" s="87">
        <v>1.4071310827853878E-2</v>
      </c>
      <c r="N32" s="62"/>
      <c r="P32" s="57"/>
      <c r="Q32" s="57"/>
    </row>
    <row r="33" spans="1:17" ht="12.75" customHeight="1" x14ac:dyDescent="0.3">
      <c r="A33" s="76" t="s">
        <v>103</v>
      </c>
      <c r="B33" s="76" t="s">
        <v>104</v>
      </c>
      <c r="C33" s="76" t="s">
        <v>164</v>
      </c>
      <c r="D33" s="79">
        <v>3200</v>
      </c>
      <c r="E33" s="80">
        <v>92.85</v>
      </c>
      <c r="F33" s="81">
        <v>216131.52</v>
      </c>
      <c r="G33" s="81">
        <v>297120</v>
      </c>
      <c r="H33" s="57">
        <v>26</v>
      </c>
      <c r="I33" s="57" t="s">
        <v>81</v>
      </c>
      <c r="J33" s="61">
        <v>32.157505843806931</v>
      </c>
      <c r="K33" s="61">
        <v>69456.675215950003</v>
      </c>
      <c r="L33" s="57"/>
      <c r="M33" s="87">
        <v>6.3100677107388401E-3</v>
      </c>
      <c r="N33" s="62"/>
      <c r="P33" s="57"/>
      <c r="Q33" s="57"/>
    </row>
    <row r="34" spans="1:17" ht="12.75" customHeight="1" x14ac:dyDescent="0.3">
      <c r="A34" s="76" t="s">
        <v>156</v>
      </c>
      <c r="B34" s="76" t="s">
        <v>157</v>
      </c>
      <c r="C34" s="76" t="s">
        <v>158</v>
      </c>
      <c r="D34" s="79">
        <v>1040</v>
      </c>
      <c r="E34" s="80">
        <v>249.96</v>
      </c>
      <c r="F34" s="81">
        <v>268526.96000000002</v>
      </c>
      <c r="G34" s="81">
        <v>259958.39999999999</v>
      </c>
      <c r="H34" s="57">
        <v>27</v>
      </c>
      <c r="I34" s="57" t="s">
        <v>58</v>
      </c>
      <c r="J34" s="61" t="s">
        <v>78</v>
      </c>
      <c r="K34" s="61">
        <v>14066.97103884</v>
      </c>
      <c r="L34" s="57"/>
      <c r="M34" s="87">
        <v>5.5208505182260757E-3</v>
      </c>
      <c r="N34" s="62"/>
      <c r="P34" s="57"/>
      <c r="Q34" s="57"/>
    </row>
    <row r="35" spans="1:17" ht="12.75" customHeight="1" x14ac:dyDescent="0.3">
      <c r="A35" s="76" t="s">
        <v>133</v>
      </c>
      <c r="B35" s="76" t="s">
        <v>134</v>
      </c>
      <c r="C35" s="76" t="s">
        <v>166</v>
      </c>
      <c r="D35" s="79">
        <v>1580</v>
      </c>
      <c r="E35" s="80">
        <v>121.79</v>
      </c>
      <c r="F35" s="81">
        <v>196718.19</v>
      </c>
      <c r="G35" s="81">
        <v>192428.2</v>
      </c>
      <c r="H35" s="57">
        <v>28</v>
      </c>
      <c r="I35" s="57" t="s">
        <v>58</v>
      </c>
      <c r="J35" s="61" t="s">
        <v>78</v>
      </c>
      <c r="K35" s="61">
        <v>7369.6612678338006</v>
      </c>
      <c r="L35" s="57"/>
      <c r="M35" s="87">
        <v>4.0866820525565289E-3</v>
      </c>
      <c r="N35" s="62"/>
      <c r="P35" s="57"/>
      <c r="Q35" s="57"/>
    </row>
    <row r="36" spans="1:17" ht="12.75" customHeight="1" x14ac:dyDescent="0.3">
      <c r="A36" s="76" t="s">
        <v>116</v>
      </c>
      <c r="B36" s="76" t="s">
        <v>117</v>
      </c>
      <c r="C36" s="76" t="s">
        <v>167</v>
      </c>
      <c r="D36" s="79">
        <v>1000</v>
      </c>
      <c r="E36" s="80">
        <v>143.6</v>
      </c>
      <c r="F36" s="81">
        <v>117272.8</v>
      </c>
      <c r="G36" s="81">
        <v>143600</v>
      </c>
      <c r="H36" s="57">
        <v>29</v>
      </c>
      <c r="I36" s="57" t="s">
        <v>81</v>
      </c>
      <c r="J36" s="61">
        <v>30.356103903347094</v>
      </c>
      <c r="K36" s="61">
        <v>40317.869084190002</v>
      </c>
      <c r="L36" s="57"/>
      <c r="M36" s="87">
        <v>3.0496961606828804E-3</v>
      </c>
      <c r="N36" s="62"/>
      <c r="P36" s="57"/>
      <c r="Q36" s="57"/>
    </row>
    <row r="37" spans="1:17" ht="12.75" customHeight="1" x14ac:dyDescent="0.3">
      <c r="A37" s="76" t="s">
        <v>105</v>
      </c>
      <c r="B37" s="76" t="s">
        <v>106</v>
      </c>
      <c r="C37" s="76" t="s">
        <v>165</v>
      </c>
      <c r="D37" s="79">
        <v>650</v>
      </c>
      <c r="E37" s="80">
        <v>207.79</v>
      </c>
      <c r="F37" s="81">
        <v>84818.11</v>
      </c>
      <c r="G37" s="81">
        <v>135063.5</v>
      </c>
      <c r="H37" s="57">
        <v>30</v>
      </c>
      <c r="I37" s="57" t="s">
        <v>81</v>
      </c>
      <c r="J37" s="61">
        <v>47.72620425501939</v>
      </c>
      <c r="K37" s="61">
        <v>23175.131307185002</v>
      </c>
      <c r="L37" s="57"/>
      <c r="M37" s="87">
        <v>2.8684027673982746E-3</v>
      </c>
      <c r="N37" s="62"/>
      <c r="P37" s="57"/>
      <c r="Q37" s="57"/>
    </row>
    <row r="38" spans="1:17" ht="12.75" customHeight="1" x14ac:dyDescent="0.3">
      <c r="A38" s="76" t="s">
        <v>82</v>
      </c>
      <c r="B38" s="76" t="s">
        <v>83</v>
      </c>
      <c r="C38" s="76" t="s">
        <v>169</v>
      </c>
      <c r="D38" s="79">
        <v>145</v>
      </c>
      <c r="E38" s="80">
        <v>222.42</v>
      </c>
      <c r="F38" s="81">
        <v>16229.86</v>
      </c>
      <c r="G38" s="81">
        <v>32250.9</v>
      </c>
      <c r="H38" s="57">
        <v>31</v>
      </c>
      <c r="I38" s="57" t="s">
        <v>58</v>
      </c>
      <c r="J38" s="61">
        <v>34.802748851489234</v>
      </c>
      <c r="K38" s="61">
        <v>1639682.5632768748</v>
      </c>
      <c r="L38" s="57"/>
      <c r="M38" s="87">
        <v>6.8492650354155652E-4</v>
      </c>
      <c r="N38" s="62"/>
      <c r="P38" s="57"/>
      <c r="Q38" s="57"/>
    </row>
    <row r="39" spans="1:17" ht="12.75" customHeight="1" x14ac:dyDescent="0.3">
      <c r="A39" s="83" t="s">
        <v>135</v>
      </c>
      <c r="D39" s="84">
        <v>173835</v>
      </c>
      <c r="E39" s="85"/>
      <c r="F39" s="86">
        <v>33858251.18</v>
      </c>
      <c r="G39" s="86">
        <v>45085599</v>
      </c>
      <c r="H39" s="57"/>
      <c r="I39" s="57"/>
      <c r="J39" s="61"/>
      <c r="K39" s="61"/>
      <c r="L39" s="57"/>
      <c r="M39" s="87"/>
      <c r="N39" s="62"/>
      <c r="P39" s="57"/>
      <c r="Q39" s="57"/>
    </row>
    <row r="40" spans="1:17" ht="12.75" customHeight="1" x14ac:dyDescent="0.3">
      <c r="A40" s="75" t="s">
        <v>136</v>
      </c>
      <c r="B40" s="60"/>
      <c r="C40" s="60"/>
      <c r="D40" s="60"/>
      <c r="E40" s="76"/>
      <c r="F40" s="76"/>
      <c r="G40" s="76"/>
      <c r="H40" s="57"/>
      <c r="I40" s="57"/>
      <c r="J40" s="61"/>
      <c r="K40" s="61"/>
      <c r="L40" s="57"/>
      <c r="M40" s="87"/>
      <c r="N40" s="62"/>
      <c r="P40" s="57"/>
      <c r="Q40" s="57"/>
    </row>
    <row r="41" spans="1:17" ht="12.75" customHeight="1" x14ac:dyDescent="0.3">
      <c r="A41" s="76" t="s">
        <v>137</v>
      </c>
      <c r="B41" s="76" t="s">
        <v>138</v>
      </c>
      <c r="C41" s="76" t="s">
        <v>170</v>
      </c>
      <c r="D41" s="79">
        <v>15800</v>
      </c>
      <c r="E41" s="80">
        <v>85.72</v>
      </c>
      <c r="F41" s="81">
        <v>675192.46</v>
      </c>
      <c r="G41" s="81">
        <v>1354376</v>
      </c>
      <c r="H41" s="57">
        <v>20</v>
      </c>
      <c r="I41" s="57" t="s">
        <v>81</v>
      </c>
      <c r="J41" s="61" t="s">
        <v>78</v>
      </c>
      <c r="K41" s="61">
        <v>32850.040802049996</v>
      </c>
      <c r="L41" s="57"/>
      <c r="M41" s="87">
        <v>2.8763476931204995E-2</v>
      </c>
      <c r="N41" s="62"/>
      <c r="P41" s="57"/>
      <c r="Q41" s="57"/>
    </row>
    <row r="42" spans="1:17" ht="12.75" customHeight="1" x14ac:dyDescent="0.3">
      <c r="A42" s="83" t="s">
        <v>139</v>
      </c>
      <c r="D42" s="84">
        <v>15800</v>
      </c>
      <c r="E42" s="85"/>
      <c r="F42" s="86">
        <v>675192.46</v>
      </c>
      <c r="G42" s="86">
        <v>1354376</v>
      </c>
      <c r="H42" s="57"/>
      <c r="I42" s="57"/>
      <c r="J42" s="61"/>
      <c r="K42" s="61"/>
      <c r="L42" s="57"/>
      <c r="M42" s="87"/>
      <c r="N42" s="62"/>
      <c r="P42" s="57"/>
      <c r="Q42" s="57"/>
    </row>
    <row r="43" spans="1:17" ht="12.75" customHeight="1" x14ac:dyDescent="0.3">
      <c r="A43" s="75" t="s">
        <v>194</v>
      </c>
      <c r="B43" s="60"/>
      <c r="C43" s="60"/>
      <c r="D43" s="60"/>
      <c r="E43" s="76"/>
      <c r="F43" s="76"/>
      <c r="G43" s="76"/>
      <c r="H43" s="57"/>
      <c r="I43" s="57"/>
      <c r="J43" s="61"/>
      <c r="K43" s="61"/>
      <c r="L43" s="57"/>
      <c r="M43" s="87"/>
      <c r="N43" s="62"/>
      <c r="P43" s="57"/>
      <c r="Q43" s="57"/>
    </row>
    <row r="44" spans="1:17" ht="12.75" customHeight="1" x14ac:dyDescent="0.3">
      <c r="A44" s="76" t="s">
        <v>195</v>
      </c>
      <c r="B44" s="76"/>
      <c r="C44" s="76" t="s">
        <v>196</v>
      </c>
      <c r="D44" s="79">
        <v>646682.96</v>
      </c>
      <c r="E44" s="80">
        <v>100</v>
      </c>
      <c r="F44" s="81">
        <v>646682.96</v>
      </c>
      <c r="G44" s="81">
        <v>646682.96</v>
      </c>
      <c r="H44" s="57">
        <v>25</v>
      </c>
      <c r="I44" s="138" t="s">
        <v>67</v>
      </c>
      <c r="J44" s="61"/>
      <c r="K44" s="61"/>
      <c r="L44" s="57"/>
      <c r="M44" s="87">
        <v>1.3733889556344294E-2</v>
      </c>
      <c r="N44" s="62"/>
      <c r="P44" s="57"/>
      <c r="Q44" s="57"/>
    </row>
    <row r="45" spans="1:17" ht="12.75" customHeight="1" x14ac:dyDescent="0.3">
      <c r="A45" s="83" t="s">
        <v>197</v>
      </c>
      <c r="D45" s="84">
        <v>646682.96</v>
      </c>
      <c r="E45" s="85"/>
      <c r="F45" s="86">
        <v>646682.96</v>
      </c>
      <c r="G45" s="86">
        <v>646682.96</v>
      </c>
      <c r="H45" s="57"/>
      <c r="I45" s="57"/>
      <c r="J45" s="61"/>
      <c r="K45" s="61"/>
      <c r="L45" s="57"/>
      <c r="M45" s="87"/>
      <c r="N45" s="62"/>
      <c r="P45" s="57"/>
      <c r="Q45" s="57"/>
    </row>
    <row r="46" spans="1:17" ht="12.75" customHeight="1" x14ac:dyDescent="0.3">
      <c r="A46" s="83" t="s">
        <v>68</v>
      </c>
      <c r="D46" s="88">
        <v>836317.96</v>
      </c>
      <c r="E46" s="85"/>
      <c r="F46" s="89">
        <v>35180126.600000001</v>
      </c>
      <c r="G46" s="89">
        <v>47086657.960000001</v>
      </c>
      <c r="H46" s="57"/>
      <c r="I46" s="57"/>
      <c r="J46" s="61"/>
      <c r="K46" s="61"/>
      <c r="L46" s="57"/>
      <c r="M46" s="87"/>
      <c r="N46" s="62"/>
      <c r="P46" s="57"/>
      <c r="Q46" s="57"/>
    </row>
    <row r="47" spans="1:17" ht="12.75" customHeight="1" x14ac:dyDescent="0.3">
      <c r="A47" s="90"/>
      <c r="B47" s="90"/>
      <c r="C47" s="90"/>
      <c r="D47" s="76"/>
      <c r="E47" s="76"/>
      <c r="F47" s="76"/>
      <c r="G47" s="76"/>
      <c r="H47" s="57"/>
      <c r="I47" s="57"/>
      <c r="J47" s="61"/>
      <c r="K47" s="61"/>
      <c r="L47" s="57"/>
      <c r="M47" s="87"/>
      <c r="N47" s="62"/>
      <c r="P47" s="57"/>
      <c r="Q47" s="57"/>
    </row>
    <row r="48" spans="1:17" ht="12.75" customHeight="1" x14ac:dyDescent="0.3">
      <c r="A48" s="83" t="s">
        <v>68</v>
      </c>
      <c r="D48" s="88">
        <v>836317.96</v>
      </c>
      <c r="E48" s="85"/>
      <c r="F48" s="89">
        <v>35180126.600000001</v>
      </c>
      <c r="G48" s="89">
        <v>47086657.960000001</v>
      </c>
      <c r="H48" s="57"/>
      <c r="I48" s="57"/>
      <c r="J48" s="61"/>
      <c r="K48" s="61"/>
      <c r="L48" s="57"/>
      <c r="M48" s="87"/>
      <c r="N48" s="62"/>
      <c r="P48" s="57"/>
      <c r="Q48" s="57"/>
    </row>
    <row r="49" spans="16:17" ht="12.75" customHeight="1" x14ac:dyDescent="0.3">
      <c r="P49" s="57"/>
      <c r="Q49" s="57"/>
    </row>
    <row r="50" spans="16:17" ht="12.75" customHeight="1" x14ac:dyDescent="0.3">
      <c r="P50" s="57"/>
      <c r="Q50" s="57"/>
    </row>
    <row r="51" spans="16:17" ht="12.75" customHeight="1" x14ac:dyDescent="0.3">
      <c r="P51" s="57"/>
      <c r="Q51" s="57"/>
    </row>
    <row r="52" spans="16:17" ht="12.75" customHeight="1" x14ac:dyDescent="0.3">
      <c r="P52" s="57"/>
      <c r="Q52" s="57"/>
    </row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4" ht="12.9" customHeight="1" x14ac:dyDescent="0.3"/>
    <row r="75" ht="12.9" customHeight="1" x14ac:dyDescent="0.3"/>
    <row r="76" ht="12.9" customHeight="1" x14ac:dyDescent="0.3"/>
    <row r="77" ht="12.9" customHeight="1" x14ac:dyDescent="0.3"/>
    <row r="78" ht="12.9" customHeight="1" x14ac:dyDescent="0.3"/>
    <row r="79" ht="12.9" customHeight="1" x14ac:dyDescent="0.3"/>
    <row r="80" ht="12.9" customHeight="1" x14ac:dyDescent="0.3"/>
    <row r="81" ht="12.9" customHeight="1" x14ac:dyDescent="0.3"/>
    <row r="82" ht="12.9" customHeight="1" x14ac:dyDescent="0.3"/>
    <row r="83" ht="12.9" customHeight="1" x14ac:dyDescent="0.3"/>
    <row r="84" ht="12.9" customHeight="1" x14ac:dyDescent="0.3"/>
    <row r="85" ht="12.9" customHeight="1" x14ac:dyDescent="0.3"/>
    <row r="86" ht="12.9" customHeight="1" x14ac:dyDescent="0.3"/>
    <row r="87" ht="12.9" customHeight="1" x14ac:dyDescent="0.3"/>
    <row r="88" ht="12.9" customHeight="1" x14ac:dyDescent="0.3"/>
    <row r="89" ht="12.9" customHeight="1" x14ac:dyDescent="0.3"/>
    <row r="90" ht="12.9" customHeight="1" x14ac:dyDescent="0.3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03DC-D047-4A41-98E0-A4C5C8E41DE2}">
  <sheetPr>
    <tabColor rgb="FFC00000"/>
  </sheetPr>
  <dimension ref="A1:D11"/>
  <sheetViews>
    <sheetView workbookViewId="0">
      <selection activeCell="J41" sqref="J41"/>
    </sheetView>
  </sheetViews>
  <sheetFormatPr defaultRowHeight="14.4" x14ac:dyDescent="0.3"/>
  <cols>
    <col min="2" max="3" width="9.109375" style="91"/>
  </cols>
  <sheetData>
    <row r="1" spans="1:4" x14ac:dyDescent="0.3">
      <c r="A1" t="s">
        <v>87</v>
      </c>
      <c r="B1" s="91" t="s">
        <v>46</v>
      </c>
      <c r="C1" s="91" t="s">
        <v>44</v>
      </c>
      <c r="D1" t="s">
        <v>88</v>
      </c>
    </row>
    <row r="2" spans="1:4" x14ac:dyDescent="0.3">
      <c r="A2">
        <f>'INS Fact Sheet Backup'!I25</f>
        <v>2011</v>
      </c>
      <c r="B2" s="91">
        <f>'INS Fact Sheet Backup'!J25*100</f>
        <v>-0.61590000000000256</v>
      </c>
      <c r="C2" s="91">
        <f>'INS Fact Sheet Backup'!K25*100</f>
        <v>-1.6911952205748482</v>
      </c>
      <c r="D2">
        <v>1</v>
      </c>
    </row>
    <row r="3" spans="1:4" x14ac:dyDescent="0.3">
      <c r="A3">
        <f>'INS Fact Sheet Backup'!I26</f>
        <v>2012</v>
      </c>
      <c r="B3" s="91">
        <f>'INS Fact Sheet Backup'!J26*100</f>
        <v>16.967100371186138</v>
      </c>
      <c r="C3" s="91">
        <f>'INS Fact Sheet Backup'!K26*100</f>
        <v>16.003223804274324</v>
      </c>
      <c r="D3">
        <v>2</v>
      </c>
    </row>
    <row r="4" spans="1:4" x14ac:dyDescent="0.3">
      <c r="A4">
        <f>'INS Fact Sheet Backup'!I27</f>
        <v>2013</v>
      </c>
      <c r="B4" s="91">
        <f>'INS Fact Sheet Backup'!J27*100</f>
        <v>38.184653843937078</v>
      </c>
      <c r="C4" s="91">
        <f>'INS Fact Sheet Backup'!K27*100</f>
        <v>32.388478062960232</v>
      </c>
      <c r="D4">
        <v>3</v>
      </c>
    </row>
    <row r="5" spans="1:4" x14ac:dyDescent="0.3">
      <c r="A5">
        <f>'INS Fact Sheet Backup'!I28</f>
        <v>2014</v>
      </c>
      <c r="B5" s="91">
        <f>'INS Fact Sheet Backup'!J28*100</f>
        <v>9.2738137555241629</v>
      </c>
      <c r="C5" s="91">
        <f>'INS Fact Sheet Backup'!K28*100</f>
        <v>13.688363157085192</v>
      </c>
      <c r="D5">
        <v>4</v>
      </c>
    </row>
    <row r="6" spans="1:4" x14ac:dyDescent="0.3">
      <c r="A6">
        <f>'INS Fact Sheet Backup'!I29</f>
        <v>2015</v>
      </c>
      <c r="B6" s="91">
        <f>'INS Fact Sheet Backup'!J29*100</f>
        <v>-8.3994893241748905</v>
      </c>
      <c r="C6" s="91">
        <f>'INS Fact Sheet Backup'!K29*100</f>
        <v>1.3837599218982088</v>
      </c>
      <c r="D6">
        <v>5</v>
      </c>
    </row>
    <row r="7" spans="1:4" x14ac:dyDescent="0.3">
      <c r="A7">
        <f>'INS Fact Sheet Backup'!I30</f>
        <v>2016</v>
      </c>
      <c r="B7" s="91">
        <f>'INS Fact Sheet Backup'!J30*100</f>
        <v>3.8989155305454437</v>
      </c>
      <c r="C7" s="91">
        <f>'INS Fact Sheet Backup'!K30*100</f>
        <v>11.959912078710522</v>
      </c>
      <c r="D7">
        <v>6</v>
      </c>
    </row>
    <row r="8" spans="1:4" x14ac:dyDescent="0.3">
      <c r="A8">
        <f>'INS Fact Sheet Backup'!I31</f>
        <v>2017</v>
      </c>
      <c r="B8" s="91">
        <f>'INS Fact Sheet Backup'!J31*100</f>
        <v>17.025715128880936</v>
      </c>
      <c r="C8" s="91">
        <f>'INS Fact Sheet Backup'!K31*100</f>
        <v>21.831601482707242</v>
      </c>
      <c r="D8">
        <v>7</v>
      </c>
    </row>
    <row r="9" spans="1:4" x14ac:dyDescent="0.3">
      <c r="A9">
        <f>'INS Fact Sheet Backup'!I32</f>
        <v>2018</v>
      </c>
      <c r="B9" s="91">
        <f>'INS Fact Sheet Backup'!J32*100</f>
        <v>-2.9097186700767219</v>
      </c>
      <c r="C9" s="91">
        <f>'INS Fact Sheet Backup'!K32*100</f>
        <v>-4.3842417452558458</v>
      </c>
      <c r="D9">
        <v>8</v>
      </c>
    </row>
    <row r="10" spans="1:4" x14ac:dyDescent="0.3">
      <c r="A10">
        <f>'INS Fact Sheet Backup'!I33</f>
        <v>2019</v>
      </c>
      <c r="B10" s="91">
        <f>'INS Fact Sheet Backup'!J33*100</f>
        <v>23.912407836195371</v>
      </c>
      <c r="C10" s="91">
        <f>'INS Fact Sheet Backup'!K33*100</f>
        <v>31.486370986834402</v>
      </c>
      <c r="D10">
        <v>9</v>
      </c>
    </row>
    <row r="11" spans="1:4" x14ac:dyDescent="0.3">
      <c r="A11">
        <f>'INS Fact Sheet Backup'!I34</f>
        <v>2020</v>
      </c>
      <c r="B11" s="91">
        <f>'INS Fact Sheet Backup'!J34*100</f>
        <v>14.360000000000001</v>
      </c>
      <c r="C11" s="91">
        <f>'INS Fact Sheet Backup'!K34*100</f>
        <v>18.398826898926828</v>
      </c>
      <c r="D11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3548-A86D-4CD4-ADD0-A24CB31A0191}">
  <sheetPr>
    <tabColor rgb="FFC00000"/>
  </sheetPr>
  <dimension ref="A1:C115"/>
  <sheetViews>
    <sheetView topLeftCell="A94" workbookViewId="0">
      <selection activeCell="A116" sqref="A116"/>
    </sheetView>
  </sheetViews>
  <sheetFormatPr defaultRowHeight="14.4" x14ac:dyDescent="0.3"/>
  <cols>
    <col min="1" max="1" width="10.6640625" style="92" bestFit="1" customWidth="1"/>
    <col min="2" max="2" width="9.109375" style="91"/>
    <col min="3" max="3" width="16.109375" style="91" bestFit="1" customWidth="1"/>
  </cols>
  <sheetData>
    <row r="1" spans="1:3" x14ac:dyDescent="0.3">
      <c r="A1" s="92" t="s">
        <v>0</v>
      </c>
      <c r="B1" s="91" t="s">
        <v>46</v>
      </c>
      <c r="C1" s="91" t="s">
        <v>89</v>
      </c>
    </row>
    <row r="2" spans="1:3" x14ac:dyDescent="0.3">
      <c r="A2" s="92">
        <f>'INS Fact Sheet Backup'!A2</f>
        <v>40753</v>
      </c>
      <c r="B2" s="91">
        <f>'INS Fact Sheet Backup'!B2</f>
        <v>10000</v>
      </c>
      <c r="C2" s="91">
        <f>'INS Fact Sheet Backup'!E2</f>
        <v>10000</v>
      </c>
    </row>
    <row r="3" spans="1:3" x14ac:dyDescent="0.3">
      <c r="A3" s="92">
        <f>'INS Fact Sheet Backup'!A3</f>
        <v>40786</v>
      </c>
      <c r="B3" s="91">
        <f>'INS Fact Sheet Backup'!B3</f>
        <v>9604.1</v>
      </c>
      <c r="C3" s="91">
        <f>'INS Fact Sheet Backup'!E3</f>
        <v>9456.7593166004899</v>
      </c>
    </row>
    <row r="4" spans="1:3" x14ac:dyDescent="0.3">
      <c r="A4" s="92">
        <f>'INS Fact Sheet Backup'!A4</f>
        <v>40816</v>
      </c>
      <c r="B4" s="91">
        <f>'INS Fact Sheet Backup'!B4</f>
        <v>8975.2000000000007</v>
      </c>
      <c r="C4" s="91">
        <f>'INS Fact Sheet Backup'!E4</f>
        <v>8791.9838985829301</v>
      </c>
    </row>
    <row r="5" spans="1:3" x14ac:dyDescent="0.3">
      <c r="A5" s="92">
        <f>'INS Fact Sheet Backup'!A5</f>
        <v>40847</v>
      </c>
      <c r="B5" s="91">
        <f>'INS Fact Sheet Backup'!B5</f>
        <v>9881.4</v>
      </c>
      <c r="C5" s="91">
        <f>'INS Fact Sheet Backup'!E5</f>
        <v>9752.8778550872466</v>
      </c>
    </row>
    <row r="6" spans="1:3" x14ac:dyDescent="0.3">
      <c r="A6" s="92">
        <f>'INS Fact Sheet Backup'!A6</f>
        <v>40877</v>
      </c>
      <c r="B6" s="91">
        <f>'INS Fact Sheet Backup'!B6</f>
        <v>9951.9</v>
      </c>
      <c r="C6" s="91">
        <f>'INS Fact Sheet Backup'!E6</f>
        <v>9731.3394776146597</v>
      </c>
    </row>
    <row r="7" spans="1:3" x14ac:dyDescent="0.3">
      <c r="A7" s="92">
        <f>'INS Fact Sheet Backup'!A7</f>
        <v>40908</v>
      </c>
      <c r="B7" s="91">
        <f>'INS Fact Sheet Backup'!B7</f>
        <v>9938.41</v>
      </c>
      <c r="C7" s="91">
        <f>'INS Fact Sheet Backup'!E7</f>
        <v>9830.8804779425154</v>
      </c>
    </row>
    <row r="8" spans="1:3" x14ac:dyDescent="0.3">
      <c r="A8" s="92">
        <f>'INS Fact Sheet Backup'!A8</f>
        <v>40939</v>
      </c>
      <c r="B8" s="91">
        <f>'INS Fact Sheet Backup'!B8</f>
        <v>10557.61</v>
      </c>
      <c r="C8" s="91">
        <f>'INS Fact Sheet Backup'!E8</f>
        <v>10271.438198972714</v>
      </c>
    </row>
    <row r="9" spans="1:3" x14ac:dyDescent="0.3">
      <c r="A9" s="92">
        <f>'INS Fact Sheet Backup'!A9</f>
        <v>40968</v>
      </c>
      <c r="B9" s="91">
        <f>'INS Fact Sheet Backup'!B9</f>
        <v>10889.06</v>
      </c>
      <c r="C9" s="91">
        <f>'INS Fact Sheet Backup'!E9</f>
        <v>10715.593238861971</v>
      </c>
    </row>
    <row r="10" spans="1:3" x14ac:dyDescent="0.3">
      <c r="A10" s="92">
        <f>'INS Fact Sheet Backup'!A10</f>
        <v>40999</v>
      </c>
      <c r="B10" s="91">
        <f>'INS Fact Sheet Backup'!B10</f>
        <v>11098.78</v>
      </c>
      <c r="C10" s="91">
        <f>'INS Fact Sheet Backup'!E10</f>
        <v>11068.221558413172</v>
      </c>
    </row>
    <row r="11" spans="1:3" x14ac:dyDescent="0.3">
      <c r="A11" s="92">
        <f>'INS Fact Sheet Backup'!A11</f>
        <v>41029</v>
      </c>
      <c r="B11" s="91">
        <f>'INS Fact Sheet Backup'!B11</f>
        <v>11024.78</v>
      </c>
      <c r="C11" s="91">
        <f>'INS Fact Sheet Backup'!E11</f>
        <v>10998.779643728825</v>
      </c>
    </row>
    <row r="12" spans="1:3" x14ac:dyDescent="0.3">
      <c r="A12" s="92">
        <f>'INS Fact Sheet Backup'!A12</f>
        <v>41060</v>
      </c>
      <c r="B12" s="91">
        <f>'INS Fact Sheet Backup'!B12</f>
        <v>10128.700000000001</v>
      </c>
      <c r="C12" s="91">
        <f>'INS Fact Sheet Backup'!E12</f>
        <v>10337.738151615606</v>
      </c>
    </row>
    <row r="13" spans="1:3" x14ac:dyDescent="0.3">
      <c r="A13" s="92">
        <f>'INS Fact Sheet Backup'!A13</f>
        <v>41090</v>
      </c>
      <c r="B13" s="91">
        <f>'INS Fact Sheet Backup'!B13</f>
        <v>10481.09</v>
      </c>
      <c r="C13" s="91">
        <f>'INS Fact Sheet Backup'!E13</f>
        <v>10763.678918800771</v>
      </c>
    </row>
    <row r="14" spans="1:3" x14ac:dyDescent="0.3">
      <c r="A14" s="92">
        <f>'INS Fact Sheet Backup'!A14</f>
        <v>41121</v>
      </c>
      <c r="B14" s="91">
        <f>'INS Fact Sheet Backup'!B14</f>
        <v>10511.3</v>
      </c>
      <c r="C14" s="91">
        <f>'INS Fact Sheet Backup'!E14</f>
        <v>10913.172562019598</v>
      </c>
    </row>
    <row r="15" spans="1:3" x14ac:dyDescent="0.3">
      <c r="A15" s="92">
        <f>'INS Fact Sheet Backup'!A15</f>
        <v>41152</v>
      </c>
      <c r="B15" s="91">
        <f>'INS Fact Sheet Backup'!B15</f>
        <v>10974.44</v>
      </c>
      <c r="C15" s="91">
        <f>'INS Fact Sheet Backup'!E15</f>
        <v>11158.974172161306</v>
      </c>
    </row>
    <row r="16" spans="1:3" x14ac:dyDescent="0.3">
      <c r="A16" s="92">
        <f>'INS Fact Sheet Backup'!A16</f>
        <v>41182</v>
      </c>
      <c r="B16" s="91">
        <f>'INS Fact Sheet Backup'!B16</f>
        <v>11256.35</v>
      </c>
      <c r="C16" s="91">
        <f>'INS Fact Sheet Backup'!E16</f>
        <v>11447.351644748825</v>
      </c>
    </row>
    <row r="17" spans="1:3" x14ac:dyDescent="0.3">
      <c r="A17" s="92">
        <f>'INS Fact Sheet Backup'!A17</f>
        <v>41213</v>
      </c>
      <c r="B17" s="91">
        <f>'INS Fact Sheet Backup'!B17</f>
        <v>11256.35</v>
      </c>
      <c r="C17" s="91">
        <f>'INS Fact Sheet Backup'!E17</f>
        <v>11235.975010017852</v>
      </c>
    </row>
    <row r="18" spans="1:3" x14ac:dyDescent="0.3">
      <c r="A18" s="92">
        <f>'INS Fact Sheet Backup'!A18</f>
        <v>41243</v>
      </c>
      <c r="B18" s="91">
        <f>'INS Fact Sheet Backup'!B18</f>
        <v>11206.01</v>
      </c>
      <c r="C18" s="91">
        <f>'INS Fact Sheet Backup'!E18</f>
        <v>11301.136570616736</v>
      </c>
    </row>
    <row r="19" spans="1:3" x14ac:dyDescent="0.3">
      <c r="A19" s="92">
        <f>'INS Fact Sheet Backup'!A19</f>
        <v>41274</v>
      </c>
      <c r="B19" s="91">
        <f>'INS Fact Sheet Backup'!B19</f>
        <v>11624.67</v>
      </c>
      <c r="C19" s="91">
        <f>'INS Fact Sheet Backup'!E19</f>
        <v>11404.138282758369</v>
      </c>
    </row>
    <row r="20" spans="1:3" x14ac:dyDescent="0.3">
      <c r="A20" s="92">
        <f>'INS Fact Sheet Backup'!A20</f>
        <v>41305</v>
      </c>
      <c r="B20" s="91">
        <f>'INS Fact Sheet Backup'!B20</f>
        <v>12396.7</v>
      </c>
      <c r="C20" s="91">
        <f>'INS Fact Sheet Backup'!E20</f>
        <v>11994.827146552037</v>
      </c>
    </row>
    <row r="21" spans="1:3" x14ac:dyDescent="0.3">
      <c r="A21" s="92">
        <f>'INS Fact Sheet Backup'!A21</f>
        <v>41333</v>
      </c>
      <c r="B21" s="91">
        <f>'INS Fact Sheet Backup'!B21</f>
        <v>12595.23</v>
      </c>
      <c r="C21" s="91">
        <f>'INS Fact Sheet Backup'!E21</f>
        <v>12157.662744526613</v>
      </c>
    </row>
    <row r="22" spans="1:3" x14ac:dyDescent="0.3">
      <c r="A22" s="92">
        <f>'INS Fact Sheet Backup'!A22</f>
        <v>41364</v>
      </c>
      <c r="B22" s="91">
        <f>'INS Fact Sheet Backup'!B22</f>
        <v>13433.44</v>
      </c>
      <c r="C22" s="91">
        <f>'INS Fact Sheet Backup'!E22</f>
        <v>12613.61152599177</v>
      </c>
    </row>
    <row r="23" spans="1:3" x14ac:dyDescent="0.3">
      <c r="A23" s="92">
        <f>'INS Fact Sheet Backup'!A23</f>
        <v>41394</v>
      </c>
      <c r="B23" s="91">
        <f>'INS Fact Sheet Backup'!B23</f>
        <v>13786.37</v>
      </c>
      <c r="C23" s="91">
        <f>'INS Fact Sheet Backup'!E23</f>
        <v>12856.635459546102</v>
      </c>
    </row>
    <row r="24" spans="1:3" x14ac:dyDescent="0.3">
      <c r="A24" s="92">
        <f>'INS Fact Sheet Backup'!A24</f>
        <v>41425</v>
      </c>
      <c r="B24" s="91">
        <f>'INS Fact Sheet Backup'!B24</f>
        <v>14205.48</v>
      </c>
      <c r="C24" s="91">
        <f>'INS Fact Sheet Backup'!E24</f>
        <v>13157.353101890643</v>
      </c>
    </row>
    <row r="25" spans="1:3" x14ac:dyDescent="0.3">
      <c r="A25" s="92">
        <f>'INS Fact Sheet Backup'!A25</f>
        <v>41455</v>
      </c>
      <c r="B25" s="91">
        <f>'INS Fact Sheet Backup'!B25</f>
        <v>13962.84</v>
      </c>
      <c r="C25" s="91">
        <f>'INS Fact Sheet Backup'!E25</f>
        <v>12980.674656660962</v>
      </c>
    </row>
    <row r="26" spans="1:3" x14ac:dyDescent="0.3">
      <c r="A26" s="92">
        <f>'INS Fact Sheet Backup'!A26</f>
        <v>41486</v>
      </c>
      <c r="B26" s="91">
        <f>'INS Fact Sheet Backup'!B26</f>
        <v>14624.58</v>
      </c>
      <c r="C26" s="91">
        <f>'INS Fact Sheet Backup'!E26</f>
        <v>13641.21525627482</v>
      </c>
    </row>
    <row r="27" spans="1:3" x14ac:dyDescent="0.3">
      <c r="A27" s="92">
        <f>'INS Fact Sheet Backup'!A27</f>
        <v>41517</v>
      </c>
      <c r="B27" s="91">
        <f>'INS Fact Sheet Backup'!B27</f>
        <v>14381.94</v>
      </c>
      <c r="C27" s="91">
        <f>'INS Fact Sheet Backup'!E27</f>
        <v>13246.147681323089</v>
      </c>
    </row>
    <row r="28" spans="1:3" x14ac:dyDescent="0.3">
      <c r="A28" s="92">
        <f>'INS Fact Sheet Backup'!A28</f>
        <v>41547</v>
      </c>
      <c r="B28" s="91">
        <f>'INS Fact Sheet Backup'!B28</f>
        <v>14867.22</v>
      </c>
      <c r="C28" s="91">
        <f>'INS Fact Sheet Backup'!E28</f>
        <v>13661.524170339881</v>
      </c>
    </row>
    <row r="29" spans="1:3" x14ac:dyDescent="0.3">
      <c r="A29" s="92">
        <f>'INS Fact Sheet Backup'!A29</f>
        <v>41578</v>
      </c>
      <c r="B29" s="91">
        <f>'INS Fact Sheet Backup'!B29</f>
        <v>15385.59</v>
      </c>
      <c r="C29" s="91">
        <f>'INS Fact Sheet Backup'!E29</f>
        <v>14289.506757495177</v>
      </c>
    </row>
    <row r="30" spans="1:3" x14ac:dyDescent="0.3">
      <c r="A30" s="92">
        <f>'INS Fact Sheet Backup'!A30</f>
        <v>41608</v>
      </c>
      <c r="B30" s="91">
        <f>'INS Fact Sheet Backup'!B30</f>
        <v>15661.32</v>
      </c>
      <c r="C30" s="91">
        <f>'INS Fact Sheet Backup'!E30</f>
        <v>14724.964482168229</v>
      </c>
    </row>
    <row r="31" spans="1:3" x14ac:dyDescent="0.3">
      <c r="A31" s="92">
        <f>'INS Fact Sheet Backup'!A31</f>
        <v>41639</v>
      </c>
      <c r="B31" s="91">
        <f>'INS Fact Sheet Backup'!B31</f>
        <v>16063.51</v>
      </c>
      <c r="C31" s="91">
        <f>'INS Fact Sheet Backup'!E31</f>
        <v>15097.765108739213</v>
      </c>
    </row>
    <row r="32" spans="1:3" x14ac:dyDescent="0.3">
      <c r="A32" s="92">
        <f>'INS Fact Sheet Backup'!A32</f>
        <v>41670</v>
      </c>
      <c r="B32" s="91">
        <f>'INS Fact Sheet Backup'!B32</f>
        <v>15639.32</v>
      </c>
      <c r="C32" s="91">
        <f>'INS Fact Sheet Backup'!E32</f>
        <v>14575.744053039965</v>
      </c>
    </row>
    <row r="33" spans="1:3" x14ac:dyDescent="0.3">
      <c r="A33" s="92">
        <f>'INS Fact Sheet Backup'!A33</f>
        <v>41698</v>
      </c>
      <c r="B33" s="91">
        <f>'INS Fact Sheet Backup'!B33</f>
        <v>16588.169999999998</v>
      </c>
      <c r="C33" s="91">
        <f>'INS Fact Sheet Backup'!E33</f>
        <v>15242.523041054976</v>
      </c>
    </row>
    <row r="34" spans="1:3" x14ac:dyDescent="0.3">
      <c r="A34" s="92">
        <f>'INS Fact Sheet Backup'!A34</f>
        <v>41729</v>
      </c>
      <c r="B34" s="91">
        <f>'INS Fact Sheet Backup'!B34</f>
        <v>16744.45</v>
      </c>
      <c r="C34" s="91">
        <f>'INS Fact Sheet Backup'!E34</f>
        <v>15370.614913846495</v>
      </c>
    </row>
    <row r="35" spans="1:3" x14ac:dyDescent="0.3">
      <c r="A35" s="92">
        <f>'INS Fact Sheet Backup'!A35</f>
        <v>41759</v>
      </c>
      <c r="B35" s="91">
        <f>'INS Fact Sheet Backup'!B35</f>
        <v>17034.689999999999</v>
      </c>
      <c r="C35" s="91">
        <f>'INS Fact Sheet Backup'!E35</f>
        <v>15484.226439838261</v>
      </c>
    </row>
    <row r="36" spans="1:3" x14ac:dyDescent="0.3">
      <c r="A36" s="92">
        <f>'INS Fact Sheet Backup'!A36</f>
        <v>41790</v>
      </c>
      <c r="B36" s="91">
        <f>'INS Fact Sheet Backup'!B36</f>
        <v>17269.11</v>
      </c>
      <c r="C36" s="91">
        <f>'INS Fact Sheet Backup'!E36</f>
        <v>15847.737787330158</v>
      </c>
    </row>
    <row r="37" spans="1:3" x14ac:dyDescent="0.3">
      <c r="A37" s="92">
        <f>'INS Fact Sheet Backup'!A37</f>
        <v>41820</v>
      </c>
      <c r="B37" s="91">
        <f>'INS Fact Sheet Backup'!B37</f>
        <v>17704.47</v>
      </c>
      <c r="C37" s="91">
        <f>'INS Fact Sheet Backup'!E37</f>
        <v>16175.093803504431</v>
      </c>
    </row>
    <row r="38" spans="1:3" x14ac:dyDescent="0.3">
      <c r="A38" s="92">
        <f>'INS Fact Sheet Backup'!A38</f>
        <v>41851</v>
      </c>
      <c r="B38" s="91">
        <f>'INS Fact Sheet Backup'!B38</f>
        <v>17548.189999999999</v>
      </c>
      <c r="C38" s="91">
        <f>'INS Fact Sheet Backup'!E38</f>
        <v>15952.014498561077</v>
      </c>
    </row>
    <row r="39" spans="1:3" x14ac:dyDescent="0.3">
      <c r="A39" s="92">
        <f>'INS Fact Sheet Backup'!A39</f>
        <v>41882</v>
      </c>
      <c r="B39" s="91">
        <f>'INS Fact Sheet Backup'!B39</f>
        <v>18262.62</v>
      </c>
      <c r="C39" s="91">
        <f>'INS Fact Sheet Backup'!E39</f>
        <v>16590.197078430665</v>
      </c>
    </row>
    <row r="40" spans="1:3" x14ac:dyDescent="0.3">
      <c r="A40" s="92">
        <f>'INS Fact Sheet Backup'!A40</f>
        <v>41912</v>
      </c>
      <c r="B40" s="91">
        <f>'INS Fact Sheet Backup'!B40</f>
        <v>17246.79</v>
      </c>
      <c r="C40" s="91">
        <f>'INS Fact Sheet Backup'!E40</f>
        <v>16357.555280317663</v>
      </c>
    </row>
    <row r="41" spans="1:3" x14ac:dyDescent="0.3">
      <c r="A41" s="92">
        <f>'INS Fact Sheet Backup'!A41</f>
        <v>41943</v>
      </c>
      <c r="B41" s="91">
        <f>'INS Fact Sheet Backup'!B41</f>
        <v>17447.72</v>
      </c>
      <c r="C41" s="91">
        <f>'INS Fact Sheet Backup'!E41</f>
        <v>16757.085352081896</v>
      </c>
    </row>
    <row r="42" spans="1:3" x14ac:dyDescent="0.3">
      <c r="A42" s="92">
        <f>'INS Fact Sheet Backup'!A42</f>
        <v>41973</v>
      </c>
      <c r="B42" s="91">
        <f>'INS Fact Sheet Backup'!B42</f>
        <v>17670.98</v>
      </c>
      <c r="C42" s="91">
        <f>'INS Fact Sheet Backup'!E42</f>
        <v>17207.751994462869</v>
      </c>
    </row>
    <row r="43" spans="1:3" x14ac:dyDescent="0.3">
      <c r="A43" s="92">
        <f>'INS Fact Sheet Backup'!A43</f>
        <v>42004</v>
      </c>
      <c r="B43" s="91">
        <f>'INS Fact Sheet Backup'!B43</f>
        <v>17553.21</v>
      </c>
      <c r="C43" s="91">
        <f>'INS Fact Sheet Backup'!E43</f>
        <v>17164.402025427135</v>
      </c>
    </row>
    <row r="44" spans="1:3" x14ac:dyDescent="0.3">
      <c r="A44" s="92">
        <f>'INS Fact Sheet Backup'!A44</f>
        <v>42035</v>
      </c>
      <c r="B44" s="91">
        <f>'INS Fact Sheet Backup'!B44</f>
        <v>17158.490000000002</v>
      </c>
      <c r="C44" s="91">
        <f>'INS Fact Sheet Backup'!E44</f>
        <v>16649.120250628403</v>
      </c>
    </row>
    <row r="45" spans="1:3" x14ac:dyDescent="0.3">
      <c r="A45" s="92">
        <f>'INS Fact Sheet Backup'!A45</f>
        <v>42063</v>
      </c>
      <c r="B45" s="91">
        <f>'INS Fact Sheet Backup'!B45</f>
        <v>18214.939999999999</v>
      </c>
      <c r="C45" s="91">
        <f>'INS Fact Sheet Backup'!E45</f>
        <v>17606.00706713782</v>
      </c>
    </row>
    <row r="46" spans="1:3" x14ac:dyDescent="0.3">
      <c r="A46" s="92">
        <f>'INS Fact Sheet Backup'!A46</f>
        <v>42094</v>
      </c>
      <c r="B46" s="91">
        <f>'INS Fact Sheet Backup'!B46</f>
        <v>17483.55</v>
      </c>
      <c r="C46" s="91">
        <f>'INS Fact Sheet Backup'!E46</f>
        <v>17327.556373174029</v>
      </c>
    </row>
    <row r="47" spans="1:3" x14ac:dyDescent="0.3">
      <c r="A47" s="92">
        <f>'INS Fact Sheet Backup'!A47</f>
        <v>42124</v>
      </c>
      <c r="B47" s="91">
        <f>'INS Fact Sheet Backup'!B47</f>
        <v>18122.060000000001</v>
      </c>
      <c r="C47" s="91">
        <f>'INS Fact Sheet Backup'!E47</f>
        <v>17493.807147280619</v>
      </c>
    </row>
    <row r="48" spans="1:3" x14ac:dyDescent="0.3">
      <c r="A48" s="92">
        <f>'INS Fact Sheet Backup'!A48</f>
        <v>42155</v>
      </c>
      <c r="B48" s="91">
        <f>'INS Fact Sheet Backup'!B48</f>
        <v>17959.53</v>
      </c>
      <c r="C48" s="91">
        <f>'INS Fact Sheet Backup'!E48</f>
        <v>17718.753415176143</v>
      </c>
    </row>
    <row r="49" spans="1:3" x14ac:dyDescent="0.3">
      <c r="A49" s="92">
        <f>'INS Fact Sheet Backup'!A49</f>
        <v>42185</v>
      </c>
      <c r="B49" s="91">
        <f>'INS Fact Sheet Backup'!B49</f>
        <v>17448.73</v>
      </c>
      <c r="C49" s="91">
        <f>'INS Fact Sheet Backup'!E49</f>
        <v>17375.733124476352</v>
      </c>
    </row>
    <row r="50" spans="1:3" x14ac:dyDescent="0.3">
      <c r="A50" s="92">
        <f>'INS Fact Sheet Backup'!A50</f>
        <v>42216</v>
      </c>
      <c r="B50" s="91">
        <f>'INS Fact Sheet Backup'!B50</f>
        <v>17843.439999999999</v>
      </c>
      <c r="C50" s="91">
        <f>'INS Fact Sheet Backup'!E50</f>
        <v>17739.790900149372</v>
      </c>
    </row>
    <row r="51" spans="1:3" x14ac:dyDescent="0.3">
      <c r="A51" s="92">
        <f>'INS Fact Sheet Backup'!A51</f>
        <v>42247</v>
      </c>
      <c r="B51" s="91">
        <f>'INS Fact Sheet Backup'!B51</f>
        <v>16508.37</v>
      </c>
      <c r="C51" s="91">
        <f>'INS Fact Sheet Backup'!E51</f>
        <v>16669.474700375227</v>
      </c>
    </row>
    <row r="52" spans="1:3" x14ac:dyDescent="0.3">
      <c r="A52" s="92">
        <f>'INS Fact Sheet Backup'!A52</f>
        <v>42277</v>
      </c>
      <c r="B52" s="91">
        <f>'INS Fact Sheet Backup'!B52</f>
        <v>15742.16</v>
      </c>
      <c r="C52" s="91">
        <f>'INS Fact Sheet Backup'!E52</f>
        <v>16257.012494991088</v>
      </c>
    </row>
    <row r="53" spans="1:3" x14ac:dyDescent="0.3">
      <c r="A53" s="92">
        <f>'INS Fact Sheet Backup'!A53</f>
        <v>42308</v>
      </c>
      <c r="B53" s="91">
        <f>'INS Fact Sheet Backup'!B53</f>
        <v>16380.67</v>
      </c>
      <c r="C53" s="91">
        <f>'INS Fact Sheet Backup'!E53</f>
        <v>17628.365086882091</v>
      </c>
    </row>
    <row r="54" spans="1:3" x14ac:dyDescent="0.3">
      <c r="A54" s="92">
        <f>'INS Fact Sheet Backup'!A54</f>
        <v>42338</v>
      </c>
      <c r="B54" s="91">
        <f>'INS Fact Sheet Backup'!B54</f>
        <v>16287.8</v>
      </c>
      <c r="C54" s="91">
        <f>'INS Fact Sheet Backup'!E54</f>
        <v>17680.776656588114</v>
      </c>
    </row>
    <row r="55" spans="1:3" x14ac:dyDescent="0.3">
      <c r="A55" s="92">
        <f>'INS Fact Sheet Backup'!A55</f>
        <v>42369</v>
      </c>
      <c r="B55" s="91">
        <f>'INS Fact Sheet Backup'!B55</f>
        <v>16078.83</v>
      </c>
      <c r="C55" s="91">
        <f>'INS Fact Sheet Backup'!E55</f>
        <v>17401.91614148848</v>
      </c>
    </row>
    <row r="56" spans="1:3" x14ac:dyDescent="0.3">
      <c r="A56" s="92">
        <f>'INS Fact Sheet Backup'!A56</f>
        <v>42400</v>
      </c>
      <c r="B56" s="91">
        <f>'INS Fact Sheet Backup'!B56</f>
        <v>14999.17</v>
      </c>
      <c r="C56" s="91">
        <f>'INS Fact Sheet Backup'!E56</f>
        <v>16538.37747258753</v>
      </c>
    </row>
    <row r="57" spans="1:3" x14ac:dyDescent="0.3">
      <c r="A57" s="92">
        <f>'INS Fact Sheet Backup'!A57</f>
        <v>42429</v>
      </c>
      <c r="B57" s="91">
        <f>'INS Fact Sheet Backup'!B57</f>
        <v>14883.08</v>
      </c>
      <c r="C57" s="91">
        <f>'INS Fact Sheet Backup'!E57</f>
        <v>16516.064988525017</v>
      </c>
    </row>
    <row r="58" spans="1:3" x14ac:dyDescent="0.3">
      <c r="A58" s="92">
        <f>'INS Fact Sheet Backup'!A58</f>
        <v>42460</v>
      </c>
      <c r="B58" s="91">
        <f>'INS Fact Sheet Backup'!B58</f>
        <v>15486.76</v>
      </c>
      <c r="C58" s="91">
        <f>'INS Fact Sheet Backup'!E58</f>
        <v>17636.470438235414</v>
      </c>
    </row>
    <row r="59" spans="1:3" x14ac:dyDescent="0.3">
      <c r="A59" s="92">
        <f>'INS Fact Sheet Backup'!A59</f>
        <v>42490</v>
      </c>
      <c r="B59" s="91">
        <f>'INS Fact Sheet Backup'!B59</f>
        <v>15208.14</v>
      </c>
      <c r="C59" s="91">
        <f>'INS Fact Sheet Backup'!E59</f>
        <v>17704.865032239279</v>
      </c>
    </row>
    <row r="60" spans="1:3" x14ac:dyDescent="0.3">
      <c r="A60" s="92">
        <f>'INS Fact Sheet Backup'!A60</f>
        <v>42521</v>
      </c>
      <c r="B60" s="91">
        <f>'INS Fact Sheet Backup'!B60</f>
        <v>15393.89</v>
      </c>
      <c r="C60" s="91">
        <f>'INS Fact Sheet Backup'!E60</f>
        <v>18022.795162289185</v>
      </c>
    </row>
    <row r="61" spans="1:3" x14ac:dyDescent="0.3">
      <c r="A61" s="92">
        <f>'INS Fact Sheet Backup'!A61</f>
        <v>42551</v>
      </c>
      <c r="B61" s="91">
        <f>'INS Fact Sheet Backup'!B61</f>
        <v>15417.1</v>
      </c>
      <c r="C61" s="91">
        <f>'INS Fact Sheet Backup'!E61</f>
        <v>18069.514771775182</v>
      </c>
    </row>
    <row r="62" spans="1:3" x14ac:dyDescent="0.3">
      <c r="A62" s="92">
        <f>'INS Fact Sheet Backup'!A62</f>
        <v>42582</v>
      </c>
      <c r="B62" s="91">
        <f>'INS Fact Sheet Backup'!B62</f>
        <v>16009.18</v>
      </c>
      <c r="C62" s="91">
        <f>'INS Fact Sheet Backup'!E62</f>
        <v>18735.701795927307</v>
      </c>
    </row>
    <row r="63" spans="1:3" x14ac:dyDescent="0.3">
      <c r="A63" s="92">
        <f>'INS Fact Sheet Backup'!A63</f>
        <v>42613</v>
      </c>
      <c r="B63" s="91">
        <f>'INS Fact Sheet Backup'!B63</f>
        <v>15776.99</v>
      </c>
      <c r="C63" s="91">
        <f>'INS Fact Sheet Backup'!E63</f>
        <v>18762.021419984714</v>
      </c>
    </row>
    <row r="64" spans="1:3" x14ac:dyDescent="0.3">
      <c r="A64" s="92">
        <f>'INS Fact Sheet Backup'!A64</f>
        <v>42643</v>
      </c>
      <c r="B64" s="91">
        <f>'INS Fact Sheet Backup'!B64</f>
        <v>15579.63</v>
      </c>
      <c r="C64" s="91">
        <f>'INS Fact Sheet Backup'!E64</f>
        <v>18765.527667480255</v>
      </c>
    </row>
    <row r="65" spans="1:3" x14ac:dyDescent="0.3">
      <c r="A65" s="92">
        <f>'INS Fact Sheet Backup'!A65</f>
        <v>42674</v>
      </c>
      <c r="B65" s="91">
        <f>'INS Fact Sheet Backup'!B65</f>
        <v>15335.84</v>
      </c>
      <c r="C65" s="91">
        <f>'INS Fact Sheet Backup'!E65</f>
        <v>18423.235947688623</v>
      </c>
    </row>
    <row r="66" spans="1:3" x14ac:dyDescent="0.3">
      <c r="A66" s="92">
        <f>'INS Fact Sheet Backup'!A66</f>
        <v>42704</v>
      </c>
      <c r="B66" s="91">
        <f>'INS Fact Sheet Backup'!B66</f>
        <v>16229.75</v>
      </c>
      <c r="C66" s="91">
        <f>'INS Fact Sheet Backup'!E66</f>
        <v>19105.542603183869</v>
      </c>
    </row>
    <row r="67" spans="1:3" x14ac:dyDescent="0.3">
      <c r="A67" s="92">
        <f>'INS Fact Sheet Backup'!A67</f>
        <v>42735</v>
      </c>
      <c r="B67" s="91">
        <f>'INS Fact Sheet Backup'!B67</f>
        <v>16705.73</v>
      </c>
      <c r="C67" s="91">
        <f>'INS Fact Sheet Backup'!E67</f>
        <v>19483.170012021437</v>
      </c>
    </row>
    <row r="68" spans="1:3" x14ac:dyDescent="0.3">
      <c r="A68" s="92">
        <f>'INS Fact Sheet Backup'!A68</f>
        <v>42766</v>
      </c>
      <c r="B68" s="91">
        <f>'INS Fact Sheet Backup'!B68</f>
        <v>16856.650000000001</v>
      </c>
      <c r="C68" s="91">
        <f>'INS Fact Sheet Backup'!E68</f>
        <v>19852.692069505683</v>
      </c>
    </row>
    <row r="69" spans="1:3" x14ac:dyDescent="0.3">
      <c r="A69" s="92">
        <f>'INS Fact Sheet Backup'!A69</f>
        <v>42794</v>
      </c>
      <c r="B69" s="91">
        <f>'INS Fact Sheet Backup'!B69</f>
        <v>17634.47</v>
      </c>
      <c r="C69" s="91">
        <f>'INS Fact Sheet Backup'!E69</f>
        <v>20641.005792138742</v>
      </c>
    </row>
    <row r="70" spans="1:3" x14ac:dyDescent="0.3">
      <c r="A70" s="92">
        <f>'INS Fact Sheet Backup'!A70</f>
        <v>42825</v>
      </c>
      <c r="B70" s="91">
        <f>'INS Fact Sheet Backup'!B70</f>
        <v>17471.939999999999</v>
      </c>
      <c r="C70" s="91">
        <f>'INS Fact Sheet Backup'!E70</f>
        <v>20665.048632108141</v>
      </c>
    </row>
    <row r="71" spans="1:3" x14ac:dyDescent="0.3">
      <c r="A71" s="92" t="str">
        <f>'INS Fact Sheet Backup'!A71</f>
        <v>04/30/2017</v>
      </c>
      <c r="B71" s="91">
        <f>'INS Fact Sheet Backup'!B71</f>
        <v>17657.689999999999</v>
      </c>
      <c r="C71" s="91">
        <f>'INS Fact Sheet Backup'!E71</f>
        <v>20877.290444792558</v>
      </c>
    </row>
    <row r="72" spans="1:3" x14ac:dyDescent="0.3">
      <c r="A72" s="92" t="str">
        <f>'INS Fact Sheet Backup'!A72</f>
        <v>05/31/2017</v>
      </c>
      <c r="B72" s="91">
        <f>'INS Fact Sheet Backup'!B72</f>
        <v>17994.36</v>
      </c>
      <c r="C72" s="91">
        <f>'INS Fact Sheet Backup'!E72</f>
        <v>21171.086663509548</v>
      </c>
    </row>
    <row r="73" spans="1:3" x14ac:dyDescent="0.3">
      <c r="A73" s="92" t="str">
        <f>'INS Fact Sheet Backup'!A73</f>
        <v>06/30/2017</v>
      </c>
      <c r="B73" s="91">
        <f>'INS Fact Sheet Backup'!B73</f>
        <v>17947.919999999998</v>
      </c>
      <c r="C73" s="91">
        <f>'INS Fact Sheet Backup'!E73</f>
        <v>21303.231211977727</v>
      </c>
    </row>
    <row r="74" spans="1:3" x14ac:dyDescent="0.3">
      <c r="A74" s="92">
        <f>'INS Fact Sheet Backup'!A74</f>
        <v>42947</v>
      </c>
      <c r="B74" s="91">
        <f>'INS Fact Sheet Backup'!B74</f>
        <v>18180.11</v>
      </c>
      <c r="C74" s="91">
        <f>'INS Fact Sheet Backup'!E74</f>
        <v>21741.28447051112</v>
      </c>
    </row>
    <row r="75" spans="1:3" x14ac:dyDescent="0.3">
      <c r="A75" s="92">
        <f>'INS Fact Sheet Backup'!A75</f>
        <v>42978</v>
      </c>
      <c r="B75" s="91">
        <f>'INS Fact Sheet Backup'!B75</f>
        <v>18203.330000000002</v>
      </c>
      <c r="C75" s="91">
        <f>'INS Fact Sheet Backup'!E75</f>
        <v>21807.857637244575</v>
      </c>
    </row>
    <row r="76" spans="1:3" x14ac:dyDescent="0.3">
      <c r="A76" s="92">
        <f>'INS Fact Sheet Backup'!A76</f>
        <v>43008</v>
      </c>
      <c r="B76" s="91">
        <f>'INS Fact Sheet Backup'!B76</f>
        <v>18296.2</v>
      </c>
      <c r="C76" s="91">
        <f>'INS Fact Sheet Backup'!E76</f>
        <v>22257.704637353861</v>
      </c>
    </row>
    <row r="77" spans="1:3" x14ac:dyDescent="0.3">
      <c r="A77" s="92">
        <f>'INS Fact Sheet Backup'!A77</f>
        <v>43039</v>
      </c>
      <c r="B77" s="91">
        <f>'INS Fact Sheet Backup'!B77</f>
        <v>18748.96</v>
      </c>
      <c r="C77" s="91">
        <f>'INS Fact Sheet Backup'!E77</f>
        <v>22777.084623511011</v>
      </c>
    </row>
    <row r="78" spans="1:3" x14ac:dyDescent="0.3">
      <c r="A78" s="92">
        <f>'INS Fact Sheet Backup'!A78</f>
        <v>43069</v>
      </c>
      <c r="B78" s="91">
        <f>'INS Fact Sheet Backup'!B78</f>
        <v>19282.990000000002</v>
      </c>
      <c r="C78" s="91">
        <f>'INS Fact Sheet Backup'!E78</f>
        <v>23475.647517394656</v>
      </c>
    </row>
    <row r="79" spans="1:3" x14ac:dyDescent="0.3">
      <c r="A79" s="92">
        <f>'INS Fact Sheet Backup'!A79</f>
        <v>43100</v>
      </c>
      <c r="B79" s="91">
        <f>'INS Fact Sheet Backup'!B79</f>
        <v>19550</v>
      </c>
      <c r="C79" s="91">
        <f>'INS Fact Sheet Backup'!E79</f>
        <v>23736.658045244283</v>
      </c>
    </row>
    <row r="80" spans="1:3" x14ac:dyDescent="0.3">
      <c r="A80" s="92">
        <f>'INS Fact Sheet Backup'!A80</f>
        <v>43131</v>
      </c>
      <c r="B80" s="91">
        <f>'INS Fact Sheet Backup'!B80</f>
        <v>21291.39</v>
      </c>
      <c r="C80" s="91">
        <f>'INS Fact Sheet Backup'!E80</f>
        <v>25095.67046737827</v>
      </c>
    </row>
    <row r="81" spans="1:3" x14ac:dyDescent="0.3">
      <c r="A81" s="92">
        <f>'INS Fact Sheet Backup'!A81</f>
        <v>43159</v>
      </c>
      <c r="B81" s="91">
        <f>'INS Fact Sheet Backup'!B81</f>
        <v>20989.55</v>
      </c>
      <c r="C81" s="91">
        <f>'INS Fact Sheet Backup'!E81</f>
        <v>24170.749699464533</v>
      </c>
    </row>
    <row r="82" spans="1:3" x14ac:dyDescent="0.3">
      <c r="A82" s="92">
        <f>'INS Fact Sheet Backup'!A82</f>
        <v>43190</v>
      </c>
      <c r="B82" s="91">
        <f>'INS Fact Sheet Backup'!B82</f>
        <v>20966.330000000002</v>
      </c>
      <c r="C82" s="91">
        <f>'INS Fact Sheet Backup'!E82</f>
        <v>23556.473352519064</v>
      </c>
    </row>
    <row r="83" spans="1:3" x14ac:dyDescent="0.3">
      <c r="A83" s="92">
        <f>'INS Fact Sheet Backup'!A83</f>
        <v>43220</v>
      </c>
      <c r="B83" s="91">
        <f>'INS Fact Sheet Backup'!B83</f>
        <v>20827.02</v>
      </c>
      <c r="C83" s="91">
        <f>'INS Fact Sheet Backup'!E83</f>
        <v>23646.861680813116</v>
      </c>
    </row>
    <row r="84" spans="1:3" x14ac:dyDescent="0.3">
      <c r="A84" s="92">
        <f>'INS Fact Sheet Backup'!A84</f>
        <v>43251</v>
      </c>
      <c r="B84" s="91">
        <f>'INS Fact Sheet Backup'!B84</f>
        <v>21767.37</v>
      </c>
      <c r="C84" s="91">
        <f>'INS Fact Sheet Backup'!E84</f>
        <v>24216.330916906521</v>
      </c>
    </row>
    <row r="85" spans="1:3" x14ac:dyDescent="0.3">
      <c r="A85" s="92">
        <f>'INS Fact Sheet Backup'!A85</f>
        <v>43281</v>
      </c>
      <c r="B85" s="91">
        <f>'INS Fact Sheet Backup'!B85</f>
        <v>21511.97</v>
      </c>
      <c r="C85" s="91">
        <f>'INS Fact Sheet Backup'!E85</f>
        <v>24365.369203307746</v>
      </c>
    </row>
    <row r="86" spans="1:3" x14ac:dyDescent="0.3">
      <c r="A86" s="92">
        <f>'INS Fact Sheet Backup'!A86</f>
        <v>43312</v>
      </c>
      <c r="B86" s="91">
        <f>'INS Fact Sheet Backup'!B86</f>
        <v>21918.29</v>
      </c>
      <c r="C86" s="91">
        <f>'INS Fact Sheet Backup'!E86</f>
        <v>25272.121234199152</v>
      </c>
    </row>
    <row r="87" spans="1:3" x14ac:dyDescent="0.3">
      <c r="A87" s="92">
        <f>'INS Fact Sheet Backup'!A87</f>
        <v>43343</v>
      </c>
      <c r="B87" s="91">
        <f>'INS Fact Sheet Backup'!B87</f>
        <v>23682.9</v>
      </c>
      <c r="C87" s="91">
        <f>'INS Fact Sheet Backup'!E87</f>
        <v>26095.588503151106</v>
      </c>
    </row>
    <row r="88" spans="1:3" x14ac:dyDescent="0.3">
      <c r="A88" s="92">
        <f>'INS Fact Sheet Backup'!A88</f>
        <v>43373</v>
      </c>
      <c r="B88" s="91">
        <f>'INS Fact Sheet Backup'!B88</f>
        <v>23601.64</v>
      </c>
      <c r="C88" s="91">
        <f>'INS Fact Sheet Backup'!E88</f>
        <v>26244.125897052967</v>
      </c>
    </row>
    <row r="89" spans="1:3" x14ac:dyDescent="0.3">
      <c r="A89" s="92">
        <f>'INS Fact Sheet Backup'!A89</f>
        <v>43404</v>
      </c>
      <c r="B89" s="91">
        <f>'INS Fact Sheet Backup'!B89</f>
        <v>20966.330000000002</v>
      </c>
      <c r="C89" s="91">
        <f>'INS Fact Sheet Backup'!E89</f>
        <v>24450.33878547233</v>
      </c>
    </row>
    <row r="90" spans="1:3" x14ac:dyDescent="0.3">
      <c r="A90" s="92">
        <f>'INS Fact Sheet Backup'!A90</f>
        <v>43434</v>
      </c>
      <c r="B90" s="91">
        <f>'INS Fact Sheet Backup'!B90</f>
        <v>20757.37</v>
      </c>
      <c r="C90" s="91">
        <f>'INS Fact Sheet Backup'!E90</f>
        <v>24948.590215292741</v>
      </c>
    </row>
    <row r="91" spans="1:3" x14ac:dyDescent="0.3">
      <c r="A91" s="92">
        <f>'INS Fact Sheet Backup'!A91</f>
        <v>43465</v>
      </c>
      <c r="B91" s="91">
        <f>'INS Fact Sheet Backup'!B91</f>
        <v>18981.150000000001</v>
      </c>
      <c r="C91" s="91">
        <f>'INS Fact Sheet Backup'!E91</f>
        <v>22695.985574296054</v>
      </c>
    </row>
    <row r="92" spans="1:3" x14ac:dyDescent="0.3">
      <c r="A92" s="92">
        <f>'INS Fact Sheet Backup'!A92</f>
        <v>43496</v>
      </c>
      <c r="B92" s="91">
        <f>'INS Fact Sheet Backup'!B92</f>
        <v>20478.740000000002</v>
      </c>
      <c r="C92" s="91">
        <f>'INS Fact Sheet Backup'!E92</f>
        <v>24514.726239481293</v>
      </c>
    </row>
    <row r="93" spans="1:3" x14ac:dyDescent="0.3">
      <c r="A93" s="92">
        <f>'INS Fact Sheet Backup'!A93</f>
        <v>43524</v>
      </c>
      <c r="B93" s="91">
        <f>'INS Fact Sheet Backup'!B93</f>
        <v>21767.37</v>
      </c>
      <c r="C93" s="91">
        <f>'INS Fact Sheet Backup'!E93</f>
        <v>25301.856034388584</v>
      </c>
    </row>
    <row r="94" spans="1:3" x14ac:dyDescent="0.3">
      <c r="A94" s="92">
        <f>'INS Fact Sheet Backup'!A94</f>
        <v>43555</v>
      </c>
      <c r="B94" s="91">
        <f>'INS Fact Sheet Backup'!B94</f>
        <v>22405.88</v>
      </c>
      <c r="C94" s="91">
        <f>'INS Fact Sheet Backup'!E94</f>
        <v>25793.50479035376</v>
      </c>
    </row>
    <row r="95" spans="1:3" x14ac:dyDescent="0.3">
      <c r="A95" s="92">
        <f>'INS Fact Sheet Backup'!A95</f>
        <v>43585</v>
      </c>
      <c r="B95" s="91">
        <f>'INS Fact Sheet Backup'!B95</f>
        <v>23206.92</v>
      </c>
      <c r="C95" s="91">
        <f>'INS Fact Sheet Backup'!E95</f>
        <v>26837.865651524575</v>
      </c>
    </row>
    <row r="96" spans="1:3" x14ac:dyDescent="0.3">
      <c r="A96" s="92">
        <f>'INS Fact Sheet Backup'!A96</f>
        <v>43616</v>
      </c>
      <c r="B96" s="91">
        <f>'INS Fact Sheet Backup'!B96</f>
        <v>21453.919999999998</v>
      </c>
      <c r="C96" s="91">
        <f>'INS Fact Sheet Backup'!E96</f>
        <v>25132.372226877018</v>
      </c>
    </row>
    <row r="97" spans="1:3" x14ac:dyDescent="0.3">
      <c r="A97" s="92">
        <f>'INS Fact Sheet Backup'!A97</f>
        <v>43646</v>
      </c>
      <c r="B97" s="91">
        <f>'INS Fact Sheet Backup'!B97</f>
        <v>22382.66</v>
      </c>
      <c r="C97" s="91">
        <f>'INS Fact Sheet Backup'!E97</f>
        <v>26903.61917598634</v>
      </c>
    </row>
    <row r="98" spans="1:3" x14ac:dyDescent="0.3">
      <c r="A98" s="92">
        <f>'INS Fact Sheet Backup'!A98</f>
        <v>43677</v>
      </c>
      <c r="B98" s="91">
        <f>'INS Fact Sheet Backup'!B98</f>
        <v>22916.69</v>
      </c>
      <c r="C98" s="91">
        <f>'INS Fact Sheet Backup'!E98</f>
        <v>27290.308185494188</v>
      </c>
    </row>
    <row r="99" spans="1:3" x14ac:dyDescent="0.3">
      <c r="A99" s="92">
        <f>'INS Fact Sheet Backup'!A99</f>
        <v>43708</v>
      </c>
      <c r="B99" s="91">
        <f>'INS Fact Sheet Backup'!B99</f>
        <v>22208.52</v>
      </c>
      <c r="C99" s="91">
        <f>'INS Fact Sheet Backup'!E99</f>
        <v>26857.992422862586</v>
      </c>
    </row>
    <row r="100" spans="1:3" x14ac:dyDescent="0.3">
      <c r="A100" s="92">
        <f>'INS Fact Sheet Backup'!A100</f>
        <v>43738</v>
      </c>
      <c r="B100" s="91">
        <f>'INS Fact Sheet Backup'!B100</f>
        <v>21244.95</v>
      </c>
      <c r="C100" s="91">
        <f>'INS Fact Sheet Backup'!E100</f>
        <v>27360.524206768459</v>
      </c>
    </row>
    <row r="101" spans="1:3" x14ac:dyDescent="0.3">
      <c r="A101" s="92">
        <f>'INS Fact Sheet Backup'!A101</f>
        <v>43769</v>
      </c>
      <c r="B101" s="91">
        <f>'INS Fact Sheet Backup'!B101</f>
        <v>21616</v>
      </c>
      <c r="C101" s="91">
        <f>'INS Fact Sheet Backup'!E101</f>
        <v>27953.125569196054</v>
      </c>
    </row>
    <row r="102" spans="1:3" x14ac:dyDescent="0.3">
      <c r="A102" s="92">
        <f>'INS Fact Sheet Backup'!A102</f>
        <v>43799</v>
      </c>
      <c r="B102" s="91">
        <f>'INS Fact Sheet Backup'!B102</f>
        <v>23404</v>
      </c>
      <c r="C102" s="91">
        <f>'INS Fact Sheet Backup'!E102</f>
        <v>28967.797165859207</v>
      </c>
    </row>
    <row r="103" spans="1:3" x14ac:dyDescent="0.3">
      <c r="A103" s="92">
        <f>'INS Fact Sheet Backup'!A103</f>
        <v>43830</v>
      </c>
      <c r="B103" s="91">
        <f>'INS Fact Sheet Backup'!B103</f>
        <v>23520</v>
      </c>
      <c r="C103" s="91">
        <f>'INS Fact Sheet Backup'!E103</f>
        <v>29842.127791337327</v>
      </c>
    </row>
    <row r="104" spans="1:3" x14ac:dyDescent="0.3">
      <c r="A104" s="92">
        <f>'INS Fact Sheet Backup'!A104</f>
        <v>43861</v>
      </c>
      <c r="B104" s="91">
        <f>'INS Fact Sheet Backup'!B104</f>
        <v>24565</v>
      </c>
      <c r="C104" s="91">
        <f>'INS Fact Sheet Backup'!E104</f>
        <v>29830.42512112495</v>
      </c>
    </row>
    <row r="105" spans="1:3" x14ac:dyDescent="0.3">
      <c r="A105" s="92">
        <f>'INS Fact Sheet Backup'!A105</f>
        <v>43890</v>
      </c>
      <c r="B105" s="91">
        <f>'INS Fact Sheet Backup'!B105</f>
        <v>22731</v>
      </c>
      <c r="C105" s="91">
        <f>'INS Fact Sheet Backup'!E105</f>
        <v>27374.822410841167</v>
      </c>
    </row>
    <row r="106" spans="1:3" x14ac:dyDescent="0.3">
      <c r="A106" s="92">
        <f>'INS Fact Sheet Backup'!A106</f>
        <v>43921</v>
      </c>
      <c r="B106" s="91">
        <f>'INS Fact Sheet Backup'!B106</f>
        <v>18377</v>
      </c>
      <c r="C106" s="91">
        <f>'INS Fact Sheet Backup'!E106</f>
        <v>23993.661433099005</v>
      </c>
    </row>
    <row r="107" spans="1:3" x14ac:dyDescent="0.3">
      <c r="A107" s="92">
        <f>'INS Fact Sheet Backup'!A107</f>
        <v>43951</v>
      </c>
      <c r="B107" s="91">
        <f>'INS Fact Sheet Backup'!B107</f>
        <v>19596</v>
      </c>
      <c r="C107" s="91">
        <f>'INS Fact Sheet Backup'!E107</f>
        <v>27069.505664638844</v>
      </c>
    </row>
    <row r="108" spans="1:3" x14ac:dyDescent="0.3">
      <c r="A108" s="92">
        <f>'INS Fact Sheet Backup'!A108</f>
        <v>43982</v>
      </c>
      <c r="B108" s="91">
        <f>'INS Fact Sheet Backup'!B108</f>
        <v>20305</v>
      </c>
      <c r="C108" s="91">
        <f>'INS Fact Sheet Backup'!E108</f>
        <v>28358.757422316165</v>
      </c>
    </row>
    <row r="109" spans="1:3" x14ac:dyDescent="0.3">
      <c r="A109" s="92">
        <f>'INS Fact Sheet Backup'!A109</f>
        <v>44012</v>
      </c>
      <c r="B109" s="91">
        <f>'INS Fact Sheet Backup'!B109</f>
        <v>21466</v>
      </c>
      <c r="C109" s="91">
        <f>'INS Fact Sheet Backup'!E109</f>
        <v>28922.762376598337</v>
      </c>
    </row>
    <row r="110" spans="1:3" x14ac:dyDescent="0.3">
      <c r="A110" s="92">
        <f>'INS Fact Sheet Backup'!A110</f>
        <v>44043</v>
      </c>
      <c r="B110" s="91">
        <f>'INS Fact Sheet Backup'!B110</f>
        <v>23474</v>
      </c>
      <c r="C110" s="91">
        <f>'INS Fact Sheet Backup'!E110</f>
        <v>30553.57728315912</v>
      </c>
    </row>
    <row r="111" spans="1:3" x14ac:dyDescent="0.3">
      <c r="A111" s="92">
        <f>'INS Fact Sheet Backup'!A111</f>
        <v>44074</v>
      </c>
      <c r="B111" s="91">
        <f>'INS Fact Sheet Backup'!B111</f>
        <v>24542</v>
      </c>
      <c r="C111" s="91">
        <f>'INS Fact Sheet Backup'!E111</f>
        <v>32749.763214454881</v>
      </c>
    </row>
    <row r="112" spans="1:3" x14ac:dyDescent="0.3">
      <c r="A112" s="92">
        <f>'INS Fact Sheet Backup'!A112</f>
        <v>44104</v>
      </c>
      <c r="B112" s="91">
        <f>'INS Fact Sheet Backup'!B112</f>
        <v>23857</v>
      </c>
      <c r="C112" s="91">
        <f>'INS Fact Sheet Backup'!E112</f>
        <v>31505.364103311389</v>
      </c>
    </row>
    <row r="113" spans="1:3" x14ac:dyDescent="0.3">
      <c r="A113" s="92">
        <f>'INS Fact Sheet Backup'!A113</f>
        <v>44135</v>
      </c>
      <c r="B113" s="91">
        <f>'INS Fact Sheet Backup'!B113</f>
        <v>23010</v>
      </c>
      <c r="C113" s="91">
        <f>'INS Fact Sheet Backup'!E113</f>
        <v>30667.553094604966</v>
      </c>
    </row>
    <row r="114" spans="1:3" x14ac:dyDescent="0.3">
      <c r="A114" s="92">
        <f>'INS Fact Sheet Backup'!A114</f>
        <v>44165</v>
      </c>
      <c r="B114" s="91">
        <f>'INS Fact Sheet Backup'!B114</f>
        <v>25262</v>
      </c>
      <c r="C114" s="91">
        <f>'INS Fact Sheet Backup'!E114</f>
        <v>34024.534625332446</v>
      </c>
    </row>
    <row r="115" spans="1:3" x14ac:dyDescent="0.3">
      <c r="A115" s="92">
        <f>'INS Fact Sheet Backup'!A115</f>
        <v>44196</v>
      </c>
      <c r="B115" s="91">
        <f>'INS Fact Sheet Backup'!B115</f>
        <v>26899</v>
      </c>
      <c r="C115" s="91">
        <f>'INS Fact Sheet Backup'!E115</f>
        <v>35332.729226622017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C826-7018-481F-A751-7EBC4F96E49E}">
  <sheetPr>
    <tabColor rgb="FFC00000"/>
  </sheetPr>
  <dimension ref="A1:G5"/>
  <sheetViews>
    <sheetView workbookViewId="0"/>
  </sheetViews>
  <sheetFormatPr defaultRowHeight="14.4" x14ac:dyDescent="0.3"/>
  <cols>
    <col min="1" max="1" width="22" bestFit="1" customWidth="1"/>
    <col min="2" max="5" width="9.109375" style="91"/>
    <col min="6" max="6" width="15.6640625" style="91" bestFit="1" customWidth="1"/>
  </cols>
  <sheetData>
    <row r="1" spans="1:7" x14ac:dyDescent="0.3">
      <c r="A1" t="str">
        <f>'INS Fact Sheet Backup'!I18</f>
        <v>Share Class/Benchmark</v>
      </c>
      <c r="B1" s="91" t="str">
        <f>'INS Fact Sheet Backup'!J18</f>
        <v>YTD</v>
      </c>
      <c r="C1" s="91" t="str">
        <f>'INS Fact Sheet Backup'!K18</f>
        <v>1YR</v>
      </c>
      <c r="D1" s="91" t="str">
        <f>'INS Fact Sheet Backup'!L18</f>
        <v>3YR</v>
      </c>
      <c r="E1" s="91" t="str">
        <f>'INS Fact Sheet Backup'!M18</f>
        <v>5YR</v>
      </c>
      <c r="F1" s="91" t="str">
        <f>'INS Fact Sheet Backup'!N18</f>
        <v>Since Inception*</v>
      </c>
      <c r="G1" t="s">
        <v>88</v>
      </c>
    </row>
    <row r="2" spans="1:7" x14ac:dyDescent="0.3">
      <c r="A2" t="str">
        <f>'INS Fact Sheet Backup'!I19</f>
        <v>Class A</v>
      </c>
      <c r="B2" s="91">
        <f>'INS Fact Sheet Backup'!J19</f>
        <v>14.36</v>
      </c>
      <c r="C2" s="91">
        <f>'INS Fact Sheet Backup'!K19</f>
        <v>14.36</v>
      </c>
      <c r="D2" s="91">
        <f>'INS Fact Sheet Backup'!L19</f>
        <v>11.223474472541861</v>
      </c>
      <c r="E2" s="91">
        <f>'INS Fact Sheet Backup'!M19</f>
        <v>10.839954361697224</v>
      </c>
      <c r="F2" s="91">
        <f>'INS Fact Sheet Backup'!N19</f>
        <v>11.069967905639233</v>
      </c>
      <c r="G2">
        <v>1</v>
      </c>
    </row>
    <row r="3" spans="1:7" x14ac:dyDescent="0.3">
      <c r="A3" t="str">
        <f>'INS Fact Sheet Backup'!I20</f>
        <v>Class C</v>
      </c>
      <c r="B3" s="91">
        <f>'INS Fact Sheet Backup'!J20</f>
        <v>13.51</v>
      </c>
      <c r="C3" s="91">
        <f>'INS Fact Sheet Backup'!K20</f>
        <v>13.51</v>
      </c>
      <c r="D3" s="91">
        <f>'INS Fact Sheet Backup'!L20</f>
        <v>10.4</v>
      </c>
      <c r="E3" s="91">
        <f>'INS Fact Sheet Backup'!M20</f>
        <v>10.012</v>
      </c>
      <c r="F3" s="91">
        <f>'INS Fact Sheet Backup'!N20</f>
        <v>10.52</v>
      </c>
      <c r="G3">
        <v>2</v>
      </c>
    </row>
    <row r="4" spans="1:7" x14ac:dyDescent="0.3">
      <c r="A4" t="str">
        <f>'INS Fact Sheet Backup'!I21</f>
        <v>S&amp;P 500 TR</v>
      </c>
      <c r="B4" s="91">
        <f>'INS Fact Sheet Backup'!J21</f>
        <v>18.398826898926828</v>
      </c>
      <c r="C4" s="91">
        <f>'INS Fact Sheet Backup'!K21</f>
        <v>18.398826898926828</v>
      </c>
      <c r="D4" s="91">
        <f>'INS Fact Sheet Backup'!L21</f>
        <v>14.178904188562003</v>
      </c>
      <c r="E4" s="91">
        <f>'INS Fact Sheet Backup'!M21</f>
        <v>15.216856682869984</v>
      </c>
      <c r="F4" s="91">
        <f>'INS Fact Sheet Backup'!N21</f>
        <v>14.33</v>
      </c>
      <c r="G4">
        <v>3</v>
      </c>
    </row>
    <row r="5" spans="1:7" x14ac:dyDescent="0.3">
      <c r="A5" t="str">
        <f>'INS Fact Sheet Backup'!I22</f>
        <v>Class A w/ Sales Charge</v>
      </c>
      <c r="B5" s="91">
        <f>'INS Fact Sheet Backup'!J22</f>
        <v>7.79</v>
      </c>
      <c r="C5" s="91">
        <f>'INS Fact Sheet Backup'!K22</f>
        <v>7.79</v>
      </c>
      <c r="D5" s="91">
        <f>'INS Fact Sheet Backup'!L22</f>
        <v>9.0500000000000007</v>
      </c>
      <c r="E5" s="91">
        <f>'INS Fact Sheet Backup'!M22</f>
        <v>9.5299999999999994</v>
      </c>
      <c r="F5" s="91">
        <f>'INS Fact Sheet Backup'!N22</f>
        <v>10.37</v>
      </c>
      <c r="G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46F9-D72E-4DF7-AC3A-DD274B58BB11}">
  <sheetPr>
    <tabColor rgb="FFC00000"/>
  </sheetPr>
  <dimension ref="A1:D6"/>
  <sheetViews>
    <sheetView workbookViewId="0">
      <selection activeCell="A7" sqref="A7"/>
    </sheetView>
  </sheetViews>
  <sheetFormatPr defaultRowHeight="14.4" x14ac:dyDescent="0.3"/>
  <cols>
    <col min="1" max="1" width="17.88671875" bestFit="1" customWidth="1"/>
    <col min="2" max="3" width="9.109375" style="91"/>
  </cols>
  <sheetData>
    <row r="1" spans="1:4" x14ac:dyDescent="0.3">
      <c r="A1" t="s">
        <v>90</v>
      </c>
      <c r="B1" s="91" t="s">
        <v>46</v>
      </c>
      <c r="C1" s="91" t="s">
        <v>44</v>
      </c>
      <c r="D1" t="s">
        <v>88</v>
      </c>
    </row>
    <row r="2" spans="1:4" x14ac:dyDescent="0.3">
      <c r="A2" t="str">
        <f>'INS Fact Sheet Backup'!I6</f>
        <v>Cumulative Return</v>
      </c>
      <c r="B2" s="91">
        <f>'INS Fact Sheet Backup'!J6*100</f>
        <v>168.99</v>
      </c>
      <c r="C2" s="91">
        <f>'INS Fact Sheet Backup'!K6*100</f>
        <v>253.32729226622018</v>
      </c>
      <c r="D2">
        <v>1</v>
      </c>
    </row>
    <row r="3" spans="1:4" x14ac:dyDescent="0.3">
      <c r="A3" t="s">
        <v>140</v>
      </c>
      <c r="B3" s="91">
        <f>'INS Fact Sheet Backup'!J7</f>
        <v>-3.4163229738656931</v>
      </c>
      <c r="C3" s="91" t="str">
        <f>'INS Fact Sheet Backup'!K7</f>
        <v>-</v>
      </c>
      <c r="D3">
        <v>2</v>
      </c>
    </row>
    <row r="4" spans="1:4" x14ac:dyDescent="0.3">
      <c r="A4" t="s">
        <v>141</v>
      </c>
      <c r="B4" s="91">
        <f>'INS Fact Sheet Backup'!J8</f>
        <v>1.0108966971932756</v>
      </c>
      <c r="C4" s="91" t="str">
        <f>'INS Fact Sheet Backup'!K8</f>
        <v>-</v>
      </c>
      <c r="D4">
        <v>3</v>
      </c>
    </row>
    <row r="5" spans="1:4" x14ac:dyDescent="0.3">
      <c r="A5" t="s">
        <v>142</v>
      </c>
      <c r="B5" s="91">
        <f>'INS Fact Sheet Backup'!J9</f>
        <v>0.79581852495666117</v>
      </c>
      <c r="C5" s="91" t="str">
        <f>'INS Fact Sheet Backup'!K9</f>
        <v>-</v>
      </c>
      <c r="D5">
        <v>4</v>
      </c>
    </row>
    <row r="6" spans="1:4" x14ac:dyDescent="0.3">
      <c r="A6" t="s">
        <v>143</v>
      </c>
      <c r="B6" s="91">
        <f>'INS Fact Sheet Backup'!J10</f>
        <v>0.69578892346252175</v>
      </c>
      <c r="C6" s="91">
        <f>'INS Fact Sheet Backup'!K10</f>
        <v>1.0313701338572061</v>
      </c>
      <c r="D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85B8-E83B-45DB-B55D-45A9C05EDDA2}">
  <sheetPr>
    <tabColor rgb="FFC00000"/>
  </sheetPr>
  <dimension ref="A1:C11"/>
  <sheetViews>
    <sheetView workbookViewId="0"/>
  </sheetViews>
  <sheetFormatPr defaultRowHeight="14.4" x14ac:dyDescent="0.3"/>
  <cols>
    <col min="1" max="1" width="19.5546875" bestFit="1" customWidth="1"/>
    <col min="2" max="2" width="9.109375" style="93"/>
  </cols>
  <sheetData>
    <row r="1" spans="1:3" x14ac:dyDescent="0.3">
      <c r="A1" t="s">
        <v>90</v>
      </c>
      <c r="B1" s="93" t="s">
        <v>91</v>
      </c>
      <c r="C1" t="s">
        <v>88</v>
      </c>
    </row>
    <row r="2" spans="1:3" x14ac:dyDescent="0.3">
      <c r="A2" t="str">
        <f>'INS Portfolio'!D4</f>
        <v>Mastercard Inc</v>
      </c>
      <c r="B2" s="93">
        <f>'INS Portfolio'!E4*100</f>
        <v>7.8</v>
      </c>
      <c r="C2">
        <v>1</v>
      </c>
    </row>
    <row r="3" spans="1:3" x14ac:dyDescent="0.3">
      <c r="A3" t="str">
        <f>'INS Portfolio'!D5</f>
        <v>Visa Inc</v>
      </c>
      <c r="B3" s="93">
        <f>'INS Portfolio'!E5*100</f>
        <v>7.3</v>
      </c>
      <c r="C3">
        <v>2</v>
      </c>
    </row>
    <row r="4" spans="1:3" x14ac:dyDescent="0.3">
      <c r="A4" t="str">
        <f>'INS Portfolio'!D6</f>
        <v>Crowdstrike Holdings Inc</v>
      </c>
      <c r="B4" s="93">
        <f>'INS Portfolio'!E6*100</f>
        <v>4.8</v>
      </c>
      <c r="C4">
        <v>3</v>
      </c>
    </row>
    <row r="5" spans="1:3" x14ac:dyDescent="0.3">
      <c r="A5" t="str">
        <f>'INS Portfolio'!D7</f>
        <v>SolarEdge Technologies Inc</v>
      </c>
      <c r="B5" s="93">
        <f>'INS Portfolio'!E7*100</f>
        <v>4.8</v>
      </c>
      <c r="C5">
        <v>4</v>
      </c>
    </row>
    <row r="6" spans="1:3" x14ac:dyDescent="0.3">
      <c r="A6" t="str">
        <f>'INS Portfolio'!D8</f>
        <v>RingCentral Inc</v>
      </c>
      <c r="B6" s="93">
        <f>'INS Portfolio'!E8*100</f>
        <v>4.7</v>
      </c>
      <c r="C6">
        <v>5</v>
      </c>
    </row>
    <row r="7" spans="1:3" x14ac:dyDescent="0.3">
      <c r="A7" t="str">
        <f>'INS Portfolio'!D9</f>
        <v>Peloton Interactive Inc</v>
      </c>
      <c r="B7" s="93">
        <f>'INS Portfolio'!E9*100</f>
        <v>4.7</v>
      </c>
      <c r="C7">
        <v>6</v>
      </c>
    </row>
    <row r="8" spans="1:3" x14ac:dyDescent="0.3">
      <c r="A8" t="str">
        <f>'INS Portfolio'!D10</f>
        <v>DocuSign Inc</v>
      </c>
      <c r="B8" s="93">
        <f>'INS Portfolio'!E10*100</f>
        <v>4.7</v>
      </c>
      <c r="C8">
        <v>7</v>
      </c>
    </row>
    <row r="9" spans="1:3" x14ac:dyDescent="0.3">
      <c r="A9" t="str">
        <f>'INS Portfolio'!D11</f>
        <v>Amazon.com Inc</v>
      </c>
      <c r="B9" s="93">
        <f>'INS Portfolio'!E11*100</f>
        <v>4.5999999999999996</v>
      </c>
      <c r="C9">
        <v>8</v>
      </c>
    </row>
    <row r="10" spans="1:3" x14ac:dyDescent="0.3">
      <c r="A10" t="str">
        <f>'INS Portfolio'!D12</f>
        <v>ServiceNow Inc</v>
      </c>
      <c r="B10" s="93">
        <f>'INS Portfolio'!E12*100</f>
        <v>4.5999999999999996</v>
      </c>
      <c r="C10">
        <v>9</v>
      </c>
    </row>
    <row r="11" spans="1:3" x14ac:dyDescent="0.3">
      <c r="A11" t="str">
        <f>'INS Portfolio'!D13</f>
        <v>Square Inc</v>
      </c>
      <c r="B11" s="93">
        <f>'INS Portfolio'!E13*100</f>
        <v>4.5999999999999996</v>
      </c>
      <c r="C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AEEE-6FE9-4E35-9121-8E97718AC490}">
  <sheetPr>
    <tabColor rgb="FFC00000"/>
  </sheetPr>
  <dimension ref="A1:C7"/>
  <sheetViews>
    <sheetView workbookViewId="0"/>
  </sheetViews>
  <sheetFormatPr defaultRowHeight="14.4" x14ac:dyDescent="0.3"/>
  <cols>
    <col min="1" max="1" width="22.5546875" bestFit="1" customWidth="1"/>
    <col min="2" max="2" width="9.109375" style="93"/>
  </cols>
  <sheetData>
    <row r="1" spans="1:3" x14ac:dyDescent="0.3">
      <c r="A1" t="s">
        <v>90</v>
      </c>
      <c r="B1" s="93" t="s">
        <v>91</v>
      </c>
      <c r="C1" t="s">
        <v>88</v>
      </c>
    </row>
    <row r="2" spans="1:3" x14ac:dyDescent="0.3">
      <c r="A2" t="str">
        <f>'INS Portfolio'!D16</f>
        <v>Information Technology</v>
      </c>
      <c r="B2" s="93">
        <f>'INS Portfolio'!E16*100</f>
        <v>57.000687164504797</v>
      </c>
      <c r="C2">
        <v>1</v>
      </c>
    </row>
    <row r="3" spans="1:3" x14ac:dyDescent="0.3">
      <c r="A3" t="str">
        <f>'INS Portfolio'!D17</f>
        <v>Consumer Discretionary</v>
      </c>
      <c r="B3" s="93">
        <f>'INS Portfolio'!E17*100</f>
        <v>13.284376872348322</v>
      </c>
      <c r="C3">
        <v>2</v>
      </c>
    </row>
    <row r="4" spans="1:3" x14ac:dyDescent="0.3">
      <c r="A4" t="str">
        <f>'INS Portfolio'!D18</f>
        <v>Communication Services</v>
      </c>
      <c r="B4" s="93">
        <f>'INS Portfolio'!E18*100</f>
        <v>12.616773534971859</v>
      </c>
      <c r="C4">
        <v>3</v>
      </c>
    </row>
    <row r="5" spans="1:3" x14ac:dyDescent="0.3">
      <c r="A5" t="str">
        <f>'INS Portfolio'!D19</f>
        <v>Health Care</v>
      </c>
      <c r="B5" s="93">
        <f>'INS Portfolio'!E19*100</f>
        <v>8.0041707423824153</v>
      </c>
      <c r="C5">
        <v>4</v>
      </c>
    </row>
    <row r="6" spans="1:3" x14ac:dyDescent="0.3">
      <c r="A6" t="str">
        <f>'INS Portfolio'!D20</f>
        <v>Financials</v>
      </c>
      <c r="B6" s="93">
        <f>'INS Portfolio'!E20*100</f>
        <v>7.7206027301581717</v>
      </c>
      <c r="C6">
        <v>5</v>
      </c>
    </row>
    <row r="7" spans="1:3" x14ac:dyDescent="0.3">
      <c r="A7" t="str">
        <f>'INS Portfolio'!D21</f>
        <v>Cash</v>
      </c>
      <c r="B7" s="93">
        <f>'INS Portfolio'!E21*100</f>
        <v>1.3733889556344294</v>
      </c>
      <c r="C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INS Fact Sheet Backup</vt:lpstr>
      <vt:lpstr>INS Portfolio</vt:lpstr>
      <vt:lpstr>INS</vt:lpstr>
      <vt:lpstr>INS_EXPORT_AnnualReturn</vt:lpstr>
      <vt:lpstr>INS_EXPORT_10kChart</vt:lpstr>
      <vt:lpstr>INS_EXPORT_PerformanceTable</vt:lpstr>
      <vt:lpstr>INS_EXPORT_PerfRisk&amp;Statistics</vt:lpstr>
      <vt:lpstr>INS_EXPORT_TopHoldings</vt:lpstr>
      <vt:lpstr>INS_EXPORT_SectorAllocation</vt:lpstr>
      <vt:lpstr>INS_EXPORT_PortCharacteristics</vt:lpstr>
      <vt:lpstr>INS!Print_Titles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2021-01-11T15:54:30Z</dcterms:modified>
</cp:coreProperties>
</file>