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Rational\HBA\"/>
    </mc:Choice>
  </mc:AlternateContent>
  <xr:revisionPtr revIDLastSave="0" documentId="13_ncr:1_{C3DA27AA-54DA-4582-997C-DA761722DE7A}" xr6:coauthVersionLast="45" xr6:coauthVersionMax="45" xr10:uidLastSave="{00000000-0000-0000-0000-000000000000}"/>
  <bookViews>
    <workbookView xWindow="-108" yWindow="-108" windowWidth="23256" windowHeight="12576" tabRatio="768" firstSheet="1" activeTab="1" xr2:uid="{00000000-000D-0000-FFFF-FFFF00000000}"/>
  </bookViews>
  <sheets>
    <sheet name="Strategic Allocation-DATA" sheetId="1" r:id="rId1"/>
    <sheet name="Strategic Allocation-FACT SHEET" sheetId="4" r:id="rId2"/>
    <sheet name="HBA_EXPORT_PerformanceTable" sheetId="5" r:id="rId3"/>
    <sheet name="HBA_EXPORT_Perf&amp;RiskStats" sheetId="6" r:id="rId4"/>
    <sheet name="HBA_EXPORT_CurrentHoldings" sheetId="7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4" l="1"/>
  <c r="D30" i="4"/>
  <c r="E29" i="4"/>
  <c r="D29" i="4"/>
  <c r="D28" i="4"/>
  <c r="D27" i="4"/>
  <c r="D26" i="4"/>
  <c r="E25" i="4"/>
  <c r="D25" i="4"/>
  <c r="E24" i="4"/>
  <c r="D24" i="4"/>
  <c r="E23" i="4"/>
  <c r="D23" i="4"/>
  <c r="N19" i="4"/>
  <c r="I19" i="4"/>
  <c r="F19" i="4"/>
  <c r="E15" i="4"/>
  <c r="E19" i="4" s="1"/>
  <c r="D15" i="4"/>
  <c r="D19" i="4" s="1"/>
  <c r="C15" i="4"/>
  <c r="C19" i="4" s="1"/>
  <c r="H14" i="4"/>
  <c r="G14" i="4"/>
  <c r="E14" i="4"/>
  <c r="D14" i="4"/>
  <c r="O13" i="4"/>
  <c r="O12" i="4"/>
  <c r="O11" i="4"/>
  <c r="F11" i="4"/>
  <c r="E11" i="4"/>
  <c r="D11" i="4"/>
  <c r="O10" i="4"/>
  <c r="O19" i="4" s="1"/>
  <c r="F10" i="4"/>
  <c r="E10" i="4"/>
  <c r="O9" i="4"/>
  <c r="F9" i="4"/>
  <c r="E9" i="4"/>
  <c r="D9" i="4"/>
  <c r="O8" i="4"/>
  <c r="F8" i="4"/>
  <c r="E8" i="4"/>
  <c r="D8" i="4"/>
  <c r="O7" i="4"/>
  <c r="F7" i="4"/>
  <c r="E7" i="4"/>
  <c r="D7" i="4"/>
  <c r="O6" i="4"/>
  <c r="F6" i="4"/>
  <c r="E6" i="4"/>
  <c r="D6" i="4"/>
  <c r="F5" i="4"/>
  <c r="E5" i="4"/>
  <c r="F4" i="4"/>
  <c r="E21" i="4" s="1"/>
  <c r="E4" i="4"/>
  <c r="D4" i="4"/>
  <c r="AL140" i="1" l="1"/>
  <c r="AJ140" i="1"/>
  <c r="AI140" i="1"/>
  <c r="AB140" i="1"/>
  <c r="AA140" i="1"/>
  <c r="Z140" i="1"/>
  <c r="Y140" i="1"/>
  <c r="W140" i="1"/>
  <c r="V140" i="1"/>
  <c r="U140" i="1"/>
  <c r="T140" i="1"/>
  <c r="M140" i="1"/>
  <c r="K140" i="1"/>
  <c r="J140" i="1"/>
  <c r="AL139" i="1"/>
  <c r="AJ139" i="1"/>
  <c r="AI139" i="1"/>
  <c r="W139" i="1"/>
  <c r="V139" i="1"/>
  <c r="U139" i="1"/>
  <c r="T139" i="1"/>
  <c r="M139" i="1"/>
  <c r="K139" i="1"/>
  <c r="J139" i="1"/>
  <c r="AL138" i="1"/>
  <c r="AJ138" i="1"/>
  <c r="AI138" i="1"/>
  <c r="W138" i="1"/>
  <c r="V138" i="1"/>
  <c r="U138" i="1"/>
  <c r="T138" i="1"/>
  <c r="M138" i="1"/>
  <c r="K138" i="1"/>
  <c r="J138" i="1"/>
  <c r="AL137" i="1"/>
  <c r="AJ137" i="1"/>
  <c r="AI137" i="1"/>
  <c r="AB137" i="1"/>
  <c r="AA137" i="1"/>
  <c r="Z137" i="1"/>
  <c r="Y137" i="1"/>
  <c r="W137" i="1"/>
  <c r="V137" i="1"/>
  <c r="U137" i="1"/>
  <c r="T137" i="1"/>
  <c r="M137" i="1"/>
  <c r="K137" i="1"/>
  <c r="J137" i="1"/>
  <c r="AL136" i="1"/>
  <c r="AJ136" i="1"/>
  <c r="AI136" i="1"/>
  <c r="W136" i="1"/>
  <c r="V136" i="1"/>
  <c r="U136" i="1"/>
  <c r="T136" i="1"/>
  <c r="M136" i="1"/>
  <c r="K136" i="1"/>
  <c r="J136" i="1"/>
  <c r="AL135" i="1"/>
  <c r="AJ135" i="1"/>
  <c r="AI135" i="1"/>
  <c r="W135" i="1"/>
  <c r="V135" i="1"/>
  <c r="U135" i="1"/>
  <c r="T135" i="1"/>
  <c r="M135" i="1"/>
  <c r="K135" i="1"/>
  <c r="J135" i="1"/>
  <c r="AL134" i="1"/>
  <c r="AJ134" i="1"/>
  <c r="AI134" i="1"/>
  <c r="AB134" i="1"/>
  <c r="AA134" i="1"/>
  <c r="Z134" i="1"/>
  <c r="Y134" i="1"/>
  <c r="W134" i="1"/>
  <c r="V134" i="1"/>
  <c r="U134" i="1"/>
  <c r="T134" i="1"/>
  <c r="M134" i="1"/>
  <c r="K134" i="1"/>
  <c r="J134" i="1"/>
  <c r="AL133" i="1"/>
  <c r="AJ133" i="1"/>
  <c r="AI133" i="1"/>
  <c r="W133" i="1"/>
  <c r="V133" i="1"/>
  <c r="U133" i="1"/>
  <c r="T133" i="1"/>
  <c r="M133" i="1"/>
  <c r="K133" i="1"/>
  <c r="J133" i="1"/>
  <c r="AL132" i="1"/>
  <c r="AJ132" i="1"/>
  <c r="AI132" i="1"/>
  <c r="W132" i="1"/>
  <c r="V132" i="1"/>
  <c r="U132" i="1"/>
  <c r="T132" i="1"/>
  <c r="M132" i="1"/>
  <c r="K132" i="1"/>
  <c r="J132" i="1"/>
  <c r="AL131" i="1"/>
  <c r="AJ131" i="1"/>
  <c r="AI131" i="1"/>
  <c r="AB131" i="1"/>
  <c r="AA131" i="1"/>
  <c r="Z131" i="1"/>
  <c r="Y131" i="1"/>
  <c r="W131" i="1"/>
  <c r="V131" i="1"/>
  <c r="U131" i="1"/>
  <c r="T131" i="1"/>
  <c r="M131" i="1"/>
  <c r="K131" i="1"/>
  <c r="J131" i="1"/>
  <c r="AL130" i="1"/>
  <c r="AJ130" i="1"/>
  <c r="AI130" i="1"/>
  <c r="W130" i="1"/>
  <c r="V130" i="1"/>
  <c r="U130" i="1"/>
  <c r="T130" i="1"/>
  <c r="M130" i="1"/>
  <c r="K130" i="1"/>
  <c r="J130" i="1"/>
  <c r="AL129" i="1"/>
  <c r="AJ129" i="1"/>
  <c r="AI129" i="1"/>
  <c r="W129" i="1"/>
  <c r="V129" i="1"/>
  <c r="U129" i="1"/>
  <c r="T129" i="1"/>
  <c r="M129" i="1"/>
  <c r="K129" i="1"/>
  <c r="J129" i="1"/>
  <c r="AL128" i="1"/>
  <c r="AJ128" i="1"/>
  <c r="AI128" i="1"/>
  <c r="AB128" i="1"/>
  <c r="AA128" i="1"/>
  <c r="Z128" i="1"/>
  <c r="Y128" i="1"/>
  <c r="W128" i="1"/>
  <c r="V128" i="1"/>
  <c r="U128" i="1"/>
  <c r="T128" i="1"/>
  <c r="M128" i="1"/>
  <c r="K128" i="1"/>
  <c r="J128" i="1"/>
  <c r="AL127" i="1"/>
  <c r="AJ127" i="1"/>
  <c r="AI127" i="1"/>
  <c r="W127" i="1"/>
  <c r="V127" i="1"/>
  <c r="U127" i="1"/>
  <c r="T127" i="1"/>
  <c r="M127" i="1"/>
  <c r="K127" i="1"/>
  <c r="J127" i="1"/>
  <c r="AL126" i="1"/>
  <c r="AJ126" i="1"/>
  <c r="AI126" i="1"/>
  <c r="W126" i="1"/>
  <c r="V126" i="1"/>
  <c r="U126" i="1"/>
  <c r="T126" i="1"/>
  <c r="M126" i="1"/>
  <c r="K126" i="1"/>
  <c r="J126" i="1"/>
  <c r="AL125" i="1"/>
  <c r="AJ125" i="1"/>
  <c r="AI125" i="1"/>
  <c r="AB125" i="1"/>
  <c r="AA125" i="1"/>
  <c r="Z125" i="1"/>
  <c r="Y125" i="1"/>
  <c r="W125" i="1"/>
  <c r="V125" i="1"/>
  <c r="U125" i="1"/>
  <c r="T125" i="1"/>
  <c r="M125" i="1"/>
  <c r="K125" i="1"/>
  <c r="J125" i="1"/>
  <c r="AL124" i="1"/>
  <c r="AJ124" i="1"/>
  <c r="AI124" i="1"/>
  <c r="W124" i="1"/>
  <c r="V124" i="1"/>
  <c r="U124" i="1"/>
  <c r="T124" i="1"/>
  <c r="M124" i="1"/>
  <c r="K124" i="1"/>
  <c r="J124" i="1"/>
  <c r="AL123" i="1"/>
  <c r="AJ123" i="1"/>
  <c r="AI123" i="1"/>
  <c r="W123" i="1"/>
  <c r="V123" i="1"/>
  <c r="U123" i="1"/>
  <c r="T123" i="1"/>
  <c r="M123" i="1"/>
  <c r="K123" i="1"/>
  <c r="J123" i="1"/>
  <c r="AL122" i="1"/>
  <c r="AJ122" i="1"/>
  <c r="AI122" i="1"/>
  <c r="AB122" i="1"/>
  <c r="AA122" i="1"/>
  <c r="Z122" i="1"/>
  <c r="Y122" i="1"/>
  <c r="W122" i="1"/>
  <c r="V122" i="1"/>
  <c r="U122" i="1"/>
  <c r="T122" i="1"/>
  <c r="M122" i="1"/>
  <c r="K122" i="1"/>
  <c r="J122" i="1"/>
  <c r="AL121" i="1"/>
  <c r="AJ121" i="1"/>
  <c r="AI121" i="1"/>
  <c r="W121" i="1"/>
  <c r="V121" i="1"/>
  <c r="U121" i="1"/>
  <c r="T121" i="1"/>
  <c r="M121" i="1"/>
  <c r="K121" i="1"/>
  <c r="J121" i="1"/>
  <c r="AL120" i="1"/>
  <c r="AJ120" i="1"/>
  <c r="AI120" i="1"/>
  <c r="W120" i="1"/>
  <c r="V120" i="1"/>
  <c r="U120" i="1"/>
  <c r="T120" i="1"/>
  <c r="M120" i="1"/>
  <c r="K120" i="1"/>
  <c r="J120" i="1"/>
  <c r="AL119" i="1"/>
  <c r="AJ119" i="1"/>
  <c r="AI119" i="1"/>
  <c r="AB119" i="1"/>
  <c r="AA119" i="1"/>
  <c r="Z119" i="1"/>
  <c r="Y119" i="1"/>
  <c r="W119" i="1"/>
  <c r="V119" i="1"/>
  <c r="U119" i="1"/>
  <c r="T119" i="1"/>
  <c r="M119" i="1"/>
  <c r="K119" i="1"/>
  <c r="J119" i="1"/>
  <c r="AL118" i="1"/>
  <c r="AJ118" i="1"/>
  <c r="AI118" i="1"/>
  <c r="W118" i="1"/>
  <c r="V118" i="1"/>
  <c r="U118" i="1"/>
  <c r="T118" i="1"/>
  <c r="M118" i="1"/>
  <c r="K118" i="1"/>
  <c r="J118" i="1"/>
  <c r="AL117" i="1"/>
  <c r="AJ117" i="1"/>
  <c r="AI117" i="1"/>
  <c r="W117" i="1"/>
  <c r="V117" i="1"/>
  <c r="U117" i="1"/>
  <c r="T117" i="1"/>
  <c r="M117" i="1"/>
  <c r="K117" i="1"/>
  <c r="J117" i="1"/>
  <c r="AL116" i="1"/>
  <c r="AJ116" i="1"/>
  <c r="AI116" i="1"/>
  <c r="AG116" i="1"/>
  <c r="AE116" i="1"/>
  <c r="AD116" i="1"/>
  <c r="AB116" i="1"/>
  <c r="AA116" i="1"/>
  <c r="Z116" i="1"/>
  <c r="Y116" i="1"/>
  <c r="W116" i="1"/>
  <c r="V116" i="1"/>
  <c r="U116" i="1"/>
  <c r="T116" i="1"/>
  <c r="M116" i="1"/>
  <c r="K116" i="1"/>
  <c r="J116" i="1"/>
  <c r="AL115" i="1"/>
  <c r="AJ115" i="1"/>
  <c r="AI115" i="1"/>
  <c r="W115" i="1"/>
  <c r="V115" i="1"/>
  <c r="U115" i="1"/>
  <c r="T115" i="1"/>
  <c r="M115" i="1"/>
  <c r="K115" i="1"/>
  <c r="J115" i="1"/>
  <c r="AL114" i="1"/>
  <c r="AJ114" i="1"/>
  <c r="AI114" i="1"/>
  <c r="W114" i="1"/>
  <c r="V114" i="1"/>
  <c r="U114" i="1"/>
  <c r="T114" i="1"/>
  <c r="M114" i="1"/>
  <c r="K114" i="1"/>
  <c r="J114" i="1"/>
  <c r="AL113" i="1"/>
  <c r="AJ113" i="1"/>
  <c r="AI113" i="1"/>
  <c r="AB113" i="1"/>
  <c r="AA113" i="1"/>
  <c r="Z113" i="1"/>
  <c r="Y113" i="1"/>
  <c r="W113" i="1"/>
  <c r="V113" i="1"/>
  <c r="U113" i="1"/>
  <c r="T113" i="1"/>
  <c r="M113" i="1"/>
  <c r="K113" i="1"/>
  <c r="J113" i="1"/>
  <c r="AL112" i="1"/>
  <c r="AJ112" i="1"/>
  <c r="AI112" i="1"/>
  <c r="W112" i="1"/>
  <c r="V112" i="1"/>
  <c r="U112" i="1"/>
  <c r="T112" i="1"/>
  <c r="M112" i="1"/>
  <c r="K112" i="1"/>
  <c r="J112" i="1"/>
  <c r="AL111" i="1"/>
  <c r="AJ111" i="1"/>
  <c r="AI111" i="1"/>
  <c r="W111" i="1"/>
  <c r="V111" i="1"/>
  <c r="U111" i="1"/>
  <c r="T111" i="1"/>
  <c r="M111" i="1"/>
  <c r="K111" i="1"/>
  <c r="J111" i="1"/>
  <c r="AL110" i="1"/>
  <c r="AJ110" i="1"/>
  <c r="AI110" i="1"/>
  <c r="AB110" i="1"/>
  <c r="AA110" i="1"/>
  <c r="Z110" i="1"/>
  <c r="Y110" i="1"/>
  <c r="W110" i="1"/>
  <c r="V110" i="1"/>
  <c r="U110" i="1"/>
  <c r="T110" i="1"/>
  <c r="M110" i="1"/>
  <c r="K110" i="1"/>
  <c r="J110" i="1"/>
  <c r="AL109" i="1"/>
  <c r="AJ109" i="1"/>
  <c r="AI109" i="1"/>
  <c r="W109" i="1"/>
  <c r="V109" i="1"/>
  <c r="U109" i="1"/>
  <c r="T109" i="1"/>
  <c r="M109" i="1"/>
  <c r="K109" i="1"/>
  <c r="J109" i="1"/>
  <c r="AL108" i="1"/>
  <c r="AJ108" i="1"/>
  <c r="AI108" i="1"/>
  <c r="W108" i="1"/>
  <c r="V108" i="1"/>
  <c r="U108" i="1"/>
  <c r="T108" i="1"/>
  <c r="M108" i="1"/>
  <c r="K108" i="1"/>
  <c r="J108" i="1"/>
  <c r="AL107" i="1"/>
  <c r="AJ107" i="1"/>
  <c r="AI107" i="1"/>
  <c r="AB107" i="1"/>
  <c r="Z107" i="1"/>
  <c r="Y107" i="1"/>
  <c r="W107" i="1"/>
  <c r="V107" i="1"/>
  <c r="U107" i="1"/>
  <c r="T107" i="1"/>
  <c r="M107" i="1"/>
  <c r="K107" i="1"/>
  <c r="J107" i="1"/>
  <c r="AL106" i="1"/>
  <c r="AJ106" i="1"/>
  <c r="AI106" i="1"/>
  <c r="W106" i="1"/>
  <c r="V106" i="1"/>
  <c r="U106" i="1"/>
  <c r="T106" i="1"/>
  <c r="M106" i="1"/>
  <c r="K106" i="1"/>
  <c r="J106" i="1"/>
  <c r="AL105" i="1"/>
  <c r="AJ105" i="1"/>
  <c r="AI105" i="1"/>
  <c r="W105" i="1"/>
  <c r="V105" i="1"/>
  <c r="U105" i="1"/>
  <c r="T105" i="1"/>
  <c r="M105" i="1"/>
  <c r="K105" i="1"/>
  <c r="J105" i="1"/>
  <c r="H105" i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AL104" i="1"/>
  <c r="AJ104" i="1"/>
  <c r="AI104" i="1"/>
  <c r="AG104" i="1"/>
  <c r="AE104" i="1"/>
  <c r="AD104" i="1"/>
  <c r="AB104" i="1"/>
  <c r="Z104" i="1"/>
  <c r="Y104" i="1"/>
  <c r="W104" i="1"/>
  <c r="U104" i="1"/>
  <c r="T104" i="1"/>
  <c r="M104" i="1"/>
  <c r="K104" i="1"/>
  <c r="J104" i="1"/>
  <c r="AL103" i="1"/>
  <c r="AJ103" i="1"/>
  <c r="AI103" i="1"/>
  <c r="W103" i="1"/>
  <c r="U103" i="1"/>
  <c r="T103" i="1"/>
  <c r="M103" i="1"/>
  <c r="K103" i="1"/>
  <c r="J103" i="1"/>
  <c r="AL102" i="1"/>
  <c r="AJ102" i="1"/>
  <c r="AI102" i="1"/>
  <c r="W102" i="1"/>
  <c r="U102" i="1"/>
  <c r="T102" i="1"/>
  <c r="M102" i="1"/>
  <c r="K102" i="1"/>
  <c r="J102" i="1"/>
  <c r="AL101" i="1"/>
  <c r="AJ101" i="1"/>
  <c r="AI101" i="1"/>
  <c r="AB101" i="1"/>
  <c r="Z101" i="1"/>
  <c r="Y101" i="1"/>
  <c r="W101" i="1"/>
  <c r="U101" i="1"/>
  <c r="T101" i="1"/>
  <c r="M101" i="1"/>
  <c r="K101" i="1"/>
  <c r="J101" i="1"/>
  <c r="AL100" i="1"/>
  <c r="AJ100" i="1"/>
  <c r="AI100" i="1"/>
  <c r="W100" i="1"/>
  <c r="U100" i="1"/>
  <c r="T100" i="1"/>
  <c r="M100" i="1"/>
  <c r="K100" i="1"/>
  <c r="J100" i="1"/>
  <c r="AL99" i="1"/>
  <c r="AJ99" i="1"/>
  <c r="AI99" i="1"/>
  <c r="W99" i="1"/>
  <c r="U99" i="1"/>
  <c r="T99" i="1"/>
  <c r="M99" i="1"/>
  <c r="K99" i="1"/>
  <c r="J99" i="1"/>
  <c r="AL98" i="1"/>
  <c r="AJ98" i="1"/>
  <c r="AI98" i="1"/>
  <c r="AB98" i="1"/>
  <c r="Z98" i="1"/>
  <c r="Y98" i="1"/>
  <c r="W98" i="1"/>
  <c r="U98" i="1"/>
  <c r="T98" i="1"/>
  <c r="M98" i="1"/>
  <c r="K98" i="1"/>
  <c r="J98" i="1"/>
  <c r="AL97" i="1"/>
  <c r="AJ97" i="1"/>
  <c r="AI97" i="1"/>
  <c r="W97" i="1"/>
  <c r="U97" i="1"/>
  <c r="T97" i="1"/>
  <c r="M97" i="1"/>
  <c r="K97" i="1"/>
  <c r="J97" i="1"/>
  <c r="AL96" i="1"/>
  <c r="AJ96" i="1"/>
  <c r="AI96" i="1"/>
  <c r="W96" i="1"/>
  <c r="U96" i="1"/>
  <c r="T96" i="1"/>
  <c r="M96" i="1"/>
  <c r="K96" i="1"/>
  <c r="J96" i="1"/>
  <c r="AL95" i="1"/>
  <c r="AJ95" i="1"/>
  <c r="AI95" i="1"/>
  <c r="AG95" i="1"/>
  <c r="AE95" i="1"/>
  <c r="AD95" i="1"/>
  <c r="AB95" i="1"/>
  <c r="Z95" i="1"/>
  <c r="Y95" i="1"/>
  <c r="W95" i="1"/>
  <c r="U95" i="1"/>
  <c r="T95" i="1"/>
  <c r="M95" i="1"/>
  <c r="K95" i="1"/>
  <c r="J95" i="1"/>
  <c r="AL94" i="1"/>
  <c r="AJ94" i="1"/>
  <c r="AI94" i="1"/>
  <c r="W94" i="1"/>
  <c r="U94" i="1"/>
  <c r="T94" i="1"/>
  <c r="M94" i="1"/>
  <c r="K94" i="1"/>
  <c r="J94" i="1"/>
  <c r="AL93" i="1"/>
  <c r="AJ93" i="1"/>
  <c r="AI93" i="1"/>
  <c r="W93" i="1"/>
  <c r="U93" i="1"/>
  <c r="T93" i="1"/>
  <c r="M93" i="1"/>
  <c r="K93" i="1"/>
  <c r="J93" i="1"/>
  <c r="AL92" i="1"/>
  <c r="AJ92" i="1"/>
  <c r="AI92" i="1"/>
  <c r="AB92" i="1"/>
  <c r="Z92" i="1"/>
  <c r="Y92" i="1"/>
  <c r="W92" i="1"/>
  <c r="U92" i="1"/>
  <c r="T92" i="1"/>
  <c r="M92" i="1"/>
  <c r="K92" i="1"/>
  <c r="J92" i="1"/>
  <c r="AL91" i="1"/>
  <c r="AJ91" i="1"/>
  <c r="AI91" i="1"/>
  <c r="W91" i="1"/>
  <c r="U91" i="1"/>
  <c r="T91" i="1"/>
  <c r="M91" i="1"/>
  <c r="K91" i="1"/>
  <c r="J91" i="1"/>
  <c r="AL90" i="1"/>
  <c r="AJ90" i="1"/>
  <c r="AI90" i="1"/>
  <c r="W90" i="1"/>
  <c r="U90" i="1"/>
  <c r="T90" i="1"/>
  <c r="M90" i="1"/>
  <c r="K90" i="1"/>
  <c r="J90" i="1"/>
  <c r="AL89" i="1"/>
  <c r="AJ89" i="1"/>
  <c r="AI89" i="1"/>
  <c r="AB89" i="1"/>
  <c r="Z89" i="1"/>
  <c r="Y89" i="1"/>
  <c r="W89" i="1"/>
  <c r="U89" i="1"/>
  <c r="T89" i="1"/>
  <c r="M89" i="1"/>
  <c r="K89" i="1"/>
  <c r="J89" i="1"/>
  <c r="AL88" i="1"/>
  <c r="AJ88" i="1"/>
  <c r="AI88" i="1"/>
  <c r="W88" i="1"/>
  <c r="U88" i="1"/>
  <c r="T88" i="1"/>
  <c r="M88" i="1"/>
  <c r="K88" i="1"/>
  <c r="J88" i="1"/>
  <c r="AL87" i="1"/>
  <c r="AJ87" i="1"/>
  <c r="AI87" i="1"/>
  <c r="W87" i="1"/>
  <c r="U87" i="1"/>
  <c r="T87" i="1"/>
  <c r="M87" i="1"/>
  <c r="K87" i="1"/>
  <c r="J87" i="1"/>
  <c r="AL86" i="1"/>
  <c r="AJ86" i="1"/>
  <c r="AI86" i="1"/>
  <c r="AB86" i="1"/>
  <c r="Z86" i="1"/>
  <c r="Y86" i="1"/>
  <c r="W86" i="1"/>
  <c r="U86" i="1"/>
  <c r="T86" i="1"/>
  <c r="M86" i="1"/>
  <c r="K86" i="1"/>
  <c r="J86" i="1"/>
  <c r="AL85" i="1"/>
  <c r="AJ85" i="1"/>
  <c r="AI85" i="1"/>
  <c r="W85" i="1"/>
  <c r="U85" i="1"/>
  <c r="T85" i="1"/>
  <c r="M85" i="1"/>
  <c r="K85" i="1"/>
  <c r="J85" i="1"/>
  <c r="AL84" i="1"/>
  <c r="AJ84" i="1"/>
  <c r="AI84" i="1"/>
  <c r="W84" i="1"/>
  <c r="U84" i="1"/>
  <c r="T84" i="1"/>
  <c r="M84" i="1"/>
  <c r="K84" i="1"/>
  <c r="J84" i="1"/>
  <c r="AL83" i="1"/>
  <c r="AJ83" i="1"/>
  <c r="AI83" i="1"/>
  <c r="AG83" i="1"/>
  <c r="AE83" i="1"/>
  <c r="AD83" i="1"/>
  <c r="AB83" i="1"/>
  <c r="Z83" i="1"/>
  <c r="Y83" i="1"/>
  <c r="W83" i="1"/>
  <c r="U83" i="1"/>
  <c r="T83" i="1"/>
  <c r="M83" i="1"/>
  <c r="K83" i="1"/>
  <c r="J83" i="1"/>
  <c r="AL82" i="1"/>
  <c r="AJ82" i="1"/>
  <c r="AI82" i="1"/>
  <c r="W82" i="1"/>
  <c r="U82" i="1"/>
  <c r="T82" i="1"/>
  <c r="M82" i="1"/>
  <c r="K82" i="1"/>
  <c r="J82" i="1"/>
  <c r="AL81" i="1"/>
  <c r="AJ81" i="1"/>
  <c r="AI81" i="1"/>
  <c r="W81" i="1"/>
  <c r="U81" i="1"/>
  <c r="T81" i="1"/>
  <c r="M81" i="1"/>
  <c r="K81" i="1"/>
  <c r="J81" i="1"/>
  <c r="AL80" i="1"/>
  <c r="AJ80" i="1"/>
  <c r="AI80" i="1"/>
  <c r="AB80" i="1"/>
  <c r="Z80" i="1"/>
  <c r="Y80" i="1"/>
  <c r="W80" i="1"/>
  <c r="U80" i="1"/>
  <c r="T80" i="1"/>
  <c r="M80" i="1"/>
  <c r="K80" i="1"/>
  <c r="J80" i="1"/>
  <c r="AL79" i="1"/>
  <c r="AJ79" i="1"/>
  <c r="AI79" i="1"/>
  <c r="W79" i="1"/>
  <c r="U79" i="1"/>
  <c r="T79" i="1"/>
  <c r="M79" i="1"/>
  <c r="K79" i="1"/>
  <c r="J79" i="1"/>
  <c r="AL78" i="1"/>
  <c r="AJ78" i="1"/>
  <c r="AI78" i="1"/>
  <c r="W78" i="1"/>
  <c r="U78" i="1"/>
  <c r="T78" i="1"/>
  <c r="M78" i="1"/>
  <c r="K78" i="1"/>
  <c r="J78" i="1"/>
  <c r="AL77" i="1"/>
  <c r="AJ77" i="1"/>
  <c r="AI77" i="1"/>
  <c r="AB77" i="1"/>
  <c r="Z77" i="1"/>
  <c r="Y77" i="1"/>
  <c r="W77" i="1"/>
  <c r="U77" i="1"/>
  <c r="T77" i="1"/>
  <c r="M77" i="1"/>
  <c r="K77" i="1"/>
  <c r="J77" i="1"/>
  <c r="AL76" i="1"/>
  <c r="AJ76" i="1"/>
  <c r="AI76" i="1"/>
  <c r="W76" i="1"/>
  <c r="U76" i="1"/>
  <c r="T76" i="1"/>
  <c r="M76" i="1"/>
  <c r="K76" i="1"/>
  <c r="J76" i="1"/>
  <c r="AL75" i="1"/>
  <c r="AJ75" i="1"/>
  <c r="AI75" i="1"/>
  <c r="W75" i="1"/>
  <c r="U75" i="1"/>
  <c r="T75" i="1"/>
  <c r="M75" i="1"/>
  <c r="K75" i="1"/>
  <c r="J75" i="1"/>
  <c r="AL74" i="1"/>
  <c r="AJ74" i="1"/>
  <c r="AI74" i="1"/>
  <c r="AB74" i="1"/>
  <c r="Z74" i="1"/>
  <c r="Y74" i="1"/>
  <c r="W74" i="1"/>
  <c r="U74" i="1"/>
  <c r="T74" i="1"/>
  <c r="M74" i="1"/>
  <c r="K74" i="1"/>
  <c r="J74" i="1"/>
  <c r="AL73" i="1"/>
  <c r="AJ73" i="1"/>
  <c r="AI73" i="1"/>
  <c r="W73" i="1"/>
  <c r="U73" i="1"/>
  <c r="T73" i="1"/>
  <c r="M73" i="1"/>
  <c r="K73" i="1"/>
  <c r="J73" i="1"/>
  <c r="AL72" i="1"/>
  <c r="AJ72" i="1"/>
  <c r="AI72" i="1"/>
  <c r="W72" i="1"/>
  <c r="U72" i="1"/>
  <c r="T72" i="1"/>
  <c r="M72" i="1"/>
  <c r="K72" i="1"/>
  <c r="J72" i="1"/>
  <c r="AL71" i="1"/>
  <c r="AJ71" i="1"/>
  <c r="AI71" i="1"/>
  <c r="AG71" i="1"/>
  <c r="AE71" i="1"/>
  <c r="AD71" i="1"/>
  <c r="AB71" i="1"/>
  <c r="Z71" i="1"/>
  <c r="Y71" i="1"/>
  <c r="W71" i="1"/>
  <c r="U71" i="1"/>
  <c r="T71" i="1"/>
  <c r="M71" i="1"/>
  <c r="K71" i="1"/>
  <c r="J71" i="1"/>
  <c r="AL70" i="1"/>
  <c r="AJ70" i="1"/>
  <c r="AI70" i="1"/>
  <c r="W70" i="1"/>
  <c r="U70" i="1"/>
  <c r="T70" i="1"/>
  <c r="M70" i="1"/>
  <c r="K70" i="1"/>
  <c r="J70" i="1"/>
  <c r="AL69" i="1"/>
  <c r="AJ69" i="1"/>
  <c r="AI69" i="1"/>
  <c r="W69" i="1"/>
  <c r="U69" i="1"/>
  <c r="T69" i="1"/>
  <c r="M69" i="1"/>
  <c r="K69" i="1"/>
  <c r="J69" i="1"/>
  <c r="AL68" i="1"/>
  <c r="AJ68" i="1"/>
  <c r="AI68" i="1"/>
  <c r="AB68" i="1"/>
  <c r="Z68" i="1"/>
  <c r="Y68" i="1"/>
  <c r="W68" i="1"/>
  <c r="U68" i="1"/>
  <c r="T68" i="1"/>
  <c r="M68" i="1"/>
  <c r="K68" i="1"/>
  <c r="J68" i="1"/>
  <c r="AL67" i="1"/>
  <c r="AJ67" i="1"/>
  <c r="AI67" i="1"/>
  <c r="W67" i="1"/>
  <c r="U67" i="1"/>
  <c r="T67" i="1"/>
  <c r="M67" i="1"/>
  <c r="K67" i="1"/>
  <c r="J67" i="1"/>
  <c r="AL66" i="1"/>
  <c r="AJ66" i="1"/>
  <c r="AI66" i="1"/>
  <c r="W66" i="1"/>
  <c r="U66" i="1"/>
  <c r="T66" i="1"/>
  <c r="M66" i="1"/>
  <c r="K66" i="1"/>
  <c r="J66" i="1"/>
  <c r="AL65" i="1"/>
  <c r="AJ65" i="1"/>
  <c r="AI65" i="1"/>
  <c r="AB65" i="1"/>
  <c r="Z65" i="1"/>
  <c r="Y65" i="1"/>
  <c r="W65" i="1"/>
  <c r="U65" i="1"/>
  <c r="T65" i="1"/>
  <c r="M65" i="1"/>
  <c r="K65" i="1"/>
  <c r="J65" i="1"/>
  <c r="AL64" i="1"/>
  <c r="AJ64" i="1"/>
  <c r="AI64" i="1"/>
  <c r="W64" i="1"/>
  <c r="U64" i="1"/>
  <c r="T64" i="1"/>
  <c r="M64" i="1"/>
  <c r="K64" i="1"/>
  <c r="J64" i="1"/>
  <c r="AL63" i="1"/>
  <c r="AJ63" i="1"/>
  <c r="AI63" i="1"/>
  <c r="W63" i="1"/>
  <c r="U63" i="1"/>
  <c r="T63" i="1"/>
  <c r="M63" i="1"/>
  <c r="K63" i="1"/>
  <c r="J63" i="1"/>
  <c r="AL62" i="1"/>
  <c r="AJ62" i="1"/>
  <c r="AI62" i="1"/>
  <c r="AB62" i="1"/>
  <c r="Z62" i="1"/>
  <c r="Y62" i="1"/>
  <c r="W62" i="1"/>
  <c r="U62" i="1"/>
  <c r="T62" i="1"/>
  <c r="M62" i="1"/>
  <c r="K62" i="1"/>
  <c r="J62" i="1"/>
  <c r="AL61" i="1"/>
  <c r="AJ61" i="1"/>
  <c r="AI61" i="1"/>
  <c r="W61" i="1"/>
  <c r="U61" i="1"/>
  <c r="T61" i="1"/>
  <c r="M61" i="1"/>
  <c r="K61" i="1"/>
  <c r="J61" i="1"/>
  <c r="AL60" i="1"/>
  <c r="AJ60" i="1"/>
  <c r="AI60" i="1"/>
  <c r="W60" i="1"/>
  <c r="U60" i="1"/>
  <c r="T60" i="1"/>
  <c r="M60" i="1"/>
  <c r="K60" i="1"/>
  <c r="J60" i="1"/>
  <c r="AL59" i="1"/>
  <c r="AJ59" i="1"/>
  <c r="AI59" i="1"/>
  <c r="AG59" i="1"/>
  <c r="AE59" i="1"/>
  <c r="AD59" i="1"/>
  <c r="AB59" i="1"/>
  <c r="Z59" i="1"/>
  <c r="Y59" i="1"/>
  <c r="W59" i="1"/>
  <c r="U59" i="1"/>
  <c r="T59" i="1"/>
  <c r="M59" i="1"/>
  <c r="K59" i="1"/>
  <c r="J59" i="1"/>
  <c r="AL58" i="1"/>
  <c r="AJ58" i="1"/>
  <c r="AI58" i="1"/>
  <c r="W58" i="1"/>
  <c r="U58" i="1"/>
  <c r="T58" i="1"/>
  <c r="M58" i="1"/>
  <c r="K58" i="1"/>
  <c r="J58" i="1"/>
  <c r="AL57" i="1"/>
  <c r="AJ57" i="1"/>
  <c r="AI57" i="1"/>
  <c r="W57" i="1"/>
  <c r="U57" i="1"/>
  <c r="T57" i="1"/>
  <c r="M57" i="1"/>
  <c r="K57" i="1"/>
  <c r="J57" i="1"/>
  <c r="AL56" i="1"/>
  <c r="AJ56" i="1"/>
  <c r="AI56" i="1"/>
  <c r="AB56" i="1"/>
  <c r="Z56" i="1"/>
  <c r="Y56" i="1"/>
  <c r="W56" i="1"/>
  <c r="U56" i="1"/>
  <c r="T56" i="1"/>
  <c r="M56" i="1"/>
  <c r="K56" i="1"/>
  <c r="J56" i="1"/>
  <c r="AL55" i="1"/>
  <c r="AJ55" i="1"/>
  <c r="AI55" i="1"/>
  <c r="W55" i="1"/>
  <c r="U55" i="1"/>
  <c r="T55" i="1"/>
  <c r="M55" i="1"/>
  <c r="K55" i="1"/>
  <c r="J55" i="1"/>
  <c r="AL54" i="1"/>
  <c r="AJ54" i="1"/>
  <c r="AI54" i="1"/>
  <c r="W54" i="1"/>
  <c r="U54" i="1"/>
  <c r="T54" i="1"/>
  <c r="M54" i="1"/>
  <c r="K54" i="1"/>
  <c r="J54" i="1"/>
  <c r="AL53" i="1"/>
  <c r="AJ53" i="1"/>
  <c r="AI53" i="1"/>
  <c r="AB53" i="1"/>
  <c r="Z53" i="1"/>
  <c r="Y53" i="1"/>
  <c r="W53" i="1"/>
  <c r="U53" i="1"/>
  <c r="T53" i="1"/>
  <c r="M53" i="1"/>
  <c r="K53" i="1"/>
  <c r="J53" i="1"/>
  <c r="AL52" i="1"/>
  <c r="AJ52" i="1"/>
  <c r="AI52" i="1"/>
  <c r="W52" i="1"/>
  <c r="U52" i="1"/>
  <c r="T52" i="1"/>
  <c r="M52" i="1"/>
  <c r="K52" i="1"/>
  <c r="J52" i="1"/>
  <c r="AL51" i="1"/>
  <c r="AJ51" i="1"/>
  <c r="AI51" i="1"/>
  <c r="W51" i="1"/>
  <c r="U51" i="1"/>
  <c r="T51" i="1"/>
  <c r="M51" i="1"/>
  <c r="K51" i="1"/>
  <c r="J51" i="1"/>
  <c r="AL50" i="1"/>
  <c r="AJ50" i="1"/>
  <c r="AI50" i="1"/>
  <c r="AB50" i="1"/>
  <c r="Z50" i="1"/>
  <c r="Y50" i="1"/>
  <c r="W50" i="1"/>
  <c r="U50" i="1"/>
  <c r="T50" i="1"/>
  <c r="M50" i="1"/>
  <c r="K50" i="1"/>
  <c r="J50" i="1"/>
  <c r="AL49" i="1"/>
  <c r="AJ49" i="1"/>
  <c r="AI49" i="1"/>
  <c r="W49" i="1"/>
  <c r="U49" i="1"/>
  <c r="T49" i="1"/>
  <c r="M49" i="1"/>
  <c r="K49" i="1"/>
  <c r="J49" i="1"/>
  <c r="AL48" i="1"/>
  <c r="AJ48" i="1"/>
  <c r="AI48" i="1"/>
  <c r="W48" i="1"/>
  <c r="U48" i="1"/>
  <c r="T48" i="1"/>
  <c r="M48" i="1"/>
  <c r="K48" i="1"/>
  <c r="J48" i="1"/>
  <c r="AL47" i="1"/>
  <c r="AJ47" i="1"/>
  <c r="AI47" i="1"/>
  <c r="AG47" i="1"/>
  <c r="AE47" i="1"/>
  <c r="AD47" i="1"/>
  <c r="AB47" i="1"/>
  <c r="Z47" i="1"/>
  <c r="Y47" i="1"/>
  <c r="W47" i="1"/>
  <c r="U47" i="1"/>
  <c r="T47" i="1"/>
  <c r="M47" i="1"/>
  <c r="K47" i="1"/>
  <c r="J47" i="1"/>
  <c r="AL46" i="1"/>
  <c r="AJ46" i="1"/>
  <c r="AI46" i="1"/>
  <c r="W46" i="1"/>
  <c r="U46" i="1"/>
  <c r="T46" i="1"/>
  <c r="M46" i="1"/>
  <c r="K46" i="1"/>
  <c r="J46" i="1"/>
  <c r="AL45" i="1"/>
  <c r="AJ45" i="1"/>
  <c r="AI45" i="1"/>
  <c r="W45" i="1"/>
  <c r="U45" i="1"/>
  <c r="T45" i="1"/>
  <c r="M45" i="1"/>
  <c r="K45" i="1"/>
  <c r="J45" i="1"/>
  <c r="B45" i="1"/>
  <c r="AL44" i="1"/>
  <c r="AJ44" i="1"/>
  <c r="AI44" i="1"/>
  <c r="AB44" i="1"/>
  <c r="Z44" i="1"/>
  <c r="Y44" i="1"/>
  <c r="W44" i="1"/>
  <c r="U44" i="1"/>
  <c r="T44" i="1"/>
  <c r="M44" i="1"/>
  <c r="K44" i="1"/>
  <c r="J44" i="1"/>
  <c r="AL43" i="1"/>
  <c r="AJ43" i="1"/>
  <c r="AI43" i="1"/>
  <c r="W43" i="1"/>
  <c r="U43" i="1"/>
  <c r="T43" i="1"/>
  <c r="M43" i="1"/>
  <c r="K43" i="1"/>
  <c r="J43" i="1"/>
  <c r="B43" i="1"/>
  <c r="AL42" i="1"/>
  <c r="AJ42" i="1"/>
  <c r="AI42" i="1"/>
  <c r="W42" i="1"/>
  <c r="U42" i="1"/>
  <c r="T42" i="1"/>
  <c r="M42" i="1"/>
  <c r="K42" i="1"/>
  <c r="J42" i="1"/>
  <c r="B42" i="1"/>
  <c r="AL41" i="1"/>
  <c r="AJ41" i="1"/>
  <c r="AI41" i="1"/>
  <c r="AB41" i="1"/>
  <c r="Z41" i="1"/>
  <c r="Y41" i="1"/>
  <c r="W41" i="1"/>
  <c r="U41" i="1"/>
  <c r="T41" i="1"/>
  <c r="M41" i="1"/>
  <c r="K41" i="1"/>
  <c r="J41" i="1"/>
  <c r="B41" i="1"/>
  <c r="AL40" i="1"/>
  <c r="AJ40" i="1"/>
  <c r="AI40" i="1"/>
  <c r="W40" i="1"/>
  <c r="U40" i="1"/>
  <c r="T40" i="1"/>
  <c r="M40" i="1"/>
  <c r="K40" i="1"/>
  <c r="J40" i="1"/>
  <c r="B40" i="1"/>
  <c r="AL39" i="1"/>
  <c r="AJ39" i="1"/>
  <c r="AI39" i="1"/>
  <c r="W39" i="1"/>
  <c r="U39" i="1"/>
  <c r="T39" i="1"/>
  <c r="M39" i="1"/>
  <c r="K39" i="1"/>
  <c r="J39" i="1"/>
  <c r="B39" i="1"/>
  <c r="AL38" i="1"/>
  <c r="AJ38" i="1"/>
  <c r="AI38" i="1"/>
  <c r="AB38" i="1"/>
  <c r="Z38" i="1"/>
  <c r="Y38" i="1"/>
  <c r="W38" i="1"/>
  <c r="U38" i="1"/>
  <c r="T38" i="1"/>
  <c r="M38" i="1"/>
  <c r="K38" i="1"/>
  <c r="J38" i="1"/>
  <c r="B38" i="1"/>
  <c r="AL37" i="1"/>
  <c r="AJ37" i="1"/>
  <c r="AI37" i="1"/>
  <c r="W37" i="1"/>
  <c r="U37" i="1"/>
  <c r="T37" i="1"/>
  <c r="M37" i="1"/>
  <c r="K37" i="1"/>
  <c r="J37" i="1"/>
  <c r="B37" i="1"/>
  <c r="AL36" i="1"/>
  <c r="AJ36" i="1"/>
  <c r="AI36" i="1"/>
  <c r="W36" i="1"/>
  <c r="U36" i="1"/>
  <c r="T36" i="1"/>
  <c r="M36" i="1"/>
  <c r="K36" i="1"/>
  <c r="J36" i="1"/>
  <c r="B36" i="1"/>
  <c r="AL35" i="1"/>
  <c r="AJ35" i="1"/>
  <c r="AI35" i="1"/>
  <c r="AG35" i="1"/>
  <c r="AE35" i="1"/>
  <c r="AD35" i="1"/>
  <c r="AB35" i="1"/>
  <c r="Z35" i="1"/>
  <c r="Y35" i="1"/>
  <c r="W35" i="1"/>
  <c r="U35" i="1"/>
  <c r="T35" i="1"/>
  <c r="M35" i="1"/>
  <c r="K35" i="1"/>
  <c r="J35" i="1"/>
  <c r="B35" i="1"/>
  <c r="AL34" i="1"/>
  <c r="AJ34" i="1"/>
  <c r="AI34" i="1"/>
  <c r="W34" i="1"/>
  <c r="U34" i="1"/>
  <c r="T34" i="1"/>
  <c r="M34" i="1"/>
  <c r="K34" i="1"/>
  <c r="J34" i="1"/>
  <c r="E34" i="1"/>
  <c r="D34" i="1"/>
  <c r="C34" i="1"/>
  <c r="AL33" i="1"/>
  <c r="AJ33" i="1"/>
  <c r="AI33" i="1"/>
  <c r="W33" i="1"/>
  <c r="U33" i="1"/>
  <c r="T33" i="1"/>
  <c r="M33" i="1"/>
  <c r="K33" i="1"/>
  <c r="J33" i="1"/>
  <c r="AL32" i="1"/>
  <c r="AJ32" i="1"/>
  <c r="AI32" i="1"/>
  <c r="AB32" i="1"/>
  <c r="Z32" i="1"/>
  <c r="Y32" i="1"/>
  <c r="W32" i="1"/>
  <c r="U32" i="1"/>
  <c r="T32" i="1"/>
  <c r="M32" i="1"/>
  <c r="K32" i="1"/>
  <c r="J32" i="1"/>
  <c r="AL31" i="1"/>
  <c r="AJ31" i="1"/>
  <c r="AI31" i="1"/>
  <c r="W31" i="1"/>
  <c r="U31" i="1"/>
  <c r="T31" i="1"/>
  <c r="M31" i="1"/>
  <c r="K31" i="1"/>
  <c r="J31" i="1"/>
  <c r="AL30" i="1"/>
  <c r="AJ30" i="1"/>
  <c r="AI30" i="1"/>
  <c r="W30" i="1"/>
  <c r="U30" i="1"/>
  <c r="T30" i="1"/>
  <c r="M30" i="1"/>
  <c r="K30" i="1"/>
  <c r="J30" i="1"/>
  <c r="AL29" i="1"/>
  <c r="AJ29" i="1"/>
  <c r="AI29" i="1"/>
  <c r="AB29" i="1"/>
  <c r="Z29" i="1"/>
  <c r="Y29" i="1"/>
  <c r="W29" i="1"/>
  <c r="U29" i="1"/>
  <c r="T29" i="1"/>
  <c r="M29" i="1"/>
  <c r="K29" i="1"/>
  <c r="J29" i="1"/>
  <c r="AL28" i="1"/>
  <c r="AJ28" i="1"/>
  <c r="AI28" i="1"/>
  <c r="W28" i="1"/>
  <c r="U28" i="1"/>
  <c r="T28" i="1"/>
  <c r="M28" i="1"/>
  <c r="K28" i="1"/>
  <c r="J28" i="1"/>
  <c r="AL27" i="1"/>
  <c r="AJ27" i="1"/>
  <c r="AI27" i="1"/>
  <c r="W27" i="1"/>
  <c r="U27" i="1"/>
  <c r="T27" i="1"/>
  <c r="M27" i="1"/>
  <c r="K27" i="1"/>
  <c r="J27" i="1"/>
  <c r="AL26" i="1"/>
  <c r="AJ26" i="1"/>
  <c r="AI26" i="1"/>
  <c r="AB26" i="1"/>
  <c r="Z26" i="1"/>
  <c r="Y26" i="1"/>
  <c r="W26" i="1"/>
  <c r="U26" i="1"/>
  <c r="T26" i="1"/>
  <c r="M26" i="1"/>
  <c r="K26" i="1"/>
  <c r="J26" i="1"/>
  <c r="AL25" i="1"/>
  <c r="AJ25" i="1"/>
  <c r="AI25" i="1"/>
  <c r="W25" i="1"/>
  <c r="U25" i="1"/>
  <c r="T25" i="1"/>
  <c r="M25" i="1"/>
  <c r="K25" i="1"/>
  <c r="J25" i="1"/>
  <c r="AL24" i="1"/>
  <c r="AJ24" i="1"/>
  <c r="AI24" i="1"/>
  <c r="W24" i="1"/>
  <c r="U24" i="1"/>
  <c r="T24" i="1"/>
  <c r="M24" i="1"/>
  <c r="K24" i="1"/>
  <c r="J24" i="1"/>
  <c r="E24" i="1"/>
  <c r="AL23" i="1"/>
  <c r="AJ23" i="1"/>
  <c r="AI23" i="1"/>
  <c r="AG23" i="1"/>
  <c r="AE23" i="1"/>
  <c r="AD23" i="1"/>
  <c r="AB23" i="1"/>
  <c r="Z23" i="1"/>
  <c r="Y23" i="1"/>
  <c r="W23" i="1"/>
  <c r="U23" i="1"/>
  <c r="T23" i="1"/>
  <c r="M23" i="1"/>
  <c r="K23" i="1"/>
  <c r="J23" i="1"/>
  <c r="AL22" i="1"/>
  <c r="AJ22" i="1"/>
  <c r="AI22" i="1"/>
  <c r="W22" i="1"/>
  <c r="U22" i="1"/>
  <c r="T22" i="1"/>
  <c r="M22" i="1"/>
  <c r="K22" i="1"/>
  <c r="J22" i="1"/>
  <c r="AL21" i="1"/>
  <c r="AJ21" i="1"/>
  <c r="AI21" i="1"/>
  <c r="W21" i="1"/>
  <c r="U21" i="1"/>
  <c r="T21" i="1"/>
  <c r="M21" i="1"/>
  <c r="K21" i="1"/>
  <c r="J21" i="1"/>
  <c r="AL20" i="1"/>
  <c r="AJ20" i="1"/>
  <c r="AI20" i="1"/>
  <c r="AB20" i="1"/>
  <c r="Z20" i="1"/>
  <c r="Y20" i="1"/>
  <c r="W20" i="1"/>
  <c r="U20" i="1"/>
  <c r="T20" i="1"/>
  <c r="M20" i="1"/>
  <c r="K20" i="1"/>
  <c r="J20" i="1"/>
  <c r="AL19" i="1"/>
  <c r="AJ19" i="1"/>
  <c r="AI19" i="1"/>
  <c r="W19" i="1"/>
  <c r="U19" i="1"/>
  <c r="T19" i="1"/>
  <c r="M19" i="1"/>
  <c r="K19" i="1"/>
  <c r="J19" i="1"/>
  <c r="AL18" i="1"/>
  <c r="AJ18" i="1"/>
  <c r="AI18" i="1"/>
  <c r="W18" i="1"/>
  <c r="U18" i="1"/>
  <c r="T18" i="1"/>
  <c r="M18" i="1"/>
  <c r="K18" i="1"/>
  <c r="J18" i="1"/>
  <c r="AL17" i="1"/>
  <c r="AJ17" i="1"/>
  <c r="AI17" i="1"/>
  <c r="AB17" i="1"/>
  <c r="Z17" i="1"/>
  <c r="Y17" i="1"/>
  <c r="W17" i="1"/>
  <c r="U17" i="1"/>
  <c r="T17" i="1"/>
  <c r="M17" i="1"/>
  <c r="K17" i="1"/>
  <c r="J17" i="1"/>
  <c r="AL16" i="1"/>
  <c r="AJ16" i="1"/>
  <c r="AI16" i="1"/>
  <c r="W16" i="1"/>
  <c r="U16" i="1"/>
  <c r="T16" i="1"/>
  <c r="M16" i="1"/>
  <c r="K16" i="1"/>
  <c r="J16" i="1"/>
  <c r="AL15" i="1"/>
  <c r="AJ15" i="1"/>
  <c r="AI15" i="1"/>
  <c r="W15" i="1"/>
  <c r="U15" i="1"/>
  <c r="T15" i="1"/>
  <c r="M15" i="1"/>
  <c r="K15" i="1"/>
  <c r="J15" i="1"/>
  <c r="AL14" i="1"/>
  <c r="AJ14" i="1"/>
  <c r="AI14" i="1"/>
  <c r="AB14" i="1"/>
  <c r="Z14" i="1"/>
  <c r="Y14" i="1"/>
  <c r="W14" i="1"/>
  <c r="U14" i="1"/>
  <c r="T14" i="1"/>
  <c r="M14" i="1"/>
  <c r="E29" i="1" s="1"/>
  <c r="K14" i="1"/>
  <c r="J14" i="1"/>
  <c r="AL13" i="1"/>
  <c r="AJ13" i="1"/>
  <c r="AI13" i="1"/>
  <c r="W13" i="1"/>
  <c r="U13" i="1"/>
  <c r="T13" i="1"/>
  <c r="M13" i="1"/>
  <c r="F13" i="1" s="1"/>
  <c r="K13" i="1"/>
  <c r="J13" i="1"/>
  <c r="E13" i="1"/>
  <c r="C13" i="1"/>
  <c r="AL12" i="1"/>
  <c r="AJ12" i="1"/>
  <c r="AI12" i="1"/>
  <c r="W12" i="1"/>
  <c r="U12" i="1"/>
  <c r="T12" i="1"/>
  <c r="M12" i="1"/>
  <c r="K12" i="1"/>
  <c r="J12" i="1"/>
  <c r="AL11" i="1"/>
  <c r="AJ11" i="1"/>
  <c r="AI11" i="1"/>
  <c r="AG11" i="1"/>
  <c r="AE11" i="1"/>
  <c r="AD11" i="1"/>
  <c r="AB11" i="1"/>
  <c r="Z11" i="1"/>
  <c r="Y11" i="1"/>
  <c r="W11" i="1"/>
  <c r="U11" i="1"/>
  <c r="T11" i="1"/>
  <c r="M11" i="1"/>
  <c r="K11" i="1"/>
  <c r="J11" i="1"/>
  <c r="AL10" i="1"/>
  <c r="AJ10" i="1"/>
  <c r="AI10" i="1"/>
  <c r="W10" i="1"/>
  <c r="U10" i="1"/>
  <c r="T10" i="1"/>
  <c r="M10" i="1"/>
  <c r="K10" i="1"/>
  <c r="J10" i="1"/>
  <c r="AL9" i="1"/>
  <c r="F26" i="1" s="1"/>
  <c r="AJ9" i="1"/>
  <c r="AI9" i="1"/>
  <c r="C26" i="1" s="1"/>
  <c r="W9" i="1"/>
  <c r="U9" i="1"/>
  <c r="T9" i="1"/>
  <c r="M9" i="1"/>
  <c r="K9" i="1"/>
  <c r="J9" i="1"/>
  <c r="AL8" i="1"/>
  <c r="AJ8" i="1"/>
  <c r="AI8" i="1"/>
  <c r="AB8" i="1"/>
  <c r="Z8" i="1"/>
  <c r="Y8" i="1"/>
  <c r="W8" i="1"/>
  <c r="U8" i="1"/>
  <c r="T8" i="1"/>
  <c r="M8" i="1"/>
  <c r="K8" i="1"/>
  <c r="J8" i="1"/>
  <c r="AL7" i="1"/>
  <c r="AJ7" i="1"/>
  <c r="AI7" i="1"/>
  <c r="W7" i="1"/>
  <c r="U7" i="1"/>
  <c r="T7" i="1"/>
  <c r="M7" i="1"/>
  <c r="K7" i="1"/>
  <c r="J7" i="1"/>
  <c r="AL6" i="1"/>
  <c r="AJ6" i="1"/>
  <c r="AI6" i="1"/>
  <c r="W6" i="1"/>
  <c r="U6" i="1"/>
  <c r="T6" i="1"/>
  <c r="M6" i="1"/>
  <c r="K6" i="1"/>
  <c r="J6" i="1"/>
  <c r="AL5" i="1"/>
  <c r="AJ5" i="1"/>
  <c r="AI5" i="1"/>
  <c r="AB5" i="1"/>
  <c r="Z5" i="1"/>
  <c r="Y5" i="1"/>
  <c r="W5" i="1"/>
  <c r="U5" i="1"/>
  <c r="T5" i="1"/>
  <c r="M5" i="1"/>
  <c r="F24" i="1" s="1"/>
  <c r="K5" i="1"/>
  <c r="J5" i="1"/>
  <c r="H5" i="1"/>
  <c r="AL4" i="1"/>
  <c r="AJ4" i="1"/>
  <c r="AI4" i="1"/>
  <c r="W4" i="1"/>
  <c r="U4" i="1"/>
  <c r="T4" i="1"/>
  <c r="Q4" i="1"/>
  <c r="M4" i="1"/>
  <c r="E30" i="1" s="1"/>
  <c r="K4" i="1"/>
  <c r="J4" i="1"/>
  <c r="C32" i="1" s="1"/>
  <c r="H4" i="1"/>
  <c r="H3" i="1"/>
  <c r="AL2" i="1"/>
  <c r="AK2" i="1"/>
  <c r="AJ2" i="1"/>
  <c r="AI2" i="1"/>
  <c r="AG2" i="1"/>
  <c r="AF2" i="1"/>
  <c r="AE2" i="1"/>
  <c r="AD2" i="1"/>
  <c r="AB2" i="1"/>
  <c r="AA2" i="1"/>
  <c r="Z2" i="1"/>
  <c r="Y2" i="1"/>
  <c r="W2" i="1"/>
  <c r="V2" i="1"/>
  <c r="U2" i="1"/>
  <c r="T2" i="1"/>
  <c r="Q2" i="1"/>
  <c r="P2" i="1"/>
  <c r="O2" i="1"/>
  <c r="M2" i="1"/>
  <c r="L2" i="1"/>
  <c r="K2" i="1"/>
  <c r="J2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D32" i="1"/>
  <c r="D13" i="1"/>
  <c r="D29" i="1"/>
  <c r="D26" i="1"/>
  <c r="C30" i="1"/>
  <c r="E32" i="1"/>
  <c r="V4" i="1"/>
  <c r="C24" i="1"/>
  <c r="D30" i="1"/>
  <c r="D24" i="1"/>
  <c r="Q5" i="1"/>
  <c r="C9" i="1"/>
  <c r="AK4" i="1"/>
  <c r="C29" i="1"/>
  <c r="D41" i="1" l="1"/>
  <c r="C40" i="1"/>
  <c r="F41" i="1"/>
  <c r="E40" i="1"/>
  <c r="C44" i="1"/>
  <c r="F9" i="1"/>
  <c r="F33" i="1" s="1"/>
  <c r="E9" i="1"/>
  <c r="E33" i="1" s="1"/>
  <c r="D9" i="1"/>
  <c r="D33" i="1" s="1"/>
  <c r="C33" i="1"/>
  <c r="E39" i="1"/>
  <c r="C39" i="1"/>
  <c r="C45" i="1"/>
  <c r="C36" i="1"/>
  <c r="C42" i="1"/>
  <c r="E44" i="1"/>
  <c r="C38" i="1"/>
  <c r="D43" i="1"/>
  <c r="AK5" i="1"/>
  <c r="V5" i="1"/>
  <c r="Q6" i="1"/>
  <c r="AA5" i="1"/>
  <c r="D37" i="1"/>
  <c r="C35" i="1"/>
  <c r="D39" i="1"/>
  <c r="E42" i="1"/>
  <c r="F36" i="1"/>
  <c r="F43" i="1"/>
  <c r="D36" i="1"/>
  <c r="C41" i="1"/>
  <c r="D44" i="1"/>
  <c r="F35" i="1"/>
  <c r="D40" i="1"/>
  <c r="E45" i="1"/>
  <c r="F38" i="1"/>
  <c r="E41" i="1"/>
  <c r="D35" i="1"/>
  <c r="F40" i="1"/>
  <c r="D38" i="1"/>
  <c r="E43" i="1"/>
  <c r="F39" i="1"/>
  <c r="C43" i="1"/>
  <c r="F44" i="1"/>
  <c r="F37" i="1"/>
  <c r="F42" i="1"/>
  <c r="C37" i="1"/>
  <c r="D42" i="1"/>
  <c r="D45" i="1"/>
  <c r="E35" i="1"/>
  <c r="F45" i="1"/>
  <c r="AK6" i="1" l="1"/>
  <c r="Q7" i="1"/>
  <c r="V6" i="1"/>
  <c r="C20" i="1"/>
  <c r="C16" i="1"/>
  <c r="C12" i="1"/>
  <c r="C19" i="1"/>
  <c r="C15" i="1"/>
  <c r="C18" i="1"/>
  <c r="C14" i="1"/>
  <c r="C22" i="1"/>
  <c r="C21" i="1"/>
  <c r="C17" i="1"/>
  <c r="E21" i="1"/>
  <c r="E18" i="1"/>
  <c r="E12" i="1"/>
  <c r="E22" i="1"/>
  <c r="E17" i="1"/>
  <c r="E20" i="1"/>
  <c r="E19" i="1"/>
  <c r="F22" i="1"/>
  <c r="F21" i="1"/>
  <c r="F14" i="1"/>
  <c r="F17" i="1"/>
  <c r="F15" i="1"/>
  <c r="F20" i="1"/>
  <c r="F16" i="1"/>
  <c r="F12" i="1"/>
  <c r="F19" i="1"/>
  <c r="F18" i="1"/>
  <c r="D22" i="1"/>
  <c r="D19" i="1"/>
  <c r="D15" i="1"/>
  <c r="D18" i="1"/>
  <c r="D17" i="1"/>
  <c r="D21" i="1"/>
  <c r="D14" i="1"/>
  <c r="D20" i="1"/>
  <c r="D12" i="1"/>
  <c r="D16" i="1"/>
  <c r="E25" i="1" l="1"/>
  <c r="E11" i="1"/>
  <c r="F25" i="1"/>
  <c r="F11" i="1"/>
  <c r="Q8" i="1"/>
  <c r="V7" i="1"/>
  <c r="AK7" i="1"/>
  <c r="D11" i="1"/>
  <c r="D25" i="1"/>
  <c r="C11" i="1"/>
  <c r="C25" i="1"/>
  <c r="AA8" i="1" l="1"/>
  <c r="Q9" i="1"/>
  <c r="AK8" i="1"/>
  <c r="V8" i="1"/>
  <c r="F23" i="1"/>
  <c r="F28" i="1" s="1"/>
  <c r="F10" i="1"/>
  <c r="D10" i="1"/>
  <c r="D23" i="1"/>
  <c r="D27" i="1"/>
  <c r="E10" i="1"/>
  <c r="E23" i="1"/>
  <c r="E27" i="1"/>
  <c r="C27" i="1"/>
  <c r="C23" i="1"/>
  <c r="C10" i="1"/>
  <c r="E31" i="1" l="1"/>
  <c r="E28" i="1"/>
  <c r="C28" i="1"/>
  <c r="C31" i="1"/>
  <c r="D28" i="1"/>
  <c r="D31" i="1"/>
  <c r="V9" i="1"/>
  <c r="Q10" i="1"/>
  <c r="AK9" i="1"/>
  <c r="Q11" i="1" l="1"/>
  <c r="AK10" i="1"/>
  <c r="V10" i="1"/>
  <c r="Q12" i="1" l="1"/>
  <c r="AK11" i="1"/>
  <c r="V11" i="1"/>
  <c r="AA11" i="1"/>
  <c r="AF11" i="1"/>
  <c r="AK12" i="1" l="1"/>
  <c r="V12" i="1"/>
  <c r="Q13" i="1"/>
  <c r="AK13" i="1" l="1"/>
  <c r="V13" i="1"/>
  <c r="Q14" i="1"/>
  <c r="Q15" i="1" l="1"/>
  <c r="AK14" i="1"/>
  <c r="V14" i="1"/>
  <c r="AA14" i="1"/>
  <c r="Q16" i="1" l="1"/>
  <c r="AK15" i="1"/>
  <c r="V15" i="1"/>
  <c r="AK16" i="1" l="1"/>
  <c r="V16" i="1"/>
  <c r="Q17" i="1"/>
  <c r="AA17" i="1" l="1"/>
  <c r="Q18" i="1"/>
  <c r="AK17" i="1"/>
  <c r="V17" i="1"/>
  <c r="Q19" i="1" l="1"/>
  <c r="AK18" i="1"/>
  <c r="V18" i="1"/>
  <c r="Q20" i="1" l="1"/>
  <c r="AK19" i="1"/>
  <c r="V19" i="1"/>
  <c r="AA20" i="1" l="1"/>
  <c r="AK20" i="1"/>
  <c r="Q21" i="1"/>
  <c r="V20" i="1"/>
  <c r="E36" i="1"/>
  <c r="E14" i="1" s="1"/>
  <c r="V21" i="1" l="1"/>
  <c r="AK21" i="1"/>
  <c r="Q22" i="1"/>
  <c r="Q23" i="1" l="1"/>
  <c r="V22" i="1"/>
  <c r="AK22" i="1"/>
  <c r="AF23" i="1" l="1"/>
  <c r="V23" i="1"/>
  <c r="Q24" i="1"/>
  <c r="AA23" i="1"/>
  <c r="AK23" i="1"/>
  <c r="AK24" i="1" l="1"/>
  <c r="V24" i="1"/>
  <c r="Q25" i="1"/>
  <c r="V25" i="1" l="1"/>
  <c r="Q26" i="1"/>
  <c r="AK25" i="1"/>
  <c r="Q27" i="1" l="1"/>
  <c r="AK26" i="1"/>
  <c r="V26" i="1"/>
  <c r="AA26" i="1"/>
  <c r="Q28" i="1" l="1"/>
  <c r="AK27" i="1"/>
  <c r="V27" i="1"/>
  <c r="Q29" i="1" l="1"/>
  <c r="AK28" i="1"/>
  <c r="V28" i="1"/>
  <c r="Q30" i="1" l="1"/>
  <c r="AK29" i="1"/>
  <c r="V29" i="1"/>
  <c r="AA29" i="1"/>
  <c r="Q31" i="1" l="1"/>
  <c r="AK30" i="1"/>
  <c r="V30" i="1"/>
  <c r="Q32" i="1" l="1"/>
  <c r="AK31" i="1"/>
  <c r="V31" i="1"/>
  <c r="V32" i="1" l="1"/>
  <c r="AA32" i="1"/>
  <c r="AK32" i="1"/>
  <c r="Q33" i="1"/>
  <c r="AK33" i="1" l="1"/>
  <c r="V33" i="1"/>
  <c r="Q34" i="1"/>
  <c r="AK34" i="1" l="1"/>
  <c r="V34" i="1"/>
  <c r="Q35" i="1"/>
  <c r="AF35" i="1" l="1"/>
  <c r="V35" i="1"/>
  <c r="Q36" i="1"/>
  <c r="AK35" i="1"/>
  <c r="AA35" i="1"/>
  <c r="V36" i="1" l="1"/>
  <c r="Q37" i="1"/>
  <c r="AK36" i="1"/>
  <c r="V37" i="1" l="1"/>
  <c r="Q38" i="1"/>
  <c r="AK37" i="1"/>
  <c r="AA38" i="1" l="1"/>
  <c r="AK38" i="1"/>
  <c r="V38" i="1"/>
  <c r="Q39" i="1"/>
  <c r="V39" i="1" l="1"/>
  <c r="AK39" i="1"/>
  <c r="Q40" i="1"/>
  <c r="AK40" i="1" l="1"/>
  <c r="V40" i="1"/>
  <c r="Q41" i="1"/>
  <c r="AK41" i="1" l="1"/>
  <c r="V41" i="1"/>
  <c r="AA41" i="1"/>
  <c r="Q42" i="1"/>
  <c r="AK42" i="1" l="1"/>
  <c r="V42" i="1"/>
  <c r="Q43" i="1"/>
  <c r="V43" i="1" l="1"/>
  <c r="Q44" i="1"/>
  <c r="AK43" i="1"/>
  <c r="AK44" i="1" l="1"/>
  <c r="V44" i="1"/>
  <c r="AA44" i="1"/>
  <c r="Q45" i="1"/>
  <c r="Q46" i="1" l="1"/>
  <c r="V45" i="1"/>
  <c r="AK45" i="1"/>
  <c r="AK46" i="1" l="1"/>
  <c r="Q47" i="1"/>
  <c r="V46" i="1"/>
  <c r="Q48" i="1" l="1"/>
  <c r="AF47" i="1"/>
  <c r="V47" i="1"/>
  <c r="AK47" i="1"/>
  <c r="AA47" i="1"/>
  <c r="AK48" i="1" l="1"/>
  <c r="Q49" i="1"/>
  <c r="V48" i="1"/>
  <c r="Q50" i="1" l="1"/>
  <c r="V49" i="1"/>
  <c r="AK49" i="1"/>
  <c r="Q51" i="1" l="1"/>
  <c r="AA50" i="1"/>
  <c r="AK50" i="1"/>
  <c r="V50" i="1"/>
  <c r="AK51" i="1" l="1"/>
  <c r="Q52" i="1"/>
  <c r="V51" i="1"/>
  <c r="AK52" i="1" l="1"/>
  <c r="Q53" i="1"/>
  <c r="V52" i="1"/>
  <c r="Q54" i="1" l="1"/>
  <c r="AA53" i="1"/>
  <c r="AK53" i="1"/>
  <c r="V53" i="1"/>
  <c r="AK54" i="1" l="1"/>
  <c r="Q55" i="1"/>
  <c r="V54" i="1"/>
  <c r="AK55" i="1" l="1"/>
  <c r="Q56" i="1"/>
  <c r="V55" i="1"/>
  <c r="AA56" i="1" l="1"/>
  <c r="Q57" i="1"/>
  <c r="V56" i="1"/>
  <c r="AK56" i="1"/>
  <c r="AK57" i="1" l="1"/>
  <c r="Q58" i="1"/>
  <c r="V57" i="1"/>
  <c r="Q59" i="1" l="1"/>
  <c r="V58" i="1"/>
  <c r="AK58" i="1"/>
  <c r="AK59" i="1" l="1"/>
  <c r="AA59" i="1"/>
  <c r="Q60" i="1"/>
  <c r="V59" i="1"/>
  <c r="AF59" i="1"/>
  <c r="AK60" i="1" l="1"/>
  <c r="Q61" i="1"/>
  <c r="V60" i="1"/>
  <c r="Q62" i="1" l="1"/>
  <c r="AK61" i="1"/>
  <c r="V61" i="1"/>
  <c r="AK62" i="1" l="1"/>
  <c r="V62" i="1"/>
  <c r="Q63" i="1"/>
  <c r="AA62" i="1"/>
  <c r="AK63" i="1" l="1"/>
  <c r="Q64" i="1"/>
  <c r="V63" i="1"/>
  <c r="AK64" i="1" l="1"/>
  <c r="Q65" i="1"/>
  <c r="V64" i="1"/>
  <c r="AK65" i="1" l="1"/>
  <c r="V65" i="1"/>
  <c r="Q66" i="1"/>
  <c r="AA65" i="1"/>
  <c r="Q67" i="1" l="1"/>
  <c r="V66" i="1"/>
  <c r="AK66" i="1"/>
  <c r="AK67" i="1" l="1"/>
  <c r="Q68" i="1"/>
  <c r="V67" i="1"/>
  <c r="AA68" i="1" l="1"/>
  <c r="V68" i="1"/>
  <c r="AK68" i="1"/>
  <c r="Q69" i="1"/>
  <c r="Q70" i="1" l="1"/>
  <c r="V69" i="1"/>
  <c r="AK69" i="1"/>
  <c r="AK70" i="1" l="1"/>
  <c r="Q71" i="1"/>
  <c r="V70" i="1"/>
  <c r="AK71" i="1" l="1"/>
  <c r="AA71" i="1"/>
  <c r="Q72" i="1"/>
  <c r="V71" i="1"/>
  <c r="AF71" i="1"/>
  <c r="AK72" i="1" l="1"/>
  <c r="V72" i="1"/>
  <c r="Q73" i="1"/>
  <c r="AK73" i="1" l="1"/>
  <c r="Q74" i="1"/>
  <c r="V73" i="1"/>
  <c r="AK74" i="1" l="1"/>
  <c r="V74" i="1"/>
  <c r="Q75" i="1"/>
  <c r="AA74" i="1"/>
  <c r="AK75" i="1" l="1"/>
  <c r="Q76" i="1"/>
  <c r="V75" i="1"/>
  <c r="AK76" i="1" l="1"/>
  <c r="Q77" i="1"/>
  <c r="V76" i="1"/>
  <c r="AA77" i="1" l="1"/>
  <c r="V77" i="1"/>
  <c r="AK77" i="1"/>
  <c r="Q78" i="1"/>
  <c r="Q79" i="1" l="1"/>
  <c r="V78" i="1"/>
  <c r="AK78" i="1"/>
  <c r="AK79" i="1" l="1"/>
  <c r="Q80" i="1"/>
  <c r="V79" i="1"/>
  <c r="AA80" i="1" l="1"/>
  <c r="V80" i="1"/>
  <c r="AK80" i="1"/>
  <c r="Q81" i="1"/>
  <c r="E37" i="1"/>
  <c r="E15" i="1" s="1"/>
  <c r="V81" i="1" l="1"/>
  <c r="AK81" i="1"/>
  <c r="Q82" i="1"/>
  <c r="V82" i="1" l="1"/>
  <c r="Q83" i="1"/>
  <c r="AK82" i="1"/>
  <c r="AK83" i="1" l="1"/>
  <c r="AA83" i="1"/>
  <c r="V83" i="1"/>
  <c r="Q84" i="1"/>
  <c r="AF83" i="1"/>
  <c r="AK84" i="1" l="1"/>
  <c r="Q85" i="1"/>
  <c r="V84" i="1"/>
  <c r="AK85" i="1" l="1"/>
  <c r="Q86" i="1"/>
  <c r="V85" i="1"/>
  <c r="AA86" i="1" l="1"/>
  <c r="AK86" i="1"/>
  <c r="V86" i="1"/>
  <c r="Q87" i="1"/>
  <c r="AK87" i="1" l="1"/>
  <c r="Q88" i="1"/>
  <c r="V87" i="1"/>
  <c r="AK88" i="1" l="1"/>
  <c r="V88" i="1"/>
  <c r="Q89" i="1"/>
  <c r="AA89" i="1" l="1"/>
  <c r="Q90" i="1"/>
  <c r="V89" i="1"/>
  <c r="AK89" i="1"/>
  <c r="AK90" i="1" l="1"/>
  <c r="Q91" i="1"/>
  <c r="V90" i="1"/>
  <c r="Q92" i="1" l="1"/>
  <c r="AK91" i="1"/>
  <c r="V91" i="1"/>
  <c r="Q93" i="1" l="1"/>
  <c r="AA92" i="1"/>
  <c r="AK92" i="1"/>
  <c r="V92" i="1"/>
  <c r="AK93" i="1" l="1"/>
  <c r="Q94" i="1"/>
  <c r="V93" i="1"/>
  <c r="Q95" i="1" l="1"/>
  <c r="V94" i="1"/>
  <c r="AK94" i="1"/>
  <c r="AK95" i="1" l="1"/>
  <c r="AA95" i="1"/>
  <c r="Q96" i="1"/>
  <c r="V95" i="1"/>
  <c r="AF95" i="1"/>
  <c r="Q97" i="1" l="1"/>
  <c r="V96" i="1"/>
  <c r="AK96" i="1"/>
  <c r="AK97" i="1" l="1"/>
  <c r="Q98" i="1"/>
  <c r="V97" i="1"/>
  <c r="AK98" i="1" l="1"/>
  <c r="V98" i="1"/>
  <c r="Q99" i="1"/>
  <c r="AA98" i="1"/>
  <c r="Q100" i="1" l="1"/>
  <c r="V99" i="1"/>
  <c r="AK99" i="1"/>
  <c r="AK100" i="1" l="1"/>
  <c r="Q101" i="1"/>
  <c r="V100" i="1"/>
  <c r="AK101" i="1" l="1"/>
  <c r="V101" i="1"/>
  <c r="Q102" i="1"/>
  <c r="AA101" i="1"/>
  <c r="Q103" i="1" l="1"/>
  <c r="V102" i="1"/>
  <c r="AK102" i="1"/>
  <c r="AK103" i="1" l="1"/>
  <c r="Q104" i="1"/>
  <c r="V103" i="1"/>
  <c r="AA107" i="1" l="1"/>
  <c r="AF104" i="1"/>
  <c r="V104" i="1"/>
  <c r="AA104" i="1"/>
  <c r="AF116" i="1"/>
  <c r="AK104" i="1"/>
  <c r="E38" i="1"/>
  <c r="E16" i="1" s="1"/>
  <c r="AK138" i="1"/>
  <c r="AK137" i="1"/>
  <c r="AK125" i="1"/>
  <c r="AK120" i="1"/>
  <c r="AK111" i="1"/>
  <c r="AK129" i="1"/>
  <c r="AK117" i="1"/>
  <c r="AK112" i="1"/>
  <c r="AK115" i="1"/>
  <c r="AK126" i="1"/>
  <c r="AK130" i="1"/>
  <c r="AK124" i="1"/>
  <c r="AK127" i="1"/>
  <c r="AK105" i="1"/>
  <c r="AK108" i="1"/>
  <c r="AK110" i="1"/>
  <c r="AK116" i="1"/>
  <c r="AK122" i="1"/>
  <c r="AK114" i="1"/>
  <c r="AK107" i="1"/>
  <c r="AK133" i="1"/>
  <c r="AK119" i="1"/>
  <c r="AK140" i="1"/>
  <c r="AK131" i="1"/>
  <c r="AK128" i="1"/>
  <c r="AK136" i="1"/>
  <c r="AK118" i="1"/>
  <c r="AK123" i="1"/>
  <c r="AK134" i="1"/>
  <c r="AK135" i="1"/>
  <c r="AK132" i="1"/>
  <c r="AK106" i="1"/>
  <c r="AK139" i="1"/>
  <c r="AK121" i="1"/>
  <c r="AK113" i="1"/>
  <c r="AK109" i="1"/>
  <c r="E26" i="1" l="1"/>
  <c r="A10" i="7" l="1"/>
  <c r="B10" i="7"/>
  <c r="C10" i="7"/>
  <c r="D10" i="7"/>
  <c r="C2" i="7" l="1"/>
  <c r="C3" i="7"/>
  <c r="C4" i="7"/>
  <c r="C5" i="7"/>
  <c r="C6" i="7"/>
  <c r="C7" i="7"/>
  <c r="C8" i="7"/>
  <c r="C9" i="7"/>
  <c r="B3" i="7"/>
  <c r="B4" i="7"/>
  <c r="B5" i="7"/>
  <c r="B6" i="7"/>
  <c r="B7" i="7"/>
  <c r="B8" i="7"/>
  <c r="B9" i="7"/>
  <c r="B2" i="7"/>
  <c r="D2" i="7"/>
  <c r="D3" i="7"/>
  <c r="D4" i="7"/>
  <c r="D5" i="7"/>
  <c r="D6" i="7"/>
  <c r="D7" i="7"/>
  <c r="D8" i="7"/>
  <c r="D9" i="7"/>
  <c r="A9" i="7"/>
  <c r="A3" i="7"/>
  <c r="A4" i="7"/>
  <c r="A5" i="7"/>
  <c r="A6" i="7"/>
  <c r="A7" i="7"/>
  <c r="A8" i="7"/>
  <c r="A2" i="7"/>
  <c r="C2" i="6"/>
  <c r="B2" i="6"/>
  <c r="A4" i="6"/>
  <c r="A5" i="6"/>
  <c r="A9" i="6"/>
  <c r="A10" i="6"/>
  <c r="F3" i="5"/>
  <c r="F4" i="5"/>
  <c r="G4" i="5"/>
  <c r="F5" i="5"/>
  <c r="G5" i="5"/>
  <c r="F6" i="5"/>
  <c r="G6" i="5"/>
  <c r="F7" i="5"/>
  <c r="G7" i="5"/>
  <c r="G1" i="5"/>
  <c r="C1" i="5"/>
  <c r="D1" i="5"/>
  <c r="E1" i="5"/>
  <c r="F1" i="5"/>
  <c r="B1" i="5"/>
  <c r="D2" i="5"/>
  <c r="E3" i="5"/>
  <c r="B4" i="5"/>
  <c r="C4" i="5"/>
  <c r="D4" i="5"/>
  <c r="E4" i="5"/>
  <c r="B5" i="5"/>
  <c r="C5" i="5"/>
  <c r="D5" i="5"/>
  <c r="E5" i="5"/>
  <c r="B6" i="5"/>
  <c r="C6" i="5"/>
  <c r="D6" i="5"/>
  <c r="E6" i="5"/>
  <c r="E7" i="5"/>
  <c r="A6" i="5"/>
  <c r="A2" i="5"/>
  <c r="A7" i="5" l="1"/>
  <c r="A3" i="5"/>
  <c r="C3" i="5" l="1"/>
  <c r="D3" i="5"/>
  <c r="B3" i="5"/>
  <c r="C2" i="5" l="1"/>
  <c r="B2" i="5"/>
  <c r="B7" i="5"/>
  <c r="C7" i="5"/>
  <c r="D7" i="5"/>
  <c r="F2" i="5" l="1"/>
  <c r="E2" i="5"/>
  <c r="G3" i="5"/>
  <c r="G2" i="5"/>
</calcChain>
</file>

<file path=xl/sharedStrings.xml><?xml version="1.0" encoding="utf-8"?>
<sst xmlns="http://schemas.openxmlformats.org/spreadsheetml/2006/main" count="181" uniqueCount="113">
  <si>
    <t>MONTHLY RETURNS</t>
  </si>
  <si>
    <t>CUMULATIVE $</t>
  </si>
  <si>
    <t>CUMULATIVE %</t>
  </si>
  <si>
    <t xml:space="preserve">QUARTERLY </t>
  </si>
  <si>
    <t>ANNUAL</t>
  </si>
  <si>
    <t>DRAWDOWNS</t>
  </si>
  <si>
    <t>BENCH</t>
  </si>
  <si>
    <t>BENCHMARK</t>
  </si>
  <si>
    <t>INCEPTION DATE</t>
  </si>
  <si>
    <t>PERFORMANCE DATE</t>
  </si>
  <si>
    <t>MAR</t>
  </si>
  <si>
    <t>Risk Free Rate</t>
  </si>
  <si>
    <t>Total Months</t>
  </si>
  <si>
    <t>Inception*</t>
  </si>
  <si>
    <t>Annualized Return*</t>
  </si>
  <si>
    <t>Cumulative Return*</t>
  </si>
  <si>
    <t>Standard Deviation</t>
  </si>
  <si>
    <t>5 Years</t>
  </si>
  <si>
    <t>3 Years</t>
  </si>
  <si>
    <t>2 Years</t>
  </si>
  <si>
    <t>1 Year</t>
  </si>
  <si>
    <t>6MOS</t>
  </si>
  <si>
    <t>3MOS</t>
  </si>
  <si>
    <t>1MOS</t>
  </si>
  <si>
    <t>Excess Return</t>
  </si>
  <si>
    <t>Monthly Arith. Average</t>
  </si>
  <si>
    <t>Monthly Geo. Average</t>
  </si>
  <si>
    <t>Maximum Drawdown</t>
  </si>
  <si>
    <t>Active Return vs. Benchmark</t>
  </si>
  <si>
    <t>Sharpe Ratio</t>
  </si>
  <si>
    <t>% Positive Months</t>
  </si>
  <si>
    <t>Inception</t>
  </si>
  <si>
    <t>5YRS</t>
  </si>
  <si>
    <t>3YRS</t>
  </si>
  <si>
    <t>2YRS</t>
  </si>
  <si>
    <t>1YR</t>
  </si>
  <si>
    <t>Current</t>
  </si>
  <si>
    <t>-</t>
  </si>
  <si>
    <t>Class A</t>
  </si>
  <si>
    <t>SHARE CLASS INFORMATION</t>
  </si>
  <si>
    <t>Class A Load</t>
  </si>
  <si>
    <t>YTD</t>
  </si>
  <si>
    <t xml:space="preserve">PERFORMANCE SUMMARY </t>
  </si>
  <si>
    <t>HBAFX</t>
  </si>
  <si>
    <t>BIAB</t>
  </si>
  <si>
    <t>BLEND BENCHMARK</t>
  </si>
  <si>
    <t>BOND</t>
  </si>
  <si>
    <t>R-Squared (vs. Bench)</t>
  </si>
  <si>
    <t>Beta vs. Bench</t>
  </si>
  <si>
    <t>Alpha vs. Bench</t>
  </si>
  <si>
    <t>Correlation vs. Bench</t>
  </si>
  <si>
    <t>PAGE 1</t>
  </si>
  <si>
    <t>PAGE 2</t>
  </si>
  <si>
    <t>GROWTH OF $10,000 - CHART</t>
  </si>
  <si>
    <t>PERFORMANCE SUMMARY GRAPH</t>
  </si>
  <si>
    <t>RISK &amp; PERF. STATS</t>
  </si>
  <si>
    <t xml:space="preserve">CURRENT HOLDINGS </t>
  </si>
  <si>
    <t>Net Exp</t>
  </si>
  <si>
    <t>Gross Exp</t>
  </si>
  <si>
    <t>Distribution Schedule</t>
  </si>
  <si>
    <t>Quarterly</t>
  </si>
  <si>
    <t>FACT SHEET?</t>
  </si>
  <si>
    <t>YES</t>
  </si>
  <si>
    <t>S&amp;P 500 TR Index</t>
  </si>
  <si>
    <t>60% S&amp;P 500 TR, 40% BARCLAYS US AGG TR</t>
  </si>
  <si>
    <t>SP500TR</t>
  </si>
  <si>
    <t>Institutional</t>
  </si>
  <si>
    <t>Class C</t>
  </si>
  <si>
    <t>Inception Date (A &amp; Inst/C)</t>
  </si>
  <si>
    <t>n/a</t>
  </si>
  <si>
    <t>07/31/2017</t>
  </si>
  <si>
    <t>08/31/2017</t>
  </si>
  <si>
    <t>09/30/2017</t>
  </si>
  <si>
    <t>10/31/2017</t>
  </si>
  <si>
    <t>11/30/2017</t>
  </si>
  <si>
    <t>12/31/2017</t>
  </si>
  <si>
    <t>2018YTD</t>
  </si>
  <si>
    <t>10YRS</t>
  </si>
  <si>
    <t>10 Years</t>
  </si>
  <si>
    <t>DO NOT USE UNTIL 2021</t>
  </si>
  <si>
    <t>Weight</t>
  </si>
  <si>
    <t>Exposure</t>
  </si>
  <si>
    <t>Focus</t>
  </si>
  <si>
    <t>RHSIX</t>
  </si>
  <si>
    <t>Non-Agency RMBS</t>
  </si>
  <si>
    <t>Target Distribution</t>
  </si>
  <si>
    <t>Agency MBS</t>
  </si>
  <si>
    <t>Corporate Bonds</t>
  </si>
  <si>
    <t>Cash Equivalents</t>
  </si>
  <si>
    <t>BB COMP</t>
  </si>
  <si>
    <t>Senior Secured Notes</t>
  </si>
  <si>
    <t>Share Class/Benchmark</t>
  </si>
  <si>
    <t>ID</t>
  </si>
  <si>
    <t>Class A w/ Sales Charge</t>
  </si>
  <si>
    <t>Class I</t>
  </si>
  <si>
    <t>Label</t>
  </si>
  <si>
    <t>Cumulative Return</t>
  </si>
  <si>
    <t>Annualized Return</t>
  </si>
  <si>
    <t>Alpha (vs. S&amp;P 500 TR Index)</t>
  </si>
  <si>
    <t>Beta (vs. S&amp;P 500 TR Index)</t>
  </si>
  <si>
    <t>Correlation (vs. S&amp;P 500 TR Index)</t>
  </si>
  <si>
    <t>Strategy</t>
  </si>
  <si>
    <t>S&amp;P 500 Futures Contracts</t>
  </si>
  <si>
    <t>Futures Contracts</t>
  </si>
  <si>
    <t>Catalyst Enhanced Income Strategy Fund Class I</t>
  </si>
  <si>
    <t>Rational Special Situations Income Fund Institutional Class</t>
  </si>
  <si>
    <t>Rational/Pier 88 Convertible Securities Fund Institutional Class</t>
  </si>
  <si>
    <t>Convertible Bond</t>
  </si>
  <si>
    <t>Cash &amp; Equivalents</t>
  </si>
  <si>
    <t>Catalyst/CIFC Floating Rate Income Fund Class I</t>
  </si>
  <si>
    <t>Catalyst Insider Income Fund Class I</t>
  </si>
  <si>
    <t>Catalyst/Stone Beach Income Opportunity Fund Class I</t>
  </si>
  <si>
    <t>AlphaCentric Income Opportunities Fund Class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</si>
</sst>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1009]d/mmm/yy;@"/>
    <numFmt numFmtId="167" formatCode="_-&quot;$&quot;* #,##0_-;\-&quot;$&quot;* #,##0_-;_-&quot;$&quot;* &quot;-&quot;??_-;_-@_-"/>
    <numFmt numFmtId="168" formatCode="0.0%"/>
    <numFmt numFmtId="169" formatCode="0.0000%"/>
    <numFmt numFmtId="170" formatCode="[$-10409]#,##0.00;\(#,##0.00\)"/>
    <numFmt numFmtId="171" formatCode="[$-10409]#,##0.00;\-#,##0.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Trade Gothic LT Std Light"/>
      <family val="3"/>
    </font>
    <font>
      <sz val="8"/>
      <color theme="1"/>
      <name val="Calibri"/>
      <family val="2"/>
      <scheme val="minor"/>
    </font>
    <font>
      <sz val="8"/>
      <color rgb="FF000000"/>
      <name val="Trade Gothic LT Std Light"/>
      <family val="3"/>
    </font>
    <font>
      <sz val="8"/>
      <name val="Arial"/>
      <family val="2"/>
    </font>
    <font>
      <sz val="8"/>
      <color rgb="FF000000"/>
      <name val="Source Sans Pro Light"/>
      <family val="2"/>
    </font>
    <font>
      <sz val="7.5"/>
      <color rgb="FF000000"/>
      <name val="Trade Gothic LT Std Light"/>
      <family val="3"/>
    </font>
    <font>
      <b/>
      <sz val="8"/>
      <color rgb="FF000000"/>
      <name val="Trade Gothic LT Std Light"/>
      <family val="3"/>
    </font>
    <font>
      <b/>
      <sz val="7"/>
      <color rgb="FF000000"/>
      <name val="Helvetica LT Std"/>
      <family val="2"/>
    </font>
    <font>
      <b/>
      <sz val="8"/>
      <color rgb="FF025C78"/>
      <name val="Proxima Nova Rg"/>
      <family val="3"/>
    </font>
    <font>
      <sz val="8"/>
      <color rgb="FF000000"/>
      <name val="Helvetica LT Std Light"/>
      <family val="2"/>
    </font>
    <font>
      <sz val="9.5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rgb="FF000000"/>
      <name val="Source Sans Pro Light"/>
      <family val="2"/>
    </font>
    <font>
      <b/>
      <sz val="8"/>
      <name val="Helvetica LT Std Light"/>
      <family val="2"/>
    </font>
    <font>
      <b/>
      <sz val="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.5"/>
      <name val="Trade Gothic LT Std Light"/>
      <family val="3"/>
    </font>
    <font>
      <b/>
      <sz val="9.5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8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medium">
        <color indexed="64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D9D9D9"/>
      </bottom>
      <diagonal/>
    </border>
    <border>
      <left/>
      <right style="medium">
        <color indexed="64"/>
      </right>
      <top/>
      <bottom style="thin">
        <color rgb="FFD9D9D9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5">
    <xf numFmtId="0" fontId="0" fillId="0" borderId="0" xfId="0"/>
    <xf numFmtId="0" fontId="2" fillId="0" borderId="0" xfId="0" applyFont="1"/>
    <xf numFmtId="0" fontId="3" fillId="0" borderId="0" xfId="0" applyFont="1"/>
    <xf numFmtId="166" fontId="4" fillId="2" borderId="2" xfId="0" applyNumberFormat="1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horizontal="right" vertical="center"/>
    </xf>
    <xf numFmtId="0" fontId="3" fillId="3" borderId="0" xfId="0" applyFont="1" applyFill="1"/>
    <xf numFmtId="0" fontId="2" fillId="3" borderId="0" xfId="0" applyFont="1" applyFill="1"/>
    <xf numFmtId="10" fontId="7" fillId="5" borderId="0" xfId="3" applyNumberFormat="1" applyFont="1" applyFill="1" applyAlignment="1">
      <alignment horizontal="center" vertical="center"/>
    </xf>
    <xf numFmtId="10" fontId="6" fillId="5" borderId="4" xfId="3" applyNumberFormat="1" applyFont="1" applyFill="1" applyBorder="1" applyAlignment="1">
      <alignment horizontal="center" vertical="center"/>
    </xf>
    <xf numFmtId="10" fontId="6" fillId="5" borderId="0" xfId="3" applyNumberFormat="1" applyFont="1" applyFill="1" applyAlignment="1">
      <alignment horizontal="center" vertical="center"/>
    </xf>
    <xf numFmtId="0" fontId="0" fillId="3" borderId="0" xfId="0" applyFill="1"/>
    <xf numFmtId="166" fontId="4" fillId="7" borderId="5" xfId="0" applyNumberFormat="1" applyFont="1" applyFill="1" applyBorder="1" applyAlignment="1">
      <alignment horizontal="right" vertical="center"/>
    </xf>
    <xf numFmtId="166" fontId="9" fillId="7" borderId="3" xfId="0" applyNumberFormat="1" applyFont="1" applyFill="1" applyBorder="1" applyAlignment="1">
      <alignment horizontal="right" vertical="center"/>
    </xf>
    <xf numFmtId="166" fontId="5" fillId="0" borderId="3" xfId="0" applyNumberFormat="1" applyFont="1" applyBorder="1" applyAlignment="1">
      <alignment horizontal="right" vertical="center"/>
    </xf>
    <xf numFmtId="10" fontId="4" fillId="0" borderId="4" xfId="3" applyNumberFormat="1" applyFont="1" applyBorder="1" applyAlignment="1">
      <alignment horizontal="center" wrapText="1"/>
    </xf>
    <xf numFmtId="10" fontId="4" fillId="0" borderId="0" xfId="3" applyNumberFormat="1" applyFont="1" applyAlignment="1">
      <alignment horizontal="center" wrapText="1"/>
    </xf>
    <xf numFmtId="10" fontId="2" fillId="0" borderId="1" xfId="3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166" fontId="4" fillId="2" borderId="3" xfId="0" applyNumberFormat="1" applyFont="1" applyFill="1" applyBorder="1" applyAlignment="1">
      <alignment horizontal="right" vertical="center"/>
    </xf>
    <xf numFmtId="10" fontId="2" fillId="0" borderId="0" xfId="3" applyNumberFormat="1" applyFont="1" applyAlignment="1">
      <alignment horizontal="center"/>
    </xf>
    <xf numFmtId="167" fontId="2" fillId="0" borderId="0" xfId="2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0" fillId="0" borderId="6" xfId="0" applyBorder="1"/>
    <xf numFmtId="0" fontId="10" fillId="7" borderId="5" xfId="0" applyFont="1" applyFill="1" applyBorder="1" applyAlignment="1">
      <alignment horizontal="right"/>
    </xf>
    <xf numFmtId="166" fontId="4" fillId="0" borderId="5" xfId="0" applyNumberFormat="1" applyFont="1" applyBorder="1" applyAlignment="1">
      <alignment horizontal="left" vertical="center"/>
    </xf>
    <xf numFmtId="0" fontId="0" fillId="0" borderId="7" xfId="0" applyBorder="1"/>
    <xf numFmtId="0" fontId="4" fillId="0" borderId="5" xfId="0" applyFont="1" applyBorder="1" applyAlignment="1">
      <alignment horizontal="left" wrapText="1"/>
    </xf>
    <xf numFmtId="0" fontId="4" fillId="0" borderId="0" xfId="0" applyFont="1" applyAlignment="1">
      <alignment vertical="center" wrapText="1"/>
    </xf>
    <xf numFmtId="166" fontId="4" fillId="8" borderId="5" xfId="0" applyNumberFormat="1" applyFont="1" applyFill="1" applyBorder="1" applyAlignment="1">
      <alignment horizontal="left" vertical="center"/>
    </xf>
    <xf numFmtId="0" fontId="3" fillId="0" borderId="3" xfId="0" applyFont="1" applyBorder="1"/>
    <xf numFmtId="166" fontId="4" fillId="0" borderId="0" xfId="0" applyNumberFormat="1" applyFont="1" applyAlignment="1">
      <alignment horizontal="left" vertical="center"/>
    </xf>
    <xf numFmtId="0" fontId="9" fillId="9" borderId="5" xfId="0" applyFont="1" applyFill="1" applyBorder="1" applyAlignment="1">
      <alignment horizontal="right"/>
    </xf>
    <xf numFmtId="15" fontId="12" fillId="9" borderId="5" xfId="0" applyNumberFormat="1" applyFont="1" applyFill="1" applyBorder="1" applyAlignment="1">
      <alignment horizontal="center"/>
    </xf>
    <xf numFmtId="164" fontId="2" fillId="0" borderId="5" xfId="2" applyFont="1" applyBorder="1"/>
    <xf numFmtId="0" fontId="9" fillId="9" borderId="5" xfId="0" applyFont="1" applyFill="1" applyBorder="1" applyAlignment="1">
      <alignment horizontal="right" vertical="center"/>
    </xf>
    <xf numFmtId="15" fontId="9" fillId="8" borderId="5" xfId="0" applyNumberFormat="1" applyFont="1" applyFill="1" applyBorder="1" applyAlignment="1">
      <alignment horizontal="center"/>
    </xf>
    <xf numFmtId="10" fontId="2" fillId="0" borderId="4" xfId="3" applyNumberFormat="1" applyFont="1" applyBorder="1"/>
    <xf numFmtId="10" fontId="2" fillId="0" borderId="1" xfId="3" applyNumberFormat="1" applyFont="1" applyBorder="1"/>
    <xf numFmtId="0" fontId="0" fillId="0" borderId="0" xfId="0" applyAlignment="1">
      <alignment horizontal="center"/>
    </xf>
    <xf numFmtId="167" fontId="2" fillId="0" borderId="0" xfId="2" applyNumberFormat="1" applyFont="1"/>
    <xf numFmtId="10" fontId="2" fillId="0" borderId="0" xfId="2" applyNumberFormat="1" applyFont="1"/>
    <xf numFmtId="10" fontId="2" fillId="0" borderId="0" xfId="3" applyNumberFormat="1" applyFont="1"/>
    <xf numFmtId="0" fontId="2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2" fillId="3" borderId="4" xfId="3" applyNumberFormat="1" applyFont="1" applyFill="1" applyBorder="1" applyAlignment="1">
      <alignment horizontal="center"/>
    </xf>
    <xf numFmtId="10" fontId="2" fillId="3" borderId="0" xfId="3" applyNumberFormat="1" applyFont="1" applyFill="1" applyAlignment="1">
      <alignment horizontal="center"/>
    </xf>
    <xf numFmtId="10" fontId="2" fillId="3" borderId="1" xfId="3" applyNumberFormat="1" applyFont="1" applyFill="1" applyBorder="1" applyAlignment="1">
      <alignment horizontal="center"/>
    </xf>
    <xf numFmtId="167" fontId="2" fillId="3" borderId="4" xfId="2" applyNumberFormat="1" applyFont="1" applyFill="1" applyBorder="1"/>
    <xf numFmtId="0" fontId="2" fillId="3" borderId="0" xfId="0" applyFont="1" applyFill="1" applyAlignment="1">
      <alignment horizontal="center"/>
    </xf>
    <xf numFmtId="167" fontId="2" fillId="3" borderId="1" xfId="2" applyNumberFormat="1" applyFont="1" applyFill="1" applyBorder="1"/>
    <xf numFmtId="0" fontId="0" fillId="3" borderId="0" xfId="0" applyFill="1" applyAlignment="1">
      <alignment horizontal="center"/>
    </xf>
    <xf numFmtId="10" fontId="2" fillId="3" borderId="4" xfId="2" applyNumberFormat="1" applyFont="1" applyFill="1" applyBorder="1"/>
    <xf numFmtId="10" fontId="2" fillId="3" borderId="1" xfId="2" applyNumberFormat="1" applyFont="1" applyFill="1" applyBorder="1"/>
    <xf numFmtId="10" fontId="2" fillId="3" borderId="4" xfId="3" applyNumberFormat="1" applyFont="1" applyFill="1" applyBorder="1"/>
    <xf numFmtId="10" fontId="2" fillId="3" borderId="1" xfId="3" applyNumberFormat="1" applyFont="1" applyFill="1" applyBorder="1"/>
    <xf numFmtId="0" fontId="2" fillId="3" borderId="4" xfId="0" applyFont="1" applyFill="1" applyBorder="1"/>
    <xf numFmtId="0" fontId="2" fillId="3" borderId="1" xfId="0" applyFont="1" applyFill="1" applyBorder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/>
    <xf numFmtId="0" fontId="0" fillId="3" borderId="0" xfId="0" applyFill="1" applyAlignment="1">
      <alignment horizontal="center" vertical="center"/>
    </xf>
    <xf numFmtId="17" fontId="0" fillId="3" borderId="0" xfId="0" applyNumberFormat="1" applyFill="1" applyAlignment="1">
      <alignment vertical="center"/>
    </xf>
    <xf numFmtId="10" fontId="14" fillId="3" borderId="0" xfId="3" applyNumberFormat="1" applyFont="1" applyFill="1" applyAlignment="1">
      <alignment horizontal="center" vertical="center"/>
    </xf>
    <xf numFmtId="17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7" fontId="22" fillId="3" borderId="5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23" fillId="0" borderId="5" xfId="0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0" fontId="23" fillId="0" borderId="5" xfId="3" applyNumberFormat="1" applyFont="1" applyBorder="1" applyAlignment="1">
      <alignment horizontal="center"/>
    </xf>
    <xf numFmtId="0" fontId="23" fillId="0" borderId="5" xfId="0" applyFont="1" applyBorder="1"/>
    <xf numFmtId="2" fontId="23" fillId="0" borderId="5" xfId="1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165" fontId="23" fillId="0" borderId="5" xfId="1" applyFont="1" applyBorder="1" applyAlignment="1">
      <alignment horizontal="center"/>
    </xf>
    <xf numFmtId="2" fontId="23" fillId="0" borderId="5" xfId="0" applyNumberFormat="1" applyFont="1" applyBorder="1"/>
    <xf numFmtId="0" fontId="14" fillId="3" borderId="23" xfId="0" applyFont="1" applyFill="1" applyBorder="1"/>
    <xf numFmtId="0" fontId="0" fillId="3" borderId="24" xfId="0" applyFill="1" applyBorder="1" applyAlignment="1">
      <alignment vertical="center"/>
    </xf>
    <xf numFmtId="0" fontId="0" fillId="3" borderId="24" xfId="0" applyFill="1" applyBorder="1" applyAlignment="1">
      <alignment horizontal="center" vertical="center"/>
    </xf>
    <xf numFmtId="0" fontId="14" fillId="3" borderId="25" xfId="0" applyFont="1" applyFill="1" applyBorder="1"/>
    <xf numFmtId="0" fontId="14" fillId="3" borderId="26" xfId="0" applyFont="1" applyFill="1" applyBorder="1"/>
    <xf numFmtId="0" fontId="13" fillId="3" borderId="27" xfId="0" applyFont="1" applyFill="1" applyBorder="1" applyAlignment="1">
      <alignment vertical="center"/>
    </xf>
    <xf numFmtId="10" fontId="20" fillId="3" borderId="28" xfId="0" applyNumberFormat="1" applyFont="1" applyFill="1" applyBorder="1" applyAlignment="1">
      <alignment horizontal="center" vertical="center"/>
    </xf>
    <xf numFmtId="10" fontId="20" fillId="3" borderId="29" xfId="0" applyNumberFormat="1" applyFont="1" applyFill="1" applyBorder="1" applyAlignment="1">
      <alignment horizontal="center" vertical="center"/>
    </xf>
    <xf numFmtId="0" fontId="14" fillId="3" borderId="27" xfId="0" applyFont="1" applyFill="1" applyBorder="1"/>
    <xf numFmtId="0" fontId="0" fillId="3" borderId="27" xfId="0" applyFill="1" applyBorder="1" applyAlignment="1">
      <alignment horizontal="right" vertical="center"/>
    </xf>
    <xf numFmtId="167" fontId="22" fillId="3" borderId="34" xfId="2" applyNumberFormat="1" applyFont="1" applyFill="1" applyBorder="1" applyAlignment="1">
      <alignment horizontal="center" vertical="center"/>
    </xf>
    <xf numFmtId="10" fontId="25" fillId="3" borderId="17" xfId="0" applyNumberFormat="1" applyFont="1" applyFill="1" applyBorder="1" applyAlignment="1">
      <alignment horizontal="center" vertical="center"/>
    </xf>
    <xf numFmtId="10" fontId="26" fillId="3" borderId="36" xfId="3" applyNumberFormat="1" applyFont="1" applyFill="1" applyBorder="1" applyAlignment="1">
      <alignment horizontal="right" vertical="center"/>
    </xf>
    <xf numFmtId="10" fontId="26" fillId="3" borderId="38" xfId="3" applyNumberFormat="1" applyFont="1" applyFill="1" applyBorder="1" applyAlignment="1">
      <alignment horizontal="right" vertical="center"/>
    </xf>
    <xf numFmtId="0" fontId="14" fillId="3" borderId="0" xfId="0" applyFont="1" applyFill="1" applyAlignment="1">
      <alignment horizontal="center" vertical="center"/>
    </xf>
    <xf numFmtId="0" fontId="18" fillId="3" borderId="39" xfId="0" applyFont="1" applyFill="1" applyBorder="1" applyAlignment="1">
      <alignment horizontal="left" vertical="center"/>
    </xf>
    <xf numFmtId="10" fontId="25" fillId="3" borderId="14" xfId="0" applyNumberFormat="1" applyFont="1" applyFill="1" applyBorder="1" applyAlignment="1">
      <alignment horizontal="center" vertical="center"/>
    </xf>
    <xf numFmtId="10" fontId="26" fillId="3" borderId="41" xfId="3" applyNumberFormat="1" applyFont="1" applyFill="1" applyBorder="1" applyAlignment="1">
      <alignment horizontal="right" vertical="center"/>
    </xf>
    <xf numFmtId="10" fontId="26" fillId="3" borderId="43" xfId="3" applyNumberFormat="1" applyFont="1" applyFill="1" applyBorder="1" applyAlignment="1">
      <alignment horizontal="right" vertical="center"/>
    </xf>
    <xf numFmtId="10" fontId="25" fillId="3" borderId="48" xfId="0" applyNumberFormat="1" applyFont="1" applyFill="1" applyBorder="1" applyAlignment="1">
      <alignment horizontal="center" vertical="center"/>
    </xf>
    <xf numFmtId="10" fontId="26" fillId="3" borderId="49" xfId="3" applyNumberFormat="1" applyFont="1" applyFill="1" applyBorder="1" applyAlignment="1">
      <alignment horizontal="right" vertical="center"/>
    </xf>
    <xf numFmtId="10" fontId="26" fillId="3" borderId="51" xfId="3" applyNumberFormat="1" applyFont="1" applyFill="1" applyBorder="1" applyAlignment="1">
      <alignment horizontal="right" vertical="center"/>
    </xf>
    <xf numFmtId="0" fontId="21" fillId="0" borderId="52" xfId="0" applyFont="1" applyBorder="1" applyAlignment="1">
      <alignment horizontal="left" vertical="center" wrapText="1" readingOrder="1"/>
    </xf>
    <xf numFmtId="0" fontId="21" fillId="0" borderId="52" xfId="0" applyFont="1" applyBorder="1" applyAlignment="1">
      <alignment horizontal="left" vertical="center" readingOrder="1"/>
    </xf>
    <xf numFmtId="0" fontId="20" fillId="10" borderId="53" xfId="0" applyFont="1" applyFill="1" applyBorder="1" applyAlignment="1">
      <alignment horizontal="center" vertical="center"/>
    </xf>
    <xf numFmtId="0" fontId="20" fillId="10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left" vertical="center"/>
    </xf>
    <xf numFmtId="2" fontId="18" fillId="3" borderId="18" xfId="0" applyNumberFormat="1" applyFont="1" applyFill="1" applyBorder="1" applyAlignment="1">
      <alignment horizontal="center" vertical="center"/>
    </xf>
    <xf numFmtId="10" fontId="22" fillId="3" borderId="56" xfId="0" applyNumberFormat="1" applyFont="1" applyFill="1" applyBorder="1" applyAlignment="1">
      <alignment horizontal="left" vertical="center"/>
    </xf>
    <xf numFmtId="2" fontId="18" fillId="3" borderId="15" xfId="0" applyNumberFormat="1" applyFont="1" applyFill="1" applyBorder="1" applyAlignment="1">
      <alignment horizontal="center" vertical="center"/>
    </xf>
    <xf numFmtId="0" fontId="21" fillId="0" borderId="59" xfId="0" applyFont="1" applyBorder="1" applyAlignment="1">
      <alignment horizontal="left" vertical="center" wrapText="1" readingOrder="1"/>
    </xf>
    <xf numFmtId="10" fontId="20" fillId="3" borderId="24" xfId="0" applyNumberFormat="1" applyFont="1" applyFill="1" applyBorder="1" applyAlignment="1">
      <alignment horizontal="center" vertical="center"/>
    </xf>
    <xf numFmtId="10" fontId="20" fillId="3" borderId="53" xfId="0" applyNumberFormat="1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20" fillId="10" borderId="60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vertical="center"/>
    </xf>
    <xf numFmtId="0" fontId="20" fillId="10" borderId="61" xfId="0" applyFont="1" applyFill="1" applyBorder="1" applyAlignment="1">
      <alignment horizontal="center" vertical="center"/>
    </xf>
    <xf numFmtId="0" fontId="20" fillId="10" borderId="62" xfId="0" applyFont="1" applyFill="1" applyBorder="1" applyAlignment="1">
      <alignment horizontal="center" vertical="center"/>
    </xf>
    <xf numFmtId="0" fontId="28" fillId="3" borderId="63" xfId="0" applyFont="1" applyFill="1" applyBorder="1" applyAlignment="1">
      <alignment vertical="center" textRotation="90"/>
    </xf>
    <xf numFmtId="0" fontId="17" fillId="3" borderId="7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64" xfId="0" applyFont="1" applyFill="1" applyBorder="1"/>
    <xf numFmtId="0" fontId="14" fillId="3" borderId="63" xfId="0" applyFont="1" applyFill="1" applyBorder="1"/>
    <xf numFmtId="0" fontId="13" fillId="3" borderId="7" xfId="0" applyFont="1" applyFill="1" applyBorder="1" applyAlignment="1">
      <alignment vertical="center"/>
    </xf>
    <xf numFmtId="0" fontId="0" fillId="3" borderId="64" xfId="0" applyFill="1" applyBorder="1" applyAlignment="1">
      <alignment horizontal="right" vertical="center"/>
    </xf>
    <xf numFmtId="10" fontId="18" fillId="3" borderId="43" xfId="3" applyNumberFormat="1" applyFont="1" applyFill="1" applyBorder="1" applyAlignment="1">
      <alignment horizontal="center" vertical="center"/>
    </xf>
    <xf numFmtId="2" fontId="18" fillId="3" borderId="43" xfId="3" applyNumberFormat="1" applyFont="1" applyFill="1" applyBorder="1" applyAlignment="1">
      <alignment horizontal="center" vertical="center"/>
    </xf>
    <xf numFmtId="9" fontId="18" fillId="3" borderId="43" xfId="3" applyFont="1" applyFill="1" applyBorder="1" applyAlignment="1">
      <alignment horizontal="center" vertical="center"/>
    </xf>
    <xf numFmtId="10" fontId="18" fillId="3" borderId="51" xfId="3" applyNumberFormat="1" applyFont="1" applyFill="1" applyBorder="1" applyAlignment="1">
      <alignment horizontal="center" vertical="center"/>
    </xf>
    <xf numFmtId="0" fontId="18" fillId="3" borderId="65" xfId="0" applyFont="1" applyFill="1" applyBorder="1" applyAlignment="1">
      <alignment vertical="center"/>
    </xf>
    <xf numFmtId="0" fontId="19" fillId="7" borderId="54" xfId="0" applyFont="1" applyFill="1" applyBorder="1" applyAlignment="1">
      <alignment horizontal="center" vertical="center"/>
    </xf>
    <xf numFmtId="168" fontId="13" fillId="3" borderId="0" xfId="0" applyNumberFormat="1" applyFont="1" applyFill="1" applyAlignment="1">
      <alignment vertical="center"/>
    </xf>
    <xf numFmtId="0" fontId="19" fillId="7" borderId="67" xfId="0" applyFont="1" applyFill="1" applyBorder="1" applyAlignment="1">
      <alignment horizontal="center" vertical="center"/>
    </xf>
    <xf numFmtId="166" fontId="4" fillId="2" borderId="69" xfId="0" applyNumberFormat="1" applyFont="1" applyFill="1" applyBorder="1" applyAlignment="1">
      <alignment horizontal="right" vertical="center"/>
    </xf>
    <xf numFmtId="166" fontId="5" fillId="0" borderId="69" xfId="0" applyNumberFormat="1" applyFont="1" applyBorder="1" applyAlignment="1">
      <alignment horizontal="right" vertical="center"/>
    </xf>
    <xf numFmtId="10" fontId="2" fillId="0" borderId="70" xfId="3" applyNumberFormat="1" applyFon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10" fontId="2" fillId="0" borderId="68" xfId="3" applyNumberFormat="1" applyFont="1" applyBorder="1" applyAlignment="1">
      <alignment horizontal="center"/>
    </xf>
    <xf numFmtId="167" fontId="2" fillId="0" borderId="7" xfId="2" applyNumberFormat="1" applyFon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10" fontId="2" fillId="0" borderId="70" xfId="2" applyNumberFormat="1" applyFont="1" applyBorder="1" applyAlignment="1">
      <alignment horizontal="center"/>
    </xf>
    <xf numFmtId="10" fontId="2" fillId="0" borderId="7" xfId="2" applyNumberFormat="1" applyFont="1" applyBorder="1" applyAlignment="1">
      <alignment horizontal="center"/>
    </xf>
    <xf numFmtId="10" fontId="2" fillId="0" borderId="68" xfId="2" applyNumberFormat="1" applyFont="1" applyBorder="1" applyAlignment="1">
      <alignment horizontal="center"/>
    </xf>
    <xf numFmtId="0" fontId="2" fillId="0" borderId="7" xfId="0" applyFont="1" applyBorder="1"/>
    <xf numFmtId="0" fontId="3" fillId="0" borderId="7" xfId="0" applyFont="1" applyBorder="1"/>
    <xf numFmtId="0" fontId="3" fillId="0" borderId="69" xfId="0" applyFont="1" applyBorder="1"/>
    <xf numFmtId="0" fontId="2" fillId="0" borderId="19" xfId="0" applyFont="1" applyBorder="1"/>
    <xf numFmtId="0" fontId="3" fillId="0" borderId="19" xfId="0" applyFont="1" applyBorder="1"/>
    <xf numFmtId="0" fontId="3" fillId="0" borderId="2" xfId="0" applyFont="1" applyBorder="1"/>
    <xf numFmtId="10" fontId="2" fillId="0" borderId="12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10" fontId="2" fillId="0" borderId="11" xfId="3" applyNumberFormat="1" applyFont="1" applyBorder="1" applyAlignment="1">
      <alignment horizontal="center"/>
    </xf>
    <xf numFmtId="167" fontId="2" fillId="0" borderId="19" xfId="2" applyNumberFormat="1" applyFont="1" applyBorder="1" applyAlignment="1">
      <alignment horizontal="center"/>
    </xf>
    <xf numFmtId="10" fontId="2" fillId="0" borderId="12" xfId="2" applyNumberFormat="1" applyFont="1" applyBorder="1" applyAlignment="1">
      <alignment horizontal="center"/>
    </xf>
    <xf numFmtId="10" fontId="2" fillId="0" borderId="19" xfId="2" applyNumberFormat="1" applyFont="1" applyBorder="1" applyAlignment="1">
      <alignment horizontal="center"/>
    </xf>
    <xf numFmtId="10" fontId="2" fillId="0" borderId="11" xfId="2" applyNumberFormat="1" applyFont="1" applyBorder="1" applyAlignment="1">
      <alignment horizontal="center"/>
    </xf>
    <xf numFmtId="0" fontId="0" fillId="0" borderId="19" xfId="0" applyBorder="1"/>
    <xf numFmtId="0" fontId="2" fillId="0" borderId="6" xfId="0" applyFont="1" applyBorder="1"/>
    <xf numFmtId="0" fontId="3" fillId="0" borderId="6" xfId="0" applyFont="1" applyBorder="1"/>
    <xf numFmtId="166" fontId="4" fillId="2" borderId="9" xfId="0" applyNumberFormat="1" applyFont="1" applyFill="1" applyBorder="1" applyAlignment="1">
      <alignment horizontal="right" vertical="center"/>
    </xf>
    <xf numFmtId="0" fontId="3" fillId="0" borderId="9" xfId="0" applyFont="1" applyBorder="1"/>
    <xf numFmtId="10" fontId="2" fillId="0" borderId="10" xfId="3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167" fontId="2" fillId="0" borderId="6" xfId="2" applyNumberFormat="1" applyFont="1" applyBorder="1" applyAlignment="1">
      <alignment horizontal="center"/>
    </xf>
    <xf numFmtId="10" fontId="2" fillId="0" borderId="10" xfId="2" applyNumberFormat="1" applyFont="1" applyBorder="1" applyAlignment="1">
      <alignment horizontal="center"/>
    </xf>
    <xf numFmtId="10" fontId="2" fillId="0" borderId="6" xfId="2" applyNumberFormat="1" applyFont="1" applyBorder="1" applyAlignment="1">
      <alignment horizontal="center"/>
    </xf>
    <xf numFmtId="10" fontId="2" fillId="0" borderId="8" xfId="2" applyNumberFormat="1" applyFont="1" applyBorder="1" applyAlignment="1">
      <alignment horizontal="center"/>
    </xf>
    <xf numFmtId="10" fontId="2" fillId="0" borderId="12" xfId="3" applyNumberFormat="1" applyFont="1" applyBorder="1"/>
    <xf numFmtId="10" fontId="2" fillId="0" borderId="11" xfId="3" applyNumberFormat="1" applyFont="1" applyBorder="1"/>
    <xf numFmtId="166" fontId="5" fillId="0" borderId="2" xfId="0" applyNumberFormat="1" applyFont="1" applyBorder="1" applyAlignment="1">
      <alignment horizontal="right" vertical="center"/>
    </xf>
    <xf numFmtId="10" fontId="3" fillId="0" borderId="19" xfId="3" applyNumberFormat="1" applyFont="1" applyBorder="1" applyAlignment="1">
      <alignment horizontal="center"/>
    </xf>
    <xf numFmtId="166" fontId="5" fillId="0" borderId="9" xfId="0" applyNumberFormat="1" applyFont="1" applyBorder="1" applyAlignment="1">
      <alignment horizontal="right" vertical="center"/>
    </xf>
    <xf numFmtId="10" fontId="3" fillId="0" borderId="6" xfId="3" applyNumberFormat="1" applyFont="1" applyBorder="1" applyAlignment="1">
      <alignment horizontal="center"/>
    </xf>
    <xf numFmtId="10" fontId="7" fillId="5" borderId="2" xfId="3" applyNumberFormat="1" applyFont="1" applyFill="1" applyBorder="1" applyAlignment="1">
      <alignment horizontal="center" vertical="center"/>
    </xf>
    <xf numFmtId="10" fontId="7" fillId="6" borderId="12" xfId="3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30" fillId="0" borderId="0" xfId="0" applyFont="1"/>
    <xf numFmtId="10" fontId="6" fillId="12" borderId="0" xfId="3" applyNumberFormat="1" applyFont="1" applyFill="1" applyAlignment="1">
      <alignment horizontal="center" vertical="center"/>
    </xf>
    <xf numFmtId="10" fontId="7" fillId="6" borderId="0" xfId="3" applyNumberFormat="1" applyFont="1" applyFill="1" applyAlignment="1">
      <alignment horizontal="center" vertical="center"/>
    </xf>
    <xf numFmtId="10" fontId="6" fillId="6" borderId="1" xfId="3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7" fillId="7" borderId="26" xfId="0" applyFont="1" applyFill="1" applyBorder="1" applyAlignment="1">
      <alignment horizontal="left" vertical="center"/>
    </xf>
    <xf numFmtId="10" fontId="15" fillId="3" borderId="0" xfId="3" applyNumberFormat="1" applyFont="1" applyFill="1" applyAlignment="1">
      <alignment horizontal="center" vertical="center"/>
    </xf>
    <xf numFmtId="0" fontId="15" fillId="3" borderId="26" xfId="0" applyFont="1" applyFill="1" applyBorder="1" applyAlignment="1">
      <alignment horizontal="left" vertical="center"/>
    </xf>
    <xf numFmtId="10" fontId="15" fillId="3" borderId="27" xfId="3" applyNumberFormat="1" applyFont="1" applyFill="1" applyBorder="1" applyAlignment="1">
      <alignment horizontal="center" vertical="center"/>
    </xf>
    <xf numFmtId="14" fontId="15" fillId="3" borderId="0" xfId="3" applyNumberFormat="1" applyFont="1" applyFill="1" applyAlignment="1">
      <alignment horizontal="center" vertical="center"/>
    </xf>
    <xf numFmtId="14" fontId="15" fillId="3" borderId="27" xfId="3" applyNumberFormat="1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left" vertical="center"/>
    </xf>
    <xf numFmtId="0" fontId="15" fillId="3" borderId="63" xfId="0" applyFont="1" applyFill="1" applyBorder="1" applyAlignment="1">
      <alignment horizontal="left" vertical="center"/>
    </xf>
    <xf numFmtId="2" fontId="31" fillId="7" borderId="27" xfId="0" applyNumberFormat="1" applyFont="1" applyFill="1" applyBorder="1" applyAlignment="1">
      <alignment horizontal="center" vertical="center"/>
    </xf>
    <xf numFmtId="2" fontId="18" fillId="7" borderId="27" xfId="0" applyNumberFormat="1" applyFont="1" applyFill="1" applyBorder="1" applyAlignment="1">
      <alignment horizontal="center" vertical="center"/>
    </xf>
    <xf numFmtId="0" fontId="27" fillId="7" borderId="74" xfId="0" applyFont="1" applyFill="1" applyBorder="1" applyAlignment="1">
      <alignment horizontal="left" vertical="center"/>
    </xf>
    <xf numFmtId="2" fontId="31" fillId="7" borderId="19" xfId="0" applyNumberFormat="1" applyFont="1" applyFill="1" applyBorder="1" applyAlignment="1">
      <alignment horizontal="center" vertical="center"/>
    </xf>
    <xf numFmtId="2" fontId="31" fillId="7" borderId="75" xfId="0" applyNumberFormat="1" applyFont="1" applyFill="1" applyBorder="1" applyAlignment="1">
      <alignment horizontal="center" vertical="center"/>
    </xf>
    <xf numFmtId="10" fontId="32" fillId="2" borderId="5" xfId="3" applyNumberFormat="1" applyFont="1" applyFill="1" applyBorder="1" applyAlignment="1">
      <alignment horizontal="center"/>
    </xf>
    <xf numFmtId="10" fontId="32" fillId="2" borderId="5" xfId="0" applyNumberFormat="1" applyFont="1" applyFill="1" applyBorder="1" applyAlignment="1">
      <alignment horizontal="center"/>
    </xf>
    <xf numFmtId="165" fontId="32" fillId="2" borderId="5" xfId="1" applyFont="1" applyFill="1" applyBorder="1" applyAlignment="1">
      <alignment horizontal="center"/>
    </xf>
    <xf numFmtId="2" fontId="32" fillId="2" borderId="5" xfId="0" applyNumberFormat="1" applyFont="1" applyFill="1" applyBorder="1" applyAlignment="1">
      <alignment horizontal="center"/>
    </xf>
    <xf numFmtId="168" fontId="32" fillId="2" borderId="5" xfId="3" applyNumberFormat="1" applyFont="1" applyFill="1" applyBorder="1" applyAlignment="1">
      <alignment horizontal="center"/>
    </xf>
    <xf numFmtId="2" fontId="32" fillId="2" borderId="5" xfId="1" applyNumberFormat="1" applyFont="1" applyFill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0" fontId="18" fillId="3" borderId="38" xfId="3" applyNumberFormat="1" applyFont="1" applyFill="1" applyBorder="1" applyAlignment="1">
      <alignment horizontal="center" vertical="center"/>
    </xf>
    <xf numFmtId="10" fontId="18" fillId="3" borderId="13" xfId="0" applyNumberFormat="1" applyFont="1" applyFill="1" applyBorder="1" applyAlignment="1">
      <alignment horizontal="right" vertical="center"/>
    </xf>
    <xf numFmtId="10" fontId="18" fillId="3" borderId="16" xfId="0" applyNumberFormat="1" applyFont="1" applyFill="1" applyBorder="1" applyAlignment="1">
      <alignment horizontal="right" vertical="center"/>
    </xf>
    <xf numFmtId="0" fontId="0" fillId="0" borderId="1" xfId="0" applyBorder="1"/>
    <xf numFmtId="10" fontId="2" fillId="7" borderId="0" xfId="3" applyNumberFormat="1" applyFont="1" applyFill="1" applyAlignment="1">
      <alignment horizontal="center"/>
    </xf>
    <xf numFmtId="10" fontId="2" fillId="7" borderId="7" xfId="3" applyNumberFormat="1" applyFont="1" applyFill="1" applyBorder="1" applyAlignment="1">
      <alignment horizontal="center"/>
    </xf>
    <xf numFmtId="170" fontId="4" fillId="0" borderId="4" xfId="2" applyNumberFormat="1" applyFont="1" applyBorder="1" applyAlignment="1">
      <alignment horizontal="center"/>
    </xf>
    <xf numFmtId="170" fontId="2" fillId="0" borderId="4" xfId="2" applyNumberFormat="1" applyFont="1" applyBorder="1" applyAlignment="1">
      <alignment horizontal="center"/>
    </xf>
    <xf numFmtId="170" fontId="2" fillId="0" borderId="12" xfId="2" applyNumberFormat="1" applyFont="1" applyBorder="1" applyAlignment="1">
      <alignment horizontal="center"/>
    </xf>
    <xf numFmtId="170" fontId="2" fillId="0" borderId="70" xfId="2" applyNumberFormat="1" applyFont="1" applyBorder="1" applyAlignment="1">
      <alignment horizontal="center"/>
    </xf>
    <xf numFmtId="170" fontId="2" fillId="0" borderId="10" xfId="2" applyNumberFormat="1" applyFont="1" applyBorder="1" applyAlignment="1">
      <alignment horizontal="center"/>
    </xf>
    <xf numFmtId="170" fontId="2" fillId="7" borderId="4" xfId="2" applyNumberFormat="1" applyFont="1" applyFill="1" applyBorder="1" applyAlignment="1">
      <alignment horizontal="center"/>
    </xf>
    <xf numFmtId="170" fontId="2" fillId="7" borderId="70" xfId="2" applyNumberFormat="1" applyFont="1" applyFill="1" applyBorder="1" applyAlignment="1">
      <alignment horizontal="center"/>
    </xf>
    <xf numFmtId="170" fontId="10" fillId="0" borderId="0" xfId="3" applyNumberFormat="1" applyFont="1" applyAlignment="1">
      <alignment horizontal="center" wrapText="1"/>
    </xf>
    <xf numFmtId="170" fontId="11" fillId="0" borderId="0" xfId="2" applyNumberFormat="1" applyFont="1" applyAlignment="1">
      <alignment horizontal="center"/>
    </xf>
    <xf numFmtId="170" fontId="11" fillId="0" borderId="19" xfId="2" applyNumberFormat="1" applyFont="1" applyBorder="1" applyAlignment="1">
      <alignment horizontal="center"/>
    </xf>
    <xf numFmtId="170" fontId="11" fillId="0" borderId="7" xfId="2" applyNumberFormat="1" applyFont="1" applyBorder="1" applyAlignment="1">
      <alignment horizontal="center"/>
    </xf>
    <xf numFmtId="170" fontId="11" fillId="0" borderId="6" xfId="2" applyNumberFormat="1" applyFont="1" applyBorder="1" applyAlignment="1">
      <alignment horizontal="center"/>
    </xf>
    <xf numFmtId="170" fontId="11" fillId="7" borderId="0" xfId="2" applyNumberFormat="1" applyFont="1" applyFill="1" applyAlignment="1">
      <alignment horizontal="center"/>
    </xf>
    <xf numFmtId="170" fontId="11" fillId="7" borderId="7" xfId="2" applyNumberFormat="1" applyFont="1" applyFill="1" applyBorder="1" applyAlignment="1">
      <alignment horizontal="center"/>
    </xf>
    <xf numFmtId="170" fontId="4" fillId="0" borderId="0" xfId="3" applyNumberFormat="1" applyFont="1" applyAlignment="1">
      <alignment horizontal="center" wrapText="1"/>
    </xf>
    <xf numFmtId="170" fontId="4" fillId="0" borderId="1" xfId="2" applyNumberFormat="1" applyFont="1" applyBorder="1" applyAlignment="1">
      <alignment horizontal="center"/>
    </xf>
    <xf numFmtId="170" fontId="2" fillId="0" borderId="1" xfId="2" applyNumberFormat="1" applyFont="1" applyBorder="1" applyAlignment="1">
      <alignment horizontal="center"/>
    </xf>
    <xf numFmtId="170" fontId="2" fillId="0" borderId="11" xfId="2" applyNumberFormat="1" applyFont="1" applyBorder="1" applyAlignment="1">
      <alignment horizontal="center"/>
    </xf>
    <xf numFmtId="170" fontId="2" fillId="0" borderId="68" xfId="2" applyNumberFormat="1" applyFont="1" applyBorder="1" applyAlignment="1">
      <alignment horizontal="center"/>
    </xf>
    <xf numFmtId="170" fontId="2" fillId="0" borderId="8" xfId="2" applyNumberFormat="1" applyFont="1" applyBorder="1" applyAlignment="1">
      <alignment horizontal="center"/>
    </xf>
    <xf numFmtId="170" fontId="2" fillId="7" borderId="1" xfId="2" applyNumberFormat="1" applyFont="1" applyFill="1" applyBorder="1" applyAlignment="1">
      <alignment horizontal="center"/>
    </xf>
    <xf numFmtId="170" fontId="2" fillId="7" borderId="68" xfId="2" applyNumberFormat="1" applyFont="1" applyFill="1" applyBorder="1" applyAlignment="1">
      <alignment horizontal="center"/>
    </xf>
    <xf numFmtId="10" fontId="18" fillId="3" borderId="45" xfId="0" applyNumberFormat="1" applyFont="1" applyFill="1" applyBorder="1" applyAlignment="1">
      <alignment horizontal="right" vertical="center"/>
    </xf>
    <xf numFmtId="0" fontId="18" fillId="3" borderId="65" xfId="0" applyFont="1" applyFill="1" applyBorder="1" applyAlignment="1">
      <alignment horizontal="left" vertical="center"/>
    </xf>
    <xf numFmtId="0" fontId="18" fillId="3" borderId="39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69" xfId="0" applyFont="1" applyFill="1" applyBorder="1" applyAlignment="1">
      <alignment horizontal="right" vertical="center"/>
    </xf>
    <xf numFmtId="10" fontId="6" fillId="13" borderId="0" xfId="3" applyNumberFormat="1" applyFont="1" applyFill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14" fontId="4" fillId="2" borderId="3" xfId="0" applyNumberFormat="1" applyFont="1" applyFill="1" applyBorder="1" applyAlignment="1">
      <alignment horizontal="right" vertical="center"/>
    </xf>
    <xf numFmtId="14" fontId="4" fillId="2" borderId="69" xfId="0" applyNumberFormat="1" applyFont="1" applyFill="1" applyBorder="1" applyAlignment="1">
      <alignment horizontal="right" vertical="center"/>
    </xf>
    <xf numFmtId="170" fontId="2" fillId="0" borderId="0" xfId="2" applyNumberFormat="1" applyFont="1"/>
    <xf numFmtId="170" fontId="11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70" fontId="2" fillId="0" borderId="0" xfId="3" applyNumberFormat="1" applyFont="1"/>
    <xf numFmtId="167" fontId="2" fillId="0" borderId="0" xfId="3" applyNumberFormat="1" applyFont="1"/>
    <xf numFmtId="0" fontId="18" fillId="3" borderId="44" xfId="0" applyFont="1" applyFill="1" applyBorder="1" applyAlignment="1">
      <alignment horizontal="left" vertical="center"/>
    </xf>
    <xf numFmtId="167" fontId="22" fillId="3" borderId="0" xfId="2" applyNumberFormat="1" applyFont="1" applyFill="1" applyBorder="1" applyAlignment="1">
      <alignment horizontal="center" vertical="center"/>
    </xf>
    <xf numFmtId="10" fontId="26" fillId="3" borderId="0" xfId="3" applyNumberFormat="1" applyFont="1" applyFill="1" applyBorder="1" applyAlignment="1">
      <alignment horizontal="right" vertical="center"/>
    </xf>
    <xf numFmtId="166" fontId="20" fillId="10" borderId="67" xfId="0" applyNumberFormat="1" applyFont="1" applyFill="1" applyBorder="1" applyAlignment="1">
      <alignment horizontal="center" vertical="center"/>
    </xf>
    <xf numFmtId="2" fontId="18" fillId="7" borderId="15" xfId="0" applyNumberFormat="1" applyFont="1" applyFill="1" applyBorder="1" applyAlignment="1">
      <alignment horizontal="center" vertical="center"/>
    </xf>
    <xf numFmtId="10" fontId="25" fillId="3" borderId="76" xfId="0" applyNumberFormat="1" applyFont="1" applyFill="1" applyBorder="1" applyAlignment="1">
      <alignment horizontal="center" vertical="center"/>
    </xf>
    <xf numFmtId="10" fontId="26" fillId="3" borderId="77" xfId="3" applyNumberFormat="1" applyFont="1" applyFill="1" applyBorder="1" applyAlignment="1">
      <alignment horizontal="right" vertical="center"/>
    </xf>
    <xf numFmtId="10" fontId="26" fillId="3" borderId="78" xfId="3" applyNumberFormat="1" applyFont="1" applyFill="1" applyBorder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0" fontId="33" fillId="8" borderId="0" xfId="0" applyFont="1" applyFill="1" applyAlignment="1">
      <alignment vertical="center"/>
    </xf>
    <xf numFmtId="0" fontId="33" fillId="8" borderId="0" xfId="0" applyFont="1" applyFill="1" applyAlignment="1">
      <alignment horizontal="center" vertical="center"/>
    </xf>
    <xf numFmtId="0" fontId="21" fillId="0" borderId="26" xfId="0" applyFont="1" applyBorder="1" applyAlignment="1">
      <alignment horizontal="left" vertical="center" wrapText="1" readingOrder="1"/>
    </xf>
    <xf numFmtId="0" fontId="21" fillId="0" borderId="27" xfId="0" applyFont="1" applyBorder="1" applyAlignment="1">
      <alignment horizontal="left" vertical="center" wrapText="1" readingOrder="1"/>
    </xf>
    <xf numFmtId="10" fontId="15" fillId="3" borderId="0" xfId="3" applyNumberFormat="1" applyFont="1" applyFill="1" applyBorder="1" applyAlignment="1">
      <alignment horizontal="center" vertical="center"/>
    </xf>
    <xf numFmtId="14" fontId="15" fillId="3" borderId="0" xfId="3" applyNumberFormat="1" applyFont="1" applyFill="1" applyBorder="1" applyAlignment="1">
      <alignment horizontal="center" vertical="center"/>
    </xf>
    <xf numFmtId="171" fontId="15" fillId="0" borderId="0" xfId="2" applyNumberFormat="1" applyFont="1" applyFill="1" applyBorder="1" applyAlignment="1">
      <alignment horizontal="center" vertical="center"/>
    </xf>
    <xf numFmtId="10" fontId="18" fillId="3" borderId="66" xfId="0" applyNumberFormat="1" applyFont="1" applyFill="1" applyBorder="1" applyAlignment="1">
      <alignment horizontal="right" vertical="center"/>
    </xf>
    <xf numFmtId="10" fontId="18" fillId="3" borderId="46" xfId="0" applyNumberFormat="1" applyFont="1" applyFill="1" applyBorder="1" applyAlignment="1">
      <alignment horizontal="right" vertical="center"/>
    </xf>
    <xf numFmtId="10" fontId="14" fillId="3" borderId="0" xfId="0" applyNumberFormat="1" applyFont="1" applyFill="1"/>
    <xf numFmtId="170" fontId="11" fillId="14" borderId="0" xfId="2" applyNumberFormat="1" applyFont="1" applyFill="1" applyAlignment="1">
      <alignment horizontal="center"/>
    </xf>
    <xf numFmtId="170" fontId="11" fillId="14" borderId="7" xfId="2" applyNumberFormat="1" applyFont="1" applyFill="1" applyBorder="1" applyAlignment="1">
      <alignment horizontal="center"/>
    </xf>
    <xf numFmtId="3" fontId="2" fillId="7" borderId="4" xfId="2" applyNumberFormat="1" applyFont="1" applyFill="1" applyBorder="1" applyAlignment="1">
      <alignment horizontal="center"/>
    </xf>
    <xf numFmtId="3" fontId="2" fillId="7" borderId="70" xfId="2" applyNumberFormat="1" applyFont="1" applyFill="1" applyBorder="1" applyAlignment="1">
      <alignment horizontal="center"/>
    </xf>
    <xf numFmtId="3" fontId="2" fillId="7" borderId="1" xfId="2" applyNumberFormat="1" applyFont="1" applyFill="1" applyBorder="1" applyAlignment="1">
      <alignment horizontal="center"/>
    </xf>
    <xf numFmtId="3" fontId="2" fillId="7" borderId="68" xfId="2" applyNumberFormat="1" applyFont="1" applyFill="1" applyBorder="1" applyAlignment="1">
      <alignment horizontal="center"/>
    </xf>
    <xf numFmtId="10" fontId="22" fillId="3" borderId="79" xfId="0" applyNumberFormat="1" applyFont="1" applyFill="1" applyBorder="1" applyAlignment="1">
      <alignment horizontal="left" vertical="center"/>
    </xf>
    <xf numFmtId="2" fontId="18" fillId="3" borderId="80" xfId="0" applyNumberFormat="1" applyFont="1" applyFill="1" applyBorder="1" applyAlignment="1">
      <alignment horizontal="center" vertical="center"/>
    </xf>
    <xf numFmtId="10" fontId="20" fillId="3" borderId="25" xfId="0" applyNumberFormat="1" applyFont="1" applyFill="1" applyBorder="1" applyAlignment="1">
      <alignment horizontal="center" vertical="center"/>
    </xf>
    <xf numFmtId="10" fontId="18" fillId="6" borderId="42" xfId="3" applyNumberFormat="1" applyFont="1" applyFill="1" applyBorder="1" applyAlignment="1">
      <alignment horizontal="center" vertical="center"/>
    </xf>
    <xf numFmtId="2" fontId="18" fillId="6" borderId="42" xfId="3" applyNumberFormat="1" applyFont="1" applyFill="1" applyBorder="1" applyAlignment="1">
      <alignment horizontal="center" vertical="center"/>
    </xf>
    <xf numFmtId="9" fontId="18" fillId="6" borderId="42" xfId="3" applyFont="1" applyFill="1" applyBorder="1" applyAlignment="1">
      <alignment horizontal="center" vertical="center"/>
    </xf>
    <xf numFmtId="10" fontId="18" fillId="6" borderId="50" xfId="3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0" fontId="20" fillId="3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 wrapText="1" readingOrder="1"/>
    </xf>
    <xf numFmtId="2" fontId="18" fillId="7" borderId="0" xfId="0" applyNumberFormat="1" applyFont="1" applyFill="1" applyAlignment="1">
      <alignment horizontal="center" vertical="center"/>
    </xf>
    <xf numFmtId="2" fontId="31" fillId="7" borderId="0" xfId="0" applyNumberFormat="1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170" fontId="11" fillId="14" borderId="0" xfId="2" applyNumberFormat="1" applyFont="1" applyFill="1" applyBorder="1" applyAlignment="1">
      <alignment horizontal="center"/>
    </xf>
    <xf numFmtId="167" fontId="2" fillId="0" borderId="0" xfId="2" applyNumberFormat="1" applyFont="1" applyBorder="1" applyAlignment="1">
      <alignment horizontal="center"/>
    </xf>
    <xf numFmtId="2" fontId="18" fillId="7" borderId="58" xfId="0" applyNumberFormat="1" applyFont="1" applyFill="1" applyBorder="1" applyAlignment="1">
      <alignment horizontal="center" vertical="center"/>
    </xf>
    <xf numFmtId="2" fontId="18" fillId="0" borderId="81" xfId="0" applyNumberFormat="1" applyFont="1" applyBorder="1" applyAlignment="1">
      <alignment horizontal="center" vertical="center"/>
    </xf>
    <xf numFmtId="14" fontId="4" fillId="3" borderId="69" xfId="0" applyNumberFormat="1" applyFont="1" applyFill="1" applyBorder="1" applyAlignment="1">
      <alignment horizontal="right" vertical="center"/>
    </xf>
    <xf numFmtId="0" fontId="3" fillId="3" borderId="69" xfId="0" applyFont="1" applyFill="1" applyBorder="1"/>
    <xf numFmtId="10" fontId="2" fillId="3" borderId="70" xfId="3" applyNumberFormat="1" applyFont="1" applyFill="1" applyBorder="1" applyAlignment="1">
      <alignment horizontal="center"/>
    </xf>
    <xf numFmtId="10" fontId="2" fillId="3" borderId="7" xfId="3" applyNumberFormat="1" applyFont="1" applyFill="1" applyBorder="1" applyAlignment="1">
      <alignment horizontal="center"/>
    </xf>
    <xf numFmtId="10" fontId="2" fillId="3" borderId="68" xfId="3" applyNumberFormat="1" applyFont="1" applyFill="1" applyBorder="1" applyAlignment="1">
      <alignment horizontal="center"/>
    </xf>
    <xf numFmtId="2" fontId="18" fillId="7" borderId="18" xfId="0" applyNumberFormat="1" applyFont="1" applyFill="1" applyBorder="1" applyAlignment="1">
      <alignment horizontal="center" vertical="center"/>
    </xf>
    <xf numFmtId="2" fontId="18" fillId="7" borderId="57" xfId="0" applyNumberFormat="1" applyFont="1" applyFill="1" applyBorder="1" applyAlignment="1">
      <alignment horizontal="center" vertical="center"/>
    </xf>
    <xf numFmtId="10" fontId="18" fillId="15" borderId="37" xfId="3" applyNumberFormat="1" applyFont="1" applyFill="1" applyBorder="1" applyAlignment="1">
      <alignment horizontal="center" vertical="center"/>
    </xf>
    <xf numFmtId="0" fontId="29" fillId="11" borderId="5" xfId="0" applyFont="1" applyFill="1" applyBorder="1" applyAlignment="1">
      <alignment horizontal="center" wrapText="1"/>
    </xf>
    <xf numFmtId="167" fontId="6" fillId="4" borderId="4" xfId="2" applyNumberFormat="1" applyFont="1" applyFill="1" applyBorder="1" applyAlignment="1">
      <alignment horizontal="center"/>
    </xf>
    <xf numFmtId="167" fontId="6" fillId="4" borderId="0" xfId="2" applyNumberFormat="1" applyFont="1" applyFill="1" applyAlignment="1">
      <alignment horizontal="center"/>
    </xf>
    <xf numFmtId="167" fontId="6" fillId="4" borderId="1" xfId="2" applyNumberFormat="1" applyFont="1" applyFill="1" applyBorder="1" applyAlignment="1">
      <alignment horizontal="center"/>
    </xf>
    <xf numFmtId="10" fontId="8" fillId="0" borderId="5" xfId="3" applyNumberFormat="1" applyFont="1" applyBorder="1" applyAlignment="1">
      <alignment horizontal="center" vertical="center"/>
    </xf>
    <xf numFmtId="15" fontId="8" fillId="0" borderId="5" xfId="3" applyNumberFormat="1" applyFont="1" applyBorder="1" applyAlignment="1">
      <alignment horizontal="center" vertical="center"/>
    </xf>
    <xf numFmtId="15" fontId="8" fillId="8" borderId="5" xfId="3" applyNumberFormat="1" applyFont="1" applyFill="1" applyBorder="1" applyAlignment="1">
      <alignment horizontal="center" vertical="center"/>
    </xf>
    <xf numFmtId="10" fontId="8" fillId="8" borderId="5" xfId="3" applyNumberFormat="1" applyFont="1" applyFill="1" applyBorder="1" applyAlignment="1">
      <alignment horizontal="center" vertical="center"/>
    </xf>
    <xf numFmtId="10" fontId="6" fillId="4" borderId="4" xfId="3" applyNumberFormat="1" applyFont="1" applyFill="1" applyBorder="1" applyAlignment="1">
      <alignment horizontal="center"/>
    </xf>
    <xf numFmtId="10" fontId="6" fillId="4" borderId="0" xfId="3" applyNumberFormat="1" applyFont="1" applyFill="1" applyAlignment="1">
      <alignment horizontal="center"/>
    </xf>
    <xf numFmtId="10" fontId="6" fillId="4" borderId="1" xfId="3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69" fontId="8" fillId="8" borderId="71" xfId="3" applyNumberFormat="1" applyFont="1" applyFill="1" applyBorder="1" applyAlignment="1">
      <alignment horizontal="center" vertical="center"/>
    </xf>
    <xf numFmtId="169" fontId="8" fillId="8" borderId="73" xfId="3" applyNumberFormat="1" applyFont="1" applyFill="1" applyBorder="1" applyAlignment="1">
      <alignment horizontal="center" vertical="center"/>
    </xf>
    <xf numFmtId="169" fontId="8" fillId="8" borderId="72" xfId="3" applyNumberFormat="1" applyFont="1" applyFill="1" applyBorder="1" applyAlignment="1">
      <alignment horizontal="center" vertical="center"/>
    </xf>
    <xf numFmtId="171" fontId="15" fillId="0" borderId="0" xfId="2" applyNumberFormat="1" applyFont="1" applyFill="1" applyAlignment="1">
      <alignment horizontal="center" vertical="center"/>
    </xf>
    <xf numFmtId="171" fontId="15" fillId="0" borderId="27" xfId="2" applyNumberFormat="1" applyFont="1" applyFill="1" applyBorder="1" applyAlignment="1">
      <alignment horizontal="center" vertical="center"/>
    </xf>
    <xf numFmtId="0" fontId="28" fillId="3" borderId="26" xfId="0" applyFont="1" applyFill="1" applyBorder="1" applyAlignment="1">
      <alignment horizontal="center" vertical="center" textRotation="90"/>
    </xf>
    <xf numFmtId="0" fontId="21" fillId="0" borderId="35" xfId="0" applyFont="1" applyBorder="1" applyAlignment="1">
      <alignment horizontal="center" vertical="center" wrapText="1" readingOrder="1"/>
    </xf>
    <xf numFmtId="0" fontId="21" fillId="0" borderId="40" xfId="0" applyFont="1" applyBorder="1" applyAlignment="1">
      <alignment horizontal="center" vertical="center" wrapText="1" readingOrder="1"/>
    </xf>
    <xf numFmtId="0" fontId="21" fillId="0" borderId="47" xfId="0" applyFont="1" applyBorder="1" applyAlignment="1">
      <alignment horizontal="center" vertical="center" wrapText="1" readingOrder="1"/>
    </xf>
    <xf numFmtId="0" fontId="21" fillId="0" borderId="30" xfId="0" applyFont="1" applyBorder="1" applyAlignment="1">
      <alignment horizontal="left" vertical="center" wrapText="1" readingOrder="1"/>
    </xf>
    <xf numFmtId="0" fontId="21" fillId="0" borderId="31" xfId="0" applyFont="1" applyBorder="1" applyAlignment="1">
      <alignment horizontal="left" vertical="center" wrapText="1" readingOrder="1"/>
    </xf>
    <xf numFmtId="0" fontId="21" fillId="0" borderId="32" xfId="0" applyFont="1" applyBorder="1" applyAlignment="1">
      <alignment horizontal="left" vertical="center" wrapText="1" readingOrder="1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24" fillId="6" borderId="22" xfId="0" applyFont="1" applyFill="1" applyBorder="1" applyAlignment="1">
      <alignment horizontal="center"/>
    </xf>
    <xf numFmtId="0" fontId="21" fillId="0" borderId="23" xfId="0" applyFont="1" applyBorder="1" applyAlignment="1">
      <alignment horizontal="center" vertical="center" wrapText="1" readingOrder="1"/>
    </xf>
    <xf numFmtId="0" fontId="21" fillId="0" borderId="33" xfId="0" applyFont="1" applyBorder="1" applyAlignment="1">
      <alignment horizontal="center" vertical="center" wrapText="1" readingOrder="1"/>
    </xf>
    <xf numFmtId="15" fontId="25" fillId="3" borderId="28" xfId="0" applyNumberFormat="1" applyFont="1" applyFill="1" applyBorder="1" applyAlignment="1">
      <alignment horizontal="center" vertical="center"/>
    </xf>
    <xf numFmtId="15" fontId="25" fillId="3" borderId="9" xfId="0" applyNumberFormat="1" applyFont="1" applyFill="1" applyBorder="1" applyAlignment="1">
      <alignment horizontal="center" vertical="center"/>
    </xf>
    <xf numFmtId="10" fontId="15" fillId="3" borderId="7" xfId="3" applyNumberFormat="1" applyFont="1" applyFill="1" applyBorder="1" applyAlignment="1">
      <alignment horizontal="center" vertical="center"/>
    </xf>
    <xf numFmtId="10" fontId="15" fillId="3" borderId="64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66"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99FF66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117231</xdr:colOff>
      <xdr:row>32</xdr:row>
      <xdr:rowOff>14654</xdr:rowOff>
    </xdr:from>
    <xdr:to>
      <xdr:col>19</xdr:col>
      <xdr:colOff>345878</xdr:colOff>
      <xdr:row>67</xdr:row>
      <xdr:rowOff>23344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326EDD-CB71-4E46-886D-16A4191F6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071" y="6042074"/>
          <a:ext cx="11618789" cy="6409490"/>
        </a:xfrm>
        <a:prstGeom prst="rect">
          <a:avLst/>
        </a:prstGeom>
      </xdr:spPr>
    </xdr:pic>
    <xdr:clientData/>
  </xdr:twoCellAnchor>
  <xdr:twoCellAnchor editAs="oneCell">
    <xdr:from>
      <xdr:col>0</xdr:col>
      <xdr:colOff>175846</xdr:colOff>
      <xdr:row>32</xdr:row>
      <xdr:rowOff>87923</xdr:rowOff>
    </xdr:from>
    <xdr:to>
      <xdr:col>24</xdr:col>
      <xdr:colOff>59292</xdr:colOff>
      <xdr:row>65</xdr:row>
      <xdr:rowOff>81409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28DCAC-558E-4CF3-8DF1-C33126AC4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846" y="6115343"/>
          <a:ext cx="14567186" cy="6028526"/>
        </a:xfrm>
        <a:prstGeom prst="rect">
          <a:avLst/>
        </a:prstGeom>
      </xdr:spPr>
    </xdr:pic>
    <xdr:clientData/>
  </xdr:twoCellAnchor>
  <xdr:twoCellAnchor editAs="oneCell">
    <xdr:from>
      <xdr:col>0</xdr:col>
      <xdr:colOff>58614</xdr:colOff>
      <xdr:row>33</xdr:row>
      <xdr:rowOff>139211</xdr:rowOff>
    </xdr:from>
    <xdr:to>
      <xdr:col>23</xdr:col>
      <xdr:colOff>90560</xdr:colOff>
      <xdr:row>55</xdr:row>
      <xdr:rowOff>179851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47F547-3D24-4F2A-8BFB-3826CE74195B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4" y="6349511"/>
          <a:ext cx="14106086" cy="4064000"/>
        </a:xfrm>
        <a:prstGeom prst="rect">
          <a:avLst/>
        </a:prstGeom>
      </xdr:spPr>
    </xdr:pic>
    <xdr:clientData/>
  </xdr:twoCellAnchor>
  <xdr:twoCellAnchor editAs="oneCell">
    <xdr:from>
      <xdr:col>0</xdr:col>
      <xdr:colOff>58614</xdr:colOff>
      <xdr:row>33</xdr:row>
      <xdr:rowOff>139211</xdr:rowOff>
    </xdr:from>
    <xdr:to>
      <xdr:col>23</xdr:col>
      <xdr:colOff>90560</xdr:colOff>
      <xdr:row>55</xdr:row>
      <xdr:rowOff>179851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E28AE-018C-45B9-B4F9-F53748754DEF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14" y="6349511"/>
          <a:ext cx="14106086" cy="406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0-Q4/HBA/FACT%20SHEET%20BACKUP%20DATA%20-%20Rational%20Strategic%20Allocation%20Fund%20(12-31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ategic Allocation-DATA"/>
      <sheetName val="Strategic Allocation-FACT SHEET"/>
    </sheetNames>
    <sheetDataSet>
      <sheetData sheetId="0">
        <row r="2">
          <cell r="C2" t="str">
            <v>HBAFX</v>
          </cell>
          <cell r="F2" t="str">
            <v>BENCH</v>
          </cell>
        </row>
        <row r="3">
          <cell r="C3" t="str">
            <v>S&amp;P 500 TR Index</v>
          </cell>
          <cell r="H3">
            <v>40024</v>
          </cell>
          <cell r="O3">
            <v>10000</v>
          </cell>
          <cell r="R3">
            <v>10000</v>
          </cell>
        </row>
        <row r="4">
          <cell r="H4">
            <v>40056</v>
          </cell>
          <cell r="O4">
            <v>10220</v>
          </cell>
          <cell r="R4">
            <v>10368.61</v>
          </cell>
        </row>
        <row r="5">
          <cell r="H5">
            <v>40086</v>
          </cell>
          <cell r="O5">
            <v>10541.59</v>
          </cell>
          <cell r="R5">
            <v>10755.52</v>
          </cell>
        </row>
        <row r="6">
          <cell r="C6">
            <v>44196</v>
          </cell>
          <cell r="H6">
            <v>40117</v>
          </cell>
          <cell r="O6">
            <v>10381.41</v>
          </cell>
          <cell r="R6">
            <v>10555.71</v>
          </cell>
        </row>
        <row r="7">
          <cell r="H7">
            <v>40147</v>
          </cell>
          <cell r="O7">
            <v>10651.71</v>
          </cell>
          <cell r="R7">
            <v>11188.88</v>
          </cell>
        </row>
        <row r="8">
          <cell r="H8">
            <v>40178</v>
          </cell>
          <cell r="O8">
            <v>10802.63</v>
          </cell>
          <cell r="R8">
            <v>11405</v>
          </cell>
        </row>
        <row r="9">
          <cell r="B9" t="str">
            <v>Total Months</v>
          </cell>
          <cell r="C9">
            <v>137.03225806451613</v>
          </cell>
          <cell r="F9">
            <v>137.03225806451613</v>
          </cell>
          <cell r="H9">
            <v>40209</v>
          </cell>
          <cell r="O9">
            <v>10561.23</v>
          </cell>
          <cell r="R9">
            <v>10994.72</v>
          </cell>
        </row>
        <row r="10">
          <cell r="B10" t="str">
            <v>Inception*</v>
          </cell>
          <cell r="C10">
            <v>5.4219424399123861E-2</v>
          </cell>
          <cell r="F10">
            <v>0.14758066405408066</v>
          </cell>
          <cell r="H10">
            <v>40237</v>
          </cell>
          <cell r="O10">
            <v>10712.11</v>
          </cell>
          <cell r="R10">
            <v>11335.3</v>
          </cell>
        </row>
        <row r="11">
          <cell r="B11" t="str">
            <v>Annualized Return*</v>
          </cell>
          <cell r="C11">
            <v>5.4219424399123861E-2</v>
          </cell>
          <cell r="F11">
            <v>0.14758066405408066</v>
          </cell>
          <cell r="H11">
            <v>40268</v>
          </cell>
          <cell r="O11">
            <v>11081.96</v>
          </cell>
          <cell r="R11">
            <v>12019.33</v>
          </cell>
        </row>
        <row r="12">
          <cell r="B12" t="str">
            <v>Cumulative Return*</v>
          </cell>
          <cell r="C12">
            <v>0.82750000000000001</v>
          </cell>
          <cell r="F12">
            <v>3.8159927697112006</v>
          </cell>
          <cell r="H12">
            <v>40298</v>
          </cell>
          <cell r="O12">
            <v>11132.33</v>
          </cell>
          <cell r="R12">
            <v>12209.09</v>
          </cell>
        </row>
        <row r="13">
          <cell r="B13" t="str">
            <v>Standard Deviation</v>
          </cell>
          <cell r="C13">
            <v>0.10026704991771261</v>
          </cell>
          <cell r="F13">
            <v>0.14084801840508329</v>
          </cell>
          <cell r="H13">
            <v>40329</v>
          </cell>
          <cell r="O13">
            <v>10628.61</v>
          </cell>
          <cell r="R13">
            <v>11234.18</v>
          </cell>
        </row>
        <row r="14">
          <cell r="B14" t="str">
            <v>10 Years</v>
          </cell>
          <cell r="C14">
            <v>4.4761282899100197E-2</v>
          </cell>
          <cell r="F14">
            <v>0.13872537186688616</v>
          </cell>
          <cell r="H14">
            <v>40359</v>
          </cell>
          <cell r="O14">
            <v>10387.84</v>
          </cell>
          <cell r="R14">
            <v>10646.09</v>
          </cell>
        </row>
        <row r="15">
          <cell r="B15" t="str">
            <v>5 Years</v>
          </cell>
          <cell r="C15">
            <v>4.9159041761788425E-2</v>
          </cell>
          <cell r="F15">
            <v>0.15198575477860876</v>
          </cell>
          <cell r="H15">
            <v>40390</v>
          </cell>
          <cell r="O15">
            <v>10872.4</v>
          </cell>
          <cell r="R15">
            <v>11391.99</v>
          </cell>
        </row>
        <row r="16">
          <cell r="B16" t="str">
            <v>3 Years</v>
          </cell>
          <cell r="C16">
            <v>1.7443044958136644E-2</v>
          </cell>
          <cell r="F16">
            <v>0.14164406765264559</v>
          </cell>
          <cell r="H16">
            <v>40421</v>
          </cell>
          <cell r="O16">
            <v>10647.45</v>
          </cell>
          <cell r="R16">
            <v>10877.71</v>
          </cell>
        </row>
        <row r="17">
          <cell r="B17" t="str">
            <v>2 Years</v>
          </cell>
          <cell r="C17">
            <v>4.2261919815274496E-2</v>
          </cell>
          <cell r="F17">
            <v>0.24732301107173327</v>
          </cell>
          <cell r="H17">
            <v>40451</v>
          </cell>
          <cell r="O17">
            <v>11232.01</v>
          </cell>
          <cell r="R17">
            <v>11848.49</v>
          </cell>
        </row>
        <row r="18">
          <cell r="B18" t="str">
            <v>1 Year</v>
          </cell>
          <cell r="C18">
            <v>-3.4193002853820952E-2</v>
          </cell>
          <cell r="F18">
            <v>0.18395967492961637</v>
          </cell>
          <cell r="H18">
            <v>40482</v>
          </cell>
          <cell r="O18">
            <v>11475.74</v>
          </cell>
          <cell r="R18">
            <v>12299.31</v>
          </cell>
        </row>
        <row r="19">
          <cell r="B19" t="str">
            <v>YTD</v>
          </cell>
          <cell r="C19">
            <v>-3.4193002853820952E-2</v>
          </cell>
          <cell r="F19">
            <v>0.18395967492961637</v>
          </cell>
          <cell r="H19">
            <v>40512</v>
          </cell>
          <cell r="O19">
            <v>11394.49</v>
          </cell>
          <cell r="R19">
            <v>12300.89</v>
          </cell>
        </row>
        <row r="20">
          <cell r="B20" t="str">
            <v>6MOS</v>
          </cell>
          <cell r="C20">
            <v>0.17948883438750485</v>
          </cell>
          <cell r="F20">
            <v>0.22158907510937514</v>
          </cell>
          <cell r="H20">
            <v>40543</v>
          </cell>
          <cell r="O20">
            <v>11790.45</v>
          </cell>
          <cell r="R20">
            <v>13122.97</v>
          </cell>
        </row>
        <row r="21">
          <cell r="B21" t="str">
            <v>3MOS</v>
          </cell>
          <cell r="C21">
            <v>0.14987730447366765</v>
          </cell>
          <cell r="F21">
            <v>0.12146442930380076</v>
          </cell>
          <cell r="H21">
            <v>40574</v>
          </cell>
          <cell r="O21">
            <v>11902.55</v>
          </cell>
          <cell r="R21">
            <v>13434.01</v>
          </cell>
        </row>
        <row r="22">
          <cell r="B22" t="str">
            <v>1MOS</v>
          </cell>
          <cell r="C22">
            <v>4.7878440366972475E-2</v>
          </cell>
          <cell r="F22">
            <v>3.8400000000000052E-2</v>
          </cell>
          <cell r="H22">
            <v>40602</v>
          </cell>
          <cell r="O22">
            <v>12126.74</v>
          </cell>
          <cell r="R22">
            <v>13894.25</v>
          </cell>
        </row>
        <row r="23">
          <cell r="B23" t="str">
            <v>Excess Return</v>
          </cell>
          <cell r="C23">
            <v>5.349642439912386E-2</v>
          </cell>
          <cell r="F23">
            <v>0.14685766405408066</v>
          </cell>
          <cell r="H23">
            <v>40633</v>
          </cell>
          <cell r="O23">
            <v>12188.02</v>
          </cell>
          <cell r="R23">
            <v>13899.77</v>
          </cell>
        </row>
        <row r="24">
          <cell r="B24" t="str">
            <v>Monthly Arith. Average</v>
          </cell>
          <cell r="C24">
            <v>5.3252500219803309E-3</v>
          </cell>
          <cell r="F24">
            <v>1.1680377156525115E-2</v>
          </cell>
          <cell r="H24">
            <v>40663</v>
          </cell>
          <cell r="O24">
            <v>12443.21</v>
          </cell>
          <cell r="R24">
            <v>14311.42</v>
          </cell>
        </row>
        <row r="25">
          <cell r="B25" t="str">
            <v>Monthly Geo. Average</v>
          </cell>
          <cell r="C25">
            <v>4.4097453536615649E-3</v>
          </cell>
          <cell r="F25">
            <v>1.153737767617713E-2</v>
          </cell>
          <cell r="H25">
            <v>40694</v>
          </cell>
          <cell r="O25">
            <v>12361.55</v>
          </cell>
          <cell r="R25">
            <v>14149.42</v>
          </cell>
        </row>
        <row r="26">
          <cell r="B26" t="str">
            <v>Maximum Drawdown</v>
          </cell>
          <cell r="C26">
            <v>-0.23149614613029248</v>
          </cell>
          <cell r="F26">
            <v>-0.19598298792929666</v>
          </cell>
          <cell r="H26">
            <v>40724</v>
          </cell>
          <cell r="O26">
            <v>12249.92</v>
          </cell>
          <cell r="R26">
            <v>13913.56</v>
          </cell>
        </row>
        <row r="27">
          <cell r="B27" t="str">
            <v>Active Return vs. Benchmark</v>
          </cell>
          <cell r="C27">
            <v>-9.3361239654956796E-2</v>
          </cell>
          <cell r="H27">
            <v>40755</v>
          </cell>
          <cell r="O27">
            <v>12137.44</v>
          </cell>
          <cell r="R27">
            <v>13630.63</v>
          </cell>
        </row>
        <row r="28">
          <cell r="B28" t="str">
            <v>Sharpe Ratio</v>
          </cell>
          <cell r="C28">
            <v>0.52632868367458774</v>
          </cell>
          <cell r="F28">
            <v>1.0375343984875443</v>
          </cell>
          <cell r="H28">
            <v>40786</v>
          </cell>
          <cell r="O28">
            <v>11759.11</v>
          </cell>
          <cell r="R28">
            <v>12890.19</v>
          </cell>
        </row>
        <row r="29">
          <cell r="B29" t="str">
            <v>R-Squared (vs. Bench)</v>
          </cell>
          <cell r="C29">
            <v>0.6773164915173856</v>
          </cell>
          <cell r="H29">
            <v>40816</v>
          </cell>
          <cell r="O29">
            <v>11063.9</v>
          </cell>
          <cell r="R29">
            <v>11984.03</v>
          </cell>
        </row>
        <row r="30">
          <cell r="B30" t="str">
            <v>Beta vs. Bench</v>
          </cell>
          <cell r="C30">
            <v>0.5815963364685538</v>
          </cell>
          <cell r="H30">
            <v>40847</v>
          </cell>
          <cell r="O30">
            <v>11832.23</v>
          </cell>
          <cell r="R30">
            <v>13293.8</v>
          </cell>
        </row>
        <row r="31">
          <cell r="B31" t="str">
            <v>Alpha vs. Bench</v>
          </cell>
          <cell r="C31">
            <v>-3.191545499705907E-2</v>
          </cell>
          <cell r="H31">
            <v>40877</v>
          </cell>
          <cell r="O31">
            <v>11760.52</v>
          </cell>
          <cell r="R31">
            <v>13264.42</v>
          </cell>
        </row>
        <row r="32">
          <cell r="B32" t="str">
            <v>Correlation vs. Bench</v>
          </cell>
          <cell r="C32">
            <v>0.82299240064376389</v>
          </cell>
          <cell r="H32">
            <v>40908</v>
          </cell>
          <cell r="O32">
            <v>11769.29</v>
          </cell>
          <cell r="R32">
            <v>13400.1</v>
          </cell>
        </row>
        <row r="33">
          <cell r="B33" t="str">
            <v>% Positive Months</v>
          </cell>
          <cell r="C33">
            <v>0.67137476459510359</v>
          </cell>
          <cell r="F33">
            <v>0.70786252354048962</v>
          </cell>
          <cell r="H33">
            <v>40939</v>
          </cell>
          <cell r="O33">
            <v>12164.03</v>
          </cell>
          <cell r="R33">
            <v>14000.63</v>
          </cell>
        </row>
        <row r="34">
          <cell r="H34">
            <v>40968</v>
          </cell>
          <cell r="O34">
            <v>12444.49</v>
          </cell>
          <cell r="R34">
            <v>14606.05</v>
          </cell>
        </row>
        <row r="35">
          <cell r="H35">
            <v>40999</v>
          </cell>
          <cell r="O35">
            <v>12533.06</v>
          </cell>
          <cell r="R35">
            <v>15086.72</v>
          </cell>
        </row>
        <row r="36">
          <cell r="H36">
            <v>41029</v>
          </cell>
          <cell r="O36">
            <v>12522.65</v>
          </cell>
          <cell r="R36">
            <v>14992.03</v>
          </cell>
        </row>
        <row r="37">
          <cell r="H37">
            <v>41060</v>
          </cell>
          <cell r="O37">
            <v>11981.35</v>
          </cell>
          <cell r="R37">
            <v>14090.99</v>
          </cell>
        </row>
        <row r="38">
          <cell r="H38">
            <v>41090</v>
          </cell>
          <cell r="O38">
            <v>12262.25</v>
          </cell>
          <cell r="R38">
            <v>14671.57</v>
          </cell>
        </row>
        <row r="39">
          <cell r="H39">
            <v>41121</v>
          </cell>
          <cell r="O39">
            <v>12376.95</v>
          </cell>
          <cell r="R39">
            <v>14875.35</v>
          </cell>
        </row>
        <row r="40">
          <cell r="H40">
            <v>41152</v>
          </cell>
          <cell r="O40">
            <v>12543.78</v>
          </cell>
          <cell r="R40">
            <v>15210.38</v>
          </cell>
        </row>
        <row r="41">
          <cell r="H41">
            <v>41182</v>
          </cell>
          <cell r="O41">
            <v>12691.77</v>
          </cell>
          <cell r="R41">
            <v>15603.44</v>
          </cell>
        </row>
        <row r="42">
          <cell r="H42">
            <v>41213</v>
          </cell>
          <cell r="O42">
            <v>12566.53</v>
          </cell>
          <cell r="R42">
            <v>15315.34</v>
          </cell>
        </row>
        <row r="43">
          <cell r="H43">
            <v>41243</v>
          </cell>
          <cell r="O43">
            <v>12629.15</v>
          </cell>
          <cell r="R43">
            <v>15404.18</v>
          </cell>
        </row>
        <row r="44">
          <cell r="H44">
            <v>41274</v>
          </cell>
          <cell r="O44">
            <v>12686.09</v>
          </cell>
          <cell r="R44">
            <v>15544.59</v>
          </cell>
        </row>
        <row r="45">
          <cell r="H45">
            <v>41305</v>
          </cell>
          <cell r="O45">
            <v>13067.02</v>
          </cell>
          <cell r="R45">
            <v>16349.72</v>
          </cell>
        </row>
        <row r="46">
          <cell r="H46">
            <v>41333</v>
          </cell>
          <cell r="O46">
            <v>13113.19</v>
          </cell>
          <cell r="R46">
            <v>16571.66</v>
          </cell>
        </row>
        <row r="47">
          <cell r="H47">
            <v>41364</v>
          </cell>
          <cell r="O47">
            <v>13346.63</v>
          </cell>
          <cell r="R47">
            <v>17193.16</v>
          </cell>
        </row>
        <row r="48">
          <cell r="H48">
            <v>41394</v>
          </cell>
          <cell r="O48">
            <v>13473.74</v>
          </cell>
          <cell r="R48">
            <v>17524.41</v>
          </cell>
        </row>
        <row r="49">
          <cell r="H49">
            <v>41425</v>
          </cell>
          <cell r="O49">
            <v>13462.18</v>
          </cell>
          <cell r="R49">
            <v>17934.34</v>
          </cell>
        </row>
        <row r="50">
          <cell r="H50">
            <v>41455</v>
          </cell>
          <cell r="O50">
            <v>13250.91</v>
          </cell>
          <cell r="R50">
            <v>17693.5</v>
          </cell>
        </row>
        <row r="51">
          <cell r="H51">
            <v>41486</v>
          </cell>
          <cell r="O51">
            <v>13648.9</v>
          </cell>
          <cell r="R51">
            <v>18593.82</v>
          </cell>
        </row>
        <row r="52">
          <cell r="H52">
            <v>41517</v>
          </cell>
          <cell r="O52">
            <v>13414.79</v>
          </cell>
          <cell r="R52">
            <v>18055.310000000001</v>
          </cell>
        </row>
        <row r="53">
          <cell r="H53">
            <v>41547</v>
          </cell>
          <cell r="O53">
            <v>13755.79</v>
          </cell>
          <cell r="R53">
            <v>18621.52</v>
          </cell>
        </row>
        <row r="54">
          <cell r="H54">
            <v>41578</v>
          </cell>
          <cell r="O54">
            <v>14083.87</v>
          </cell>
          <cell r="R54">
            <v>19477.509999999998</v>
          </cell>
        </row>
        <row r="55">
          <cell r="H55">
            <v>41608</v>
          </cell>
          <cell r="O55">
            <v>14201.04</v>
          </cell>
          <cell r="R55">
            <v>20071.07</v>
          </cell>
        </row>
        <row r="56">
          <cell r="H56">
            <v>41639</v>
          </cell>
          <cell r="O56">
            <v>14352.43</v>
          </cell>
          <cell r="R56">
            <v>20579.189999999999</v>
          </cell>
        </row>
        <row r="57">
          <cell r="H57">
            <v>41670</v>
          </cell>
          <cell r="O57">
            <v>14145.13</v>
          </cell>
          <cell r="R57">
            <v>19867.68</v>
          </cell>
        </row>
        <row r="58">
          <cell r="H58">
            <v>41698</v>
          </cell>
          <cell r="O58">
            <v>14510.95</v>
          </cell>
          <cell r="R58">
            <v>20776.509999999998</v>
          </cell>
        </row>
        <row r="59">
          <cell r="H59">
            <v>41729</v>
          </cell>
          <cell r="O59">
            <v>14480.92</v>
          </cell>
          <cell r="R59">
            <v>20951.150000000001</v>
          </cell>
        </row>
        <row r="60">
          <cell r="H60">
            <v>41759</v>
          </cell>
          <cell r="O60">
            <v>14419.87</v>
          </cell>
          <cell r="R60">
            <v>21106.02</v>
          </cell>
        </row>
        <row r="61">
          <cell r="H61">
            <v>41790</v>
          </cell>
          <cell r="O61">
            <v>14566.39</v>
          </cell>
          <cell r="R61">
            <v>21601.46</v>
          </cell>
        </row>
        <row r="62">
          <cell r="H62">
            <v>41820</v>
          </cell>
          <cell r="O62">
            <v>14800.49</v>
          </cell>
          <cell r="R62">
            <v>22047.7</v>
          </cell>
        </row>
        <row r="63">
          <cell r="H63">
            <v>41851</v>
          </cell>
          <cell r="O63">
            <v>14543.62</v>
          </cell>
          <cell r="R63">
            <v>21743.64</v>
          </cell>
        </row>
        <row r="64">
          <cell r="H64">
            <v>41882</v>
          </cell>
          <cell r="O64">
            <v>14861.64</v>
          </cell>
          <cell r="R64">
            <v>22613.49</v>
          </cell>
        </row>
        <row r="65">
          <cell r="H65">
            <v>41912</v>
          </cell>
          <cell r="O65">
            <v>14541.82</v>
          </cell>
          <cell r="R65">
            <v>22296.37</v>
          </cell>
        </row>
        <row r="66">
          <cell r="H66">
            <v>41943</v>
          </cell>
          <cell r="O66">
            <v>14689.08</v>
          </cell>
          <cell r="R66">
            <v>22840.959999999999</v>
          </cell>
        </row>
        <row r="67">
          <cell r="H67">
            <v>41973</v>
          </cell>
          <cell r="O67">
            <v>14750.43</v>
          </cell>
          <cell r="R67">
            <v>23455.26</v>
          </cell>
        </row>
        <row r="68">
          <cell r="H68">
            <v>42004</v>
          </cell>
          <cell r="O68">
            <v>14646.81</v>
          </cell>
          <cell r="R68">
            <v>23396.18</v>
          </cell>
        </row>
        <row r="69">
          <cell r="H69">
            <v>42035</v>
          </cell>
          <cell r="O69">
            <v>14517.88</v>
          </cell>
          <cell r="R69">
            <v>22693.84</v>
          </cell>
        </row>
        <row r="70">
          <cell r="H70">
            <v>42063</v>
          </cell>
          <cell r="O70">
            <v>14865.99</v>
          </cell>
          <cell r="R70">
            <v>23998.09</v>
          </cell>
        </row>
        <row r="71">
          <cell r="H71">
            <v>42094</v>
          </cell>
          <cell r="O71">
            <v>14852.48</v>
          </cell>
          <cell r="R71">
            <v>23618.57</v>
          </cell>
        </row>
        <row r="72">
          <cell r="H72">
            <v>42124</v>
          </cell>
          <cell r="O72">
            <v>14865.38</v>
          </cell>
          <cell r="R72">
            <v>23845.15</v>
          </cell>
        </row>
        <row r="73">
          <cell r="H73">
            <v>42155</v>
          </cell>
          <cell r="O73">
            <v>14929.9</v>
          </cell>
          <cell r="R73">
            <v>24151.78</v>
          </cell>
        </row>
        <row r="74">
          <cell r="H74">
            <v>42185</v>
          </cell>
          <cell r="O74">
            <v>14814.52</v>
          </cell>
          <cell r="R74">
            <v>23684.25</v>
          </cell>
        </row>
        <row r="75">
          <cell r="H75">
            <v>42216</v>
          </cell>
          <cell r="O75">
            <v>14814.52</v>
          </cell>
          <cell r="R75">
            <v>24180.47</v>
          </cell>
        </row>
        <row r="76">
          <cell r="H76">
            <v>42247</v>
          </cell>
          <cell r="O76">
            <v>14272.05</v>
          </cell>
          <cell r="R76">
            <v>22721.56</v>
          </cell>
        </row>
        <row r="77">
          <cell r="H77">
            <v>42277</v>
          </cell>
          <cell r="O77">
            <v>14038.44</v>
          </cell>
          <cell r="R77">
            <v>22159.35</v>
          </cell>
        </row>
        <row r="78">
          <cell r="H78">
            <v>42308</v>
          </cell>
          <cell r="O78">
            <v>14581.36</v>
          </cell>
          <cell r="R78">
            <v>24028.59</v>
          </cell>
        </row>
        <row r="79">
          <cell r="H79">
            <v>42338</v>
          </cell>
          <cell r="O79">
            <v>14594.29</v>
          </cell>
          <cell r="R79">
            <v>24100.04</v>
          </cell>
        </row>
        <row r="80">
          <cell r="H80">
            <v>42369</v>
          </cell>
          <cell r="O80">
            <v>14372.64</v>
          </cell>
          <cell r="R80">
            <v>23719.94</v>
          </cell>
        </row>
        <row r="81">
          <cell r="H81">
            <v>42400</v>
          </cell>
          <cell r="O81">
            <v>13931.77</v>
          </cell>
          <cell r="R81">
            <v>22542.86</v>
          </cell>
        </row>
        <row r="82">
          <cell r="H82">
            <v>42429</v>
          </cell>
          <cell r="O82">
            <v>13975.85</v>
          </cell>
          <cell r="R82">
            <v>22512.44</v>
          </cell>
        </row>
        <row r="83">
          <cell r="H83">
            <v>42460</v>
          </cell>
          <cell r="O83">
            <v>14538.04</v>
          </cell>
          <cell r="R83">
            <v>24039.65</v>
          </cell>
        </row>
        <row r="84">
          <cell r="H84">
            <v>42490</v>
          </cell>
          <cell r="O84">
            <v>14612.14</v>
          </cell>
          <cell r="R84">
            <v>24132.84</v>
          </cell>
        </row>
        <row r="85">
          <cell r="H85">
            <v>42521</v>
          </cell>
          <cell r="O85">
            <v>14804.79</v>
          </cell>
          <cell r="R85">
            <v>24566.22</v>
          </cell>
        </row>
        <row r="86">
          <cell r="H86">
            <v>42551</v>
          </cell>
          <cell r="O86">
            <v>15012.65</v>
          </cell>
          <cell r="R86">
            <v>24629.88</v>
          </cell>
        </row>
        <row r="87">
          <cell r="H87">
            <v>42582</v>
          </cell>
          <cell r="O87">
            <v>15324.49</v>
          </cell>
          <cell r="R87">
            <v>25537.95</v>
          </cell>
        </row>
        <row r="88">
          <cell r="H88">
            <v>42613</v>
          </cell>
          <cell r="O88">
            <v>15324.49</v>
          </cell>
          <cell r="R88">
            <v>25573.8</v>
          </cell>
        </row>
        <row r="89">
          <cell r="H89">
            <v>42643</v>
          </cell>
          <cell r="O89">
            <v>15403.4</v>
          </cell>
          <cell r="R89">
            <v>25578.639999999999</v>
          </cell>
        </row>
        <row r="90">
          <cell r="H90">
            <v>42674</v>
          </cell>
          <cell r="O90">
            <v>15150.4</v>
          </cell>
          <cell r="R90">
            <v>25112.05</v>
          </cell>
        </row>
        <row r="91">
          <cell r="H91">
            <v>42704</v>
          </cell>
          <cell r="O91">
            <v>15477.82</v>
          </cell>
          <cell r="R91">
            <v>26042.080000000002</v>
          </cell>
        </row>
        <row r="92">
          <cell r="H92">
            <v>42735</v>
          </cell>
          <cell r="O92">
            <v>15545.09</v>
          </cell>
          <cell r="R92">
            <v>26556.83</v>
          </cell>
        </row>
        <row r="93">
          <cell r="H93">
            <v>42766</v>
          </cell>
          <cell r="O93">
            <v>15710.47</v>
          </cell>
          <cell r="R93">
            <v>27060.52</v>
          </cell>
        </row>
        <row r="94">
          <cell r="H94">
            <v>42794</v>
          </cell>
          <cell r="O94">
            <v>15958.53</v>
          </cell>
          <cell r="R94">
            <v>28134.98</v>
          </cell>
        </row>
        <row r="95">
          <cell r="H95">
            <v>42825</v>
          </cell>
          <cell r="O95">
            <v>15986.97</v>
          </cell>
          <cell r="R95">
            <v>28167.8</v>
          </cell>
        </row>
        <row r="96">
          <cell r="H96">
            <v>42853</v>
          </cell>
          <cell r="O96">
            <v>16053.17</v>
          </cell>
          <cell r="R96">
            <v>28457.08</v>
          </cell>
        </row>
        <row r="97">
          <cell r="H97">
            <v>42886</v>
          </cell>
          <cell r="O97">
            <v>16135.92</v>
          </cell>
          <cell r="R97">
            <v>28857.55</v>
          </cell>
        </row>
        <row r="98">
          <cell r="H98">
            <v>42916</v>
          </cell>
          <cell r="O98">
            <v>16266.38</v>
          </cell>
          <cell r="R98">
            <v>29037.66</v>
          </cell>
        </row>
        <row r="99">
          <cell r="H99" t="str">
            <v>07/31/2017</v>
          </cell>
          <cell r="O99">
            <v>16548.55</v>
          </cell>
          <cell r="R99">
            <v>29634.76</v>
          </cell>
        </row>
        <row r="100">
          <cell r="H100" t="str">
            <v>08/31/2017</v>
          </cell>
          <cell r="O100">
            <v>16565.150000000001</v>
          </cell>
          <cell r="R100">
            <v>29725.47</v>
          </cell>
        </row>
        <row r="101">
          <cell r="H101" t="str">
            <v>09/30/2017</v>
          </cell>
          <cell r="O101">
            <v>16841.8</v>
          </cell>
          <cell r="R101">
            <v>30338.66</v>
          </cell>
        </row>
        <row r="102">
          <cell r="H102" t="str">
            <v>10/31/2017</v>
          </cell>
          <cell r="O102">
            <v>16975.07</v>
          </cell>
          <cell r="R102">
            <v>31046.62</v>
          </cell>
        </row>
        <row r="103">
          <cell r="H103" t="str">
            <v>11/30/2017</v>
          </cell>
          <cell r="O103">
            <v>17124.990000000002</v>
          </cell>
          <cell r="R103">
            <v>31998.81</v>
          </cell>
        </row>
        <row r="104">
          <cell r="H104" t="str">
            <v>12/31/2017</v>
          </cell>
          <cell r="O104">
            <v>17350.28</v>
          </cell>
          <cell r="R104">
            <v>32354.6</v>
          </cell>
        </row>
        <row r="105">
          <cell r="H105">
            <v>43131</v>
          </cell>
          <cell r="O105">
            <v>17954.52</v>
          </cell>
          <cell r="R105">
            <v>34207.03</v>
          </cell>
        </row>
        <row r="106">
          <cell r="H106">
            <v>43159</v>
          </cell>
          <cell r="O106">
            <v>17488.39</v>
          </cell>
          <cell r="R106">
            <v>32946.25</v>
          </cell>
        </row>
        <row r="107">
          <cell r="H107">
            <v>43190</v>
          </cell>
          <cell r="O107">
            <v>17251.89</v>
          </cell>
          <cell r="R107">
            <v>32108.98</v>
          </cell>
        </row>
        <row r="108">
          <cell r="H108">
            <v>43220</v>
          </cell>
          <cell r="O108">
            <v>17355.71</v>
          </cell>
          <cell r="R108">
            <v>32232.19</v>
          </cell>
        </row>
        <row r="109">
          <cell r="H109">
            <v>43251</v>
          </cell>
          <cell r="O109">
            <v>17546.05</v>
          </cell>
          <cell r="R109">
            <v>33008.400000000001</v>
          </cell>
        </row>
        <row r="110">
          <cell r="H110">
            <v>43281</v>
          </cell>
          <cell r="O110">
            <v>17437.8</v>
          </cell>
          <cell r="R110">
            <v>33211.57</v>
          </cell>
        </row>
        <row r="111">
          <cell r="H111">
            <v>43312</v>
          </cell>
          <cell r="O111">
            <v>17715.97</v>
          </cell>
          <cell r="R111">
            <v>34447.49</v>
          </cell>
        </row>
        <row r="112">
          <cell r="H112">
            <v>43343</v>
          </cell>
          <cell r="O112">
            <v>17907.21</v>
          </cell>
          <cell r="R112">
            <v>35569.97</v>
          </cell>
        </row>
        <row r="113">
          <cell r="H113">
            <v>43373</v>
          </cell>
          <cell r="O113">
            <v>17901.73</v>
          </cell>
          <cell r="R113">
            <v>35772.43</v>
          </cell>
        </row>
        <row r="114">
          <cell r="H114">
            <v>43404</v>
          </cell>
          <cell r="O114">
            <v>17150.73</v>
          </cell>
          <cell r="R114">
            <v>33327.379999999997</v>
          </cell>
        </row>
        <row r="115">
          <cell r="H115">
            <v>43434</v>
          </cell>
          <cell r="O115">
            <v>17307.919999999998</v>
          </cell>
          <cell r="R115">
            <v>34006.54</v>
          </cell>
        </row>
        <row r="116">
          <cell r="H116">
            <v>43465</v>
          </cell>
          <cell r="O116">
            <v>16821.099999999999</v>
          </cell>
          <cell r="R116">
            <v>30936.06</v>
          </cell>
        </row>
        <row r="117">
          <cell r="H117">
            <v>43496</v>
          </cell>
          <cell r="O117">
            <v>17464.53</v>
          </cell>
          <cell r="R117">
            <v>33415.15</v>
          </cell>
        </row>
        <row r="118">
          <cell r="H118">
            <v>43524</v>
          </cell>
          <cell r="O118">
            <v>17685.13</v>
          </cell>
          <cell r="R118">
            <v>34488.050000000003</v>
          </cell>
        </row>
        <row r="119">
          <cell r="H119">
            <v>43555</v>
          </cell>
          <cell r="O119">
            <v>17885.849999999999</v>
          </cell>
          <cell r="R119">
            <v>35158.21</v>
          </cell>
        </row>
        <row r="120">
          <cell r="H120">
            <v>43585</v>
          </cell>
          <cell r="O120">
            <v>18107.349999999999</v>
          </cell>
          <cell r="R120">
            <v>36581.75</v>
          </cell>
        </row>
        <row r="121">
          <cell r="H121">
            <v>43616</v>
          </cell>
          <cell r="O121">
            <v>17608.98</v>
          </cell>
          <cell r="R121">
            <v>34257.050000000003</v>
          </cell>
        </row>
        <row r="122">
          <cell r="H122">
            <v>43646</v>
          </cell>
          <cell r="O122">
            <v>18094.53</v>
          </cell>
          <cell r="R122">
            <v>36671.360000000001</v>
          </cell>
        </row>
        <row r="123">
          <cell r="H123">
            <v>43677</v>
          </cell>
          <cell r="O123">
            <v>18429.61</v>
          </cell>
          <cell r="R123">
            <v>37198.400000000001</v>
          </cell>
        </row>
        <row r="124">
          <cell r="H124">
            <v>43708</v>
          </cell>
          <cell r="O124">
            <v>18411</v>
          </cell>
          <cell r="R124">
            <v>36609.17</v>
          </cell>
        </row>
        <row r="125">
          <cell r="H125">
            <v>43738</v>
          </cell>
          <cell r="O125">
            <v>18528.04</v>
          </cell>
          <cell r="R125">
            <v>37294.14</v>
          </cell>
        </row>
        <row r="126">
          <cell r="H126">
            <v>43769</v>
          </cell>
          <cell r="O126">
            <v>18547</v>
          </cell>
          <cell r="R126">
            <v>38102</v>
          </cell>
        </row>
        <row r="127">
          <cell r="H127">
            <v>43799</v>
          </cell>
          <cell r="O127">
            <v>18753</v>
          </cell>
          <cell r="R127">
            <v>39485</v>
          </cell>
        </row>
        <row r="128">
          <cell r="H128">
            <v>43830</v>
          </cell>
          <cell r="O128">
            <v>18922</v>
          </cell>
          <cell r="R128">
            <v>40677</v>
          </cell>
        </row>
        <row r="129">
          <cell r="H129">
            <v>43861</v>
          </cell>
          <cell r="O129">
            <v>18942</v>
          </cell>
          <cell r="R129">
            <v>40661</v>
          </cell>
        </row>
        <row r="130">
          <cell r="H130">
            <v>43890</v>
          </cell>
          <cell r="O130">
            <v>17546</v>
          </cell>
          <cell r="R130">
            <v>37314</v>
          </cell>
        </row>
        <row r="131">
          <cell r="H131">
            <v>43921</v>
          </cell>
          <cell r="O131">
            <v>14557</v>
          </cell>
          <cell r="R131">
            <v>32705</v>
          </cell>
        </row>
        <row r="132">
          <cell r="H132">
            <v>43951</v>
          </cell>
          <cell r="O132">
            <v>14873</v>
          </cell>
          <cell r="R132">
            <v>36897</v>
          </cell>
        </row>
        <row r="133">
          <cell r="H133">
            <v>43982</v>
          </cell>
          <cell r="O133">
            <v>15250</v>
          </cell>
          <cell r="R133">
            <v>38655</v>
          </cell>
        </row>
        <row r="134">
          <cell r="H134">
            <v>44012</v>
          </cell>
          <cell r="O134">
            <v>15494</v>
          </cell>
          <cell r="R134">
            <v>39424</v>
          </cell>
        </row>
        <row r="135">
          <cell r="H135">
            <v>44043</v>
          </cell>
          <cell r="O135">
            <v>15853</v>
          </cell>
          <cell r="R135">
            <v>41646.440248482861</v>
          </cell>
        </row>
        <row r="136">
          <cell r="H136">
            <v>44074</v>
          </cell>
          <cell r="O136">
            <v>15873</v>
          </cell>
          <cell r="R136">
            <v>44639.979280414205</v>
          </cell>
        </row>
        <row r="137">
          <cell r="H137">
            <v>44104</v>
          </cell>
          <cell r="O137">
            <v>15893</v>
          </cell>
          <cell r="R137">
            <v>42943.785320957024</v>
          </cell>
        </row>
        <row r="138">
          <cell r="H138">
            <v>44135</v>
          </cell>
          <cell r="O138">
            <v>15491</v>
          </cell>
          <cell r="R138">
            <v>41801.69</v>
          </cell>
        </row>
        <row r="139">
          <cell r="H139">
            <v>44165</v>
          </cell>
          <cell r="O139">
            <v>17440</v>
          </cell>
          <cell r="R139">
            <v>46378.975055000003</v>
          </cell>
        </row>
        <row r="140">
          <cell r="H140">
            <v>44196</v>
          </cell>
          <cell r="O140">
            <v>18275</v>
          </cell>
          <cell r="R140">
            <v>48159.927697112005</v>
          </cell>
        </row>
      </sheetData>
      <sheetData sheetId="1">
        <row r="4">
          <cell r="D4">
            <v>44196</v>
          </cell>
        </row>
        <row r="13">
          <cell r="D13" t="str">
            <v>YTD</v>
          </cell>
          <cell r="E13" t="str">
            <v>1 Year</v>
          </cell>
          <cell r="G13" t="str">
            <v>5 Years</v>
          </cell>
          <cell r="H13" t="str">
            <v>10 Years</v>
          </cell>
        </row>
        <row r="24">
          <cell r="C24" t="str">
            <v>Standard Deviation</v>
          </cell>
        </row>
        <row r="25">
          <cell r="C25" t="str">
            <v>Sharpe Ratio</v>
          </cell>
        </row>
        <row r="26">
          <cell r="C26" t="str">
            <v>Alpha vs. Bench</v>
          </cell>
        </row>
        <row r="27">
          <cell r="C27" t="str">
            <v>Beta vs. Bench</v>
          </cell>
        </row>
        <row r="28">
          <cell r="C28" t="str">
            <v>Correlation vs. Bench</v>
          </cell>
        </row>
        <row r="29">
          <cell r="C29" t="str">
            <v>% Positive Months</v>
          </cell>
        </row>
        <row r="30">
          <cell r="C30" t="str">
            <v>Maximum Drawdown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37"/>
  <sheetViews>
    <sheetView zoomScale="115" zoomScaleNormal="115" workbookViewId="0">
      <pane ySplit="2" topLeftCell="A3" activePane="bottomLeft" state="frozen"/>
      <selection pane="bottomLeft"/>
    </sheetView>
  </sheetViews>
  <sheetFormatPr defaultColWidth="8.88671875" defaultRowHeight="14.4"/>
  <cols>
    <col min="1" max="1" width="10.44140625" bestFit="1" customWidth="1"/>
    <col min="2" max="2" width="22.109375" style="1" bestFit="1" customWidth="1"/>
    <col min="3" max="3" width="12" style="2" bestFit="1" customWidth="1"/>
    <col min="4" max="6" width="9.88671875" style="2" bestFit="1" customWidth="1"/>
    <col min="7" max="7" width="4" customWidth="1"/>
    <col min="8" max="8" width="10.33203125" style="48" bestFit="1" customWidth="1"/>
    <col min="9" max="9" width="1.44140625" style="49" customWidth="1"/>
    <col min="10" max="10" width="7.33203125" style="50" bestFit="1" customWidth="1"/>
    <col min="11" max="11" width="7.33203125" style="51" bestFit="1" customWidth="1"/>
    <col min="12" max="12" width="5.5546875" style="51" bestFit="1" customWidth="1"/>
    <col min="13" max="13" width="7.33203125" style="52" bestFit="1" customWidth="1"/>
    <col min="14" max="14" width="0.6640625" style="10" customWidth="1"/>
    <col min="15" max="15" width="7.6640625" style="53" bestFit="1" customWidth="1"/>
    <col min="16" max="16" width="8" style="74" bestFit="1" customWidth="1"/>
    <col min="17" max="17" width="7.6640625" style="54" bestFit="1" customWidth="1"/>
    <col min="18" max="18" width="7.6640625" style="55" bestFit="1" customWidth="1"/>
    <col min="19" max="19" width="0.6640625" style="56" customWidth="1"/>
    <col min="20" max="20" width="6.6640625" style="57" bestFit="1" customWidth="1"/>
    <col min="21" max="22" width="7.5546875" style="54" bestFit="1" customWidth="1"/>
    <col min="23" max="23" width="7.109375" style="58" bestFit="1" customWidth="1"/>
    <col min="24" max="24" width="0.6640625" style="56" customWidth="1"/>
    <col min="25" max="25" width="7.5546875" style="59" bestFit="1" customWidth="1"/>
    <col min="26" max="27" width="7.5546875" style="54" bestFit="1" customWidth="1"/>
    <col min="28" max="28" width="7.5546875" style="60" bestFit="1" customWidth="1"/>
    <col min="29" max="29" width="0.6640625" style="56" customWidth="1"/>
    <col min="30" max="30" width="6.109375" style="59" bestFit="1" customWidth="1"/>
    <col min="31" max="32" width="6.109375" style="54" bestFit="1" customWidth="1"/>
    <col min="33" max="33" width="6.109375" style="60" bestFit="1" customWidth="1"/>
    <col min="34" max="34" width="0.6640625" style="54" customWidth="1"/>
    <col min="35" max="35" width="7.5546875" style="61" bestFit="1" customWidth="1"/>
    <col min="36" max="37" width="7.5546875" style="54" bestFit="1" customWidth="1"/>
    <col min="38" max="38" width="7.5546875" style="62" bestFit="1" customWidth="1"/>
  </cols>
  <sheetData>
    <row r="1" spans="1:38">
      <c r="A1" s="181" t="s">
        <v>62</v>
      </c>
      <c r="H1" s="3"/>
      <c r="I1" s="4"/>
      <c r="J1" s="308" t="s">
        <v>0</v>
      </c>
      <c r="K1" s="309"/>
      <c r="L1" s="309"/>
      <c r="M1" s="310"/>
      <c r="N1" s="5"/>
      <c r="O1" s="301" t="s">
        <v>1</v>
      </c>
      <c r="P1" s="302"/>
      <c r="Q1" s="302"/>
      <c r="R1" s="303"/>
      <c r="S1" s="5"/>
      <c r="T1" s="301" t="s">
        <v>2</v>
      </c>
      <c r="U1" s="302"/>
      <c r="V1" s="302"/>
      <c r="W1" s="303"/>
      <c r="X1" s="5"/>
      <c r="Y1" s="308" t="s">
        <v>3</v>
      </c>
      <c r="Z1" s="309"/>
      <c r="AA1" s="309"/>
      <c r="AB1" s="310"/>
      <c r="AC1" s="5"/>
      <c r="AD1" s="308" t="s">
        <v>4</v>
      </c>
      <c r="AE1" s="309"/>
      <c r="AF1" s="309"/>
      <c r="AG1" s="310"/>
      <c r="AH1" s="6"/>
      <c r="AI1" s="311" t="s">
        <v>5</v>
      </c>
      <c r="AJ1" s="312"/>
      <c r="AK1" s="312"/>
      <c r="AL1" s="313"/>
    </row>
    <row r="2" spans="1:38">
      <c r="C2" s="7" t="s">
        <v>43</v>
      </c>
      <c r="D2" s="182" t="s">
        <v>44</v>
      </c>
      <c r="E2" s="240" t="s">
        <v>46</v>
      </c>
      <c r="F2" s="183" t="s">
        <v>6</v>
      </c>
      <c r="H2" s="23"/>
      <c r="I2" s="4"/>
      <c r="J2" s="8" t="str">
        <f>$C$2</f>
        <v>HBAFX</v>
      </c>
      <c r="K2" s="9" t="str">
        <f>$D$2</f>
        <v>BIAB</v>
      </c>
      <c r="L2" s="240" t="str">
        <f>$E$2</f>
        <v>BOND</v>
      </c>
      <c r="M2" s="184" t="str">
        <f>$F$2</f>
        <v>BENCH</v>
      </c>
      <c r="O2" s="8" t="str">
        <f>$C$2</f>
        <v>HBAFX</v>
      </c>
      <c r="P2" s="9" t="str">
        <f>$D$2</f>
        <v>BIAB</v>
      </c>
      <c r="Q2" s="9" t="str">
        <f>$E$2</f>
        <v>BOND</v>
      </c>
      <c r="R2" s="184" t="s">
        <v>65</v>
      </c>
      <c r="S2" s="185"/>
      <c r="T2" s="8" t="str">
        <f>$C$2</f>
        <v>HBAFX</v>
      </c>
      <c r="U2" s="9" t="str">
        <f>$D$2</f>
        <v>BIAB</v>
      </c>
      <c r="V2" s="9" t="str">
        <f>$E$2</f>
        <v>BOND</v>
      </c>
      <c r="W2" s="184" t="str">
        <f>$R$2</f>
        <v>SP500TR</v>
      </c>
      <c r="X2" s="185"/>
      <c r="Y2" s="8" t="str">
        <f>$C$2</f>
        <v>HBAFX</v>
      </c>
      <c r="Z2" s="9" t="str">
        <f>$D$2</f>
        <v>BIAB</v>
      </c>
      <c r="AA2" s="9" t="str">
        <f>$E$2</f>
        <v>BOND</v>
      </c>
      <c r="AB2" s="184" t="str">
        <f>$R$2</f>
        <v>SP500TR</v>
      </c>
      <c r="AC2" s="10"/>
      <c r="AD2" s="8" t="str">
        <f>$C$2</f>
        <v>HBAFX</v>
      </c>
      <c r="AE2" s="9" t="str">
        <f>$D$2</f>
        <v>BIAB</v>
      </c>
      <c r="AF2" s="9" t="str">
        <f>$E$2</f>
        <v>BOND</v>
      </c>
      <c r="AG2" s="184" t="str">
        <f>$R$2</f>
        <v>SP500TR</v>
      </c>
      <c r="AH2" s="6"/>
      <c r="AI2" s="8" t="str">
        <f>$C$2</f>
        <v>HBAFX</v>
      </c>
      <c r="AJ2" s="9" t="str">
        <f>$D$2</f>
        <v>BIAB</v>
      </c>
      <c r="AK2" s="9" t="str">
        <f>$E$2</f>
        <v>BOND</v>
      </c>
      <c r="AL2" s="184" t="str">
        <f>$R$2</f>
        <v>SP500TR</v>
      </c>
    </row>
    <row r="3" spans="1:38">
      <c r="B3" s="11" t="s">
        <v>7</v>
      </c>
      <c r="C3" s="304" t="s">
        <v>63</v>
      </c>
      <c r="D3" s="304"/>
      <c r="E3" s="304"/>
      <c r="F3" s="304"/>
      <c r="H3" s="12">
        <f>C5</f>
        <v>40024</v>
      </c>
      <c r="I3" s="13"/>
      <c r="J3" s="14"/>
      <c r="K3" s="15"/>
      <c r="L3" s="15"/>
      <c r="M3" s="16"/>
      <c r="N3"/>
      <c r="O3" s="212">
        <v>10000</v>
      </c>
      <c r="P3" s="219">
        <v>10000</v>
      </c>
      <c r="Q3" s="226">
        <v>10000</v>
      </c>
      <c r="R3" s="227">
        <v>10000</v>
      </c>
      <c r="S3" s="17"/>
      <c r="T3" s="18"/>
      <c r="U3" s="15"/>
      <c r="V3" s="15"/>
      <c r="W3" s="19"/>
      <c r="X3" s="17"/>
      <c r="Y3" s="20"/>
      <c r="Z3" s="15"/>
      <c r="AA3" s="15"/>
      <c r="AB3" s="16"/>
      <c r="AC3" s="17"/>
      <c r="AD3" s="20"/>
      <c r="AE3" s="15"/>
      <c r="AF3" s="15"/>
      <c r="AG3" s="16"/>
      <c r="AH3" s="21"/>
      <c r="AI3" s="20"/>
      <c r="AJ3" s="15"/>
      <c r="AK3" s="15"/>
      <c r="AL3" s="16"/>
    </row>
    <row r="4" spans="1:38" s="28" customFormat="1">
      <c r="A4"/>
      <c r="B4" s="11" t="s">
        <v>45</v>
      </c>
      <c r="C4" s="304" t="s">
        <v>64</v>
      </c>
      <c r="D4" s="304"/>
      <c r="E4" s="304"/>
      <c r="F4" s="304"/>
      <c r="G4"/>
      <c r="H4" s="23">
        <f>EOMONTH(H3,1)</f>
        <v>40056</v>
      </c>
      <c r="I4" s="13"/>
      <c r="J4" s="20">
        <f>O4/O3-1</f>
        <v>2.200000000000002E-2</v>
      </c>
      <c r="K4" s="24">
        <f>P4/P3-1</f>
        <v>2.915499999999982E-2</v>
      </c>
      <c r="L4" s="24">
        <v>1.0354400786376505E-2</v>
      </c>
      <c r="M4" s="16">
        <f>R4/R3-1</f>
        <v>3.6861000000000033E-2</v>
      </c>
      <c r="N4"/>
      <c r="O4" s="213">
        <v>10220</v>
      </c>
      <c r="P4" s="220">
        <v>10291.549999999999</v>
      </c>
      <c r="Q4" s="25">
        <f t="shared" ref="Q4:Q67" si="0">Q3*(1+L4)</f>
        <v>10103.544007863766</v>
      </c>
      <c r="R4" s="228">
        <v>10368.61</v>
      </c>
      <c r="S4" s="26"/>
      <c r="T4" s="18">
        <f>(O4-$O$3)/$O$3</f>
        <v>2.1999999999999999E-2</v>
      </c>
      <c r="U4" s="27">
        <f>(P4-$P$3)/$P$3</f>
        <v>2.9154999999999928E-2</v>
      </c>
      <c r="V4" s="27">
        <f>(Q4-$P$3)/$P$3</f>
        <v>1.0354400786376573E-2</v>
      </c>
      <c r="W4" s="19">
        <f>(R4-$R$3)/$R$3</f>
        <v>3.686100000000006E-2</v>
      </c>
      <c r="X4" s="26"/>
      <c r="Y4" s="20"/>
      <c r="Z4" s="24"/>
      <c r="AA4" s="24"/>
      <c r="AB4" s="16"/>
      <c r="AC4" s="26"/>
      <c r="AD4" s="20"/>
      <c r="AE4" s="24"/>
      <c r="AF4" s="24"/>
      <c r="AG4" s="16"/>
      <c r="AH4" s="24"/>
      <c r="AI4" s="20">
        <f>(O4-(MAX($O$3:O4)))/(MAX($O$3:O4))</f>
        <v>0</v>
      </c>
      <c r="AJ4" s="24">
        <f>(P4-(MAX($P$3:P4)))/(MAX($P$3:P4))</f>
        <v>0</v>
      </c>
      <c r="AK4" s="24">
        <f>(Q4-(MAX($Q$3:Q4)))/(MAX($Q$3:Q4))</f>
        <v>0</v>
      </c>
      <c r="AL4" s="16">
        <f>(R4-(MAX($R$3:R4)))/(MAX($R$3:R4))</f>
        <v>0</v>
      </c>
    </row>
    <row r="5" spans="1:38">
      <c r="B5" s="11" t="s">
        <v>8</v>
      </c>
      <c r="C5" s="305">
        <v>40024</v>
      </c>
      <c r="D5" s="304"/>
      <c r="E5" s="304"/>
      <c r="F5" s="304"/>
      <c r="H5" s="23">
        <f>EOMONTH(H4,1)</f>
        <v>40086</v>
      </c>
      <c r="I5" s="13"/>
      <c r="J5" s="20">
        <f t="shared" ref="J5:K68" si="1">O5/O4-1</f>
        <v>3.1466731898238676E-2</v>
      </c>
      <c r="K5" s="24">
        <f t="shared" si="1"/>
        <v>2.6767590887670112E-2</v>
      </c>
      <c r="L5" s="24">
        <v>1.0504657415381091E-2</v>
      </c>
      <c r="M5" s="16">
        <f t="shared" ref="M5:M68" si="2">R5/R4-1</f>
        <v>3.7315512879739998E-2</v>
      </c>
      <c r="N5"/>
      <c r="O5" s="213">
        <v>10541.59</v>
      </c>
      <c r="P5" s="220">
        <v>10567.03</v>
      </c>
      <c r="Q5" s="25">
        <f t="shared" si="0"/>
        <v>10209.6782763476</v>
      </c>
      <c r="R5" s="228">
        <v>10755.52</v>
      </c>
      <c r="S5" s="26"/>
      <c r="T5" s="18">
        <f t="shared" ref="T5:T68" si="3">(O5-$O$3)/$O$3</f>
        <v>5.4159000000000013E-2</v>
      </c>
      <c r="U5" s="27">
        <f t="shared" ref="U5:V68" si="4">(P5-$P$3)/$P$3</f>
        <v>5.6703000000000066E-2</v>
      </c>
      <c r="V5" s="27">
        <f t="shared" si="4"/>
        <v>2.0967827634760034E-2</v>
      </c>
      <c r="W5" s="19">
        <f t="shared" ref="W5:W68" si="5">(R5-$R$3)/$R$3</f>
        <v>7.555200000000005E-2</v>
      </c>
      <c r="X5" s="26"/>
      <c r="Y5" s="20">
        <f>(O5-O3)/O3</f>
        <v>5.4159000000000013E-2</v>
      </c>
      <c r="Z5" s="24">
        <f>(P5-P3)/P3</f>
        <v>5.6703000000000066E-2</v>
      </c>
      <c r="AA5" s="24">
        <f>(Q5-Q3)/Q3</f>
        <v>2.0967827634760034E-2</v>
      </c>
      <c r="AB5" s="16">
        <f>(R5-R3)/R3</f>
        <v>7.555200000000005E-2</v>
      </c>
      <c r="AC5" s="26"/>
      <c r="AD5" s="20"/>
      <c r="AE5" s="24"/>
      <c r="AF5" s="24"/>
      <c r="AG5" s="16"/>
      <c r="AH5" s="24"/>
      <c r="AI5" s="20">
        <f>(O5-(MAX($O$3:O5)))/(MAX($O$3:O5))</f>
        <v>0</v>
      </c>
      <c r="AJ5" s="24">
        <f>(P5-(MAX($P$3:P5)))/(MAX($P$3:P5))</f>
        <v>0</v>
      </c>
      <c r="AK5" s="24">
        <f>(Q5-(MAX($Q$3:Q5)))/(MAX($Q$3:Q5))</f>
        <v>0</v>
      </c>
      <c r="AL5" s="16">
        <f>(R5-(MAX($R$3:R5)))/(MAX($R$3:R5))</f>
        <v>0</v>
      </c>
    </row>
    <row r="6" spans="1:38" s="160" customFormat="1">
      <c r="A6"/>
      <c r="B6" s="11" t="s">
        <v>9</v>
      </c>
      <c r="C6" s="306">
        <v>44196</v>
      </c>
      <c r="D6" s="307"/>
      <c r="E6" s="307"/>
      <c r="F6" s="307"/>
      <c r="G6"/>
      <c r="H6" s="3">
        <f t="shared" ref="H6:H69" si="6">EOMONTH(H5,1)</f>
        <v>40117</v>
      </c>
      <c r="I6" s="174"/>
      <c r="J6" s="153">
        <f t="shared" si="1"/>
        <v>-1.5195051220925904E-2</v>
      </c>
      <c r="K6" s="154">
        <f t="shared" si="1"/>
        <v>-8.6590082549211633E-3</v>
      </c>
      <c r="L6" s="154">
        <v>4.9375166698109041E-3</v>
      </c>
      <c r="M6" s="155">
        <f t="shared" si="2"/>
        <v>-1.8577437446074319E-2</v>
      </c>
      <c r="O6" s="214">
        <v>10381.41</v>
      </c>
      <c r="P6" s="221">
        <v>10475.530000000001</v>
      </c>
      <c r="Q6" s="156">
        <f t="shared" si="0"/>
        <v>10260.088733030472</v>
      </c>
      <c r="R6" s="229">
        <v>10555.71</v>
      </c>
      <c r="S6" s="175"/>
      <c r="T6" s="157">
        <f t="shared" si="3"/>
        <v>3.8140999999999987E-2</v>
      </c>
      <c r="U6" s="158">
        <f t="shared" si="4"/>
        <v>4.7553000000000067E-2</v>
      </c>
      <c r="V6" s="158">
        <f t="shared" si="4"/>
        <v>2.6008873303047221E-2</v>
      </c>
      <c r="W6" s="159">
        <f t="shared" si="5"/>
        <v>5.5570999999999912E-2</v>
      </c>
      <c r="X6" s="175"/>
      <c r="Y6" s="153"/>
      <c r="Z6" s="154"/>
      <c r="AA6" s="154"/>
      <c r="AB6" s="155"/>
      <c r="AC6" s="175"/>
      <c r="AD6" s="153"/>
      <c r="AE6" s="154"/>
      <c r="AF6" s="154"/>
      <c r="AG6" s="155"/>
      <c r="AH6" s="154"/>
      <c r="AI6" s="153">
        <f>(O6-(MAX($O$3:O6)))/(MAX($O$3:O6))</f>
        <v>-1.5195051220925904E-2</v>
      </c>
      <c r="AJ6" s="154">
        <f>(P6-(MAX($P$3:P6)))/(MAX($P$3:P6))</f>
        <v>-8.6590082549212032E-3</v>
      </c>
      <c r="AK6" s="154">
        <f>(Q6-(MAX($Q$3:Q6)))/(MAX($Q$3:Q6))</f>
        <v>0</v>
      </c>
      <c r="AL6" s="155">
        <f>(R6-(MAX($R$3:R6)))/(MAX($R$3:R6))</f>
        <v>-1.8577437446074322E-2</v>
      </c>
    </row>
    <row r="7" spans="1:38" s="28" customFormat="1">
      <c r="A7" s="300" t="s">
        <v>61</v>
      </c>
      <c r="B7" s="29" t="s">
        <v>10</v>
      </c>
      <c r="C7" s="304">
        <v>0</v>
      </c>
      <c r="D7" s="304"/>
      <c r="E7" s="304"/>
      <c r="F7" s="304"/>
      <c r="G7"/>
      <c r="H7" s="23">
        <f t="shared" si="6"/>
        <v>40147</v>
      </c>
      <c r="I7" s="13"/>
      <c r="J7" s="20">
        <f t="shared" si="1"/>
        <v>2.6036925619930207E-2</v>
      </c>
      <c r="K7" s="24">
        <f t="shared" si="1"/>
        <v>4.1156867480690584E-2</v>
      </c>
      <c r="L7" s="24">
        <v>1.2946659761781554E-2</v>
      </c>
      <c r="M7" s="16">
        <f t="shared" si="2"/>
        <v>5.9983648660298483E-2</v>
      </c>
      <c r="N7"/>
      <c r="O7" s="213">
        <v>10651.71</v>
      </c>
      <c r="P7" s="220">
        <v>10906.67</v>
      </c>
      <c r="Q7" s="25">
        <f t="shared" si="0"/>
        <v>10392.922610982707</v>
      </c>
      <c r="R7" s="228">
        <v>11188.88</v>
      </c>
      <c r="S7" s="26"/>
      <c r="T7" s="18">
        <f t="shared" si="3"/>
        <v>6.517099999999991E-2</v>
      </c>
      <c r="U7" s="27">
        <f t="shared" si="4"/>
        <v>9.0667000000000011E-2</v>
      </c>
      <c r="V7" s="27">
        <f t="shared" si="4"/>
        <v>3.9292261098270685E-2</v>
      </c>
      <c r="W7" s="19">
        <f t="shared" si="5"/>
        <v>0.11888799999999992</v>
      </c>
      <c r="X7" s="26"/>
      <c r="Y7" s="20"/>
      <c r="Z7" s="24"/>
      <c r="AA7" s="24"/>
      <c r="AB7" s="16"/>
      <c r="AC7" s="26"/>
      <c r="AD7" s="20"/>
      <c r="AE7" s="24"/>
      <c r="AF7" s="24"/>
      <c r="AG7" s="16"/>
      <c r="AH7" s="24"/>
      <c r="AI7" s="20">
        <f>(O7-(MAX($O$3:O7)))/(MAX($O$3:O7))</f>
        <v>0</v>
      </c>
      <c r="AJ7" s="24">
        <f>(P7-(MAX($P$3:P7)))/(MAX($P$3:P7))</f>
        <v>0</v>
      </c>
      <c r="AK7" s="24">
        <f>(Q7-(MAX($Q$3:Q7)))/(MAX($Q$3:Q7))</f>
        <v>0</v>
      </c>
      <c r="AL7" s="16">
        <f>(R7-(MAX($R$3:R7)))/(MAX($R$3:R7))</f>
        <v>0</v>
      </c>
    </row>
    <row r="8" spans="1:38" s="31" customFormat="1" ht="15" thickBot="1">
      <c r="A8" s="300"/>
      <c r="B8" s="11" t="s">
        <v>11</v>
      </c>
      <c r="C8" s="314">
        <v>7.2300000000000001E-4</v>
      </c>
      <c r="D8" s="315">
        <v>1.395E-3</v>
      </c>
      <c r="E8" s="315">
        <v>1.395E-3</v>
      </c>
      <c r="F8" s="316">
        <v>1.395E-3</v>
      </c>
      <c r="G8"/>
      <c r="H8" s="137">
        <f t="shared" si="6"/>
        <v>40178</v>
      </c>
      <c r="I8" s="138"/>
      <c r="J8" s="139">
        <f t="shared" si="1"/>
        <v>1.4168617057730648E-2</v>
      </c>
      <c r="K8" s="140">
        <f t="shared" si="1"/>
        <v>5.3609396818643518E-3</v>
      </c>
      <c r="L8" s="140">
        <v>-1.5631390593047079E-2</v>
      </c>
      <c r="M8" s="141">
        <f t="shared" si="2"/>
        <v>1.9315606209021841E-2</v>
      </c>
      <c r="O8" s="215">
        <v>10802.63</v>
      </c>
      <c r="P8" s="222">
        <v>10965.14</v>
      </c>
      <c r="Q8" s="142">
        <f t="shared" si="0"/>
        <v>10230.466778247126</v>
      </c>
      <c r="R8" s="230">
        <v>11405</v>
      </c>
      <c r="S8" s="143"/>
      <c r="T8" s="144">
        <f t="shared" si="3"/>
        <v>8.0262999999999918E-2</v>
      </c>
      <c r="U8" s="145">
        <f t="shared" si="4"/>
        <v>9.6513999999999947E-2</v>
      </c>
      <c r="V8" s="145">
        <f t="shared" si="4"/>
        <v>2.3046677824712605E-2</v>
      </c>
      <c r="W8" s="146">
        <f t="shared" si="5"/>
        <v>0.14050000000000001</v>
      </c>
      <c r="X8" s="143"/>
      <c r="Y8" s="139">
        <f>(O8-O5)/O5</f>
        <v>2.476286784061978E-2</v>
      </c>
      <c r="Z8" s="140">
        <f t="shared" ref="Z8:AA8" si="7">(P8-P5)/P5</f>
        <v>3.767472979635704E-2</v>
      </c>
      <c r="AA8" s="140">
        <f t="shared" si="7"/>
        <v>2.0361564132422971E-3</v>
      </c>
      <c r="AB8" s="141">
        <f>(R8-R5)/R5</f>
        <v>6.0385736812353055E-2</v>
      </c>
      <c r="AC8" s="143"/>
      <c r="AD8" s="139"/>
      <c r="AE8" s="140"/>
      <c r="AF8" s="140"/>
      <c r="AG8" s="141"/>
      <c r="AH8" s="140"/>
      <c r="AI8" s="139">
        <f>(O8-(MAX($O$3:O8)))/(MAX($O$3:O8))</f>
        <v>0</v>
      </c>
      <c r="AJ8" s="140">
        <f>(P8-(MAX($P$3:P8)))/(MAX($P$3:P8))</f>
        <v>0</v>
      </c>
      <c r="AK8" s="140">
        <f>(Q8-(MAX($Q$3:Q8)))/(MAX($Q$3:Q8))</f>
        <v>-1.563139059304702E-2</v>
      </c>
      <c r="AL8" s="141">
        <f>(R8-(MAX($R$3:R8)))/(MAX($R$3:R8))</f>
        <v>0</v>
      </c>
    </row>
    <row r="9" spans="1:38">
      <c r="A9" s="180"/>
      <c r="B9" s="30" t="s">
        <v>12</v>
      </c>
      <c r="C9" s="81">
        <f>(COUNTA(J4:J140))+(1/31)</f>
        <v>137.03225806451613</v>
      </c>
      <c r="D9" s="205">
        <f>$C$9</f>
        <v>137.03225806451613</v>
      </c>
      <c r="E9" s="205">
        <f t="shared" ref="E9:F9" si="8">$C$9</f>
        <v>137.03225806451613</v>
      </c>
      <c r="F9" s="205">
        <f t="shared" si="8"/>
        <v>137.03225806451613</v>
      </c>
      <c r="H9" s="23">
        <f t="shared" si="6"/>
        <v>40209</v>
      </c>
      <c r="I9" s="13"/>
      <c r="J9" s="20">
        <f t="shared" si="1"/>
        <v>-2.2346410087173196E-2</v>
      </c>
      <c r="K9" s="24">
        <f t="shared" si="1"/>
        <v>-1.5513709811274534E-2</v>
      </c>
      <c r="L9" s="24">
        <v>1.5275848189360675E-2</v>
      </c>
      <c r="M9" s="16">
        <f t="shared" si="2"/>
        <v>-3.5973695747479217E-2</v>
      </c>
      <c r="N9"/>
      <c r="O9" s="213">
        <v>10561.23</v>
      </c>
      <c r="P9" s="220">
        <v>10795.03</v>
      </c>
      <c r="Q9" s="25">
        <f t="shared" si="0"/>
        <v>10386.745835657926</v>
      </c>
      <c r="R9" s="228">
        <v>10994.72</v>
      </c>
      <c r="S9" s="26"/>
      <c r="T9" s="18">
        <f t="shared" si="3"/>
        <v>5.6122999999999958E-2</v>
      </c>
      <c r="U9" s="27">
        <f t="shared" si="4"/>
        <v>7.950300000000006E-2</v>
      </c>
      <c r="V9" s="27">
        <f t="shared" si="4"/>
        <v>3.8674583565792633E-2</v>
      </c>
      <c r="W9" s="19">
        <f t="shared" si="5"/>
        <v>9.9471999999999935E-2</v>
      </c>
      <c r="X9" s="26"/>
      <c r="Y9" s="20"/>
      <c r="Z9" s="24"/>
      <c r="AA9" s="24"/>
      <c r="AB9" s="16"/>
      <c r="AC9" s="26"/>
      <c r="AD9" s="20"/>
      <c r="AE9" s="24"/>
      <c r="AF9" s="24"/>
      <c r="AG9" s="16"/>
      <c r="AH9" s="24"/>
      <c r="AI9" s="20">
        <f>(O9-(MAX($O$3:O9)))/(MAX($O$3:O9))</f>
        <v>-2.2346410087173182E-2</v>
      </c>
      <c r="AJ9" s="24">
        <f>(P9-(MAX($P$3:P9)))/(MAX($P$3:P9))</f>
        <v>-1.5513709811274527E-2</v>
      </c>
      <c r="AK9" s="24">
        <f>(Q9-(MAX($Q$3:Q9)))/(MAX($Q$3:Q9))</f>
        <v>-5.9432515337439016E-4</v>
      </c>
      <c r="AL9" s="16">
        <f>(R9-(MAX($R$3:R9)))/(MAX($R$3:R9))</f>
        <v>-3.5973695747479231E-2</v>
      </c>
    </row>
    <row r="10" spans="1:38" s="28" customFormat="1">
      <c r="A10" s="180" t="s">
        <v>62</v>
      </c>
      <c r="B10" s="30" t="s">
        <v>13</v>
      </c>
      <c r="C10" s="76">
        <f>C11</f>
        <v>5.4219424399123861E-2</v>
      </c>
      <c r="D10" s="76">
        <f>D11</f>
        <v>-1</v>
      </c>
      <c r="E10" s="76">
        <f t="shared" ref="E10:F10" si="9">E11</f>
        <v>-1</v>
      </c>
      <c r="F10" s="76">
        <f t="shared" si="9"/>
        <v>0.14758066405408066</v>
      </c>
      <c r="G10"/>
      <c r="H10" s="23">
        <f t="shared" si="6"/>
        <v>40237</v>
      </c>
      <c r="I10" s="13"/>
      <c r="J10" s="20">
        <f t="shared" si="1"/>
        <v>1.4286214768544969E-2</v>
      </c>
      <c r="K10" s="24">
        <f t="shared" si="1"/>
        <v>2.0333431217884446E-2</v>
      </c>
      <c r="L10" s="24">
        <v>3.734325743188549E-3</v>
      </c>
      <c r="M10" s="16">
        <f t="shared" si="2"/>
        <v>3.0976686991574187E-2</v>
      </c>
      <c r="N10"/>
      <c r="O10" s="213">
        <v>10712.11</v>
      </c>
      <c r="P10" s="220">
        <v>11014.53</v>
      </c>
      <c r="Q10" s="25">
        <f t="shared" si="0"/>
        <v>10425.533328019979</v>
      </c>
      <c r="R10" s="228">
        <v>11335.3</v>
      </c>
      <c r="S10" s="26"/>
      <c r="T10" s="18">
        <f t="shared" si="3"/>
        <v>7.1211000000000052E-2</v>
      </c>
      <c r="U10" s="27">
        <f t="shared" si="4"/>
        <v>0.10145300000000007</v>
      </c>
      <c r="V10" s="27">
        <f t="shared" si="4"/>
        <v>4.2553332801997933E-2</v>
      </c>
      <c r="W10" s="19">
        <f t="shared" si="5"/>
        <v>0.13352999999999993</v>
      </c>
      <c r="X10" s="26"/>
      <c r="Y10" s="20"/>
      <c r="Z10" s="24"/>
      <c r="AA10" s="24"/>
      <c r="AB10" s="16"/>
      <c r="AC10" s="26"/>
      <c r="AD10" s="20"/>
      <c r="AE10" s="24"/>
      <c r="AF10" s="24"/>
      <c r="AG10" s="16"/>
      <c r="AH10" s="24"/>
      <c r="AI10" s="20">
        <f>(O10-(MAX($O$3:O10)))/(MAX($O$3:O10))</f>
        <v>-8.379440932439473E-3</v>
      </c>
      <c r="AJ10" s="24">
        <f>(P10-(MAX($P$3:P10)))/(MAX($P$3:P10))</f>
        <v>0</v>
      </c>
      <c r="AK10" s="24">
        <f>(Q10-(MAX($Q$3:Q10)))/(MAX($Q$3:Q10))</f>
        <v>0</v>
      </c>
      <c r="AL10" s="16">
        <f>(R10-(MAX($R$3:R10)))/(MAX($R$3:R10))</f>
        <v>-6.1113546690048865E-3</v>
      </c>
    </row>
    <row r="11" spans="1:38" s="28" customFormat="1">
      <c r="A11" s="180"/>
      <c r="B11" s="30" t="s">
        <v>14</v>
      </c>
      <c r="C11" s="199">
        <f>(1+C12)^(12/C9)-1</f>
        <v>5.4219424399123861E-2</v>
      </c>
      <c r="D11" s="199">
        <f t="shared" ref="D11:F11" si="10">(1+D12)^(12/D9)-1</f>
        <v>-1</v>
      </c>
      <c r="E11" s="77">
        <f t="shared" si="10"/>
        <v>-1</v>
      </c>
      <c r="F11" s="199">
        <f t="shared" si="10"/>
        <v>0.14758066405408066</v>
      </c>
      <c r="G11"/>
      <c r="H11" s="163">
        <f t="shared" si="6"/>
        <v>40268</v>
      </c>
      <c r="I11" s="176"/>
      <c r="J11" s="165">
        <f t="shared" si="1"/>
        <v>3.45263444830195E-2</v>
      </c>
      <c r="K11" s="166">
        <f t="shared" si="1"/>
        <v>3.535148571931801E-2</v>
      </c>
      <c r="L11" s="166">
        <v>-1.2295264730428634E-3</v>
      </c>
      <c r="M11" s="167">
        <f t="shared" si="2"/>
        <v>6.0345116582710689E-2</v>
      </c>
      <c r="O11" s="216">
        <v>11081.96</v>
      </c>
      <c r="P11" s="223">
        <v>11403.91</v>
      </c>
      <c r="Q11" s="168">
        <f t="shared" si="0"/>
        <v>10412.714858797588</v>
      </c>
      <c r="R11" s="231">
        <v>12019.33</v>
      </c>
      <c r="S11" s="177"/>
      <c r="T11" s="169">
        <f t="shared" si="3"/>
        <v>0.10819599999999992</v>
      </c>
      <c r="U11" s="170">
        <f t="shared" si="4"/>
        <v>0.14039099999999999</v>
      </c>
      <c r="V11" s="170">
        <f t="shared" si="4"/>
        <v>4.1271485879758804E-2</v>
      </c>
      <c r="W11" s="171">
        <f t="shared" si="5"/>
        <v>0.201933</v>
      </c>
      <c r="X11" s="177"/>
      <c r="Y11" s="165">
        <f>(O11-O8)/O8</f>
        <v>2.5857592086371554E-2</v>
      </c>
      <c r="Z11" s="166">
        <f t="shared" ref="Z11:AA11" si="11">(P11-P8)/P8</f>
        <v>4.0014992968626067E-2</v>
      </c>
      <c r="AA11" s="166">
        <f t="shared" si="11"/>
        <v>1.7814248802212336E-2</v>
      </c>
      <c r="AB11" s="167">
        <f>(R11-R8)/R8</f>
        <v>5.3864971503726426E-2</v>
      </c>
      <c r="AC11" s="177"/>
      <c r="AD11" s="165">
        <f>(O11-O3)/O3</f>
        <v>0.10819599999999992</v>
      </c>
      <c r="AE11" s="166">
        <f>(P11-P3)/P3</f>
        <v>0.14039099999999999</v>
      </c>
      <c r="AF11" s="166">
        <f>(Q11-Q3)/Q3</f>
        <v>4.1271485879758804E-2</v>
      </c>
      <c r="AG11" s="167">
        <f>(R11-R3)/R3</f>
        <v>0.201933</v>
      </c>
      <c r="AH11" s="166"/>
      <c r="AI11" s="165">
        <f>(O11-(MAX($O$3:O11)))/(MAX($O$3:O11))</f>
        <v>0</v>
      </c>
      <c r="AJ11" s="166">
        <f>(P11-(MAX($P$3:P11)))/(MAX($P$3:P11))</f>
        <v>0</v>
      </c>
      <c r="AK11" s="166">
        <f>(Q11-(MAX($Q$3:Q11)))/(MAX($Q$3:Q11))</f>
        <v>-1.2295264730428686E-3</v>
      </c>
      <c r="AL11" s="167">
        <f>(R11-(MAX($R$3:R11)))/(MAX($R$3:R11))</f>
        <v>0</v>
      </c>
    </row>
    <row r="12" spans="1:38">
      <c r="A12" s="180" t="s">
        <v>62</v>
      </c>
      <c r="B12" s="30" t="s">
        <v>15</v>
      </c>
      <c r="C12" s="199">
        <f>(C45-C35)/C35</f>
        <v>0.82750000000000001</v>
      </c>
      <c r="D12" s="199">
        <f>(D45-D35)/D35</f>
        <v>-1</v>
      </c>
      <c r="E12" s="77">
        <f>(E45-E35)/E35</f>
        <v>-1</v>
      </c>
      <c r="F12" s="199">
        <f>(F45-F35)/F35</f>
        <v>3.8159927697112006</v>
      </c>
      <c r="H12" s="23">
        <f t="shared" si="6"/>
        <v>40298</v>
      </c>
      <c r="I12" s="13"/>
      <c r="J12" s="20">
        <f t="shared" si="1"/>
        <v>4.5452248519215477E-3</v>
      </c>
      <c r="K12" s="24">
        <f t="shared" si="1"/>
        <v>1.3934694328524122E-2</v>
      </c>
      <c r="L12" s="24">
        <v>1.0409623799257472E-2</v>
      </c>
      <c r="M12" s="16">
        <f t="shared" si="2"/>
        <v>1.5787901655083925E-2</v>
      </c>
      <c r="N12"/>
      <c r="O12" s="213">
        <v>11132.33</v>
      </c>
      <c r="P12" s="220">
        <v>11562.82</v>
      </c>
      <c r="Q12" s="25">
        <f t="shared" si="0"/>
        <v>10521.107303206609</v>
      </c>
      <c r="R12" s="228">
        <v>12209.09</v>
      </c>
      <c r="S12" s="26"/>
      <c r="T12" s="18">
        <f t="shared" si="3"/>
        <v>0.11323299999999999</v>
      </c>
      <c r="U12" s="27">
        <f t="shared" si="4"/>
        <v>0.15628199999999998</v>
      </c>
      <c r="V12" s="27">
        <f t="shared" si="4"/>
        <v>5.2110730320660881E-2</v>
      </c>
      <c r="W12" s="19">
        <f t="shared" si="5"/>
        <v>0.22090900000000002</v>
      </c>
      <c r="X12" s="26"/>
      <c r="Y12" s="20"/>
      <c r="Z12" s="24"/>
      <c r="AA12" s="24"/>
      <c r="AB12" s="16"/>
      <c r="AC12" s="26"/>
      <c r="AD12" s="20"/>
      <c r="AE12" s="24"/>
      <c r="AF12" s="24"/>
      <c r="AG12" s="16"/>
      <c r="AH12" s="24"/>
      <c r="AI12" s="20">
        <f>(O12-(MAX($O$3:O12)))/(MAX($O$3:O12))</f>
        <v>0</v>
      </c>
      <c r="AJ12" s="24">
        <f>(P12-(MAX($P$3:P12)))/(MAX($P$3:P12))</f>
        <v>0</v>
      </c>
      <c r="AK12" s="24">
        <f>(Q12-(MAX($Q$3:Q12)))/(MAX($Q$3:Q12))</f>
        <v>0</v>
      </c>
      <c r="AL12" s="16">
        <f>(R12-(MAX($R$3:R12)))/(MAX($R$3:R12))</f>
        <v>0</v>
      </c>
    </row>
    <row r="13" spans="1:38" s="28" customFormat="1">
      <c r="A13" s="180" t="s">
        <v>62</v>
      </c>
      <c r="B13" s="30" t="s">
        <v>16</v>
      </c>
      <c r="C13" s="200">
        <f>STDEV(IF(J4:J140&lt;&gt;0,J4:J140))*SQRT(12)</f>
        <v>0.10026704991771261</v>
      </c>
      <c r="D13" s="200" t="e">
        <f>STDEV(IF(K4:K140&lt;&gt;0,K4:K140))*SQRT(12)</f>
        <v>#DIV/0!</v>
      </c>
      <c r="E13" s="200">
        <f>STDEV(IF(L4:L140&lt;&gt;0,L4:L140))*SQRT(12)</f>
        <v>2.790916918788304E-2</v>
      </c>
      <c r="F13" s="200">
        <f>STDEV(IF(M4:M140&lt;&gt;0,M4:M140))*SQRT(12)</f>
        <v>0.14084801840508329</v>
      </c>
      <c r="G13"/>
      <c r="H13" s="23">
        <f t="shared" si="6"/>
        <v>40329</v>
      </c>
      <c r="I13" s="13"/>
      <c r="J13" s="20">
        <f t="shared" si="1"/>
        <v>-4.5248389151237856E-2</v>
      </c>
      <c r="K13" s="24">
        <f t="shared" si="1"/>
        <v>-4.44190949958575E-2</v>
      </c>
      <c r="L13" s="24">
        <v>8.4148727984345584E-3</v>
      </c>
      <c r="M13" s="16">
        <f t="shared" si="2"/>
        <v>-7.9851160078269534E-2</v>
      </c>
      <c r="N13"/>
      <c r="O13" s="213">
        <v>10628.61</v>
      </c>
      <c r="P13" s="220">
        <v>11049.21</v>
      </c>
      <c r="Q13" s="25">
        <f t="shared" si="0"/>
        <v>10609.641082861774</v>
      </c>
      <c r="R13" s="228">
        <v>11234.18</v>
      </c>
      <c r="S13" s="26"/>
      <c r="T13" s="18">
        <f t="shared" si="3"/>
        <v>6.2861000000000056E-2</v>
      </c>
      <c r="U13" s="27">
        <f t="shared" si="4"/>
        <v>0.10492099999999992</v>
      </c>
      <c r="V13" s="27">
        <f t="shared" si="4"/>
        <v>6.0964108286177363E-2</v>
      </c>
      <c r="W13" s="19">
        <f t="shared" si="5"/>
        <v>0.12341800000000003</v>
      </c>
      <c r="X13" s="26"/>
      <c r="Y13" s="20"/>
      <c r="Z13" s="24"/>
      <c r="AA13" s="24"/>
      <c r="AB13" s="16"/>
      <c r="AC13" s="26"/>
      <c r="AD13" s="20"/>
      <c r="AE13" s="24"/>
      <c r="AF13" s="24"/>
      <c r="AG13" s="16"/>
      <c r="AH13" s="24"/>
      <c r="AI13" s="20">
        <f>(O13-(MAX($O$3:O13)))/(MAX($O$3:O13))</f>
        <v>-4.5248389151237821E-2</v>
      </c>
      <c r="AJ13" s="24">
        <f>(P13-(MAX($P$3:P13)))/(MAX($P$3:P13))</f>
        <v>-4.4419094995857465E-2</v>
      </c>
      <c r="AK13" s="24">
        <f>(Q13-(MAX($Q$3:Q13)))/(MAX($Q$3:Q13))</f>
        <v>0</v>
      </c>
      <c r="AL13" s="16">
        <f>(R13-(MAX($R$3:R13)))/(MAX($R$3:R13))</f>
        <v>-7.9851160078269534E-2</v>
      </c>
    </row>
    <row r="14" spans="1:38">
      <c r="A14" s="180" t="s">
        <v>62</v>
      </c>
      <c r="B14" s="30" t="s">
        <v>78</v>
      </c>
      <c r="C14" s="76">
        <f>POWER(C45/C36,365/($B$45-$B$36))-1</f>
        <v>4.4761282899100197E-2</v>
      </c>
      <c r="D14" s="76">
        <f t="shared" ref="D14:F14" si="12">POWER(D45/D36,365/($B$45-$B$36))-1</f>
        <v>-1</v>
      </c>
      <c r="E14" s="76">
        <f t="shared" si="12"/>
        <v>-1</v>
      </c>
      <c r="F14" s="76">
        <f t="shared" si="12"/>
        <v>0.13872537186688616</v>
      </c>
      <c r="H14" s="23">
        <f t="shared" si="6"/>
        <v>40359</v>
      </c>
      <c r="I14" s="13"/>
      <c r="J14" s="20">
        <f t="shared" si="1"/>
        <v>-2.2653009189348428E-2</v>
      </c>
      <c r="K14" s="24">
        <f t="shared" si="1"/>
        <v>-2.4914903418434386E-2</v>
      </c>
      <c r="L14" s="24">
        <v>1.56814383102859E-2</v>
      </c>
      <c r="M14" s="16">
        <f t="shared" si="2"/>
        <v>-5.2348279981271451E-2</v>
      </c>
      <c r="N14"/>
      <c r="O14" s="213">
        <v>10387.84</v>
      </c>
      <c r="P14" s="220">
        <v>10773.92</v>
      </c>
      <c r="Q14" s="25">
        <f t="shared" si="0"/>
        <v>10776.015514996945</v>
      </c>
      <c r="R14" s="228">
        <v>10646.09</v>
      </c>
      <c r="S14" s="26"/>
      <c r="T14" s="18">
        <f t="shared" si="3"/>
        <v>3.8784000000000013E-2</v>
      </c>
      <c r="U14" s="27">
        <f t="shared" si="4"/>
        <v>7.7392000000000002E-2</v>
      </c>
      <c r="V14" s="27">
        <f t="shared" si="4"/>
        <v>7.7601551499694499E-2</v>
      </c>
      <c r="W14" s="19">
        <f t="shared" si="5"/>
        <v>6.4609000000000014E-2</v>
      </c>
      <c r="X14" s="26"/>
      <c r="Y14" s="20">
        <f>(O14-O11)/O11</f>
        <v>-6.2635129525823868E-2</v>
      </c>
      <c r="Z14" s="24">
        <f t="shared" ref="Z14:AA14" si="13">(P14-P11)/P11</f>
        <v>-5.5243333207645427E-2</v>
      </c>
      <c r="AA14" s="24">
        <f t="shared" si="13"/>
        <v>3.4890099376187977E-2</v>
      </c>
      <c r="AB14" s="16">
        <f>(R14-R11)/R11</f>
        <v>-0.11425262473033021</v>
      </c>
      <c r="AC14" s="26"/>
      <c r="AD14" s="20"/>
      <c r="AE14" s="24"/>
      <c r="AF14" s="24"/>
      <c r="AG14" s="16"/>
      <c r="AH14" s="24"/>
      <c r="AI14" s="20">
        <f>(O14-(MAX($O$3:O14)))/(MAX($O$3:O14))</f>
        <v>-6.6876386165340029E-2</v>
      </c>
      <c r="AJ14" s="24">
        <f>(P14-(MAX($P$3:P14)))/(MAX($P$3:P14))</f>
        <v>-6.8227300952535777E-2</v>
      </c>
      <c r="AK14" s="24">
        <f>(Q14-(MAX($Q$3:Q14)))/(MAX($Q$3:Q14))</f>
        <v>0</v>
      </c>
      <c r="AL14" s="16">
        <f>(R14-(MAX($R$3:R14)))/(MAX($R$3:R14))</f>
        <v>-0.12801936917493442</v>
      </c>
    </row>
    <row r="15" spans="1:38" s="160" customFormat="1">
      <c r="A15" s="180" t="s">
        <v>62</v>
      </c>
      <c r="B15" s="30" t="s">
        <v>17</v>
      </c>
      <c r="C15" s="76">
        <f>POWER(C45/C37,365/($B$45-$B$37))-1</f>
        <v>4.9159041761788425E-2</v>
      </c>
      <c r="D15" s="76">
        <f>POWER(D45/D37,365/($B$45-$B$37))-1</f>
        <v>-1</v>
      </c>
      <c r="E15" s="76">
        <f>POWER(E45/E37,365/($B$45-$B$37))-1</f>
        <v>-1</v>
      </c>
      <c r="F15" s="76">
        <f>POWER(F45/F37,365/($B$45-$B$37))-1</f>
        <v>0.15198575477860876</v>
      </c>
      <c r="G15"/>
      <c r="H15" s="3">
        <f t="shared" si="6"/>
        <v>40390</v>
      </c>
      <c r="I15" s="174"/>
      <c r="J15" s="153">
        <f t="shared" si="1"/>
        <v>4.6646848623005388E-2</v>
      </c>
      <c r="K15" s="154">
        <f t="shared" si="1"/>
        <v>4.6365668206186594E-2</v>
      </c>
      <c r="L15" s="154">
        <v>1.0668852620679514E-2</v>
      </c>
      <c r="M15" s="155">
        <f t="shared" si="2"/>
        <v>7.0063281448869974E-2</v>
      </c>
      <c r="O15" s="214">
        <v>10872.4</v>
      </c>
      <c r="P15" s="221">
        <v>11273.46</v>
      </c>
      <c r="Q15" s="156">
        <f t="shared" si="0"/>
        <v>10890.983236364604</v>
      </c>
      <c r="R15" s="229">
        <v>11391.99</v>
      </c>
      <c r="S15" s="175"/>
      <c r="T15" s="157">
        <f t="shared" si="3"/>
        <v>8.723999999999997E-2</v>
      </c>
      <c r="U15" s="158">
        <f t="shared" si="4"/>
        <v>0.1273459999999999</v>
      </c>
      <c r="V15" s="158">
        <f t="shared" si="4"/>
        <v>8.9098323636460378E-2</v>
      </c>
      <c r="W15" s="159">
        <f t="shared" si="5"/>
        <v>0.13919899999999999</v>
      </c>
      <c r="X15" s="175"/>
      <c r="Y15" s="153"/>
      <c r="Z15" s="154"/>
      <c r="AA15" s="154"/>
      <c r="AB15" s="155"/>
      <c r="AC15" s="175"/>
      <c r="AD15" s="153"/>
      <c r="AE15" s="154"/>
      <c r="AF15" s="154"/>
      <c r="AG15" s="155"/>
      <c r="AH15" s="154"/>
      <c r="AI15" s="153">
        <f>(O15-(MAX($O$3:O15)))/(MAX($O$3:O15))</f>
        <v>-2.3349110204242983E-2</v>
      </c>
      <c r="AJ15" s="154">
        <f>(P15-(MAX($P$3:P15)))/(MAX($P$3:P15))</f>
        <v>-2.5025037144917987E-2</v>
      </c>
      <c r="AK15" s="154">
        <f>(Q15-(MAX($Q$3:Q15)))/(MAX($Q$3:Q15))</f>
        <v>0</v>
      </c>
      <c r="AL15" s="155">
        <f>(R15-(MAX($R$3:R15)))/(MAX($R$3:R15))</f>
        <v>-6.69255448194747E-2</v>
      </c>
    </row>
    <row r="16" spans="1:38" s="31" customFormat="1" ht="15" thickBot="1">
      <c r="A16" s="180" t="s">
        <v>62</v>
      </c>
      <c r="B16" s="30" t="s">
        <v>18</v>
      </c>
      <c r="C16" s="77">
        <f>POWER(C45/C38,365/($B$45-$B$38))-1</f>
        <v>1.7443044958136644E-2</v>
      </c>
      <c r="D16" s="77">
        <f>POWER(D45/D38,365/($B$45-$B$38))-1</f>
        <v>-1</v>
      </c>
      <c r="E16" s="77">
        <f>POWER(E45/E38,365/($B$45-$B$38))-1</f>
        <v>-1</v>
      </c>
      <c r="F16" s="77">
        <f>POWER(F45/F38,365/($B$45-$B$38))-1</f>
        <v>0.14164406765264559</v>
      </c>
      <c r="G16"/>
      <c r="H16" s="23">
        <f t="shared" si="6"/>
        <v>40421</v>
      </c>
      <c r="I16" s="13"/>
      <c r="J16" s="20">
        <f t="shared" si="1"/>
        <v>-2.0690004046944432E-2</v>
      </c>
      <c r="K16" s="24">
        <f t="shared" si="1"/>
        <v>-2.1923171768028604E-2</v>
      </c>
      <c r="L16" s="24">
        <v>1.2867501326389474E-2</v>
      </c>
      <c r="M16" s="16">
        <f t="shared" si="2"/>
        <v>-4.5144000301966636E-2</v>
      </c>
      <c r="N16"/>
      <c r="O16" s="213">
        <v>10647.45</v>
      </c>
      <c r="P16" s="220">
        <v>11026.31</v>
      </c>
      <c r="Q16" s="25">
        <f t="shared" si="0"/>
        <v>11031.122977604211</v>
      </c>
      <c r="R16" s="228">
        <v>10877.71</v>
      </c>
      <c r="S16" s="26"/>
      <c r="T16" s="18">
        <f t="shared" si="3"/>
        <v>6.4745000000000066E-2</v>
      </c>
      <c r="U16" s="27">
        <f t="shared" si="4"/>
        <v>0.10263099999999994</v>
      </c>
      <c r="V16" s="27">
        <f t="shared" si="4"/>
        <v>0.10311229776042109</v>
      </c>
      <c r="W16" s="19">
        <f t="shared" si="5"/>
        <v>8.7770999999999919E-2</v>
      </c>
      <c r="X16" s="26"/>
      <c r="Y16" s="20"/>
      <c r="Z16" s="24"/>
      <c r="AA16" s="24"/>
      <c r="AB16" s="16"/>
      <c r="AC16" s="26"/>
      <c r="AD16" s="20"/>
      <c r="AE16" s="24"/>
      <c r="AF16" s="24"/>
      <c r="AG16" s="16"/>
      <c r="AH16" s="24"/>
      <c r="AI16" s="20">
        <f>(O16-(MAX($O$3:O16)))/(MAX($O$3:O16))</f>
        <v>-4.3556021066569098E-2</v>
      </c>
      <c r="AJ16" s="24">
        <f>(P16-(MAX($P$3:P16)))/(MAX($P$3:P16))</f>
        <v>-4.6399580725117247E-2</v>
      </c>
      <c r="AK16" s="24">
        <f>(Q16-(MAX($Q$3:Q16)))/(MAX($Q$3:Q16))</f>
        <v>0</v>
      </c>
      <c r="AL16" s="16">
        <f>(R16-(MAX($R$3:R16)))/(MAX($R$3:R16))</f>
        <v>-0.10904825830590167</v>
      </c>
    </row>
    <row r="17" spans="1:38" s="28" customFormat="1">
      <c r="A17" s="180"/>
      <c r="B17" s="30" t="s">
        <v>19</v>
      </c>
      <c r="C17" s="77">
        <f>POWER(C45/C39,365/($B$45-$B$39))-1</f>
        <v>4.2261919815274496E-2</v>
      </c>
      <c r="D17" s="77">
        <f>POWER(D45/D39,365/($B$45-$B$39))-1</f>
        <v>-1</v>
      </c>
      <c r="E17" s="77" t="e">
        <f>POWER(E45/E39,365/($B$45-$B$39))-1</f>
        <v>#DIV/0!</v>
      </c>
      <c r="F17" s="77">
        <f>POWER(F45/F39,365/($B$45-$B$39))-1</f>
        <v>0.24732301107173327</v>
      </c>
      <c r="G17"/>
      <c r="H17" s="163">
        <f t="shared" si="6"/>
        <v>40451</v>
      </c>
      <c r="I17" s="176"/>
      <c r="J17" s="165">
        <f t="shared" si="1"/>
        <v>5.4901408318423606E-2</v>
      </c>
      <c r="K17" s="166">
        <f t="shared" si="1"/>
        <v>5.3441269109974154E-2</v>
      </c>
      <c r="L17" s="166">
        <v>1.065693694344505E-3</v>
      </c>
      <c r="M17" s="167">
        <f t="shared" si="2"/>
        <v>8.9244887021257213E-2</v>
      </c>
      <c r="O17" s="216">
        <v>11232.01</v>
      </c>
      <c r="P17" s="223">
        <v>11615.57</v>
      </c>
      <c r="Q17" s="168">
        <f t="shared" si="0"/>
        <v>11042.878775802983</v>
      </c>
      <c r="R17" s="231">
        <v>11848.49</v>
      </c>
      <c r="S17" s="177"/>
      <c r="T17" s="169">
        <f t="shared" si="3"/>
        <v>0.12320100000000002</v>
      </c>
      <c r="U17" s="170">
        <f t="shared" si="4"/>
        <v>0.16155699999999998</v>
      </c>
      <c r="V17" s="170">
        <f t="shared" si="4"/>
        <v>0.1042878775802983</v>
      </c>
      <c r="W17" s="171">
        <f t="shared" si="5"/>
        <v>0.18484899999999999</v>
      </c>
      <c r="X17" s="177"/>
      <c r="Y17" s="165">
        <f>(O17-O14)/O14</f>
        <v>8.1265210091799642E-2</v>
      </c>
      <c r="Z17" s="166">
        <f t="shared" ref="Z17:AA17" si="14">(P17-P14)/P14</f>
        <v>7.8119198954512345E-2</v>
      </c>
      <c r="AA17" s="166">
        <f t="shared" si="14"/>
        <v>2.4764557960653012E-2</v>
      </c>
      <c r="AB17" s="167">
        <f>(R17-R14)/R14</f>
        <v>0.11294287386261055</v>
      </c>
      <c r="AC17" s="177"/>
      <c r="AD17" s="165"/>
      <c r="AE17" s="166"/>
      <c r="AF17" s="166"/>
      <c r="AG17" s="167"/>
      <c r="AH17" s="166"/>
      <c r="AI17" s="165">
        <f>(O17-(MAX($O$3:O17)))/(MAX($O$3:O17))</f>
        <v>0</v>
      </c>
      <c r="AJ17" s="166">
        <f>(P17-(MAX($P$3:P17)))/(MAX($P$3:P17))</f>
        <v>0</v>
      </c>
      <c r="AK17" s="166">
        <f>(Q17-(MAX($Q$3:Q17)))/(MAX($Q$3:Q17))</f>
        <v>0</v>
      </c>
      <c r="AL17" s="167">
        <f>(R17-(MAX($R$3:R17)))/(MAX($R$3:R17))</f>
        <v>-2.9535370777019447E-2</v>
      </c>
    </row>
    <row r="18" spans="1:38">
      <c r="A18" s="180" t="s">
        <v>62</v>
      </c>
      <c r="B18" s="30" t="s">
        <v>20</v>
      </c>
      <c r="C18" s="77">
        <f>(C45-C40)/C40</f>
        <v>-3.4193002853820952E-2</v>
      </c>
      <c r="D18" s="77" t="e">
        <f>(D45-D40)/D40</f>
        <v>#DIV/0!</v>
      </c>
      <c r="E18" s="77" t="e">
        <f>(E45-E40)/E40</f>
        <v>#DIV/0!</v>
      </c>
      <c r="F18" s="77">
        <f>(F45-F40)/F40</f>
        <v>0.18395967492961637</v>
      </c>
      <c r="H18" s="23">
        <f t="shared" si="6"/>
        <v>40482</v>
      </c>
      <c r="I18" s="13"/>
      <c r="J18" s="20">
        <f t="shared" si="1"/>
        <v>2.1699588942673653E-2</v>
      </c>
      <c r="K18" s="24">
        <f t="shared" si="1"/>
        <v>2.4249348073318799E-2</v>
      </c>
      <c r="L18" s="24">
        <v>3.5605595852428173E-3</v>
      </c>
      <c r="M18" s="16">
        <f t="shared" si="2"/>
        <v>3.8048730260142882E-2</v>
      </c>
      <c r="N18"/>
      <c r="O18" s="213">
        <v>11475.74</v>
      </c>
      <c r="P18" s="220">
        <v>11897.24</v>
      </c>
      <c r="Q18" s="25">
        <f t="shared" si="0"/>
        <v>11082.197603676843</v>
      </c>
      <c r="R18" s="228">
        <v>12299.31</v>
      </c>
      <c r="S18" s="26"/>
      <c r="T18" s="18">
        <f t="shared" si="3"/>
        <v>0.14757399999999998</v>
      </c>
      <c r="U18" s="27">
        <f t="shared" si="4"/>
        <v>0.18972399999999998</v>
      </c>
      <c r="V18" s="27">
        <f t="shared" si="4"/>
        <v>0.10821976036768428</v>
      </c>
      <c r="W18" s="19">
        <f t="shared" si="5"/>
        <v>0.22993099999999994</v>
      </c>
      <c r="X18" s="26"/>
      <c r="Y18" s="20"/>
      <c r="Z18" s="24"/>
      <c r="AA18" s="24"/>
      <c r="AB18" s="16"/>
      <c r="AC18" s="26"/>
      <c r="AD18" s="20"/>
      <c r="AE18" s="24"/>
      <c r="AF18" s="24"/>
      <c r="AG18" s="16"/>
      <c r="AH18" s="24"/>
      <c r="AI18" s="20">
        <f>(O18-(MAX($O$3:O18)))/(MAX($O$3:O18))</f>
        <v>0</v>
      </c>
      <c r="AJ18" s="24">
        <f>(P18-(MAX($P$3:P18)))/(MAX($P$3:P18))</f>
        <v>0</v>
      </c>
      <c r="AK18" s="24">
        <f>(Q18-(MAX($Q$3:Q18)))/(MAX($Q$3:Q18))</f>
        <v>0</v>
      </c>
      <c r="AL18" s="16">
        <f>(R18-(MAX($R$3:R18)))/(MAX($R$3:R18))</f>
        <v>0</v>
      </c>
    </row>
    <row r="19" spans="1:38" s="28" customFormat="1">
      <c r="A19" s="180" t="s">
        <v>62</v>
      </c>
      <c r="B19" s="30" t="s">
        <v>41</v>
      </c>
      <c r="C19" s="77">
        <f>(C45-C44)/C44</f>
        <v>-3.4193002853820952E-2</v>
      </c>
      <c r="D19" s="77" t="e">
        <f>(D45-D44)/D44</f>
        <v>#DIV/0!</v>
      </c>
      <c r="E19" s="77" t="e">
        <f>(E45-E44)/E44</f>
        <v>#DIV/0!</v>
      </c>
      <c r="F19" s="77">
        <f>(F45-F44)/F44</f>
        <v>0.18395967492961637</v>
      </c>
      <c r="G19"/>
      <c r="H19" s="23">
        <f t="shared" si="6"/>
        <v>40512</v>
      </c>
      <c r="I19" s="13"/>
      <c r="J19" s="20">
        <f t="shared" si="1"/>
        <v>-7.0801534367282981E-3</v>
      </c>
      <c r="K19" s="24">
        <f t="shared" si="1"/>
        <v>-2.0021450353190362E-3</v>
      </c>
      <c r="L19" s="24">
        <v>-5.7474019825239919E-3</v>
      </c>
      <c r="M19" s="16">
        <f t="shared" si="2"/>
        <v>1.284624909851928E-4</v>
      </c>
      <c r="N19"/>
      <c r="O19" s="213">
        <v>11394.49</v>
      </c>
      <c r="P19" s="220">
        <v>11873.42</v>
      </c>
      <c r="Q19" s="25">
        <f t="shared" si="0"/>
        <v>11018.503759198748</v>
      </c>
      <c r="R19" s="228">
        <v>12300.89</v>
      </c>
      <c r="S19" s="26"/>
      <c r="T19" s="18">
        <f t="shared" si="3"/>
        <v>0.13944899999999999</v>
      </c>
      <c r="U19" s="27">
        <f t="shared" si="4"/>
        <v>0.18734200000000001</v>
      </c>
      <c r="V19" s="27">
        <f t="shared" si="4"/>
        <v>0.10185037591987475</v>
      </c>
      <c r="W19" s="19">
        <f t="shared" si="5"/>
        <v>0.23008899999999993</v>
      </c>
      <c r="X19" s="26"/>
      <c r="Y19" s="20"/>
      <c r="Z19" s="24"/>
      <c r="AA19" s="24"/>
      <c r="AB19" s="16"/>
      <c r="AC19" s="26"/>
      <c r="AD19" s="20"/>
      <c r="AE19" s="24"/>
      <c r="AF19" s="24"/>
      <c r="AG19" s="16"/>
      <c r="AH19" s="24"/>
      <c r="AI19" s="20">
        <f>(O19-(MAX($O$3:O19)))/(MAX($O$3:O19))</f>
        <v>-7.0801534367282634E-3</v>
      </c>
      <c r="AJ19" s="24">
        <f>(P19-(MAX($P$3:P19)))/(MAX($P$3:P19))</f>
        <v>-2.0021450353190917E-3</v>
      </c>
      <c r="AK19" s="24">
        <f>(Q19-(MAX($Q$3:Q19)))/(MAX($Q$3:Q19))</f>
        <v>-5.7474019825240301E-3</v>
      </c>
      <c r="AL19" s="16">
        <f>(R19-(MAX($R$3:R19)))/(MAX($R$3:R19))</f>
        <v>0</v>
      </c>
    </row>
    <row r="20" spans="1:38" s="31" customFormat="1" ht="15" thickBot="1">
      <c r="A20" s="180"/>
      <c r="B20" s="30" t="s">
        <v>21</v>
      </c>
      <c r="C20" s="77">
        <f>(C45-C41)/C41</f>
        <v>0.17948883438750485</v>
      </c>
      <c r="D20" s="77" t="e">
        <f>(D45-D41)/D41</f>
        <v>#DIV/0!</v>
      </c>
      <c r="E20" s="77" t="e">
        <f>(E45-E41)/E41</f>
        <v>#DIV/0!</v>
      </c>
      <c r="F20" s="77">
        <f>(F45-F41)/F41</f>
        <v>0.22158907510937514</v>
      </c>
      <c r="G20"/>
      <c r="H20" s="137">
        <f t="shared" si="6"/>
        <v>40543</v>
      </c>
      <c r="I20" s="138"/>
      <c r="J20" s="139">
        <f t="shared" si="1"/>
        <v>3.4750129229127458E-2</v>
      </c>
      <c r="K20" s="140">
        <f t="shared" si="1"/>
        <v>3.5261112636460368E-2</v>
      </c>
      <c r="L20" s="140">
        <v>-1.0783669582095201E-2</v>
      </c>
      <c r="M20" s="141">
        <f t="shared" si="2"/>
        <v>6.6830936623284876E-2</v>
      </c>
      <c r="O20" s="215">
        <v>11790.45</v>
      </c>
      <c r="P20" s="222">
        <v>12292.09</v>
      </c>
      <c r="Q20" s="142">
        <f t="shared" si="0"/>
        <v>10899.683855370475</v>
      </c>
      <c r="R20" s="230">
        <v>13122.97</v>
      </c>
      <c r="S20" s="143"/>
      <c r="T20" s="144">
        <f t="shared" si="3"/>
        <v>0.17904500000000007</v>
      </c>
      <c r="U20" s="145">
        <f t="shared" si="4"/>
        <v>0.22920900000000002</v>
      </c>
      <c r="V20" s="145">
        <f t="shared" si="4"/>
        <v>8.9968385537047474E-2</v>
      </c>
      <c r="W20" s="146">
        <f t="shared" si="5"/>
        <v>0.31229699999999994</v>
      </c>
      <c r="X20" s="143"/>
      <c r="Y20" s="139">
        <f>(O20-O17)/O17</f>
        <v>4.9718616703510812E-2</v>
      </c>
      <c r="Z20" s="140">
        <f t="shared" ref="Z20:AA20" si="15">(P20-P17)/P17</f>
        <v>5.8242514142655112E-2</v>
      </c>
      <c r="AA20" s="140">
        <f t="shared" si="15"/>
        <v>-1.2967173084094268E-2</v>
      </c>
      <c r="AB20" s="141">
        <f>(R20-R17)/R17</f>
        <v>0.10756476141685561</v>
      </c>
      <c r="AC20" s="143"/>
      <c r="AD20" s="139"/>
      <c r="AE20" s="140"/>
      <c r="AF20" s="140"/>
      <c r="AG20" s="141"/>
      <c r="AH20" s="140"/>
      <c r="AI20" s="139">
        <f>(O20-(MAX($O$3:O20)))/(MAX($O$3:O20))</f>
        <v>0</v>
      </c>
      <c r="AJ20" s="140">
        <f>(P20-(MAX($P$3:P20)))/(MAX($P$3:P20))</f>
        <v>0</v>
      </c>
      <c r="AK20" s="140">
        <f>(Q20-(MAX($Q$3:Q20)))/(MAX($Q$3:Q20))</f>
        <v>-1.6469093480684181E-2</v>
      </c>
      <c r="AL20" s="141">
        <f>(R20-(MAX($R$3:R20)))/(MAX($R$3:R20))</f>
        <v>0</v>
      </c>
    </row>
    <row r="21" spans="1:38">
      <c r="A21" s="180"/>
      <c r="B21" s="30" t="s">
        <v>22</v>
      </c>
      <c r="C21" s="77">
        <f>(C45-C42)/C42</f>
        <v>0.14987730447366765</v>
      </c>
      <c r="D21" s="77" t="e">
        <f>(D45-D42)/D42</f>
        <v>#DIV/0!</v>
      </c>
      <c r="E21" s="77" t="e">
        <f>(E45-E42)/E42</f>
        <v>#DIV/0!</v>
      </c>
      <c r="F21" s="77">
        <f>(F45-F42)/F42</f>
        <v>0.12146442930380076</v>
      </c>
      <c r="H21" s="23">
        <f t="shared" si="6"/>
        <v>40574</v>
      </c>
      <c r="I21" s="13"/>
      <c r="J21" s="20">
        <f t="shared" si="1"/>
        <v>9.5076947868824035E-3</v>
      </c>
      <c r="K21" s="24">
        <f t="shared" si="1"/>
        <v>1.477698259612481E-2</v>
      </c>
      <c r="L21" s="24">
        <v>1.1638535128877248E-3</v>
      </c>
      <c r="M21" s="16">
        <f t="shared" si="2"/>
        <v>2.3701951616135641E-2</v>
      </c>
      <c r="N21"/>
      <c r="O21" s="213">
        <v>11902.55</v>
      </c>
      <c r="P21" s="220">
        <v>12473.73</v>
      </c>
      <c r="Q21" s="25">
        <f t="shared" si="0"/>
        <v>10912.369490714913</v>
      </c>
      <c r="R21" s="228">
        <v>13434.01</v>
      </c>
      <c r="S21" s="26"/>
      <c r="T21" s="18">
        <f t="shared" si="3"/>
        <v>0.19025499999999992</v>
      </c>
      <c r="U21" s="27">
        <f t="shared" si="4"/>
        <v>0.24737299999999995</v>
      </c>
      <c r="V21" s="27">
        <f t="shared" si="4"/>
        <v>9.1236949071491297E-2</v>
      </c>
      <c r="W21" s="19">
        <f t="shared" si="5"/>
        <v>0.34340100000000001</v>
      </c>
      <c r="X21" s="26"/>
      <c r="Y21" s="20"/>
      <c r="Z21" s="24"/>
      <c r="AA21" s="24"/>
      <c r="AB21" s="16"/>
      <c r="AC21" s="26"/>
      <c r="AD21" s="20"/>
      <c r="AE21" s="24"/>
      <c r="AF21" s="24"/>
      <c r="AG21" s="16"/>
      <c r="AH21" s="24"/>
      <c r="AI21" s="20">
        <f>(O21-(MAX($O$3:O21)))/(MAX($O$3:O21))</f>
        <v>0</v>
      </c>
      <c r="AJ21" s="24">
        <f>(P21-(MAX($P$3:P21)))/(MAX($P$3:P21))</f>
        <v>0</v>
      </c>
      <c r="AK21" s="24">
        <f>(Q21-(MAX($Q$3:Q21)))/(MAX($Q$3:Q21))</f>
        <v>-1.5324407580098058E-2</v>
      </c>
      <c r="AL21" s="16">
        <f>(R21-(MAX($R$3:R21)))/(MAX($R$3:R21))</f>
        <v>0</v>
      </c>
    </row>
    <row r="22" spans="1:38" s="28" customFormat="1">
      <c r="A22" s="180"/>
      <c r="B22" s="30" t="s">
        <v>23</v>
      </c>
      <c r="C22" s="77">
        <f>(C45-C43)/C43</f>
        <v>4.7878440366972475E-2</v>
      </c>
      <c r="D22" s="77" t="e">
        <f>(D45-D43)/D43</f>
        <v>#DIV/0!</v>
      </c>
      <c r="E22" s="77" t="e">
        <f>(E45-E43)/E43</f>
        <v>#DIV/0!</v>
      </c>
      <c r="F22" s="77">
        <f>(F45-F43)/F43</f>
        <v>3.8400000000000052E-2</v>
      </c>
      <c r="G22"/>
      <c r="H22" s="23">
        <f t="shared" si="6"/>
        <v>40602</v>
      </c>
      <c r="I22" s="13"/>
      <c r="J22" s="20">
        <f t="shared" si="1"/>
        <v>1.8835459628399054E-2</v>
      </c>
      <c r="K22" s="24">
        <f t="shared" si="1"/>
        <v>2.1613422769291901E-2</v>
      </c>
      <c r="L22" s="24">
        <v>2.5015063815800875E-3</v>
      </c>
      <c r="M22" s="16">
        <f t="shared" si="2"/>
        <v>3.4259316466192846E-2</v>
      </c>
      <c r="N22"/>
      <c r="O22" s="213">
        <v>12126.74</v>
      </c>
      <c r="P22" s="220">
        <v>12743.33</v>
      </c>
      <c r="Q22" s="25">
        <f t="shared" si="0"/>
        <v>10939.666852634096</v>
      </c>
      <c r="R22" s="228">
        <v>13894.25</v>
      </c>
      <c r="S22" s="26"/>
      <c r="T22" s="18">
        <f t="shared" si="3"/>
        <v>0.21267399999999997</v>
      </c>
      <c r="U22" s="27">
        <f t="shared" si="4"/>
        <v>0.27433299999999999</v>
      </c>
      <c r="V22" s="27">
        <f t="shared" si="4"/>
        <v>9.3966685263409636E-2</v>
      </c>
      <c r="W22" s="19">
        <f t="shared" si="5"/>
        <v>0.38942500000000002</v>
      </c>
      <c r="X22" s="26"/>
      <c r="Y22" s="20"/>
      <c r="Z22" s="24"/>
      <c r="AA22" s="24"/>
      <c r="AB22" s="16"/>
      <c r="AC22" s="26"/>
      <c r="AD22" s="20"/>
      <c r="AE22" s="24"/>
      <c r="AF22" s="24"/>
      <c r="AG22" s="16"/>
      <c r="AH22" s="24"/>
      <c r="AI22" s="20">
        <f>(O22-(MAX($O$3:O22)))/(MAX($O$3:O22))</f>
        <v>0</v>
      </c>
      <c r="AJ22" s="24">
        <f>(P22-(MAX($P$3:P22)))/(MAX($P$3:P22))</f>
        <v>0</v>
      </c>
      <c r="AK22" s="24">
        <f>(Q22-(MAX($Q$3:Q22)))/(MAX($Q$3:Q22))</f>
        <v>-1.2861235301873497E-2</v>
      </c>
      <c r="AL22" s="16">
        <f>(R22-(MAX($R$3:R22)))/(MAX($R$3:R22))</f>
        <v>0</v>
      </c>
    </row>
    <row r="23" spans="1:38">
      <c r="A23" s="180"/>
      <c r="B23" s="32" t="s">
        <v>24</v>
      </c>
      <c r="C23" s="76">
        <f>C11-$C$8</f>
        <v>5.349642439912386E-2</v>
      </c>
      <c r="D23" s="76">
        <f>D11-$C$8</f>
        <v>-1.000723</v>
      </c>
      <c r="E23" s="76">
        <f>E11-$C$8</f>
        <v>-1.000723</v>
      </c>
      <c r="F23" s="76">
        <f>F11-$C$8</f>
        <v>0.14685766405408066</v>
      </c>
      <c r="H23" s="23">
        <f t="shared" si="6"/>
        <v>40633</v>
      </c>
      <c r="I23" s="13"/>
      <c r="J23" s="20">
        <f t="shared" si="1"/>
        <v>5.0532954446125267E-3</v>
      </c>
      <c r="K23" s="24">
        <f t="shared" si="1"/>
        <v>8.4436328651937842E-4</v>
      </c>
      <c r="L23" s="24">
        <v>5.5247947933367847E-4</v>
      </c>
      <c r="M23" s="16">
        <f t="shared" si="2"/>
        <v>3.9728664735405594E-4</v>
      </c>
      <c r="N23" s="33"/>
      <c r="O23" s="213">
        <v>12188.02</v>
      </c>
      <c r="P23" s="220">
        <v>12754.09</v>
      </c>
      <c r="Q23" s="25">
        <f t="shared" si="0"/>
        <v>10945.710794080924</v>
      </c>
      <c r="R23" s="228">
        <v>13899.77</v>
      </c>
      <c r="S23" s="26"/>
      <c r="T23" s="18">
        <f t="shared" si="3"/>
        <v>0.21880200000000005</v>
      </c>
      <c r="U23" s="27">
        <f t="shared" si="4"/>
        <v>0.27540900000000001</v>
      </c>
      <c r="V23" s="27">
        <f t="shared" si="4"/>
        <v>9.4571079408092368E-2</v>
      </c>
      <c r="W23" s="19">
        <f t="shared" si="5"/>
        <v>0.38997700000000002</v>
      </c>
      <c r="X23" s="26"/>
      <c r="Y23" s="20">
        <f>(O23-O20)/O20</f>
        <v>3.3719662947554983E-2</v>
      </c>
      <c r="Z23" s="24">
        <f t="shared" ref="Z23:AA23" si="16">(P23-P20)/P20</f>
        <v>3.7585146220048826E-2</v>
      </c>
      <c r="AA23" s="24">
        <f t="shared" si="16"/>
        <v>4.2227774053988469E-3</v>
      </c>
      <c r="AB23" s="16">
        <f>(R23-R20)/R20</f>
        <v>5.9193917230626995E-2</v>
      </c>
      <c r="AC23" s="26"/>
      <c r="AD23" s="20">
        <f>(O23-O11)/O11</f>
        <v>9.9807254312414176E-2</v>
      </c>
      <c r="AE23" s="24">
        <f>(P23-P11)/P11</f>
        <v>0.1183962342740341</v>
      </c>
      <c r="AF23" s="24">
        <f>(Q23-Q11)/Q11</f>
        <v>5.1187028792305141E-2</v>
      </c>
      <c r="AG23" s="16">
        <f>(R23-R11)/R11</f>
        <v>0.15645131633793236</v>
      </c>
      <c r="AH23" s="24"/>
      <c r="AI23" s="20">
        <f>(O23-(MAX($O$3:O23)))/(MAX($O$3:O23))</f>
        <v>0</v>
      </c>
      <c r="AJ23" s="24">
        <f>(P23-(MAX($P$3:P23)))/(MAX($P$3:P23))</f>
        <v>0</v>
      </c>
      <c r="AK23" s="24">
        <f>(Q23-(MAX($Q$3:Q23)))/(MAX($Q$3:Q23))</f>
        <v>-1.2315861391122968E-2</v>
      </c>
      <c r="AL23" s="16">
        <f>(R23-(MAX($R$3:R23)))/(MAX($R$3:R23))</f>
        <v>0</v>
      </c>
    </row>
    <row r="24" spans="1:38" s="160" customFormat="1">
      <c r="A24" s="180"/>
      <c r="B24" s="30" t="s">
        <v>25</v>
      </c>
      <c r="C24" s="77">
        <f>AVERAGEIF(J4:J92,"&lt;&gt;0",J4:J92)</f>
        <v>5.3252500219803335E-3</v>
      </c>
      <c r="D24" s="77">
        <f>AVERAGEIF(K4:K92,"&lt;&gt;0",K4:K92)</f>
        <v>8.3836457677407914E-3</v>
      </c>
      <c r="E24" s="77">
        <f>AVERAGEIF(L4:L92,"&lt;&gt;0",L4:L92)</f>
        <v>3.0966159281137417E-3</v>
      </c>
      <c r="F24" s="77">
        <f>AVERAGEIF(M4:M92,"&lt;&gt;0",M4:M92)</f>
        <v>1.1680377156525115E-2</v>
      </c>
      <c r="G24"/>
      <c r="H24" s="3">
        <f t="shared" si="6"/>
        <v>40663</v>
      </c>
      <c r="I24" s="174"/>
      <c r="J24" s="153">
        <f t="shared" si="1"/>
        <v>2.0937773321671571E-2</v>
      </c>
      <c r="K24" s="154">
        <f t="shared" si="1"/>
        <v>2.2908729670247041E-2</v>
      </c>
      <c r="L24" s="154">
        <v>1.2693943678209862E-2</v>
      </c>
      <c r="M24" s="155">
        <f t="shared" si="2"/>
        <v>2.9615597955937378E-2</v>
      </c>
      <c r="N24" s="151"/>
      <c r="O24" s="214">
        <v>12443.21</v>
      </c>
      <c r="P24" s="221">
        <v>13046.27</v>
      </c>
      <c r="Q24" s="156">
        <f t="shared" si="0"/>
        <v>11084.65503041896</v>
      </c>
      <c r="R24" s="229">
        <v>14311.42</v>
      </c>
      <c r="S24" s="175"/>
      <c r="T24" s="157">
        <f t="shared" si="3"/>
        <v>0.2443209999999999</v>
      </c>
      <c r="U24" s="158">
        <f t="shared" si="4"/>
        <v>0.30462700000000004</v>
      </c>
      <c r="V24" s="158">
        <f t="shared" si="4"/>
        <v>0.10846550304189605</v>
      </c>
      <c r="W24" s="159">
        <f t="shared" si="5"/>
        <v>0.43114200000000003</v>
      </c>
      <c r="X24" s="175"/>
      <c r="Y24" s="153"/>
      <c r="Z24" s="154"/>
      <c r="AA24" s="154"/>
      <c r="AB24" s="155"/>
      <c r="AC24" s="175"/>
      <c r="AD24" s="153"/>
      <c r="AE24" s="154"/>
      <c r="AF24" s="154"/>
      <c r="AG24" s="155"/>
      <c r="AH24" s="154"/>
      <c r="AI24" s="153">
        <f>(O24-(MAX($O$3:O24)))/(MAX($O$3:O24))</f>
        <v>0</v>
      </c>
      <c r="AJ24" s="154">
        <f>(P24-(MAX($P$3:P24)))/(MAX($P$3:P24))</f>
        <v>0</v>
      </c>
      <c r="AK24" s="154">
        <f>(Q24-(MAX($Q$3:Q24)))/(MAX($Q$3:Q24))</f>
        <v>0</v>
      </c>
      <c r="AL24" s="155">
        <f>(R24-(MAX($R$3:R24)))/(MAX($R$3:R24))</f>
        <v>0</v>
      </c>
    </row>
    <row r="25" spans="1:38" s="28" customFormat="1">
      <c r="A25" s="180"/>
      <c r="B25" s="30" t="s">
        <v>26</v>
      </c>
      <c r="C25" s="77">
        <f>(1+C12)^(1/C9)-1</f>
        <v>4.4097453536615649E-3</v>
      </c>
      <c r="D25" s="77">
        <f>(1+D12)^(1/D9)-1</f>
        <v>-1</v>
      </c>
      <c r="E25" s="77">
        <f>(1+E12)^(1/E9)-1</f>
        <v>-1</v>
      </c>
      <c r="F25" s="77">
        <f>(1+F12)^(1/F9)-1</f>
        <v>1.153737767617713E-2</v>
      </c>
      <c r="G25"/>
      <c r="H25" s="23">
        <f t="shared" si="6"/>
        <v>40694</v>
      </c>
      <c r="I25" s="13"/>
      <c r="J25" s="20">
        <f t="shared" si="1"/>
        <v>-6.5626152737114918E-3</v>
      </c>
      <c r="K25" s="24">
        <f t="shared" si="1"/>
        <v>-1.5000456069051982E-3</v>
      </c>
      <c r="L25" s="24">
        <v>1.3050121333772813E-2</v>
      </c>
      <c r="M25" s="16">
        <f t="shared" si="2"/>
        <v>-1.1319631455159573E-2</v>
      </c>
      <c r="N25" s="2"/>
      <c r="O25" s="213">
        <v>12361.55</v>
      </c>
      <c r="P25" s="220">
        <v>13026.7</v>
      </c>
      <c r="Q25" s="25">
        <f t="shared" si="0"/>
        <v>11229.311123508944</v>
      </c>
      <c r="R25" s="228">
        <v>14149.42</v>
      </c>
      <c r="S25" s="26"/>
      <c r="T25" s="18">
        <f t="shared" si="3"/>
        <v>0.23615499999999992</v>
      </c>
      <c r="U25" s="27">
        <f t="shared" si="4"/>
        <v>0.30267000000000005</v>
      </c>
      <c r="V25" s="27">
        <f t="shared" si="4"/>
        <v>0.12293111235089436</v>
      </c>
      <c r="W25" s="19">
        <f t="shared" si="5"/>
        <v>0.41494200000000003</v>
      </c>
      <c r="X25" s="26"/>
      <c r="Y25" s="20"/>
      <c r="Z25" s="24"/>
      <c r="AA25" s="24"/>
      <c r="AB25" s="16"/>
      <c r="AC25" s="26"/>
      <c r="AD25" s="20"/>
      <c r="AE25" s="24"/>
      <c r="AF25" s="24"/>
      <c r="AG25" s="16"/>
      <c r="AH25" s="24"/>
      <c r="AI25" s="20">
        <f>(O25-(MAX($O$3:O25)))/(MAX($O$3:O25))</f>
        <v>-6.5626152737115152E-3</v>
      </c>
      <c r="AJ25" s="24">
        <f>(P25-(MAX($P$3:P25)))/(MAX($P$3:P25))</f>
        <v>-1.5000456069052463E-3</v>
      </c>
      <c r="AK25" s="24">
        <f>(Q25-(MAX($Q$3:Q25)))/(MAX($Q$3:Q25))</f>
        <v>0</v>
      </c>
      <c r="AL25" s="16">
        <f>(R25-(MAX($R$3:R25)))/(MAX($R$3:R25))</f>
        <v>-1.1319631455159586E-2</v>
      </c>
    </row>
    <row r="26" spans="1:38" s="28" customFormat="1">
      <c r="A26" s="180" t="s">
        <v>62</v>
      </c>
      <c r="B26" s="30" t="s">
        <v>27</v>
      </c>
      <c r="C26" s="77">
        <f>MIN(AI9:AI140)</f>
        <v>-0.23149614613029248</v>
      </c>
      <c r="D26" s="77">
        <f>MIN(AJ9:AJ140)</f>
        <v>-1</v>
      </c>
      <c r="E26" s="77">
        <f>MIN(AK9:AK140)</f>
        <v>-1</v>
      </c>
      <c r="F26" s="77">
        <f>MIN(AL9:AL140)</f>
        <v>-0.19598298792929666</v>
      </c>
      <c r="G26"/>
      <c r="H26" s="163">
        <f t="shared" si="6"/>
        <v>40724</v>
      </c>
      <c r="I26" s="176"/>
      <c r="J26" s="165">
        <f t="shared" si="1"/>
        <v>-9.0304209423575088E-3</v>
      </c>
      <c r="K26" s="166">
        <f t="shared" si="1"/>
        <v>-1.0819317248420557E-2</v>
      </c>
      <c r="L26" s="166">
        <v>-2.9277294423118994E-3</v>
      </c>
      <c r="M26" s="167">
        <f t="shared" si="2"/>
        <v>-1.6669234498657981E-2</v>
      </c>
      <c r="N26" s="162"/>
      <c r="O26" s="216">
        <v>12249.92</v>
      </c>
      <c r="P26" s="223">
        <v>12885.76</v>
      </c>
      <c r="Q26" s="168">
        <f t="shared" si="0"/>
        <v>11196.434738715767</v>
      </c>
      <c r="R26" s="231">
        <v>13913.56</v>
      </c>
      <c r="S26" s="177"/>
      <c r="T26" s="169">
        <f t="shared" si="3"/>
        <v>0.224992</v>
      </c>
      <c r="U26" s="170">
        <f t="shared" si="4"/>
        <v>0.288576</v>
      </c>
      <c r="V26" s="170">
        <f t="shared" si="4"/>
        <v>0.11964347387157669</v>
      </c>
      <c r="W26" s="171">
        <f t="shared" si="5"/>
        <v>0.39135599999999993</v>
      </c>
      <c r="X26" s="177"/>
      <c r="Y26" s="165">
        <f>(O26-O23)/O23</f>
        <v>5.0787576653139425E-3</v>
      </c>
      <c r="Z26" s="166">
        <f t="shared" ref="Z26:AA26" si="17">(P26-P23)/P23</f>
        <v>1.0323747127392081E-2</v>
      </c>
      <c r="AA26" s="166">
        <f t="shared" si="17"/>
        <v>2.2906136417419894E-2</v>
      </c>
      <c r="AB26" s="167">
        <f>(R26-R23)/R23</f>
        <v>9.9210274702380362E-4</v>
      </c>
      <c r="AC26" s="177"/>
      <c r="AD26" s="165"/>
      <c r="AE26" s="166"/>
      <c r="AF26" s="166"/>
      <c r="AG26" s="167"/>
      <c r="AH26" s="166"/>
      <c r="AI26" s="165">
        <f>(O26-(MAX($O$3:O26)))/(MAX($O$3:O26))</f>
        <v>-1.5533773037664643E-2</v>
      </c>
      <c r="AJ26" s="166">
        <f>(P26-(MAX($P$3:P26)))/(MAX($P$3:P26))</f>
        <v>-1.2303133386017628E-2</v>
      </c>
      <c r="AK26" s="166">
        <f>(Q26-(MAX($Q$3:Q26)))/(MAX($Q$3:Q26))</f>
        <v>-2.9277294423118274E-3</v>
      </c>
      <c r="AL26" s="167">
        <f>(R26-(MAX($R$3:R26)))/(MAX($R$3:R26))</f>
        <v>-2.7800176362653084E-2</v>
      </c>
    </row>
    <row r="27" spans="1:38">
      <c r="A27" s="180"/>
      <c r="B27" s="30" t="s">
        <v>28</v>
      </c>
      <c r="C27" s="76">
        <f>C11-$F$11</f>
        <v>-9.3361239654956796E-2</v>
      </c>
      <c r="D27" s="76">
        <f>D11-$F$11</f>
        <v>-1.1475806640540807</v>
      </c>
      <c r="E27" s="76">
        <f>E11-$F$11</f>
        <v>-1.1475806640540807</v>
      </c>
      <c r="F27" s="78"/>
      <c r="H27" s="23">
        <f t="shared" si="6"/>
        <v>40755</v>
      </c>
      <c r="I27" s="13"/>
      <c r="J27" s="20">
        <f t="shared" si="1"/>
        <v>-9.1821007810662936E-3</v>
      </c>
      <c r="K27" s="24">
        <f t="shared" si="1"/>
        <v>-5.7451015694844898E-3</v>
      </c>
      <c r="L27" s="24">
        <v>1.5868025483752435E-2</v>
      </c>
      <c r="M27" s="16">
        <f t="shared" si="2"/>
        <v>-2.0334838819108914E-2</v>
      </c>
      <c r="N27" s="2"/>
      <c r="O27" s="213">
        <v>12137.44</v>
      </c>
      <c r="P27" s="220">
        <v>12811.73</v>
      </c>
      <c r="Q27" s="25">
        <f t="shared" si="0"/>
        <v>11374.10005047688</v>
      </c>
      <c r="R27" s="228">
        <v>13630.63</v>
      </c>
      <c r="S27" s="26"/>
      <c r="T27" s="18">
        <f t="shared" si="3"/>
        <v>0.21374400000000005</v>
      </c>
      <c r="U27" s="27">
        <f t="shared" si="4"/>
        <v>0.28117299999999995</v>
      </c>
      <c r="V27" s="27">
        <f t="shared" si="4"/>
        <v>0.13741000504768799</v>
      </c>
      <c r="W27" s="19">
        <f t="shared" si="5"/>
        <v>0.36306299999999991</v>
      </c>
      <c r="X27" s="26"/>
      <c r="Y27" s="20"/>
      <c r="Z27" s="24"/>
      <c r="AA27" s="24"/>
      <c r="AB27" s="16"/>
      <c r="AC27" s="26"/>
      <c r="AD27" s="20"/>
      <c r="AE27" s="24"/>
      <c r="AF27" s="24"/>
      <c r="AG27" s="16"/>
      <c r="AH27" s="24"/>
      <c r="AI27" s="20">
        <f>(O27-(MAX($O$3:O27)))/(MAX($O$3:O27))</f>
        <v>-2.4573241149188886E-2</v>
      </c>
      <c r="AJ27" s="24">
        <f>(P27-(MAX($P$3:P27)))/(MAX($P$3:P27))</f>
        <v>-1.7977552204576547E-2</v>
      </c>
      <c r="AK27" s="24">
        <f>(Q27-(MAX($Q$3:Q27)))/(MAX($Q$3:Q27))</f>
        <v>0</v>
      </c>
      <c r="AL27" s="16">
        <f>(R27-(MAX($R$3:R27)))/(MAX($R$3:R27))</f>
        <v>-4.7569703076284595E-2</v>
      </c>
    </row>
    <row r="28" spans="1:38" s="31" customFormat="1" ht="15" thickBot="1">
      <c r="A28" s="180" t="s">
        <v>62</v>
      </c>
      <c r="B28" s="30" t="s">
        <v>29</v>
      </c>
      <c r="C28" s="204">
        <f>(C23-$C$8)/C13</f>
        <v>0.52632868367458774</v>
      </c>
      <c r="D28" s="204" t="e">
        <f>(D23-$C$8)/D13</f>
        <v>#DIV/0!</v>
      </c>
      <c r="E28" s="79">
        <f>(E23-$C$8)/E13</f>
        <v>-35.882329325474323</v>
      </c>
      <c r="F28" s="204">
        <f>(F23-$C$8)/F13</f>
        <v>1.0375343984875443</v>
      </c>
      <c r="G28"/>
      <c r="H28" s="23">
        <f t="shared" si="6"/>
        <v>40786</v>
      </c>
      <c r="I28" s="13"/>
      <c r="J28" s="20">
        <f t="shared" si="1"/>
        <v>-3.1170493942709543E-2</v>
      </c>
      <c r="K28" s="24">
        <f t="shared" si="1"/>
        <v>-2.4715631690645945E-2</v>
      </c>
      <c r="L28" s="24">
        <v>1.4609963037143903E-2</v>
      </c>
      <c r="M28" s="16">
        <f t="shared" si="2"/>
        <v>-5.432177382850234E-2</v>
      </c>
      <c r="N28" s="2"/>
      <c r="O28" s="213">
        <v>11759.11</v>
      </c>
      <c r="P28" s="220">
        <v>12495.08</v>
      </c>
      <c r="Q28" s="25">
        <f t="shared" si="0"/>
        <v>11540.275231795124</v>
      </c>
      <c r="R28" s="228">
        <v>12890.19</v>
      </c>
      <c r="S28" s="26"/>
      <c r="T28" s="18">
        <f t="shared" si="3"/>
        <v>0.17591100000000007</v>
      </c>
      <c r="U28" s="27">
        <f t="shared" si="4"/>
        <v>0.24950799999999998</v>
      </c>
      <c r="V28" s="27">
        <f t="shared" si="4"/>
        <v>0.15402752317951235</v>
      </c>
      <c r="W28" s="19">
        <f t="shared" si="5"/>
        <v>0.28901900000000003</v>
      </c>
      <c r="X28" s="26"/>
      <c r="Y28" s="20"/>
      <c r="Z28" s="24"/>
      <c r="AA28" s="24"/>
      <c r="AB28" s="16"/>
      <c r="AC28" s="26"/>
      <c r="AD28" s="20"/>
      <c r="AE28" s="24"/>
      <c r="AF28" s="24"/>
      <c r="AG28" s="16"/>
      <c r="AH28" s="24"/>
      <c r="AI28" s="20">
        <f>(O28-(MAX($O$3:O28)))/(MAX($O$3:O28))</f>
        <v>-5.4977775027504845E-2</v>
      </c>
      <c r="AJ28" s="24">
        <f>(P28-(MAX($P$3:P28)))/(MAX($P$3:P28))</f>
        <v>-4.2248857336234839E-2</v>
      </c>
      <c r="AK28" s="24">
        <f>(Q28-(MAX($Q$3:Q28)))/(MAX($Q$3:Q28))</f>
        <v>0</v>
      </c>
      <c r="AL28" s="16">
        <f>(R28-(MAX($R$3:R28)))/(MAX($R$3:R28))</f>
        <v>-9.9307406253187985E-2</v>
      </c>
    </row>
    <row r="29" spans="1:38">
      <c r="A29" s="180"/>
      <c r="B29" s="34" t="s">
        <v>47</v>
      </c>
      <c r="C29" s="79">
        <f>RSQ(J4:J140,$M$4:$M$140)</f>
        <v>0.6773164915173856</v>
      </c>
      <c r="D29" s="79" t="e">
        <f>RSQ(K4:K140,$M$4:$M$140)</f>
        <v>#DIV/0!</v>
      </c>
      <c r="E29" s="79">
        <f>RSQ(L4:L140,$M$4:$M$140)</f>
        <v>4.0171386266231714E-2</v>
      </c>
      <c r="F29" s="80"/>
      <c r="H29" s="23">
        <f t="shared" si="6"/>
        <v>40816</v>
      </c>
      <c r="I29" s="13"/>
      <c r="J29" s="20">
        <f t="shared" si="1"/>
        <v>-5.9120970889803837E-2</v>
      </c>
      <c r="K29" s="24">
        <f t="shared" si="1"/>
        <v>-3.8992947624184815E-2</v>
      </c>
      <c r="L29" s="24">
        <v>7.274610802566972E-3</v>
      </c>
      <c r="M29" s="16">
        <f t="shared" si="2"/>
        <v>-7.0298420737010092E-2</v>
      </c>
      <c r="N29" s="2"/>
      <c r="O29" s="213">
        <v>11063.9</v>
      </c>
      <c r="P29" s="220">
        <v>12007.86</v>
      </c>
      <c r="Q29" s="25">
        <f t="shared" si="0"/>
        <v>11624.226242660936</v>
      </c>
      <c r="R29" s="228">
        <v>11984.03</v>
      </c>
      <c r="S29" s="26"/>
      <c r="T29" s="18">
        <f t="shared" si="3"/>
        <v>0.10638999999999996</v>
      </c>
      <c r="U29" s="27">
        <f t="shared" si="4"/>
        <v>0.20078600000000005</v>
      </c>
      <c r="V29" s="27">
        <f t="shared" si="4"/>
        <v>0.16242262426609358</v>
      </c>
      <c r="W29" s="19">
        <f t="shared" si="5"/>
        <v>0.19840300000000008</v>
      </c>
      <c r="X29" s="26"/>
      <c r="Y29" s="20">
        <f>(O29-O26)/O26</f>
        <v>-9.6818591468352477E-2</v>
      </c>
      <c r="Z29" s="24">
        <f t="shared" ref="Z29:AA29" si="18">(P29-P26)/P26</f>
        <v>-6.8129470050660543E-2</v>
      </c>
      <c r="AA29" s="24">
        <f t="shared" si="18"/>
        <v>3.8207832576018466E-2</v>
      </c>
      <c r="AB29" s="16">
        <f>(R29-R26)/R26</f>
        <v>-0.13867982026167272</v>
      </c>
      <c r="AC29" s="26"/>
      <c r="AD29" s="20"/>
      <c r="AE29" s="24"/>
      <c r="AF29" s="24"/>
      <c r="AG29" s="16"/>
      <c r="AH29" s="24"/>
      <c r="AI29" s="20">
        <f>(O29-(MAX($O$3:O29)))/(MAX($O$3:O29))</f>
        <v>-0.11084840648032136</v>
      </c>
      <c r="AJ29" s="24">
        <f>(P29-(MAX($P$3:P29)))/(MAX($P$3:P29))</f>
        <v>-7.9594397479126208E-2</v>
      </c>
      <c r="AK29" s="24">
        <f>(Q29-(MAX($Q$3:Q29)))/(MAX($Q$3:Q29))</f>
        <v>0</v>
      </c>
      <c r="AL29" s="16">
        <f>(R29-(MAX($R$3:R29)))/(MAX($R$3:R29))</f>
        <v>-0.16262467316311024</v>
      </c>
    </row>
    <row r="30" spans="1:38" s="160" customFormat="1">
      <c r="A30" s="180" t="s">
        <v>62</v>
      </c>
      <c r="B30" s="34" t="s">
        <v>48</v>
      </c>
      <c r="C30" s="201">
        <f>COVAR(J4:J140,$M$4:$M$140)/VAR($M$4:$M$140)</f>
        <v>0.5815963364685538</v>
      </c>
      <c r="D30" s="201" t="e">
        <f>COVAR(K4:K140,$M$4:$M$140)/VAR($M$4:$M$140)</f>
        <v>#DIV/0!</v>
      </c>
      <c r="E30" s="201">
        <f>COVAR(L4:L140,$M$4:$M$140)/VAR($M$4:$M$140)</f>
        <v>-3.3136129879300466E-2</v>
      </c>
      <c r="F30" s="82"/>
      <c r="G30"/>
      <c r="H30" s="3">
        <f t="shared" si="6"/>
        <v>40847</v>
      </c>
      <c r="I30" s="174"/>
      <c r="J30" s="153">
        <f t="shared" si="1"/>
        <v>6.9444770831261993E-2</v>
      </c>
      <c r="K30" s="154">
        <f t="shared" si="1"/>
        <v>6.5841040784952343E-2</v>
      </c>
      <c r="L30" s="154">
        <v>1.0741690902129619E-3</v>
      </c>
      <c r="M30" s="155">
        <f t="shared" si="2"/>
        <v>0.10929295070189227</v>
      </c>
      <c r="N30" s="151"/>
      <c r="O30" s="214">
        <v>11832.23</v>
      </c>
      <c r="P30" s="221">
        <v>12798.47</v>
      </c>
      <c r="Q30" s="156">
        <f t="shared" si="0"/>
        <v>11636.712627188444</v>
      </c>
      <c r="R30" s="229">
        <v>13293.8</v>
      </c>
      <c r="S30" s="175"/>
      <c r="T30" s="157">
        <f t="shared" si="3"/>
        <v>0.18322299999999997</v>
      </c>
      <c r="U30" s="158">
        <f t="shared" si="4"/>
        <v>0.27984699999999996</v>
      </c>
      <c r="V30" s="158">
        <f t="shared" si="4"/>
        <v>0.16367126271884444</v>
      </c>
      <c r="W30" s="159">
        <f t="shared" si="5"/>
        <v>0.32937999999999995</v>
      </c>
      <c r="X30" s="175"/>
      <c r="Y30" s="153"/>
      <c r="Z30" s="154"/>
      <c r="AA30" s="154"/>
      <c r="AB30" s="155"/>
      <c r="AC30" s="175"/>
      <c r="AD30" s="153"/>
      <c r="AE30" s="154"/>
      <c r="AF30" s="154"/>
      <c r="AG30" s="155"/>
      <c r="AH30" s="154"/>
      <c r="AI30" s="153">
        <f>(O30-(MAX($O$3:O30)))/(MAX($O$3:O30))</f>
        <v>-4.9101477834095832E-2</v>
      </c>
      <c r="AJ30" s="154">
        <f>(P30-(MAX($P$3:P30)))/(MAX($P$3:P30))</f>
        <v>-1.8993934664850651E-2</v>
      </c>
      <c r="AK30" s="154">
        <f>(Q30-(MAX($Q$3:Q30)))/(MAX($Q$3:Q30))</f>
        <v>0</v>
      </c>
      <c r="AL30" s="155">
        <f>(R30-(MAX($R$3:R30)))/(MAX($R$3:R30))</f>
        <v>-7.1105452848145109E-2</v>
      </c>
    </row>
    <row r="31" spans="1:38" s="28" customFormat="1">
      <c r="A31" s="180" t="s">
        <v>62</v>
      </c>
      <c r="B31" s="30" t="s">
        <v>49</v>
      </c>
      <c r="C31" s="200">
        <f>C23-($F$23*C30)</f>
        <v>-3.191545499705907E-2</v>
      </c>
      <c r="D31" s="200" t="e">
        <f>D23-($F$23*D30)</f>
        <v>#DIV/0!</v>
      </c>
      <c r="E31" s="76">
        <f>E23-($F$23*E30)</f>
        <v>-0.99585670537013338</v>
      </c>
      <c r="F31" s="75"/>
      <c r="G31"/>
      <c r="H31" s="23">
        <f t="shared" si="6"/>
        <v>40877</v>
      </c>
      <c r="I31" s="13"/>
      <c r="J31" s="20">
        <f t="shared" si="1"/>
        <v>-6.0605650836739189E-3</v>
      </c>
      <c r="K31" s="24">
        <f t="shared" si="1"/>
        <v>-6.3601352349140772E-4</v>
      </c>
      <c r="L31" s="24">
        <v>-8.6754524647991715E-4</v>
      </c>
      <c r="M31" s="16">
        <f t="shared" si="2"/>
        <v>-2.2100528065713831E-3</v>
      </c>
      <c r="N31" s="2"/>
      <c r="O31" s="213">
        <v>11760.52</v>
      </c>
      <c r="P31" s="220">
        <v>12790.33</v>
      </c>
      <c r="Q31" s="25">
        <f t="shared" si="0"/>
        <v>11626.617252464075</v>
      </c>
      <c r="R31" s="228">
        <v>13264.42</v>
      </c>
      <c r="S31" s="26"/>
      <c r="T31" s="18">
        <f t="shared" si="3"/>
        <v>0.17605200000000004</v>
      </c>
      <c r="U31" s="27">
        <f t="shared" si="4"/>
        <v>0.27903299999999998</v>
      </c>
      <c r="V31" s="27">
        <f t="shared" si="4"/>
        <v>0.16266172524640751</v>
      </c>
      <c r="W31" s="19">
        <f t="shared" si="5"/>
        <v>0.32644200000000001</v>
      </c>
      <c r="X31" s="26"/>
      <c r="Y31" s="20"/>
      <c r="Z31" s="24"/>
      <c r="AA31" s="24"/>
      <c r="AB31" s="16"/>
      <c r="AC31" s="26"/>
      <c r="AD31" s="20"/>
      <c r="AE31" s="24"/>
      <c r="AF31" s="24"/>
      <c r="AG31" s="16"/>
      <c r="AH31" s="24"/>
      <c r="AI31" s="20">
        <f>(O31-(MAX($O$3:O31)))/(MAX($O$3:O31))</f>
        <v>-5.4864460215651646E-2</v>
      </c>
      <c r="AJ31" s="24">
        <f>(P31-(MAX($P$3:P31)))/(MAX($P$3:P31))</f>
        <v>-1.9617867789030925E-2</v>
      </c>
      <c r="AK31" s="24">
        <f>(Q31-(MAX($Q$3:Q31)))/(MAX($Q$3:Q31))</f>
        <v>-8.6754524647984484E-4</v>
      </c>
      <c r="AL31" s="16">
        <f>(R31-(MAX($R$3:R31)))/(MAX($R$3:R31))</f>
        <v>-7.3158358849086946E-2</v>
      </c>
    </row>
    <row r="32" spans="1:38" s="31" customFormat="1" ht="15" thickBot="1">
      <c r="A32" s="180" t="s">
        <v>62</v>
      </c>
      <c r="B32" s="30" t="s">
        <v>50</v>
      </c>
      <c r="C32" s="202">
        <f>CORREL(J4:J140,$M$4:$M$140)</f>
        <v>0.82299240064376389</v>
      </c>
      <c r="D32" s="202" t="e">
        <f>CORREL(K4:K140,$M$4:$M$140)</f>
        <v>#DIV/0!</v>
      </c>
      <c r="E32" s="202">
        <f>CORREL(L4:L140,$M$4:$M$140)</f>
        <v>-0.20042800768912439</v>
      </c>
      <c r="F32" s="80"/>
      <c r="G32"/>
      <c r="H32" s="137">
        <f t="shared" si="6"/>
        <v>40908</v>
      </c>
      <c r="I32" s="138"/>
      <c r="J32" s="139">
        <f t="shared" si="1"/>
        <v>7.4571532551281905E-4</v>
      </c>
      <c r="K32" s="140">
        <f t="shared" si="1"/>
        <v>1.0958278637064112E-2</v>
      </c>
      <c r="L32" s="140">
        <v>1.0990831452971861E-2</v>
      </c>
      <c r="M32" s="141">
        <f t="shared" si="2"/>
        <v>1.0228867903760541E-2</v>
      </c>
      <c r="N32" s="148"/>
      <c r="O32" s="215">
        <v>11769.29</v>
      </c>
      <c r="P32" s="222">
        <v>12930.49</v>
      </c>
      <c r="Q32" s="142">
        <f t="shared" si="0"/>
        <v>11754.403443054123</v>
      </c>
      <c r="R32" s="230">
        <v>13400.1</v>
      </c>
      <c r="S32" s="143"/>
      <c r="T32" s="144">
        <f t="shared" si="3"/>
        <v>0.17692900000000009</v>
      </c>
      <c r="U32" s="145">
        <f t="shared" si="4"/>
        <v>0.293049</v>
      </c>
      <c r="V32" s="145">
        <f t="shared" si="4"/>
        <v>0.17544034430541233</v>
      </c>
      <c r="W32" s="146">
        <f t="shared" si="5"/>
        <v>0.34001000000000003</v>
      </c>
      <c r="X32" s="143"/>
      <c r="Y32" s="139">
        <f>(O32-O29)/O29</f>
        <v>6.3755999240774158E-2</v>
      </c>
      <c r="Z32" s="140">
        <f t="shared" ref="Z32:AA32" si="19">(P32-P29)/P29</f>
        <v>7.6835506076852925E-2</v>
      </c>
      <c r="AA32" s="140">
        <f t="shared" si="19"/>
        <v>1.119878413200844E-2</v>
      </c>
      <c r="AB32" s="141">
        <f>(R32-R29)/R29</f>
        <v>0.11816308871055894</v>
      </c>
      <c r="AC32" s="143"/>
      <c r="AD32" s="139"/>
      <c r="AE32" s="140"/>
      <c r="AF32" s="140"/>
      <c r="AG32" s="141"/>
      <c r="AH32" s="140"/>
      <c r="AI32" s="139">
        <f>(O32-(MAX($O$3:O32)))/(MAX($O$3:O32))</f>
        <v>-5.4159658158947598E-2</v>
      </c>
      <c r="AJ32" s="140">
        <f>(P32-(MAX($P$3:P32)))/(MAX($P$3:P32))</f>
        <v>-8.8745672134641282E-3</v>
      </c>
      <c r="AK32" s="140">
        <f>(Q32-(MAX($Q$3:Q32)))/(MAX($Q$3:Q32))</f>
        <v>0</v>
      </c>
      <c r="AL32" s="141">
        <f>(R32-(MAX($R$3:R32)))/(MAX($R$3:R32))</f>
        <v>-6.3677818134049574E-2</v>
      </c>
    </row>
    <row r="33" spans="1:38">
      <c r="A33" s="180" t="s">
        <v>62</v>
      </c>
      <c r="B33" s="30" t="s">
        <v>30</v>
      </c>
      <c r="C33" s="203">
        <f>(COUNTIF(J4:J140,"&gt;0"))/C9</f>
        <v>0.67137476459510359</v>
      </c>
      <c r="D33" s="203">
        <f>(COUNTIF(K4:K140,"&gt;0"))/D9</f>
        <v>0.64218455743879477</v>
      </c>
      <c r="E33" s="203">
        <f>(COUNTIF(L4:L140,"&gt;0"))/E9</f>
        <v>0.49623352165725049</v>
      </c>
      <c r="F33" s="203">
        <f>(COUNTIF(M4:M140,"&gt;0"))/F9</f>
        <v>0.70786252354048962</v>
      </c>
      <c r="H33" s="23">
        <f t="shared" si="6"/>
        <v>40939</v>
      </c>
      <c r="I33" s="13"/>
      <c r="J33" s="20">
        <f t="shared" si="1"/>
        <v>3.3539831204770998E-2</v>
      </c>
      <c r="K33" s="24">
        <f t="shared" si="1"/>
        <v>3.0356931562531608E-2</v>
      </c>
      <c r="L33" s="24">
        <v>8.7807027952468975E-3</v>
      </c>
      <c r="M33" s="16">
        <f t="shared" si="2"/>
        <v>4.4815337198976124E-2</v>
      </c>
      <c r="N33" s="2"/>
      <c r="O33" s="213">
        <v>12164.03</v>
      </c>
      <c r="P33" s="220">
        <v>13323.02</v>
      </c>
      <c r="Q33" s="25">
        <f t="shared" si="0"/>
        <v>11857.615366223008</v>
      </c>
      <c r="R33" s="228">
        <v>14000.63</v>
      </c>
      <c r="S33" s="26"/>
      <c r="T33" s="18">
        <f t="shared" si="3"/>
        <v>0.21640300000000007</v>
      </c>
      <c r="U33" s="27">
        <f t="shared" si="4"/>
        <v>0.33230200000000004</v>
      </c>
      <c r="V33" s="27">
        <f t="shared" si="4"/>
        <v>0.1857615366223008</v>
      </c>
      <c r="W33" s="19">
        <f t="shared" si="5"/>
        <v>0.40006299999999995</v>
      </c>
      <c r="X33" s="26"/>
      <c r="Y33" s="20"/>
      <c r="Z33" s="24"/>
      <c r="AA33" s="24"/>
      <c r="AB33" s="16"/>
      <c r="AC33" s="26"/>
      <c r="AD33" s="20"/>
      <c r="AE33" s="24"/>
      <c r="AF33" s="24"/>
      <c r="AG33" s="16"/>
      <c r="AH33" s="24"/>
      <c r="AI33" s="20">
        <f>(O33-(MAX($O$3:O33)))/(MAX($O$3:O33))</f>
        <v>-2.243633274693576E-2</v>
      </c>
      <c r="AJ33" s="24">
        <f>(P33-(MAX($P$3:P33)))/(MAX($P$3:P33))</f>
        <v>0</v>
      </c>
      <c r="AK33" s="24">
        <f>(Q33-(MAX($Q$3:Q33)))/(MAX($Q$3:Q33))</f>
        <v>0</v>
      </c>
      <c r="AL33" s="16">
        <f>(R33-(MAX($R$3:R33)))/(MAX($R$3:R33))</f>
        <v>-2.1716223826846036E-2</v>
      </c>
    </row>
    <row r="34" spans="1:38" s="28" customFormat="1">
      <c r="A34"/>
      <c r="B34" s="36"/>
      <c r="C34" s="178" t="str">
        <f>C2</f>
        <v>HBAFX</v>
      </c>
      <c r="D34" s="178" t="str">
        <f>D2</f>
        <v>BIAB</v>
      </c>
      <c r="E34" s="178" t="str">
        <f>E2</f>
        <v>BOND</v>
      </c>
      <c r="F34" s="179" t="s">
        <v>6</v>
      </c>
      <c r="G34"/>
      <c r="H34" s="23">
        <f t="shared" si="6"/>
        <v>40968</v>
      </c>
      <c r="I34" s="13"/>
      <c r="J34" s="20">
        <f t="shared" si="1"/>
        <v>2.3056503477876911E-2</v>
      </c>
      <c r="K34" s="24">
        <f t="shared" si="1"/>
        <v>2.5746414851888E-2</v>
      </c>
      <c r="L34" s="24">
        <v>-2.2964942055525572E-4</v>
      </c>
      <c r="M34" s="16">
        <f t="shared" si="2"/>
        <v>4.3242339808994279E-2</v>
      </c>
      <c r="N34" s="2"/>
      <c r="O34" s="213">
        <v>12444.49</v>
      </c>
      <c r="P34" s="220">
        <v>13666.04</v>
      </c>
      <c r="Q34" s="25">
        <f t="shared" si="0"/>
        <v>11854.892271724988</v>
      </c>
      <c r="R34" s="228">
        <v>14606.05</v>
      </c>
      <c r="S34" s="26"/>
      <c r="T34" s="18">
        <f t="shared" si="3"/>
        <v>0.24444899999999997</v>
      </c>
      <c r="U34" s="27">
        <f t="shared" si="4"/>
        <v>0.3666040000000001</v>
      </c>
      <c r="V34" s="27">
        <f t="shared" si="4"/>
        <v>0.1854892271724988</v>
      </c>
      <c r="W34" s="19">
        <f t="shared" si="5"/>
        <v>0.46060499999999993</v>
      </c>
      <c r="X34" s="26"/>
      <c r="Y34" s="20"/>
      <c r="Z34" s="24"/>
      <c r="AA34" s="24"/>
      <c r="AB34" s="16"/>
      <c r="AC34" s="26"/>
      <c r="AD34" s="20"/>
      <c r="AE34" s="24"/>
      <c r="AF34" s="24"/>
      <c r="AG34" s="16"/>
      <c r="AH34" s="24"/>
      <c r="AI34" s="20">
        <f>(O34-(MAX($O$3:O34)))/(MAX($O$3:O34))</f>
        <v>0</v>
      </c>
      <c r="AJ34" s="24">
        <f>(P34-(MAX($P$3:P34)))/(MAX($P$3:P34))</f>
        <v>0</v>
      </c>
      <c r="AK34" s="24">
        <f>(Q34-(MAX($Q$3:Q34)))/(MAX($Q$3:Q34))</f>
        <v>-2.2964942055525028E-4</v>
      </c>
      <c r="AL34" s="16">
        <f>(R34-(MAX($R$3:R34)))/(MAX($R$3:R34))</f>
        <v>0</v>
      </c>
    </row>
    <row r="35" spans="1:38" s="28" customFormat="1">
      <c r="A35" s="37" t="s">
        <v>31</v>
      </c>
      <c r="B35" s="38">
        <f>C5</f>
        <v>40024</v>
      </c>
      <c r="C35" s="39">
        <f t="shared" ref="C35:C45" si="20">SUMIF($H$3:$H$140,B35,$O$3:$O$140)</f>
        <v>10000</v>
      </c>
      <c r="D35" s="39">
        <f t="shared" ref="D35:D36" si="21">SUMIF($H$3:$H$92,B35,$P$3:$P$92)</f>
        <v>10000</v>
      </c>
      <c r="E35" s="39">
        <f t="shared" ref="E35:E36" si="22">SUMIF($H$3:$H$92,B35,$Q$3:$Q$92)</f>
        <v>10000</v>
      </c>
      <c r="F35" s="39">
        <f t="shared" ref="F35:F36" si="23">SUMIF($H$3:$H$92,B35,$R$3:$R$92)</f>
        <v>10000</v>
      </c>
      <c r="G35"/>
      <c r="H35" s="163">
        <f t="shared" si="6"/>
        <v>40999</v>
      </c>
      <c r="I35" s="176"/>
      <c r="J35" s="165">
        <f t="shared" si="1"/>
        <v>7.1172060887991773E-3</v>
      </c>
      <c r="K35" s="166">
        <f t="shared" si="1"/>
        <v>1.7561780881659939E-2</v>
      </c>
      <c r="L35" s="166">
        <v>-5.4792371646907867E-3</v>
      </c>
      <c r="M35" s="167">
        <f t="shared" si="2"/>
        <v>3.29089658052657E-2</v>
      </c>
      <c r="N35" s="162"/>
      <c r="O35" s="216">
        <v>12533.06</v>
      </c>
      <c r="P35" s="223">
        <v>13906.04</v>
      </c>
      <c r="Q35" s="168">
        <f t="shared" si="0"/>
        <v>11789.936505406347</v>
      </c>
      <c r="R35" s="231">
        <v>15086.72</v>
      </c>
      <c r="S35" s="177"/>
      <c r="T35" s="169">
        <f t="shared" si="3"/>
        <v>0.25330599999999998</v>
      </c>
      <c r="U35" s="170">
        <f t="shared" si="4"/>
        <v>0.39060400000000006</v>
      </c>
      <c r="V35" s="170">
        <f t="shared" si="4"/>
        <v>0.17899365054063474</v>
      </c>
      <c r="W35" s="171">
        <f t="shared" si="5"/>
        <v>0.5086719999999999</v>
      </c>
      <c r="X35" s="177"/>
      <c r="Y35" s="165">
        <f>(O35-O32)/O32</f>
        <v>6.4895163599503328E-2</v>
      </c>
      <c r="Z35" s="166">
        <f t="shared" ref="Z35:AA35" si="24">(P35-P32)/P32</f>
        <v>7.5445710100700059E-2</v>
      </c>
      <c r="AA35" s="166">
        <f t="shared" si="24"/>
        <v>3.0229575260343109E-3</v>
      </c>
      <c r="AB35" s="167">
        <f>(R35-R32)/R32</f>
        <v>0.12586622487891874</v>
      </c>
      <c r="AC35" s="177"/>
      <c r="AD35" s="165">
        <f>(O35-O23)/O23</f>
        <v>2.8309766475604653E-2</v>
      </c>
      <c r="AE35" s="166">
        <f>(P35-P23)/P23</f>
        <v>9.0320046353757955E-2</v>
      </c>
      <c r="AF35" s="166">
        <f>(Q35-Q23)/Q23</f>
        <v>7.7128450331608686E-2</v>
      </c>
      <c r="AG35" s="167">
        <f>(R35-R23)/R23</f>
        <v>8.5393499316895091E-2</v>
      </c>
      <c r="AH35" s="166"/>
      <c r="AI35" s="165">
        <f>(O35-(MAX($O$3:O35)))/(MAX($O$3:O35))</f>
        <v>0</v>
      </c>
      <c r="AJ35" s="166">
        <f>(P35-(MAX($P$3:P35)))/(MAX($P$3:P35))</f>
        <v>0</v>
      </c>
      <c r="AK35" s="166">
        <f>(Q35-(MAX($Q$3:Q35)))/(MAX($Q$3:Q35))</f>
        <v>-5.7076282816060355E-3</v>
      </c>
      <c r="AL35" s="167">
        <f>(R35-(MAX($R$3:R35)))/(MAX($R$3:R35))</f>
        <v>0</v>
      </c>
    </row>
    <row r="36" spans="1:38">
      <c r="A36" s="37" t="s">
        <v>77</v>
      </c>
      <c r="B36" s="38">
        <f>EOMONTH($C$6,-120)</f>
        <v>40543</v>
      </c>
      <c r="C36" s="39">
        <f t="shared" si="20"/>
        <v>11790.45</v>
      </c>
      <c r="D36" s="39">
        <f t="shared" si="21"/>
        <v>12292.09</v>
      </c>
      <c r="E36" s="39">
        <f t="shared" si="22"/>
        <v>10899.683855370475</v>
      </c>
      <c r="F36" s="39">
        <f t="shared" si="23"/>
        <v>13122.97</v>
      </c>
      <c r="H36" s="23">
        <f t="shared" si="6"/>
        <v>41029</v>
      </c>
      <c r="I36" s="13"/>
      <c r="J36" s="20">
        <f t="shared" si="1"/>
        <v>-8.3060322060213299E-4</v>
      </c>
      <c r="K36" s="24">
        <f t="shared" si="1"/>
        <v>8.773166192530546E-4</v>
      </c>
      <c r="L36" s="24">
        <v>1.1086449519474462E-2</v>
      </c>
      <c r="M36" s="16">
        <f t="shared" si="2"/>
        <v>-6.2763808170364088E-3</v>
      </c>
      <c r="N36" s="2"/>
      <c r="O36" s="213">
        <v>12522.65</v>
      </c>
      <c r="P36" s="220">
        <v>13918.24</v>
      </c>
      <c r="Q36" s="25">
        <f t="shared" si="0"/>
        <v>11920.645041311343</v>
      </c>
      <c r="R36" s="228">
        <v>14992.03</v>
      </c>
      <c r="S36" s="26"/>
      <c r="T36" s="18">
        <f t="shared" si="3"/>
        <v>0.25226499999999996</v>
      </c>
      <c r="U36" s="27">
        <f t="shared" si="4"/>
        <v>0.39182400000000001</v>
      </c>
      <c r="V36" s="27">
        <f t="shared" si="4"/>
        <v>0.19206450413113435</v>
      </c>
      <c r="W36" s="19">
        <f t="shared" si="5"/>
        <v>0.49920300000000006</v>
      </c>
      <c r="X36" s="26"/>
      <c r="Y36" s="20"/>
      <c r="Z36" s="24"/>
      <c r="AA36" s="24"/>
      <c r="AB36" s="16"/>
      <c r="AC36" s="26"/>
      <c r="AD36" s="20"/>
      <c r="AE36" s="24"/>
      <c r="AF36" s="24"/>
      <c r="AG36" s="16"/>
      <c r="AH36" s="24"/>
      <c r="AI36" s="20">
        <f>(O36-(MAX($O$3:O36)))/(MAX($O$3:O36))</f>
        <v>-8.3060322060213982E-4</v>
      </c>
      <c r="AJ36" s="24">
        <f>(P36-(MAX($P$3:P36)))/(MAX($P$3:P36))</f>
        <v>0</v>
      </c>
      <c r="AK36" s="24">
        <f>(Q36-(MAX($Q$3:Q36)))/(MAX($Q$3:Q36))</f>
        <v>0</v>
      </c>
      <c r="AL36" s="16">
        <f>(R36-(MAX($R$3:R36)))/(MAX($R$3:R36))</f>
        <v>-6.2763808170363533E-3</v>
      </c>
    </row>
    <row r="37" spans="1:38" s="28" customFormat="1">
      <c r="A37" s="37" t="s">
        <v>32</v>
      </c>
      <c r="B37" s="38">
        <f>EOMONTH($C$6,-60)</f>
        <v>42369</v>
      </c>
      <c r="C37" s="39">
        <f t="shared" si="20"/>
        <v>14372.64</v>
      </c>
      <c r="D37" s="39">
        <f t="shared" ref="D37:D45" si="25">SUMIF($H$3:$H$140,B37,$P$3:$P$140)</f>
        <v>19018.05</v>
      </c>
      <c r="E37" s="39">
        <f t="shared" ref="E37:E45" si="26">SUMIF($H$3:$H$140,B37,$Q$3:$Q$140)</f>
        <v>12787.917430461473</v>
      </c>
      <c r="F37" s="39">
        <f t="shared" ref="F37:F45" si="27">SUMIF($H$3:$H$140,B37,$R$3:$R$140)</f>
        <v>23719.94</v>
      </c>
      <c r="G37"/>
      <c r="H37" s="23">
        <f t="shared" si="6"/>
        <v>41060</v>
      </c>
      <c r="I37" s="13"/>
      <c r="J37" s="20">
        <f t="shared" si="1"/>
        <v>-4.3225675076760894E-2</v>
      </c>
      <c r="K37" s="24">
        <f t="shared" si="1"/>
        <v>-3.2820241639747505E-2</v>
      </c>
      <c r="L37" s="24">
        <v>9.048261106963329E-3</v>
      </c>
      <c r="M37" s="16">
        <f t="shared" si="2"/>
        <v>-6.0101267139940462E-2</v>
      </c>
      <c r="N37" s="2"/>
      <c r="O37" s="213">
        <v>11981.35</v>
      </c>
      <c r="P37" s="220">
        <v>13461.44</v>
      </c>
      <c r="Q37" s="25">
        <f t="shared" si="0"/>
        <v>12028.506150208555</v>
      </c>
      <c r="R37" s="228">
        <v>14090.99</v>
      </c>
      <c r="S37" s="26"/>
      <c r="T37" s="18">
        <f t="shared" si="3"/>
        <v>0.19813500000000003</v>
      </c>
      <c r="U37" s="27">
        <f t="shared" si="4"/>
        <v>0.34614400000000006</v>
      </c>
      <c r="V37" s="27">
        <f t="shared" si="4"/>
        <v>0.20285061502085555</v>
      </c>
      <c r="W37" s="19">
        <f t="shared" si="5"/>
        <v>0.40909899999999999</v>
      </c>
      <c r="X37" s="26"/>
      <c r="Y37" s="20"/>
      <c r="Z37" s="24"/>
      <c r="AA37" s="24"/>
      <c r="AB37" s="16"/>
      <c r="AC37" s="26"/>
      <c r="AD37" s="20"/>
      <c r="AE37" s="24"/>
      <c r="AF37" s="24"/>
      <c r="AG37" s="16"/>
      <c r="AH37" s="24"/>
      <c r="AI37" s="20">
        <f>(O37-(MAX($O$3:O37)))/(MAX($O$3:O37))</f>
        <v>-4.4020374912431534E-2</v>
      </c>
      <c r="AJ37" s="24">
        <f>(P37-(MAX($P$3:P37)))/(MAX($P$3:P37))</f>
        <v>-3.2820241639747505E-2</v>
      </c>
      <c r="AK37" s="24">
        <f>(Q37-(MAX($Q$3:Q37)))/(MAX($Q$3:Q37))</f>
        <v>0</v>
      </c>
      <c r="AL37" s="16">
        <f>(R37-(MAX($R$3:R37)))/(MAX($R$3:R37))</f>
        <v>-6.6000429516820058E-2</v>
      </c>
    </row>
    <row r="38" spans="1:38">
      <c r="A38" s="37" t="s">
        <v>33</v>
      </c>
      <c r="B38" s="38">
        <f>EOMONTH($C$6,-36)</f>
        <v>43100</v>
      </c>
      <c r="C38" s="39">
        <f t="shared" si="20"/>
        <v>17350.28</v>
      </c>
      <c r="D38" s="39">
        <f t="shared" si="25"/>
        <v>23553.99</v>
      </c>
      <c r="E38" s="39">
        <f t="shared" si="26"/>
        <v>13591.363141255555</v>
      </c>
      <c r="F38" s="39">
        <f t="shared" si="27"/>
        <v>32354.6</v>
      </c>
      <c r="H38" s="23">
        <f t="shared" si="6"/>
        <v>41090</v>
      </c>
      <c r="I38" s="13"/>
      <c r="J38" s="20">
        <f t="shared" si="1"/>
        <v>2.3444770414018379E-2</v>
      </c>
      <c r="K38" s="24">
        <f t="shared" si="1"/>
        <v>2.5195670002614801E-2</v>
      </c>
      <c r="L38" s="24">
        <v>3.9203560345879573E-4</v>
      </c>
      <c r="M38" s="16">
        <f t="shared" si="2"/>
        <v>4.1202215032442702E-2</v>
      </c>
      <c r="N38" s="2"/>
      <c r="O38" s="213">
        <v>12262.25</v>
      </c>
      <c r="P38" s="220">
        <v>13800.61</v>
      </c>
      <c r="Q38" s="25">
        <f t="shared" si="0"/>
        <v>12033.221752875861</v>
      </c>
      <c r="R38" s="228">
        <v>14671.57</v>
      </c>
      <c r="S38" s="26"/>
      <c r="T38" s="18">
        <f t="shared" si="3"/>
        <v>0.22622500000000001</v>
      </c>
      <c r="U38" s="27">
        <f t="shared" si="4"/>
        <v>0.38006100000000004</v>
      </c>
      <c r="V38" s="27">
        <f t="shared" si="4"/>
        <v>0.20332217528758612</v>
      </c>
      <c r="W38" s="19">
        <f t="shared" si="5"/>
        <v>0.46715699999999999</v>
      </c>
      <c r="X38" s="26"/>
      <c r="Y38" s="20">
        <f>(O38-O35)/O35</f>
        <v>-2.1607652081774086E-2</v>
      </c>
      <c r="Z38" s="24">
        <f t="shared" ref="Z38:AA38" si="28">(P38-P35)/P35</f>
        <v>-7.5815976367103995E-3</v>
      </c>
      <c r="AA38" s="24">
        <f t="shared" si="28"/>
        <v>2.0634992169631598E-2</v>
      </c>
      <c r="AB38" s="16">
        <f>(R38-R35)/R35</f>
        <v>-2.7517578373562952E-2</v>
      </c>
      <c r="AC38" s="26"/>
      <c r="AD38" s="20"/>
      <c r="AE38" s="24"/>
      <c r="AF38" s="24"/>
      <c r="AG38" s="16"/>
      <c r="AH38" s="24"/>
      <c r="AI38" s="20">
        <f>(O38-(MAX($O$3:O38)))/(MAX($O$3:O38))</f>
        <v>-2.1607652081774086E-2</v>
      </c>
      <c r="AJ38" s="24">
        <f>(P38-(MAX($P$3:P38)))/(MAX($P$3:P38))</f>
        <v>-8.4514996148937795E-3</v>
      </c>
      <c r="AK38" s="24">
        <f>(Q38-(MAX($Q$3:Q38)))/(MAX($Q$3:Q38))</f>
        <v>0</v>
      </c>
      <c r="AL38" s="16">
        <f>(R38-(MAX($R$3:R38)))/(MAX($R$3:R38))</f>
        <v>-2.7517578373562952E-2</v>
      </c>
    </row>
    <row r="39" spans="1:38" s="160" customFormat="1">
      <c r="A39" s="37" t="s">
        <v>34</v>
      </c>
      <c r="B39" s="38">
        <f>EOMONTH($C$6,-24)</f>
        <v>43465</v>
      </c>
      <c r="C39" s="39">
        <f t="shared" si="20"/>
        <v>16821.099999999999</v>
      </c>
      <c r="D39" s="39">
        <f t="shared" si="25"/>
        <v>23017.79</v>
      </c>
      <c r="E39" s="39">
        <f t="shared" si="26"/>
        <v>0</v>
      </c>
      <c r="F39" s="39">
        <f t="shared" si="27"/>
        <v>30936.06</v>
      </c>
      <c r="G39"/>
      <c r="H39" s="3">
        <f t="shared" si="6"/>
        <v>41121</v>
      </c>
      <c r="I39" s="174"/>
      <c r="J39" s="153">
        <f t="shared" si="1"/>
        <v>9.353911394727854E-3</v>
      </c>
      <c r="K39" s="154">
        <f t="shared" si="1"/>
        <v>1.4087783076255356E-2</v>
      </c>
      <c r="L39" s="154">
        <v>1.3793141513547491E-2</v>
      </c>
      <c r="M39" s="155">
        <f t="shared" si="2"/>
        <v>1.3889447414284994E-2</v>
      </c>
      <c r="N39" s="151"/>
      <c r="O39" s="214">
        <v>12376.95</v>
      </c>
      <c r="P39" s="221">
        <v>13995.03</v>
      </c>
      <c r="Q39" s="156">
        <f t="shared" si="0"/>
        <v>12199.197683377175</v>
      </c>
      <c r="R39" s="229">
        <v>14875.35</v>
      </c>
      <c r="S39" s="175"/>
      <c r="T39" s="157">
        <f t="shared" si="3"/>
        <v>0.23769500000000007</v>
      </c>
      <c r="U39" s="158">
        <f t="shared" si="4"/>
        <v>0.39950300000000005</v>
      </c>
      <c r="V39" s="158">
        <f t="shared" si="4"/>
        <v>0.21991976833771751</v>
      </c>
      <c r="W39" s="159">
        <f t="shared" si="5"/>
        <v>0.48753500000000005</v>
      </c>
      <c r="X39" s="175"/>
      <c r="Y39" s="153"/>
      <c r="Z39" s="154"/>
      <c r="AA39" s="154"/>
      <c r="AB39" s="155"/>
      <c r="AC39" s="175"/>
      <c r="AD39" s="153"/>
      <c r="AE39" s="154"/>
      <c r="AF39" s="154"/>
      <c r="AG39" s="155"/>
      <c r="AH39" s="154"/>
      <c r="AI39" s="153">
        <f>(O39-(MAX($O$3:O39)))/(MAX($O$3:O39))</f>
        <v>-1.2455856750067324E-2</v>
      </c>
      <c r="AJ39" s="154">
        <f>(P39-(MAX($P$3:P39)))/(MAX($P$3:P39))</f>
        <v>0</v>
      </c>
      <c r="AK39" s="154">
        <f>(Q39-(MAX($Q$3:Q39)))/(MAX($Q$3:Q39))</f>
        <v>0</v>
      </c>
      <c r="AL39" s="155">
        <f>(R39-(MAX($R$3:R39)))/(MAX($R$3:R39))</f>
        <v>-1.4010334917066068E-2</v>
      </c>
    </row>
    <row r="40" spans="1:38" s="31" customFormat="1" ht="15" thickBot="1">
      <c r="A40" s="37" t="s">
        <v>35</v>
      </c>
      <c r="B40" s="38">
        <f>EOMONTH($C$6,-12)</f>
        <v>43830</v>
      </c>
      <c r="C40" s="39">
        <f t="shared" si="20"/>
        <v>18922</v>
      </c>
      <c r="D40" s="39">
        <f t="shared" si="25"/>
        <v>0</v>
      </c>
      <c r="E40" s="39">
        <f t="shared" si="26"/>
        <v>0</v>
      </c>
      <c r="F40" s="39">
        <f t="shared" si="27"/>
        <v>40677</v>
      </c>
      <c r="G40"/>
      <c r="H40" s="23">
        <f t="shared" si="6"/>
        <v>41152</v>
      </c>
      <c r="I40" s="35"/>
      <c r="J40" s="20">
        <f t="shared" si="1"/>
        <v>1.3479088143686369E-2</v>
      </c>
      <c r="K40" s="24">
        <f t="shared" si="1"/>
        <v>1.3844914944805442E-2</v>
      </c>
      <c r="L40" s="24">
        <v>6.5332433197595741E-4</v>
      </c>
      <c r="M40" s="16">
        <f t="shared" si="2"/>
        <v>2.2522495269018838E-2</v>
      </c>
      <c r="N40" s="2"/>
      <c r="O40" s="213">
        <v>12543.78</v>
      </c>
      <c r="P40" s="220">
        <v>14188.79</v>
      </c>
      <c r="Q40" s="25">
        <f t="shared" si="0"/>
        <v>12207.167716054309</v>
      </c>
      <c r="R40" s="228">
        <v>15210.38</v>
      </c>
      <c r="S40" s="2"/>
      <c r="T40" s="18">
        <f>(O40-$O$3)/$O$3</f>
        <v>0.25437800000000005</v>
      </c>
      <c r="U40" s="27">
        <f t="shared" si="4"/>
        <v>0.41887900000000011</v>
      </c>
      <c r="V40" s="27">
        <f t="shared" si="4"/>
        <v>0.22071677160543096</v>
      </c>
      <c r="W40" s="19">
        <f>(R40-$R$3)/$R$3</f>
        <v>0.52103799999999989</v>
      </c>
      <c r="X40" s="2"/>
      <c r="Y40" s="20"/>
      <c r="Z40" s="24"/>
      <c r="AA40" s="24"/>
      <c r="AB40" s="16"/>
      <c r="AC40" s="2"/>
      <c r="AD40" s="20"/>
      <c r="AE40" s="24"/>
      <c r="AF40" s="24"/>
      <c r="AG40" s="16"/>
      <c r="AH40" s="1"/>
      <c r="AI40" s="20">
        <f>(O40-(MAX($O$3:O40)))/(MAX($O$3:O40))</f>
        <v>0</v>
      </c>
      <c r="AJ40" s="24">
        <f>(P40-(MAX($P$3:P40)))/(MAX($P$3:P40))</f>
        <v>0</v>
      </c>
      <c r="AK40" s="24">
        <f>(Q40-(MAX($Q$3:Q40)))/(MAX($Q$3:Q40))</f>
        <v>0</v>
      </c>
      <c r="AL40" s="16">
        <f>(R40-(MAX($R$3:R40)))/(MAX($R$3:R40))</f>
        <v>0</v>
      </c>
    </row>
    <row r="41" spans="1:38" s="28" customFormat="1">
      <c r="A41" s="40" t="s">
        <v>21</v>
      </c>
      <c r="B41" s="38">
        <f>EOMONTH($C$6,-6)</f>
        <v>44012</v>
      </c>
      <c r="C41" s="39">
        <f t="shared" si="20"/>
        <v>15494</v>
      </c>
      <c r="D41" s="39">
        <f t="shared" si="25"/>
        <v>0</v>
      </c>
      <c r="E41" s="39">
        <f t="shared" si="26"/>
        <v>0</v>
      </c>
      <c r="F41" s="39">
        <f t="shared" si="27"/>
        <v>39424</v>
      </c>
      <c r="G41"/>
      <c r="H41" s="163">
        <f t="shared" si="6"/>
        <v>41182</v>
      </c>
      <c r="I41" s="164"/>
      <c r="J41" s="165">
        <f t="shared" si="1"/>
        <v>1.1797879108211395E-2</v>
      </c>
      <c r="K41" s="166">
        <f t="shared" si="1"/>
        <v>1.6133863423167139E-2</v>
      </c>
      <c r="L41" s="166">
        <v>1.3765261485561009E-3</v>
      </c>
      <c r="M41" s="167">
        <f t="shared" si="2"/>
        <v>2.5841563458638195E-2</v>
      </c>
      <c r="N41" s="162"/>
      <c r="O41" s="216">
        <v>12691.77</v>
      </c>
      <c r="P41" s="223">
        <v>14417.71</v>
      </c>
      <c r="Q41" s="168">
        <f t="shared" si="0"/>
        <v>12223.971201615268</v>
      </c>
      <c r="R41" s="231">
        <v>15603.44</v>
      </c>
      <c r="S41" s="162"/>
      <c r="T41" s="169">
        <f t="shared" si="3"/>
        <v>0.26917700000000006</v>
      </c>
      <c r="U41" s="170">
        <f t="shared" si="4"/>
        <v>0.44177099999999991</v>
      </c>
      <c r="V41" s="170">
        <f t="shared" si="4"/>
        <v>0.2223971201615268</v>
      </c>
      <c r="W41" s="171">
        <f t="shared" si="5"/>
        <v>0.56034400000000006</v>
      </c>
      <c r="X41" s="162"/>
      <c r="Y41" s="165">
        <f>(O41-O38)/O38</f>
        <v>3.5027829313543632E-2</v>
      </c>
      <c r="Z41" s="166">
        <f t="shared" ref="Z41:AA41" si="29">(P41-P38)/P38</f>
        <v>4.4715414753405722E-2</v>
      </c>
      <c r="AA41" s="166">
        <f t="shared" si="29"/>
        <v>1.5851901731456005E-2</v>
      </c>
      <c r="AB41" s="167">
        <f>(R41-R38)/R38</f>
        <v>6.3515356570564757E-2</v>
      </c>
      <c r="AC41" s="162"/>
      <c r="AD41" s="165"/>
      <c r="AE41" s="166"/>
      <c r="AF41" s="166"/>
      <c r="AG41" s="167"/>
      <c r="AH41" s="161"/>
      <c r="AI41" s="165">
        <f>(O41-(MAX($O$3:O41)))/(MAX($O$3:O41))</f>
        <v>0</v>
      </c>
      <c r="AJ41" s="166">
        <f>(P41-(MAX($P$3:P41)))/(MAX($P$3:P41))</f>
        <v>0</v>
      </c>
      <c r="AK41" s="166">
        <f>(Q41-(MAX($Q$3:Q41)))/(MAX($Q$3:Q41))</f>
        <v>0</v>
      </c>
      <c r="AL41" s="167">
        <f>(R41-(MAX($R$3:R41)))/(MAX($R$3:R41))</f>
        <v>0</v>
      </c>
    </row>
    <row r="42" spans="1:38">
      <c r="A42" s="37" t="s">
        <v>22</v>
      </c>
      <c r="B42" s="38">
        <f>EOMONTH($C$6,-3)</f>
        <v>44104</v>
      </c>
      <c r="C42" s="39">
        <f t="shared" si="20"/>
        <v>15893</v>
      </c>
      <c r="D42" s="39">
        <f t="shared" si="25"/>
        <v>0</v>
      </c>
      <c r="E42" s="39">
        <f t="shared" si="26"/>
        <v>0</v>
      </c>
      <c r="F42" s="39">
        <f t="shared" si="27"/>
        <v>42943.785320957024</v>
      </c>
      <c r="H42" s="23">
        <f t="shared" si="6"/>
        <v>41213</v>
      </c>
      <c r="I42" s="35"/>
      <c r="J42" s="20">
        <f t="shared" si="1"/>
        <v>-9.8678119757921179E-3</v>
      </c>
      <c r="K42" s="24">
        <f t="shared" si="1"/>
        <v>-1.0203423428547187E-2</v>
      </c>
      <c r="L42" s="24">
        <v>1.9668675189759011E-3</v>
      </c>
      <c r="M42" s="16">
        <f t="shared" si="2"/>
        <v>-1.8463877196310596E-2</v>
      </c>
      <c r="N42" s="2"/>
      <c r="O42" s="213">
        <v>12566.53</v>
      </c>
      <c r="P42" s="220">
        <v>14270.6</v>
      </c>
      <c r="Q42" s="25">
        <f t="shared" si="0"/>
        <v>12248.014133524623</v>
      </c>
      <c r="R42" s="228">
        <v>15315.34</v>
      </c>
      <c r="S42" s="2"/>
      <c r="T42" s="18">
        <f t="shared" si="3"/>
        <v>0.25665300000000008</v>
      </c>
      <c r="U42" s="27">
        <f t="shared" si="4"/>
        <v>0.42706000000000005</v>
      </c>
      <c r="V42" s="27">
        <f t="shared" si="4"/>
        <v>0.22480141335246226</v>
      </c>
      <c r="W42" s="19">
        <f t="shared" si="5"/>
        <v>0.53153400000000006</v>
      </c>
      <c r="X42" s="2"/>
      <c r="Y42" s="20"/>
      <c r="Z42" s="24"/>
      <c r="AA42" s="24"/>
      <c r="AB42" s="16"/>
      <c r="AC42" s="2"/>
      <c r="AD42" s="20"/>
      <c r="AE42" s="24"/>
      <c r="AF42" s="24"/>
      <c r="AG42" s="16"/>
      <c r="AH42" s="1"/>
      <c r="AI42" s="20">
        <f>(O42-(MAX($O$3:O42)))/(MAX($O$3:O42))</f>
        <v>-9.8678119757921682E-3</v>
      </c>
      <c r="AJ42" s="24">
        <f>(P42-(MAX($P$3:P42)))/(MAX($P$3:P42))</f>
        <v>-1.0203423428547166E-2</v>
      </c>
      <c r="AK42" s="24">
        <f>(Q42-(MAX($Q$3:Q42)))/(MAX($Q$3:Q42))</f>
        <v>0</v>
      </c>
      <c r="AL42" s="16">
        <f>(R42-(MAX($R$3:R42)))/(MAX($R$3:R42))</f>
        <v>-1.8463877196310579E-2</v>
      </c>
    </row>
    <row r="43" spans="1:38" s="28" customFormat="1">
      <c r="A43" s="37" t="s">
        <v>23</v>
      </c>
      <c r="B43" s="38">
        <f>EOMONTH($C$6,-1)</f>
        <v>44165</v>
      </c>
      <c r="C43" s="39">
        <f t="shared" si="20"/>
        <v>17440</v>
      </c>
      <c r="D43" s="39">
        <f t="shared" si="25"/>
        <v>0</v>
      </c>
      <c r="E43" s="39">
        <f t="shared" si="26"/>
        <v>0</v>
      </c>
      <c r="F43" s="39">
        <f t="shared" si="27"/>
        <v>46378.975055000003</v>
      </c>
      <c r="G43"/>
      <c r="H43" s="23">
        <f t="shared" si="6"/>
        <v>41243</v>
      </c>
      <c r="I43" s="35"/>
      <c r="J43" s="20">
        <f t="shared" si="1"/>
        <v>4.9830780653050688E-3</v>
      </c>
      <c r="K43" s="24">
        <f t="shared" si="1"/>
        <v>4.3712247557916584E-3</v>
      </c>
      <c r="L43" s="24">
        <v>1.5779969741502864E-3</v>
      </c>
      <c r="M43" s="16">
        <f t="shared" si="2"/>
        <v>5.8007200623688693E-3</v>
      </c>
      <c r="N43" s="2"/>
      <c r="O43" s="213">
        <v>12629.15</v>
      </c>
      <c r="P43" s="220">
        <v>14332.98</v>
      </c>
      <c r="Q43" s="25">
        <f t="shared" si="0"/>
        <v>12267.341462766675</v>
      </c>
      <c r="R43" s="228">
        <v>15404.18</v>
      </c>
      <c r="S43" s="2"/>
      <c r="T43" s="18">
        <f t="shared" si="3"/>
        <v>0.26291499999999995</v>
      </c>
      <c r="U43" s="27">
        <f t="shared" si="4"/>
        <v>0.43329799999999996</v>
      </c>
      <c r="V43" s="27">
        <f t="shared" si="4"/>
        <v>0.22673414627666752</v>
      </c>
      <c r="W43" s="19">
        <f t="shared" si="5"/>
        <v>0.54041800000000006</v>
      </c>
      <c r="X43" s="2"/>
      <c r="Y43" s="20"/>
      <c r="Z43" s="24"/>
      <c r="AA43" s="24"/>
      <c r="AB43" s="16"/>
      <c r="AC43" s="2"/>
      <c r="AD43" s="20"/>
      <c r="AE43" s="24"/>
      <c r="AF43" s="24"/>
      <c r="AG43" s="16"/>
      <c r="AH43" s="1"/>
      <c r="AI43" s="20">
        <f>(O43-(MAX($O$3:O43)))/(MAX($O$3:O43))</f>
        <v>-4.9339059878961561E-3</v>
      </c>
      <c r="AJ43" s="24">
        <f>(P43-(MAX($P$3:P43)))/(MAX($P$3:P43))</f>
        <v>-5.8768001298402841E-3</v>
      </c>
      <c r="AK43" s="24">
        <f>(Q43-(MAX($Q$3:Q43)))/(MAX($Q$3:Q43))</f>
        <v>0</v>
      </c>
      <c r="AL43" s="16">
        <f>(R43-(MAX($R$3:R43)))/(MAX($R$3:R43))</f>
        <v>-1.2770260916823484E-2</v>
      </c>
    </row>
    <row r="44" spans="1:38" s="31" customFormat="1" ht="15" thickBot="1">
      <c r="A44" s="37" t="s">
        <v>76</v>
      </c>
      <c r="B44" s="41">
        <v>43830</v>
      </c>
      <c r="C44" s="39">
        <f t="shared" si="20"/>
        <v>18922</v>
      </c>
      <c r="D44" s="39">
        <f t="shared" si="25"/>
        <v>0</v>
      </c>
      <c r="E44" s="39">
        <f t="shared" si="26"/>
        <v>0</v>
      </c>
      <c r="F44" s="39">
        <f t="shared" si="27"/>
        <v>40677</v>
      </c>
      <c r="G44"/>
      <c r="H44" s="137">
        <f t="shared" si="6"/>
        <v>41274</v>
      </c>
      <c r="I44" s="149"/>
      <c r="J44" s="139">
        <f t="shared" si="1"/>
        <v>4.5086169694714684E-3</v>
      </c>
      <c r="K44" s="140">
        <f t="shared" si="1"/>
        <v>5.0380311700708447E-3</v>
      </c>
      <c r="L44" s="140">
        <v>-1.4239152797478338E-3</v>
      </c>
      <c r="M44" s="141">
        <f t="shared" si="2"/>
        <v>9.1150583802577234E-3</v>
      </c>
      <c r="N44" s="148"/>
      <c r="O44" s="215">
        <v>12686.09</v>
      </c>
      <c r="P44" s="222">
        <v>14405.19</v>
      </c>
      <c r="Q44" s="142">
        <f t="shared" si="0"/>
        <v>12249.873807815957</v>
      </c>
      <c r="R44" s="230">
        <v>15544.59</v>
      </c>
      <c r="S44" s="148"/>
      <c r="T44" s="144">
        <f t="shared" si="3"/>
        <v>0.26860900000000004</v>
      </c>
      <c r="U44" s="145">
        <f t="shared" si="4"/>
        <v>0.44051900000000005</v>
      </c>
      <c r="V44" s="145">
        <f t="shared" si="4"/>
        <v>0.22498738078159566</v>
      </c>
      <c r="W44" s="146">
        <f t="shared" si="5"/>
        <v>0.55445900000000004</v>
      </c>
      <c r="X44" s="148"/>
      <c r="Y44" s="139">
        <f>(O44-O41)/O41</f>
        <v>-4.4753411068749994E-4</v>
      </c>
      <c r="Z44" s="140">
        <f t="shared" ref="Z44:AA44" si="30">(P44-P41)/P41</f>
        <v>-8.6837646200392559E-4</v>
      </c>
      <c r="AA44" s="140">
        <f t="shared" si="30"/>
        <v>2.1190009182340021E-3</v>
      </c>
      <c r="AB44" s="141">
        <f>(R44-R41)/R41</f>
        <v>-3.7716042103536377E-3</v>
      </c>
      <c r="AC44" s="148"/>
      <c r="AD44" s="139"/>
      <c r="AE44" s="140"/>
      <c r="AF44" s="140"/>
      <c r="AG44" s="141"/>
      <c r="AH44" s="147"/>
      <c r="AI44" s="139">
        <f>(O44-(MAX($O$3:O44)))/(MAX($O$3:O44))</f>
        <v>-4.4753411068749994E-4</v>
      </c>
      <c r="AJ44" s="140">
        <f>(P44-(MAX($P$3:P44)))/(MAX($P$3:P44))</f>
        <v>-8.6837646200392559E-4</v>
      </c>
      <c r="AK44" s="140">
        <f>(Q44-(MAX($Q$3:Q44)))/(MAX($Q$3:Q44))</f>
        <v>-1.423915279747906E-3</v>
      </c>
      <c r="AL44" s="141">
        <f>(R44-(MAX($R$3:R44)))/(MAX($R$3:R44))</f>
        <v>-3.7716042103536377E-3</v>
      </c>
    </row>
    <row r="45" spans="1:38">
      <c r="A45" s="37" t="s">
        <v>36</v>
      </c>
      <c r="B45" s="38">
        <f>C6</f>
        <v>44196</v>
      </c>
      <c r="C45" s="39">
        <f t="shared" si="20"/>
        <v>18275</v>
      </c>
      <c r="D45" s="39">
        <f t="shared" si="25"/>
        <v>0</v>
      </c>
      <c r="E45" s="39">
        <f t="shared" si="26"/>
        <v>0</v>
      </c>
      <c r="F45" s="39">
        <f t="shared" si="27"/>
        <v>48159.927697112005</v>
      </c>
      <c r="H45" s="23">
        <f t="shared" si="6"/>
        <v>41305</v>
      </c>
      <c r="I45" s="35"/>
      <c r="J45" s="20">
        <f t="shared" si="1"/>
        <v>3.0027376441440934E-2</v>
      </c>
      <c r="K45" s="24">
        <f t="shared" si="1"/>
        <v>2.8010043602340495E-2</v>
      </c>
      <c r="L45" s="24">
        <v>-6.9941823583949958E-3</v>
      </c>
      <c r="M45" s="16">
        <f t="shared" si="2"/>
        <v>5.1794868825745688E-2</v>
      </c>
      <c r="N45" s="2"/>
      <c r="O45" s="213">
        <v>13067.02</v>
      </c>
      <c r="P45" s="220">
        <v>14808.68</v>
      </c>
      <c r="Q45" s="25">
        <f t="shared" si="0"/>
        <v>12164.195956536765</v>
      </c>
      <c r="R45" s="228">
        <v>16349.72</v>
      </c>
      <c r="S45" s="2"/>
      <c r="T45" s="18">
        <f t="shared" si="3"/>
        <v>0.30670200000000003</v>
      </c>
      <c r="U45" s="27">
        <f t="shared" si="4"/>
        <v>0.48086800000000002</v>
      </c>
      <c r="V45" s="27">
        <f t="shared" si="4"/>
        <v>0.21641959565367652</v>
      </c>
      <c r="W45" s="19">
        <f t="shared" si="5"/>
        <v>0.63497199999999998</v>
      </c>
      <c r="X45" s="2"/>
      <c r="Y45" s="20"/>
      <c r="Z45" s="24"/>
      <c r="AA45" s="24"/>
      <c r="AB45" s="16"/>
      <c r="AC45" s="2"/>
      <c r="AD45" s="20"/>
      <c r="AE45" s="24"/>
      <c r="AF45" s="24"/>
      <c r="AG45" s="16"/>
      <c r="AH45" s="1"/>
      <c r="AI45" s="20">
        <f>(O45-(MAX($O$3:O45)))/(MAX($O$3:O45))</f>
        <v>0</v>
      </c>
      <c r="AJ45" s="24">
        <f>(P45-(MAX($P$3:P45)))/(MAX($P$3:P45))</f>
        <v>0</v>
      </c>
      <c r="AK45" s="24">
        <f>(Q45-(MAX($Q$3:Q45)))/(MAX($Q$3:Q45))</f>
        <v>-8.4081385150134649E-3</v>
      </c>
      <c r="AL45" s="16">
        <f>(R45-(MAX($R$3:R45)))/(MAX($R$3:R45))</f>
        <v>0</v>
      </c>
    </row>
    <row r="46" spans="1:38" s="28" customFormat="1">
      <c r="A46"/>
      <c r="B46" s="1"/>
      <c r="C46" s="2"/>
      <c r="D46" s="2"/>
      <c r="E46" s="2"/>
      <c r="F46" s="2"/>
      <c r="G46"/>
      <c r="H46" s="23">
        <f t="shared" si="6"/>
        <v>41333</v>
      </c>
      <c r="I46" s="35"/>
      <c r="J46" s="20">
        <f t="shared" si="1"/>
        <v>3.533322823413565E-3</v>
      </c>
      <c r="K46" s="24">
        <f t="shared" si="1"/>
        <v>1.0323675033831359E-2</v>
      </c>
      <c r="L46" s="24">
        <v>5.0123123795380309E-3</v>
      </c>
      <c r="M46" s="16">
        <f t="shared" si="2"/>
        <v>1.3574544395867472E-2</v>
      </c>
      <c r="N46" s="2"/>
      <c r="O46" s="213">
        <v>13113.19</v>
      </c>
      <c r="P46" s="220">
        <v>14961.56</v>
      </c>
      <c r="Q46" s="25">
        <f t="shared" si="0"/>
        <v>12225.16670651684</v>
      </c>
      <c r="R46" s="228">
        <v>16571.66</v>
      </c>
      <c r="S46" s="2"/>
      <c r="T46" s="18">
        <f t="shared" si="3"/>
        <v>0.31131900000000007</v>
      </c>
      <c r="U46" s="27">
        <f t="shared" si="4"/>
        <v>0.49615599999999993</v>
      </c>
      <c r="V46" s="27">
        <f t="shared" si="4"/>
        <v>0.22251667065168404</v>
      </c>
      <c r="W46" s="19">
        <f t="shared" si="5"/>
        <v>0.65716600000000003</v>
      </c>
      <c r="X46" s="2"/>
      <c r="Y46" s="20"/>
      <c r="Z46" s="24"/>
      <c r="AA46" s="24"/>
      <c r="AB46" s="16"/>
      <c r="AC46" s="2"/>
      <c r="AD46" s="20"/>
      <c r="AE46" s="24"/>
      <c r="AF46" s="24"/>
      <c r="AG46" s="16"/>
      <c r="AH46" s="1"/>
      <c r="AI46" s="20">
        <f>(O46-(MAX($O$3:O46)))/(MAX($O$3:O46))</f>
        <v>0</v>
      </c>
      <c r="AJ46" s="24">
        <f>(P46-(MAX($P$3:P46)))/(MAX($P$3:P46))</f>
        <v>0</v>
      </c>
      <c r="AK46" s="24">
        <f>(Q46-(MAX($Q$3:Q46)))/(MAX($Q$3:Q46))</f>
        <v>-3.4379703522431464E-3</v>
      </c>
      <c r="AL46" s="16">
        <f>(R46-(MAX($R$3:R46)))/(MAX($R$3:R46))</f>
        <v>0</v>
      </c>
    </row>
    <row r="47" spans="1:38">
      <c r="H47" s="23">
        <f t="shared" si="6"/>
        <v>41364</v>
      </c>
      <c r="I47" s="35"/>
      <c r="J47" s="20">
        <f t="shared" si="1"/>
        <v>1.78019231018538E-2</v>
      </c>
      <c r="K47" s="24">
        <f t="shared" si="1"/>
        <v>2.2736265469643469E-2</v>
      </c>
      <c r="L47" s="24">
        <v>7.9862224081450606E-4</v>
      </c>
      <c r="M47" s="16">
        <f t="shared" si="2"/>
        <v>3.7503786585049381E-2</v>
      </c>
      <c r="N47" s="2"/>
      <c r="O47" s="213">
        <v>13346.63</v>
      </c>
      <c r="P47" s="220">
        <v>15301.73</v>
      </c>
      <c r="Q47" s="25">
        <f t="shared" si="0"/>
        <v>12234.929996546331</v>
      </c>
      <c r="R47" s="228">
        <v>17193.16</v>
      </c>
      <c r="S47" s="2"/>
      <c r="T47" s="18">
        <f t="shared" si="3"/>
        <v>0.33466299999999993</v>
      </c>
      <c r="U47" s="27">
        <f t="shared" si="4"/>
        <v>0.53017300000000001</v>
      </c>
      <c r="V47" s="27">
        <f t="shared" si="4"/>
        <v>0.22349299965463307</v>
      </c>
      <c r="W47" s="19">
        <f t="shared" si="5"/>
        <v>0.71931599999999996</v>
      </c>
      <c r="X47" s="2"/>
      <c r="Y47" s="20">
        <f>(O47-O44)/O44</f>
        <v>5.206805248898589E-2</v>
      </c>
      <c r="Z47" s="24">
        <f t="shared" ref="Z47:AA47" si="31">(P47-P44)/P44</f>
        <v>6.2237290865306119E-2</v>
      </c>
      <c r="AA47" s="24">
        <f t="shared" si="31"/>
        <v>-1.2199155276270161E-3</v>
      </c>
      <c r="AB47" s="16">
        <f>(R47-R44)/R44</f>
        <v>0.10605426067847397</v>
      </c>
      <c r="AC47" s="2"/>
      <c r="AD47" s="20">
        <f>(O47-O35)/O35</f>
        <v>6.4913915675820569E-2</v>
      </c>
      <c r="AE47" s="24">
        <f>(P47-P35)/P35</f>
        <v>0.10036574035455087</v>
      </c>
      <c r="AF47" s="24">
        <f>(Q47-Q35)/Q35</f>
        <v>3.7743501920975468E-2</v>
      </c>
      <c r="AG47" s="16">
        <f>(R47-R35)/R35</f>
        <v>0.13962213125185596</v>
      </c>
      <c r="AH47" s="1"/>
      <c r="AI47" s="20">
        <f>(O47-(MAX($O$3:O47)))/(MAX($O$3:O47))</f>
        <v>0</v>
      </c>
      <c r="AJ47" s="24">
        <f>(P47-(MAX($P$3:P47)))/(MAX($P$3:P47))</f>
        <v>0</v>
      </c>
      <c r="AK47" s="24">
        <f>(Q47-(MAX($Q$3:Q47)))/(MAX($Q$3:Q47))</f>
        <v>-2.6420937510151323E-3</v>
      </c>
      <c r="AL47" s="16">
        <f>(R47-(MAX($R$3:R47)))/(MAX($R$3:R47))</f>
        <v>0</v>
      </c>
    </row>
    <row r="48" spans="1:38" s="160" customFormat="1">
      <c r="A48"/>
      <c r="B48" s="1"/>
      <c r="C48" s="2"/>
      <c r="D48" s="2"/>
      <c r="E48" s="2"/>
      <c r="F48" s="2"/>
      <c r="G48"/>
      <c r="H48" s="3">
        <f t="shared" si="6"/>
        <v>41394</v>
      </c>
      <c r="I48" s="152"/>
      <c r="J48" s="153">
        <f t="shared" si="1"/>
        <v>9.5237524378812832E-3</v>
      </c>
      <c r="K48" s="154">
        <f t="shared" si="1"/>
        <v>1.5838078439496694E-2</v>
      </c>
      <c r="L48" s="154">
        <v>1.0118666333720494E-2</v>
      </c>
      <c r="M48" s="155">
        <f t="shared" si="2"/>
        <v>1.9266382677762595E-2</v>
      </c>
      <c r="N48" s="151"/>
      <c r="O48" s="214">
        <v>13473.74</v>
      </c>
      <c r="P48" s="221">
        <v>15544.08</v>
      </c>
      <c r="Q48" s="156">
        <f t="shared" si="0"/>
        <v>12358.731170797812</v>
      </c>
      <c r="R48" s="229">
        <v>17524.41</v>
      </c>
      <c r="S48" s="151"/>
      <c r="T48" s="157">
        <f t="shared" si="3"/>
        <v>0.34737399999999996</v>
      </c>
      <c r="U48" s="158">
        <f t="shared" si="4"/>
        <v>0.55440800000000001</v>
      </c>
      <c r="V48" s="158">
        <f t="shared" si="4"/>
        <v>0.23587311707978115</v>
      </c>
      <c r="W48" s="159">
        <f t="shared" si="5"/>
        <v>0.75244100000000003</v>
      </c>
      <c r="X48" s="151"/>
      <c r="Y48" s="153"/>
      <c r="Z48" s="154"/>
      <c r="AA48" s="154"/>
      <c r="AB48" s="155"/>
      <c r="AC48" s="151"/>
      <c r="AD48" s="153"/>
      <c r="AE48" s="154"/>
      <c r="AF48" s="154"/>
      <c r="AG48" s="155"/>
      <c r="AH48" s="150"/>
      <c r="AI48" s="153">
        <f>(O48-(MAX($O$3:O48)))/(MAX($O$3:O48))</f>
        <v>0</v>
      </c>
      <c r="AJ48" s="154">
        <f>(P48-(MAX($P$3:P48)))/(MAX($P$3:P48))</f>
        <v>0</v>
      </c>
      <c r="AK48" s="154">
        <f>(Q48-(MAX($Q$3:Q48)))/(MAX($Q$3:Q48))</f>
        <v>0</v>
      </c>
      <c r="AL48" s="155">
        <f>(R48-(MAX($R$3:R48)))/(MAX($R$3:R48))</f>
        <v>0</v>
      </c>
    </row>
    <row r="49" spans="1:38" s="28" customFormat="1">
      <c r="A49"/>
      <c r="B49" s="1"/>
      <c r="C49" s="2"/>
      <c r="D49" s="2"/>
      <c r="E49" s="2"/>
      <c r="F49" s="2"/>
      <c r="G49"/>
      <c r="H49" s="23">
        <f t="shared" si="6"/>
        <v>41425</v>
      </c>
      <c r="I49" s="35"/>
      <c r="J49" s="20">
        <f t="shared" si="1"/>
        <v>-8.5796519748781996E-4</v>
      </c>
      <c r="K49" s="24">
        <f t="shared" si="1"/>
        <v>6.8546996670113547E-3</v>
      </c>
      <c r="L49" s="24">
        <v>-1.7841980244843625E-2</v>
      </c>
      <c r="M49" s="16">
        <f t="shared" si="2"/>
        <v>2.3391943009778871E-2</v>
      </c>
      <c r="N49" s="2"/>
      <c r="O49" s="213">
        <v>13462.18</v>
      </c>
      <c r="P49" s="220">
        <v>15650.63</v>
      </c>
      <c r="Q49" s="25">
        <f t="shared" si="0"/>
        <v>12138.226933397103</v>
      </c>
      <c r="R49" s="228">
        <v>17934.34</v>
      </c>
      <c r="S49" s="2"/>
      <c r="T49" s="18">
        <f t="shared" si="3"/>
        <v>0.34621800000000003</v>
      </c>
      <c r="U49" s="27">
        <f t="shared" si="4"/>
        <v>0.56506299999999987</v>
      </c>
      <c r="V49" s="27">
        <f t="shared" si="4"/>
        <v>0.21382269333971035</v>
      </c>
      <c r="W49" s="19">
        <f t="shared" si="5"/>
        <v>0.79343399999999997</v>
      </c>
      <c r="X49" s="2"/>
      <c r="Y49" s="20"/>
      <c r="Z49" s="24"/>
      <c r="AA49" s="24"/>
      <c r="AB49" s="16"/>
      <c r="AC49" s="2"/>
      <c r="AD49" s="20"/>
      <c r="AE49" s="24"/>
      <c r="AF49" s="24"/>
      <c r="AG49" s="16"/>
      <c r="AH49" s="1"/>
      <c r="AI49" s="20">
        <f>(O49-(MAX($O$3:O49)))/(MAX($O$3:O49))</f>
        <v>-8.5796519748781639E-4</v>
      </c>
      <c r="AJ49" s="24">
        <f>(P49-(MAX($P$3:P49)))/(MAX($P$3:P49))</f>
        <v>0</v>
      </c>
      <c r="AK49" s="24">
        <f>(Q49-(MAX($Q$3:Q49)))/(MAX($Q$3:Q49))</f>
        <v>-1.7841980244843653E-2</v>
      </c>
      <c r="AL49" s="16">
        <f>(R49-(MAX($R$3:R49)))/(MAX($R$3:R49))</f>
        <v>0</v>
      </c>
    </row>
    <row r="50" spans="1:38" s="28" customFormat="1">
      <c r="A50"/>
      <c r="B50" s="1"/>
      <c r="C50" s="2"/>
      <c r="D50" s="2"/>
      <c r="E50" s="2"/>
      <c r="F50" s="2"/>
      <c r="G50"/>
      <c r="H50" s="163">
        <f t="shared" si="6"/>
        <v>41455</v>
      </c>
      <c r="I50" s="164"/>
      <c r="J50" s="165">
        <f t="shared" si="1"/>
        <v>-1.5693594945246692E-2</v>
      </c>
      <c r="K50" s="166">
        <f t="shared" si="1"/>
        <v>-1.4024994520987377E-2</v>
      </c>
      <c r="L50" s="166">
        <v>-1.546854310071244E-2</v>
      </c>
      <c r="M50" s="167">
        <f t="shared" si="2"/>
        <v>-1.3428985956550399E-2</v>
      </c>
      <c r="N50" s="162"/>
      <c r="O50" s="216">
        <v>13250.91</v>
      </c>
      <c r="P50" s="223">
        <v>15431.13</v>
      </c>
      <c r="Q50" s="168">
        <f t="shared" si="0"/>
        <v>11950.466246911621</v>
      </c>
      <c r="R50" s="231">
        <v>17693.5</v>
      </c>
      <c r="S50" s="162"/>
      <c r="T50" s="169">
        <f t="shared" si="3"/>
        <v>0.32509099999999996</v>
      </c>
      <c r="U50" s="170">
        <f t="shared" si="4"/>
        <v>0.54311299999999996</v>
      </c>
      <c r="V50" s="170">
        <f t="shared" si="4"/>
        <v>0.1950466246911621</v>
      </c>
      <c r="W50" s="171">
        <f t="shared" si="5"/>
        <v>0.76934999999999998</v>
      </c>
      <c r="X50" s="162"/>
      <c r="Y50" s="165">
        <f>(O50-O47)/O47</f>
        <v>-7.1718478747069001E-3</v>
      </c>
      <c r="Z50" s="166">
        <f t="shared" ref="Z50:AA50" si="32">(P50-P47)/P47</f>
        <v>8.4565601405853872E-3</v>
      </c>
      <c r="AA50" s="166">
        <f t="shared" si="32"/>
        <v>-2.3250132997492245E-2</v>
      </c>
      <c r="AB50" s="167">
        <f>(R50-R47)/R47</f>
        <v>2.910110764978632E-2</v>
      </c>
      <c r="AC50" s="162"/>
      <c r="AD50" s="165"/>
      <c r="AE50" s="166"/>
      <c r="AF50" s="166"/>
      <c r="AG50" s="167"/>
      <c r="AH50" s="161"/>
      <c r="AI50" s="165">
        <f>(O50-(MAX($O$3:O50)))/(MAX($O$3:O50))</f>
        <v>-1.6538095584447965E-2</v>
      </c>
      <c r="AJ50" s="166">
        <f>(P50-(MAX($P$3:P50)))/(MAX($P$3:P50))</f>
        <v>-1.4024994520987336E-2</v>
      </c>
      <c r="AK50" s="166">
        <f>(Q50-(MAX($Q$3:Q50)))/(MAX($Q$3:Q50))</f>
        <v>-3.3034533905136727E-2</v>
      </c>
      <c r="AL50" s="167">
        <f>(R50-(MAX($R$3:R50)))/(MAX($R$3:R50))</f>
        <v>-1.3428985956550402E-2</v>
      </c>
    </row>
    <row r="51" spans="1:38">
      <c r="H51" s="23">
        <f t="shared" si="6"/>
        <v>41486</v>
      </c>
      <c r="I51" s="35"/>
      <c r="J51" s="20">
        <f t="shared" si="1"/>
        <v>3.0034918356550699E-2</v>
      </c>
      <c r="K51" s="24">
        <f t="shared" si="1"/>
        <v>3.0872658061982694E-2</v>
      </c>
      <c r="L51" s="24">
        <v>1.3671907564567487E-3</v>
      </c>
      <c r="M51" s="16">
        <f t="shared" si="2"/>
        <v>5.0884223019753039E-2</v>
      </c>
      <c r="N51" s="2"/>
      <c r="O51" s="213">
        <v>13648.9</v>
      </c>
      <c r="P51" s="220">
        <v>15907.53</v>
      </c>
      <c r="Q51" s="25">
        <f t="shared" si="0"/>
        <v>11966.804813899747</v>
      </c>
      <c r="R51" s="228">
        <v>18593.82</v>
      </c>
      <c r="S51" s="2"/>
      <c r="T51" s="18">
        <f t="shared" si="3"/>
        <v>0.36488999999999994</v>
      </c>
      <c r="U51" s="27">
        <f t="shared" si="4"/>
        <v>0.59075300000000008</v>
      </c>
      <c r="V51" s="27">
        <f t="shared" si="4"/>
        <v>0.19668048138997474</v>
      </c>
      <c r="W51" s="19">
        <f t="shared" si="5"/>
        <v>0.85938199999999998</v>
      </c>
      <c r="X51" s="2"/>
      <c r="Y51" s="20"/>
      <c r="Z51" s="24"/>
      <c r="AA51" s="24"/>
      <c r="AB51" s="16"/>
      <c r="AC51" s="2"/>
      <c r="AD51" s="20"/>
      <c r="AE51" s="24"/>
      <c r="AF51" s="24"/>
      <c r="AG51" s="16"/>
      <c r="AH51" s="1"/>
      <c r="AI51" s="20">
        <f>(O51-(MAX($O$3:O51)))/(MAX($O$3:O51))</f>
        <v>0</v>
      </c>
      <c r="AJ51" s="24">
        <f>(P51-(MAX($P$3:P51)))/(MAX($P$3:P51))</f>
        <v>0</v>
      </c>
      <c r="AK51" s="24">
        <f>(Q51-(MAX($Q$3:Q51)))/(MAX($Q$3:Q51))</f>
        <v>-3.1712507658078912E-2</v>
      </c>
      <c r="AL51" s="16">
        <f>(R51-(MAX($R$3:R51)))/(MAX($R$3:R51))</f>
        <v>0</v>
      </c>
    </row>
    <row r="52" spans="1:38" s="31" customFormat="1" ht="15" thickBot="1">
      <c r="A52"/>
      <c r="B52" s="1"/>
      <c r="C52" s="2"/>
      <c r="D52" s="2"/>
      <c r="E52" s="2"/>
      <c r="F52" s="2"/>
      <c r="G52"/>
      <c r="H52" s="23">
        <f t="shared" si="6"/>
        <v>41517</v>
      </c>
      <c r="I52" s="35"/>
      <c r="J52" s="20">
        <f t="shared" si="1"/>
        <v>-1.7152297987383491E-2</v>
      </c>
      <c r="K52" s="24">
        <f t="shared" si="1"/>
        <v>-1.9347441117508524E-2</v>
      </c>
      <c r="L52" s="24">
        <v>-5.1116402204499645E-3</v>
      </c>
      <c r="M52" s="16">
        <f t="shared" si="2"/>
        <v>-2.8961773320382744E-2</v>
      </c>
      <c r="N52" s="2"/>
      <c r="O52" s="213">
        <v>13414.79</v>
      </c>
      <c r="P52" s="220">
        <v>15599.76</v>
      </c>
      <c r="Q52" s="25">
        <f t="shared" si="0"/>
        <v>11905.634813102743</v>
      </c>
      <c r="R52" s="228">
        <v>18055.310000000001</v>
      </c>
      <c r="S52" s="2"/>
      <c r="T52" s="18">
        <f t="shared" si="3"/>
        <v>0.34147900000000009</v>
      </c>
      <c r="U52" s="27">
        <f t="shared" si="4"/>
        <v>0.55997600000000003</v>
      </c>
      <c r="V52" s="27">
        <f t="shared" si="4"/>
        <v>0.19056348131027426</v>
      </c>
      <c r="W52" s="19">
        <f t="shared" si="5"/>
        <v>0.80553100000000011</v>
      </c>
      <c r="X52" s="2"/>
      <c r="Y52" s="20"/>
      <c r="Z52" s="24"/>
      <c r="AA52" s="24"/>
      <c r="AB52" s="16"/>
      <c r="AC52" s="2"/>
      <c r="AD52" s="20"/>
      <c r="AE52" s="24"/>
      <c r="AF52" s="24"/>
      <c r="AG52" s="16"/>
      <c r="AH52" s="1"/>
      <c r="AI52" s="20">
        <f>(O52-(MAX($O$3:O52)))/(MAX($O$3:O52))</f>
        <v>-1.7152297987383509E-2</v>
      </c>
      <c r="AJ52" s="24">
        <f>(P52-(MAX($P$3:P52)))/(MAX($P$3:P52))</f>
        <v>-1.9347441117508527E-2</v>
      </c>
      <c r="AK52" s="24">
        <f>(Q52-(MAX($Q$3:Q52)))/(MAX($Q$3:Q52))</f>
        <v>-3.666204494889256E-2</v>
      </c>
      <c r="AL52" s="16">
        <f>(R52-(MAX($R$3:R52)))/(MAX($R$3:R52))</f>
        <v>-2.896177332038271E-2</v>
      </c>
    </row>
    <row r="53" spans="1:38">
      <c r="H53" s="23">
        <f t="shared" si="6"/>
        <v>41547</v>
      </c>
      <c r="I53" s="35"/>
      <c r="J53" s="20">
        <f t="shared" si="1"/>
        <v>2.5419704669249477E-2</v>
      </c>
      <c r="K53" s="24">
        <f t="shared" si="1"/>
        <v>2.2627912224290725E-2</v>
      </c>
      <c r="L53" s="24">
        <v>9.4669076627840187E-3</v>
      </c>
      <c r="M53" s="16">
        <f t="shared" si="2"/>
        <v>3.1359749569517259E-2</v>
      </c>
      <c r="N53" s="2"/>
      <c r="O53" s="213">
        <v>13755.79</v>
      </c>
      <c r="P53" s="220">
        <v>15952.75</v>
      </c>
      <c r="Q53" s="25">
        <f t="shared" si="0"/>
        <v>12018.344358545213</v>
      </c>
      <c r="R53" s="228">
        <v>18621.52</v>
      </c>
      <c r="S53" s="2"/>
      <c r="T53" s="18">
        <f t="shared" si="3"/>
        <v>0.37557900000000011</v>
      </c>
      <c r="U53" s="27">
        <f t="shared" si="4"/>
        <v>0.595275</v>
      </c>
      <c r="V53" s="27">
        <f t="shared" si="4"/>
        <v>0.20183443585452132</v>
      </c>
      <c r="W53" s="19">
        <f t="shared" si="5"/>
        <v>0.86215200000000003</v>
      </c>
      <c r="X53" s="2"/>
      <c r="Y53" s="20">
        <f>(O53-O50)/O50</f>
        <v>3.810153415878615E-2</v>
      </c>
      <c r="Z53" s="24">
        <f t="shared" ref="Z53:AA53" si="33">(P53-P50)/P50</f>
        <v>3.3803098023281561E-2</v>
      </c>
      <c r="AA53" s="24">
        <f t="shared" si="33"/>
        <v>5.6799550938971986E-3</v>
      </c>
      <c r="AB53" s="16">
        <f>(R53-R50)/R50</f>
        <v>5.2449769689433996E-2</v>
      </c>
      <c r="AC53" s="2"/>
      <c r="AD53" s="20"/>
      <c r="AE53" s="24"/>
      <c r="AF53" s="24"/>
      <c r="AG53" s="16"/>
      <c r="AH53" s="1"/>
      <c r="AI53" s="20">
        <f>(O53-(MAX($O$3:O53)))/(MAX($O$3:O53))</f>
        <v>0</v>
      </c>
      <c r="AJ53" s="24">
        <f>(P53-(MAX($P$3:P53)))/(MAX($P$3:P53))</f>
        <v>0</v>
      </c>
      <c r="AK53" s="24">
        <f>(Q53-(MAX($Q$3:Q53)))/(MAX($Q$3:Q53))</f>
        <v>-2.7542213480368533E-2</v>
      </c>
      <c r="AL53" s="16">
        <f>(R53-(MAX($R$3:R53)))/(MAX($R$3:R53))</f>
        <v>0</v>
      </c>
    </row>
    <row r="54" spans="1:38" s="160" customFormat="1">
      <c r="A54"/>
      <c r="B54" s="1"/>
      <c r="C54" s="2"/>
      <c r="D54" s="2"/>
      <c r="E54" s="2"/>
      <c r="F54" s="2"/>
      <c r="G54"/>
      <c r="H54" s="3">
        <f t="shared" si="6"/>
        <v>41578</v>
      </c>
      <c r="I54" s="152"/>
      <c r="J54" s="153">
        <f t="shared" si="1"/>
        <v>2.3850320483229215E-2</v>
      </c>
      <c r="K54" s="154">
        <f t="shared" si="1"/>
        <v>3.0815376659196758E-2</v>
      </c>
      <c r="L54" s="154">
        <v>8.0849723408842333E-3</v>
      </c>
      <c r="M54" s="155">
        <f t="shared" si="2"/>
        <v>4.5967783510690641E-2</v>
      </c>
      <c r="N54" s="151"/>
      <c r="O54" s="214">
        <v>14083.87</v>
      </c>
      <c r="P54" s="221">
        <v>16444.34</v>
      </c>
      <c r="Q54" s="156">
        <f t="shared" si="0"/>
        <v>12115.512340267273</v>
      </c>
      <c r="R54" s="229">
        <v>19477.509999999998</v>
      </c>
      <c r="S54" s="151"/>
      <c r="T54" s="157">
        <f t="shared" si="3"/>
        <v>0.40838700000000006</v>
      </c>
      <c r="U54" s="158">
        <f t="shared" si="4"/>
        <v>0.64443400000000006</v>
      </c>
      <c r="V54" s="158">
        <f t="shared" si="4"/>
        <v>0.21155123402672726</v>
      </c>
      <c r="W54" s="159">
        <f t="shared" si="5"/>
        <v>0.94775099999999979</v>
      </c>
      <c r="X54" s="151"/>
      <c r="Y54" s="153"/>
      <c r="Z54" s="154"/>
      <c r="AA54" s="154"/>
      <c r="AB54" s="155"/>
      <c r="AC54" s="151"/>
      <c r="AD54" s="153"/>
      <c r="AE54" s="154"/>
      <c r="AF54" s="154"/>
      <c r="AG54" s="155"/>
      <c r="AH54" s="150"/>
      <c r="AI54" s="153">
        <f>(O54-(MAX($O$3:O54)))/(MAX($O$3:O54))</f>
        <v>0</v>
      </c>
      <c r="AJ54" s="154">
        <f>(P54-(MAX($P$3:P54)))/(MAX($P$3:P54))</f>
        <v>0</v>
      </c>
      <c r="AK54" s="154">
        <f>(Q54-(MAX($Q$3:Q54)))/(MAX($Q$3:Q54))</f>
        <v>-1.9679919173679877E-2</v>
      </c>
      <c r="AL54" s="155">
        <f>(R54-(MAX($R$3:R54)))/(MAX($R$3:R54))</f>
        <v>0</v>
      </c>
    </row>
    <row r="55" spans="1:38" s="28" customFormat="1">
      <c r="A55"/>
      <c r="B55" s="1"/>
      <c r="C55" s="2"/>
      <c r="D55" s="2"/>
      <c r="E55" s="2"/>
      <c r="F55" s="2"/>
      <c r="G55"/>
      <c r="H55" s="23">
        <f t="shared" si="6"/>
        <v>41608</v>
      </c>
      <c r="I55" s="35"/>
      <c r="J55" s="20">
        <f t="shared" si="1"/>
        <v>8.319446288555632E-3</v>
      </c>
      <c r="K55" s="24">
        <f t="shared" si="1"/>
        <v>1.6749228001853522E-2</v>
      </c>
      <c r="L55" s="24">
        <v>-3.7441891062188759E-3</v>
      </c>
      <c r="M55" s="16">
        <f t="shared" si="2"/>
        <v>3.0474121178733826E-2</v>
      </c>
      <c r="N55" s="2"/>
      <c r="O55" s="213">
        <v>14201.04</v>
      </c>
      <c r="P55" s="220">
        <v>16719.77</v>
      </c>
      <c r="Q55" s="25">
        <f t="shared" si="0"/>
        <v>12070.149570946583</v>
      </c>
      <c r="R55" s="228">
        <v>20071.07</v>
      </c>
      <c r="S55" s="2"/>
      <c r="T55" s="18">
        <f t="shared" si="3"/>
        <v>0.42010400000000009</v>
      </c>
      <c r="U55" s="27">
        <f t="shared" si="4"/>
        <v>0.67197700000000005</v>
      </c>
      <c r="V55" s="27">
        <f t="shared" si="4"/>
        <v>0.20701495709465834</v>
      </c>
      <c r="W55" s="19">
        <f t="shared" si="5"/>
        <v>1.007107</v>
      </c>
      <c r="X55" s="2"/>
      <c r="Y55" s="20"/>
      <c r="Z55" s="24"/>
      <c r="AA55" s="24"/>
      <c r="AB55" s="16"/>
      <c r="AC55" s="2"/>
      <c r="AD55" s="20"/>
      <c r="AE55" s="24"/>
      <c r="AF55" s="24"/>
      <c r="AG55" s="16"/>
      <c r="AH55" s="1"/>
      <c r="AI55" s="20">
        <f>(O55-(MAX($O$3:O55)))/(MAX($O$3:O55))</f>
        <v>0</v>
      </c>
      <c r="AJ55" s="24">
        <f>(P55-(MAX($P$3:P55)))/(MAX($P$3:P55))</f>
        <v>0</v>
      </c>
      <c r="AK55" s="24">
        <f>(Q55-(MAX($Q$3:Q55)))/(MAX($Q$3:Q55))</f>
        <v>-2.3350422940917388E-2</v>
      </c>
      <c r="AL55" s="16">
        <f>(R55-(MAX($R$3:R55)))/(MAX($R$3:R55))</f>
        <v>0</v>
      </c>
    </row>
    <row r="56" spans="1:38" s="31" customFormat="1" ht="15" thickBot="1">
      <c r="A56"/>
      <c r="B56" s="1"/>
      <c r="C56" s="2"/>
      <c r="D56" s="2"/>
      <c r="E56" s="2"/>
      <c r="F56" s="2"/>
      <c r="G56"/>
      <c r="H56" s="137">
        <f t="shared" si="6"/>
        <v>41639</v>
      </c>
      <c r="I56" s="149"/>
      <c r="J56" s="139">
        <f t="shared" si="1"/>
        <v>1.0660486837583694E-2</v>
      </c>
      <c r="K56" s="140">
        <f t="shared" si="1"/>
        <v>1.291285705485179E-2</v>
      </c>
      <c r="L56" s="140">
        <v>-5.6511475626330743E-3</v>
      </c>
      <c r="M56" s="141">
        <f t="shared" si="2"/>
        <v>2.5316039453800787E-2</v>
      </c>
      <c r="N56" s="148"/>
      <c r="O56" s="215">
        <v>14352.43</v>
      </c>
      <c r="P56" s="222">
        <v>16935.669999999998</v>
      </c>
      <c r="Q56" s="142">
        <f t="shared" si="0"/>
        <v>12001.939374618112</v>
      </c>
      <c r="R56" s="230">
        <v>20579.189999999999</v>
      </c>
      <c r="S56" s="148"/>
      <c r="T56" s="144">
        <f t="shared" si="3"/>
        <v>0.43524300000000005</v>
      </c>
      <c r="U56" s="145">
        <f t="shared" si="4"/>
        <v>0.69356699999999982</v>
      </c>
      <c r="V56" s="145">
        <f t="shared" si="4"/>
        <v>0.20019393746181122</v>
      </c>
      <c r="W56" s="146">
        <f t="shared" si="5"/>
        <v>1.0579189999999998</v>
      </c>
      <c r="X56" s="148"/>
      <c r="Y56" s="139">
        <f>(O56-O53)/O53</f>
        <v>4.3373735714197392E-2</v>
      </c>
      <c r="Z56" s="140">
        <f t="shared" ref="Z56:AA56" si="34">(P56-P53)/P53</f>
        <v>6.1614455187976883E-2</v>
      </c>
      <c r="AA56" s="140">
        <f t="shared" si="34"/>
        <v>-1.3649953302791562E-3</v>
      </c>
      <c r="AB56" s="141">
        <f>(R56-R53)/R53</f>
        <v>0.1051294416352692</v>
      </c>
      <c r="AC56" s="148"/>
      <c r="AD56" s="139"/>
      <c r="AE56" s="140"/>
      <c r="AF56" s="140"/>
      <c r="AG56" s="141"/>
      <c r="AH56" s="147"/>
      <c r="AI56" s="139">
        <f>(O56-(MAX($O$3:O56)))/(MAX($O$3:O56))</f>
        <v>0</v>
      </c>
      <c r="AJ56" s="140">
        <f>(P56-(MAX($P$3:P56)))/(MAX($P$3:P56))</f>
        <v>0</v>
      </c>
      <c r="AK56" s="140">
        <f>(Q56-(MAX($Q$3:Q56)))/(MAX($Q$3:Q56))</f>
        <v>-2.8869613817861434E-2</v>
      </c>
      <c r="AL56" s="141">
        <f>(R56-(MAX($R$3:R56)))/(MAX($R$3:R56))</f>
        <v>0</v>
      </c>
    </row>
    <row r="57" spans="1:38">
      <c r="H57" s="23">
        <f t="shared" si="6"/>
        <v>41670</v>
      </c>
      <c r="I57" s="35"/>
      <c r="J57" s="20">
        <f t="shared" si="1"/>
        <v>-1.4443547190266859E-2</v>
      </c>
      <c r="K57" s="24">
        <f t="shared" si="1"/>
        <v>-1.4931207327492757E-2</v>
      </c>
      <c r="L57" s="24">
        <v>1.4775381005611266E-2</v>
      </c>
      <c r="M57" s="16">
        <f t="shared" si="2"/>
        <v>-3.4574247091357702E-2</v>
      </c>
      <c r="N57" s="2"/>
      <c r="O57" s="213">
        <v>14145.13</v>
      </c>
      <c r="P57" s="220">
        <v>16682.8</v>
      </c>
      <c r="Q57" s="25">
        <f t="shared" si="0"/>
        <v>12179.272601684343</v>
      </c>
      <c r="R57" s="228">
        <v>19867.68</v>
      </c>
      <c r="S57" s="2"/>
      <c r="T57" s="18">
        <f t="shared" si="3"/>
        <v>0.41451299999999991</v>
      </c>
      <c r="U57" s="27">
        <f t="shared" si="4"/>
        <v>0.66827999999999987</v>
      </c>
      <c r="V57" s="27">
        <f t="shared" si="4"/>
        <v>0.21792726016843425</v>
      </c>
      <c r="W57" s="19">
        <f t="shared" si="5"/>
        <v>0.98676799999999998</v>
      </c>
      <c r="X57" s="2"/>
      <c r="Y57" s="20"/>
      <c r="Z57" s="24"/>
      <c r="AA57" s="24"/>
      <c r="AB57" s="16"/>
      <c r="AC57" s="2"/>
      <c r="AD57" s="20"/>
      <c r="AE57" s="24"/>
      <c r="AF57" s="24"/>
      <c r="AG57" s="16"/>
      <c r="AH57" s="1"/>
      <c r="AI57" s="20">
        <f>(O57-(MAX($O$3:O57)))/(MAX($O$3:O57))</f>
        <v>-1.444354719026681E-2</v>
      </c>
      <c r="AJ57" s="24">
        <f>(P57-(MAX($P$3:P57)))/(MAX($P$3:P57))</f>
        <v>-1.4931207327492741E-2</v>
      </c>
      <c r="AK57" s="24">
        <f>(Q57-(MAX($Q$3:Q57)))/(MAX($Q$3:Q57))</f>
        <v>-1.452079235589393E-2</v>
      </c>
      <c r="AL57" s="16">
        <f>(R57-(MAX($R$3:R57)))/(MAX($R$3:R57))</f>
        <v>-3.457424709135775E-2</v>
      </c>
    </row>
    <row r="58" spans="1:38" s="28" customFormat="1">
      <c r="A58"/>
      <c r="B58" s="1"/>
      <c r="C58" s="2"/>
      <c r="D58" s="2"/>
      <c r="E58" s="2"/>
      <c r="F58" s="2"/>
      <c r="G58"/>
      <c r="H58" s="23">
        <f t="shared" si="6"/>
        <v>41698</v>
      </c>
      <c r="I58" s="35"/>
      <c r="J58" s="20">
        <f t="shared" si="1"/>
        <v>2.5861904415159342E-2</v>
      </c>
      <c r="K58" s="24">
        <f t="shared" si="1"/>
        <v>2.9566379744407456E-2</v>
      </c>
      <c r="L58" s="24">
        <v>5.3169444202076921E-3</v>
      </c>
      <c r="M58" s="16">
        <f t="shared" si="2"/>
        <v>4.5744143251753577E-2</v>
      </c>
      <c r="N58" s="2"/>
      <c r="O58" s="213">
        <v>14510.95</v>
      </c>
      <c r="P58" s="220">
        <v>17176.05</v>
      </c>
      <c r="Q58" s="25">
        <f t="shared" si="0"/>
        <v>12244.029117186057</v>
      </c>
      <c r="R58" s="228">
        <v>20776.509999999998</v>
      </c>
      <c r="S58" s="2"/>
      <c r="T58" s="18">
        <f t="shared" si="3"/>
        <v>0.45109500000000008</v>
      </c>
      <c r="U58" s="27">
        <f t="shared" si="4"/>
        <v>0.71760499999999994</v>
      </c>
      <c r="V58" s="27">
        <f t="shared" si="4"/>
        <v>0.22440291171860571</v>
      </c>
      <c r="W58" s="19">
        <f t="shared" si="5"/>
        <v>1.0776509999999999</v>
      </c>
      <c r="X58" s="2"/>
      <c r="Y58" s="20"/>
      <c r="Z58" s="24"/>
      <c r="AA58" s="24"/>
      <c r="AB58" s="16"/>
      <c r="AC58" s="2"/>
      <c r="AD58" s="20"/>
      <c r="AE58" s="24"/>
      <c r="AF58" s="24"/>
      <c r="AG58" s="16"/>
      <c r="AH58" s="1"/>
      <c r="AI58" s="20">
        <f>(O58-(MAX($O$3:O58)))/(MAX($O$3:O58))</f>
        <v>0</v>
      </c>
      <c r="AJ58" s="24">
        <f>(P58-(MAX($P$3:P58)))/(MAX($P$3:P58))</f>
        <v>0</v>
      </c>
      <c r="AK58" s="24">
        <f>(Q58-(MAX($Q$3:Q58)))/(MAX($Q$3:Q58))</f>
        <v>-9.281054181579854E-3</v>
      </c>
      <c r="AL58" s="16">
        <f>(R58-(MAX($R$3:R58)))/(MAX($R$3:R58))</f>
        <v>0</v>
      </c>
    </row>
    <row r="59" spans="1:38" s="28" customFormat="1">
      <c r="A59"/>
      <c r="B59" s="1"/>
      <c r="C59" s="2"/>
      <c r="D59" s="2"/>
      <c r="E59" s="2"/>
      <c r="F59" s="2"/>
      <c r="G59"/>
      <c r="H59" s="163">
        <f t="shared" si="6"/>
        <v>41729</v>
      </c>
      <c r="I59" s="164"/>
      <c r="J59" s="165">
        <f t="shared" si="1"/>
        <v>-2.0694716748387298E-3</v>
      </c>
      <c r="K59" s="166">
        <f t="shared" si="1"/>
        <v>4.4946306048248008E-3</v>
      </c>
      <c r="L59" s="166">
        <v>-1.7032725615809818E-3</v>
      </c>
      <c r="M59" s="167">
        <f t="shared" si="2"/>
        <v>8.4056465691304538E-3</v>
      </c>
      <c r="N59" s="162"/>
      <c r="O59" s="216">
        <v>14480.92</v>
      </c>
      <c r="P59" s="223">
        <v>17253.25</v>
      </c>
      <c r="Q59" s="168">
        <f t="shared" si="0"/>
        <v>12223.174198347555</v>
      </c>
      <c r="R59" s="231">
        <v>20951.150000000001</v>
      </c>
      <c r="S59" s="162"/>
      <c r="T59" s="169">
        <f t="shared" si="3"/>
        <v>0.44809199999999999</v>
      </c>
      <c r="U59" s="170">
        <f t="shared" si="4"/>
        <v>0.725325</v>
      </c>
      <c r="V59" s="170">
        <f t="shared" si="4"/>
        <v>0.2223174198347555</v>
      </c>
      <c r="W59" s="171">
        <f t="shared" si="5"/>
        <v>1.0951150000000001</v>
      </c>
      <c r="X59" s="162"/>
      <c r="Y59" s="165">
        <f>(O59-O56)/O56</f>
        <v>8.9524909719120582E-3</v>
      </c>
      <c r="Z59" s="166">
        <f t="shared" ref="Z59:AA59" si="35">(P59-P56)/P56</f>
        <v>1.8752136762230358E-2</v>
      </c>
      <c r="AA59" s="166">
        <f t="shared" si="35"/>
        <v>1.8433256228348693E-2</v>
      </c>
      <c r="AB59" s="167">
        <f>(R59-R56)/R56</f>
        <v>1.8074569504436411E-2</v>
      </c>
      <c r="AC59" s="162"/>
      <c r="AD59" s="165">
        <f>(O59-O47)/O47</f>
        <v>8.4986996717523522E-2</v>
      </c>
      <c r="AE59" s="166">
        <f>(P59-P47)/P47</f>
        <v>0.12753590607075152</v>
      </c>
      <c r="AF59" s="166">
        <f>(Q59-Q47)/Q47</f>
        <v>-9.6083902417864954E-4</v>
      </c>
      <c r="AG59" s="167">
        <f>(R59-R47)/R47</f>
        <v>0.21857471226929789</v>
      </c>
      <c r="AH59" s="161"/>
      <c r="AI59" s="165">
        <f>(O59-(MAX($O$3:O59)))/(MAX($O$3:O59))</f>
        <v>-2.0694716748387012E-3</v>
      </c>
      <c r="AJ59" s="166">
        <f>(P59-(MAX($P$3:P59)))/(MAX($P$3:P59))</f>
        <v>0</v>
      </c>
      <c r="AK59" s="166">
        <f>(Q59-(MAX($Q$3:Q59)))/(MAX($Q$3:Q59))</f>
        <v>-1.0968518578230857E-2</v>
      </c>
      <c r="AL59" s="167">
        <f>(R59-(MAX($R$3:R59)))/(MAX($R$3:R59))</f>
        <v>0</v>
      </c>
    </row>
    <row r="60" spans="1:38">
      <c r="H60" s="23">
        <f t="shared" si="6"/>
        <v>41759</v>
      </c>
      <c r="I60" s="35"/>
      <c r="J60" s="20">
        <f t="shared" si="1"/>
        <v>-4.2158923604300735E-3</v>
      </c>
      <c r="K60" s="24">
        <f t="shared" si="1"/>
        <v>8.0245750800573834E-3</v>
      </c>
      <c r="L60" s="24">
        <v>8.4385205148964637E-3</v>
      </c>
      <c r="M60" s="16">
        <f t="shared" si="2"/>
        <v>7.3919570047467076E-3</v>
      </c>
      <c r="N60" s="2"/>
      <c r="O60" s="213">
        <v>14419.87</v>
      </c>
      <c r="P60" s="220">
        <v>17391.7</v>
      </c>
      <c r="Q60" s="25">
        <f t="shared" si="0"/>
        <v>12326.319704577463</v>
      </c>
      <c r="R60" s="228">
        <v>21106.02</v>
      </c>
      <c r="S60" s="2"/>
      <c r="T60" s="18">
        <f t="shared" si="3"/>
        <v>0.44198700000000007</v>
      </c>
      <c r="U60" s="27">
        <f t="shared" si="4"/>
        <v>0.7391700000000001</v>
      </c>
      <c r="V60" s="27">
        <f t="shared" si="4"/>
        <v>0.23263197045774631</v>
      </c>
      <c r="W60" s="19">
        <f t="shared" si="5"/>
        <v>1.1106020000000001</v>
      </c>
      <c r="X60" s="2"/>
      <c r="Y60" s="20"/>
      <c r="Z60" s="24"/>
      <c r="AA60" s="24"/>
      <c r="AB60" s="16"/>
      <c r="AC60" s="2"/>
      <c r="AD60" s="20"/>
      <c r="AE60" s="24"/>
      <c r="AF60" s="24"/>
      <c r="AG60" s="16"/>
      <c r="AH60" s="1"/>
      <c r="AI60" s="20">
        <f>(O60-(MAX($O$3:O60)))/(MAX($O$3:O60))</f>
        <v>-6.2766393654447106E-3</v>
      </c>
      <c r="AJ60" s="24">
        <f>(P60-(MAX($P$3:P60)))/(MAX($P$3:P60))</f>
        <v>0</v>
      </c>
      <c r="AK60" s="24">
        <f>(Q60-(MAX($Q$3:Q60)))/(MAX($Q$3:Q60))</f>
        <v>-2.6225561323748735E-3</v>
      </c>
      <c r="AL60" s="16">
        <f>(R60-(MAX($R$3:R60)))/(MAX($R$3:R60))</f>
        <v>0</v>
      </c>
    </row>
    <row r="61" spans="1:38" s="28" customFormat="1">
      <c r="A61"/>
      <c r="B61" s="1"/>
      <c r="C61" s="2"/>
      <c r="D61" s="2"/>
      <c r="E61" s="2"/>
      <c r="F61" s="2"/>
      <c r="G61"/>
      <c r="H61" s="23">
        <f t="shared" si="6"/>
        <v>41790</v>
      </c>
      <c r="I61" s="35"/>
      <c r="J61" s="20">
        <f t="shared" si="1"/>
        <v>1.0160979259868475E-2</v>
      </c>
      <c r="K61" s="24">
        <f t="shared" si="1"/>
        <v>1.8712374293484713E-2</v>
      </c>
      <c r="L61" s="24">
        <v>1.1385311708604906E-2</v>
      </c>
      <c r="M61" s="16">
        <f t="shared" si="2"/>
        <v>2.3473871435732541E-2</v>
      </c>
      <c r="N61" s="2"/>
      <c r="O61" s="213">
        <v>14566.39</v>
      </c>
      <c r="P61" s="220">
        <v>17717.14</v>
      </c>
      <c r="Q61" s="25">
        <f t="shared" si="0"/>
        <v>12466.658696633996</v>
      </c>
      <c r="R61" s="228">
        <v>21601.46</v>
      </c>
      <c r="S61" s="2"/>
      <c r="T61" s="18">
        <f t="shared" si="3"/>
        <v>0.45663899999999996</v>
      </c>
      <c r="U61" s="27">
        <f t="shared" si="4"/>
        <v>0.7717139999999999</v>
      </c>
      <c r="V61" s="27">
        <f t="shared" si="4"/>
        <v>0.24666586966339965</v>
      </c>
      <c r="W61" s="19">
        <f t="shared" si="5"/>
        <v>1.1601459999999999</v>
      </c>
      <c r="X61" s="2"/>
      <c r="Y61" s="20"/>
      <c r="Z61" s="24"/>
      <c r="AA61" s="24"/>
      <c r="AB61" s="16"/>
      <c r="AC61" s="2"/>
      <c r="AD61" s="20"/>
      <c r="AE61" s="24"/>
      <c r="AF61" s="24"/>
      <c r="AG61" s="16"/>
      <c r="AH61" s="1"/>
      <c r="AI61" s="20">
        <f>(O61-(MAX($O$3:O61)))/(MAX($O$3:O61))</f>
        <v>0</v>
      </c>
      <c r="AJ61" s="24">
        <f>(P61-(MAX($P$3:P61)))/(MAX($P$3:P61))</f>
        <v>0</v>
      </c>
      <c r="AK61" s="24">
        <f>(Q61-(MAX($Q$3:Q61)))/(MAX($Q$3:Q61))</f>
        <v>0</v>
      </c>
      <c r="AL61" s="16">
        <f>(R61-(MAX($R$3:R61)))/(MAX($R$3:R61))</f>
        <v>0</v>
      </c>
    </row>
    <row r="62" spans="1:38">
      <c r="H62" s="23">
        <f t="shared" si="6"/>
        <v>41820</v>
      </c>
      <c r="I62" s="35"/>
      <c r="J62" s="20">
        <f t="shared" si="1"/>
        <v>1.6071243458399831E-2</v>
      </c>
      <c r="K62" s="24">
        <f t="shared" si="1"/>
        <v>1.2595712400534254E-2</v>
      </c>
      <c r="L62" s="24">
        <v>5.1677383952308809E-4</v>
      </c>
      <c r="M62" s="16">
        <f t="shared" si="2"/>
        <v>2.0657862940745675E-2</v>
      </c>
      <c r="N62" s="2"/>
      <c r="O62" s="213">
        <v>14800.49</v>
      </c>
      <c r="P62" s="220">
        <v>17940.3</v>
      </c>
      <c r="Q62" s="25">
        <f t="shared" si="0"/>
        <v>12473.101139714679</v>
      </c>
      <c r="R62" s="228">
        <v>22047.7</v>
      </c>
      <c r="S62" s="2"/>
      <c r="T62" s="18">
        <f t="shared" si="3"/>
        <v>0.480049</v>
      </c>
      <c r="U62" s="27">
        <f t="shared" si="4"/>
        <v>0.7940299999999999</v>
      </c>
      <c r="V62" s="27">
        <f t="shared" si="4"/>
        <v>0.24731011397146793</v>
      </c>
      <c r="W62" s="19">
        <f t="shared" si="5"/>
        <v>1.2047700000000001</v>
      </c>
      <c r="X62" s="2"/>
      <c r="Y62" s="20">
        <f>(O62-O59)/O59</f>
        <v>2.206834924852839E-2</v>
      </c>
      <c r="Z62" s="24">
        <f t="shared" ref="Z62:AA62" si="36">(P62-P59)/P59</f>
        <v>3.9821482909017103E-2</v>
      </c>
      <c r="AA62" s="24">
        <f t="shared" si="36"/>
        <v>2.0446975336481096E-2</v>
      </c>
      <c r="AB62" s="16">
        <f>(R62-R59)/R59</f>
        <v>5.233841579101859E-2</v>
      </c>
      <c r="AC62" s="2"/>
      <c r="AD62" s="20"/>
      <c r="AE62" s="24"/>
      <c r="AF62" s="24"/>
      <c r="AG62" s="16"/>
      <c r="AH62" s="1"/>
      <c r="AI62" s="20">
        <f>(O62-(MAX($O$3:O62)))/(MAX($O$3:O62))</f>
        <v>0</v>
      </c>
      <c r="AJ62" s="24">
        <f>(P62-(MAX($P$3:P62)))/(MAX($P$3:P62))</f>
        <v>0</v>
      </c>
      <c r="AK62" s="24">
        <f>(Q62-(MAX($Q$3:Q62)))/(MAX($Q$3:Q62))</f>
        <v>0</v>
      </c>
      <c r="AL62" s="16">
        <f>(R62-(MAX($R$3:R62)))/(MAX($R$3:R62))</f>
        <v>0</v>
      </c>
    </row>
    <row r="63" spans="1:38" s="160" customFormat="1">
      <c r="A63"/>
      <c r="B63" s="1"/>
      <c r="C63" s="2"/>
      <c r="D63" s="2"/>
      <c r="E63" s="2"/>
      <c r="F63" s="2"/>
      <c r="G63"/>
      <c r="H63" s="3">
        <f t="shared" si="6"/>
        <v>41851</v>
      </c>
      <c r="I63" s="152"/>
      <c r="J63" s="153">
        <f t="shared" si="1"/>
        <v>-1.7355506473096471E-2</v>
      </c>
      <c r="K63" s="154">
        <f t="shared" si="1"/>
        <v>-9.151463464936449E-3</v>
      </c>
      <c r="L63" s="154">
        <v>-2.5079872204473164E-3</v>
      </c>
      <c r="M63" s="155">
        <f t="shared" si="2"/>
        <v>-1.3791007678805589E-2</v>
      </c>
      <c r="N63" s="151"/>
      <c r="O63" s="214">
        <v>14543.62</v>
      </c>
      <c r="P63" s="221">
        <v>17776.12</v>
      </c>
      <c r="Q63" s="156">
        <f t="shared" si="0"/>
        <v>12441.818761456929</v>
      </c>
      <c r="R63" s="229">
        <v>21743.64</v>
      </c>
      <c r="S63" s="151"/>
      <c r="T63" s="157">
        <f t="shared" si="3"/>
        <v>0.4543620000000001</v>
      </c>
      <c r="U63" s="158">
        <f t="shared" si="4"/>
        <v>0.77761199999999986</v>
      </c>
      <c r="V63" s="158">
        <f t="shared" si="4"/>
        <v>0.24418187614569287</v>
      </c>
      <c r="W63" s="159">
        <f t="shared" si="5"/>
        <v>1.174364</v>
      </c>
      <c r="X63" s="151"/>
      <c r="Y63" s="153"/>
      <c r="Z63" s="154"/>
      <c r="AA63" s="154"/>
      <c r="AB63" s="155"/>
      <c r="AC63" s="151"/>
      <c r="AD63" s="153"/>
      <c r="AE63" s="154"/>
      <c r="AF63" s="154"/>
      <c r="AG63" s="155"/>
      <c r="AH63" s="150"/>
      <c r="AI63" s="153">
        <f>(O63-(MAX($O$3:O63)))/(MAX($O$3:O63))</f>
        <v>-1.735550647309643E-2</v>
      </c>
      <c r="AJ63" s="154">
        <f>(P63-(MAX($P$3:P63)))/(MAX($P$3:P63))</f>
        <v>-9.1514634649365011E-3</v>
      </c>
      <c r="AK63" s="154">
        <f>(Q63-(MAX($Q$3:Q63)))/(MAX($Q$3:Q63))</f>
        <v>-2.5079872204472687E-3</v>
      </c>
      <c r="AL63" s="155">
        <f>(R63-(MAX($R$3:R63)))/(MAX($R$3:R63))</f>
        <v>-1.3791007678805558E-2</v>
      </c>
    </row>
    <row r="64" spans="1:38" s="31" customFormat="1" ht="15" thickBot="1">
      <c r="A64"/>
      <c r="B64" s="1"/>
      <c r="C64" s="2"/>
      <c r="D64" s="2"/>
      <c r="E64" s="2"/>
      <c r="F64" s="2"/>
      <c r="G64"/>
      <c r="H64" s="23">
        <f t="shared" si="6"/>
        <v>41882</v>
      </c>
      <c r="I64" s="35"/>
      <c r="J64" s="20">
        <f t="shared" si="1"/>
        <v>2.1866632929077978E-2</v>
      </c>
      <c r="K64" s="24">
        <f t="shared" si="1"/>
        <v>2.8396522975767668E-2</v>
      </c>
      <c r="L64" s="24">
        <v>1.1039401267289195E-2</v>
      </c>
      <c r="M64" s="16">
        <f t="shared" si="2"/>
        <v>4.000480140399687E-2</v>
      </c>
      <c r="N64" s="2"/>
      <c r="O64" s="213">
        <v>14861.64</v>
      </c>
      <c r="P64" s="220">
        <v>18280.900000000001</v>
      </c>
      <c r="Q64" s="25">
        <f t="shared" si="0"/>
        <v>12579.168991259539</v>
      </c>
      <c r="R64" s="228">
        <v>22613.49</v>
      </c>
      <c r="S64" s="2"/>
      <c r="T64" s="18">
        <f t="shared" si="3"/>
        <v>0.48616399999999993</v>
      </c>
      <c r="U64" s="27">
        <f t="shared" si="4"/>
        <v>0.8280900000000001</v>
      </c>
      <c r="V64" s="27">
        <f t="shared" si="4"/>
        <v>0.25791689912595395</v>
      </c>
      <c r="W64" s="19">
        <f t="shared" si="5"/>
        <v>1.2613490000000001</v>
      </c>
      <c r="X64" s="2"/>
      <c r="Y64" s="20"/>
      <c r="Z64" s="24"/>
      <c r="AA64" s="24"/>
      <c r="AB64" s="16"/>
      <c r="AC64" s="2"/>
      <c r="AD64" s="20"/>
      <c r="AE64" s="24"/>
      <c r="AF64" s="24"/>
      <c r="AG64" s="16"/>
      <c r="AH64" s="1"/>
      <c r="AI64" s="20">
        <f>(O64-(MAX($O$3:O64)))/(MAX($O$3:O64))</f>
        <v>0</v>
      </c>
      <c r="AJ64" s="24">
        <f>(P64-(MAX($P$3:P64)))/(MAX($P$3:P64))</f>
        <v>0</v>
      </c>
      <c r="AK64" s="24">
        <f>(Q64-(MAX($Q$3:Q64)))/(MAX($Q$3:Q64))</f>
        <v>0</v>
      </c>
      <c r="AL64" s="16">
        <f>(R64-(MAX($R$3:R64)))/(MAX($R$3:R64))</f>
        <v>0</v>
      </c>
    </row>
    <row r="65" spans="1:38" s="28" customFormat="1">
      <c r="A65"/>
      <c r="B65" s="1"/>
      <c r="C65" s="2"/>
      <c r="D65" s="2"/>
      <c r="E65" s="2"/>
      <c r="F65" s="2"/>
      <c r="G65"/>
      <c r="H65" s="163">
        <f t="shared" si="6"/>
        <v>41912</v>
      </c>
      <c r="I65" s="164"/>
      <c r="J65" s="165">
        <f t="shared" si="1"/>
        <v>-2.1519832266156391E-2</v>
      </c>
      <c r="K65" s="166">
        <f t="shared" si="1"/>
        <v>-1.1028450459222516E-2</v>
      </c>
      <c r="L65" s="166">
        <v>-6.7899702740804591E-3</v>
      </c>
      <c r="M65" s="167">
        <f t="shared" si="2"/>
        <v>-1.4023487750011276E-2</v>
      </c>
      <c r="N65" s="162"/>
      <c r="O65" s="216">
        <v>14541.82</v>
      </c>
      <c r="P65" s="223">
        <v>18079.29</v>
      </c>
      <c r="Q65" s="168">
        <f t="shared" si="0"/>
        <v>12493.756807736252</v>
      </c>
      <c r="R65" s="231">
        <v>22296.37</v>
      </c>
      <c r="S65" s="162"/>
      <c r="T65" s="169">
        <f t="shared" si="3"/>
        <v>0.45418199999999997</v>
      </c>
      <c r="U65" s="170">
        <f t="shared" si="4"/>
        <v>0.80792900000000012</v>
      </c>
      <c r="V65" s="170">
        <f t="shared" si="4"/>
        <v>0.24937568077362521</v>
      </c>
      <c r="W65" s="171">
        <f t="shared" si="5"/>
        <v>1.2296369999999999</v>
      </c>
      <c r="X65" s="162"/>
      <c r="Y65" s="165">
        <f>(O65-O62)/O62</f>
        <v>-1.7477124068189638E-2</v>
      </c>
      <c r="Z65" s="166">
        <f t="shared" ref="Z65:AA65" si="37">(P65-P62)/P62</f>
        <v>7.7473620842461724E-3</v>
      </c>
      <c r="AA65" s="166">
        <f t="shared" si="37"/>
        <v>1.6560170394036534E-3</v>
      </c>
      <c r="AB65" s="167">
        <f>(R65-R62)/R62</f>
        <v>1.1278727486313686E-2</v>
      </c>
      <c r="AC65" s="162"/>
      <c r="AD65" s="165"/>
      <c r="AE65" s="166"/>
      <c r="AF65" s="166"/>
      <c r="AG65" s="167"/>
      <c r="AH65" s="161"/>
      <c r="AI65" s="165">
        <f>(O65-(MAX($O$3:O65)))/(MAX($O$3:O65))</f>
        <v>-2.1519832266156339E-2</v>
      </c>
      <c r="AJ65" s="166">
        <f>(P65-(MAX($P$3:P65)))/(MAX($P$3:P65))</f>
        <v>-1.1028450459222499E-2</v>
      </c>
      <c r="AK65" s="166">
        <f>(Q65-(MAX($Q$3:Q65)))/(MAX($Q$3:Q65))</f>
        <v>-6.7899702740804825E-3</v>
      </c>
      <c r="AL65" s="167">
        <f>(R65-(MAX($R$3:R65)))/(MAX($R$3:R65))</f>
        <v>-1.402348775001128E-2</v>
      </c>
    </row>
    <row r="66" spans="1:38">
      <c r="H66" s="23">
        <f t="shared" si="6"/>
        <v>41943</v>
      </c>
      <c r="I66" s="35"/>
      <c r="J66" s="20">
        <f t="shared" si="1"/>
        <v>1.0126655398017492E-2</v>
      </c>
      <c r="K66" s="24">
        <f t="shared" si="1"/>
        <v>1.8978068275911308E-2</v>
      </c>
      <c r="L66" s="24">
        <v>9.8293029115787967E-3</v>
      </c>
      <c r="M66" s="16">
        <f t="shared" si="2"/>
        <v>2.4425052149744664E-2</v>
      </c>
      <c r="N66" s="2"/>
      <c r="O66" s="213">
        <v>14689.08</v>
      </c>
      <c r="P66" s="220">
        <v>18422.400000000001</v>
      </c>
      <c r="Q66" s="25">
        <f t="shared" si="0"/>
        <v>12616.561727903092</v>
      </c>
      <c r="R66" s="228">
        <v>22840.959999999999</v>
      </c>
      <c r="S66" s="2"/>
      <c r="T66" s="18">
        <f t="shared" si="3"/>
        <v>0.46890799999999999</v>
      </c>
      <c r="U66" s="27">
        <f t="shared" si="4"/>
        <v>0.8422400000000001</v>
      </c>
      <c r="V66" s="27">
        <f t="shared" si="4"/>
        <v>0.26165617279030923</v>
      </c>
      <c r="W66" s="19">
        <f t="shared" si="5"/>
        <v>1.2840959999999999</v>
      </c>
      <c r="X66" s="2"/>
      <c r="Y66" s="42"/>
      <c r="Z66" s="1"/>
      <c r="AA66" s="1"/>
      <c r="AB66" s="43"/>
      <c r="AC66" s="2"/>
      <c r="AD66" s="20"/>
      <c r="AE66" s="24"/>
      <c r="AF66" s="24"/>
      <c r="AG66" s="16"/>
      <c r="AH66" s="1"/>
      <c r="AI66" s="20">
        <f>(O66-(MAX($O$3:O66)))/(MAX($O$3:O66))</f>
        <v>-1.1611100793721251E-2</v>
      </c>
      <c r="AJ66" s="24">
        <f>(P66-(MAX($P$3:P66)))/(MAX($P$3:P66))</f>
        <v>0</v>
      </c>
      <c r="AK66" s="24">
        <f>(Q66-(MAX($Q$3:Q66)))/(MAX($Q$3:Q66))</f>
        <v>0</v>
      </c>
      <c r="AL66" s="16">
        <f>(R66-(MAX($R$3:R66)))/(MAX($R$3:R66))</f>
        <v>0</v>
      </c>
    </row>
    <row r="67" spans="1:38" s="28" customFormat="1">
      <c r="A67"/>
      <c r="B67" s="1"/>
      <c r="C67" s="2"/>
      <c r="D67" s="2"/>
      <c r="E67" s="2"/>
      <c r="F67" s="2"/>
      <c r="G67"/>
      <c r="H67" s="23">
        <f t="shared" si="6"/>
        <v>41973</v>
      </c>
      <c r="I67" s="35"/>
      <c r="J67" s="20">
        <f t="shared" si="1"/>
        <v>4.1765719840860527E-3</v>
      </c>
      <c r="K67" s="24">
        <f t="shared" si="1"/>
        <v>1.8950842452666317E-2</v>
      </c>
      <c r="L67" s="24">
        <v>7.0962307854285367E-3</v>
      </c>
      <c r="M67" s="16">
        <f t="shared" si="2"/>
        <v>2.6894666423828095E-2</v>
      </c>
      <c r="N67" s="2"/>
      <c r="O67" s="213">
        <v>14750.43</v>
      </c>
      <c r="P67" s="220">
        <v>18771.52</v>
      </c>
      <c r="Q67" s="25">
        <f t="shared" si="0"/>
        <v>12706.091761642898</v>
      </c>
      <c r="R67" s="228">
        <v>23455.26</v>
      </c>
      <c r="S67" s="2"/>
      <c r="T67" s="18">
        <f t="shared" si="3"/>
        <v>0.47504300000000005</v>
      </c>
      <c r="U67" s="27">
        <f t="shared" si="4"/>
        <v>0.87715200000000004</v>
      </c>
      <c r="V67" s="27">
        <f t="shared" si="4"/>
        <v>0.27060917616428981</v>
      </c>
      <c r="W67" s="19">
        <f t="shared" si="5"/>
        <v>1.3455259999999998</v>
      </c>
      <c r="X67" s="2"/>
      <c r="Y67" s="20"/>
      <c r="Z67" s="24"/>
      <c r="AA67" s="24"/>
      <c r="AB67" s="16"/>
      <c r="AC67" s="2"/>
      <c r="AD67" s="20"/>
      <c r="AE67" s="24"/>
      <c r="AF67" s="24"/>
      <c r="AG67" s="16"/>
      <c r="AH67" s="1"/>
      <c r="AI67" s="20">
        <f>(O67-(MAX($O$3:O67)))/(MAX($O$3:O67))</f>
        <v>-7.483023407914546E-3</v>
      </c>
      <c r="AJ67" s="24">
        <f>(P67-(MAX($P$3:P67)))/(MAX($P$3:P67))</f>
        <v>0</v>
      </c>
      <c r="AK67" s="24">
        <f>(Q67-(MAX($Q$3:Q67)))/(MAX($Q$3:Q67))</f>
        <v>0</v>
      </c>
      <c r="AL67" s="16">
        <f>(R67-(MAX($R$3:R67)))/(MAX($R$3:R67))</f>
        <v>0</v>
      </c>
    </row>
    <row r="68" spans="1:38" s="31" customFormat="1" ht="15" thickBot="1">
      <c r="A68"/>
      <c r="B68" s="1"/>
      <c r="C68" s="2"/>
      <c r="D68" s="2"/>
      <c r="E68" s="2"/>
      <c r="F68" s="2"/>
      <c r="G68"/>
      <c r="H68" s="137">
        <f t="shared" si="6"/>
        <v>42004</v>
      </c>
      <c r="I68" s="149"/>
      <c r="J68" s="139">
        <f t="shared" si="1"/>
        <v>-7.0248799526523298E-3</v>
      </c>
      <c r="K68" s="140">
        <f t="shared" si="1"/>
        <v>-8.4436422836309255E-4</v>
      </c>
      <c r="L68" s="140">
        <v>9.3566395550626069E-4</v>
      </c>
      <c r="M68" s="141">
        <f t="shared" si="2"/>
        <v>-2.5188379919898196E-3</v>
      </c>
      <c r="N68" s="148"/>
      <c r="O68" s="215">
        <v>14646.81</v>
      </c>
      <c r="P68" s="222">
        <v>18755.669999999998</v>
      </c>
      <c r="Q68" s="142">
        <f t="shared" ref="Q68:Q103" si="38">Q67*(1+L68)</f>
        <v>12717.980393719623</v>
      </c>
      <c r="R68" s="230">
        <v>23396.18</v>
      </c>
      <c r="S68" s="148"/>
      <c r="T68" s="144">
        <f t="shared" si="3"/>
        <v>0.46468099999999996</v>
      </c>
      <c r="U68" s="145">
        <f t="shared" si="4"/>
        <v>0.87556699999999987</v>
      </c>
      <c r="V68" s="145">
        <f t="shared" si="4"/>
        <v>0.27179803937196229</v>
      </c>
      <c r="W68" s="146">
        <f t="shared" si="5"/>
        <v>1.339618</v>
      </c>
      <c r="X68" s="148"/>
      <c r="Y68" s="139">
        <f>(O68-O65)/O65</f>
        <v>7.2198665641577042E-3</v>
      </c>
      <c r="Z68" s="140">
        <f t="shared" ref="Z68:AA68" si="39">(P68-P65)/P65</f>
        <v>3.7411867390810004E-2</v>
      </c>
      <c r="AA68" s="140">
        <f t="shared" si="39"/>
        <v>1.7946850529740543E-2</v>
      </c>
      <c r="AB68" s="141">
        <f>(R68-R65)/R65</f>
        <v>4.9326863520833271E-2</v>
      </c>
      <c r="AC68" s="148"/>
      <c r="AD68" s="139"/>
      <c r="AE68" s="140"/>
      <c r="AF68" s="140"/>
      <c r="AG68" s="141"/>
      <c r="AH68" s="147"/>
      <c r="AI68" s="139">
        <f>(O68-(MAX($O$3:O68)))/(MAX($O$3:O68))</f>
        <v>-1.4455336019443342E-2</v>
      </c>
      <c r="AJ68" s="140">
        <f>(P68-(MAX($P$3:P68)))/(MAX($P$3:P68))</f>
        <v>-8.4436422836308312E-4</v>
      </c>
      <c r="AK68" s="140">
        <f>(Q68-(MAX($Q$3:Q68)))/(MAX($Q$3:Q68))</f>
        <v>0</v>
      </c>
      <c r="AL68" s="141">
        <f>(R68-(MAX($R$3:R68)))/(MAX($R$3:R68))</f>
        <v>-2.5188379919897758E-3</v>
      </c>
    </row>
    <row r="69" spans="1:38">
      <c r="H69" s="23">
        <f t="shared" si="6"/>
        <v>42035</v>
      </c>
      <c r="I69" s="35"/>
      <c r="J69" s="20">
        <f t="shared" ref="J69:K89" si="40">O69/O68-1</f>
        <v>-8.8025993373300748E-3</v>
      </c>
      <c r="K69" s="24">
        <f t="shared" si="40"/>
        <v>-9.5677733719987668E-3</v>
      </c>
      <c r="L69" s="24">
        <v>2.0967480821152407E-2</v>
      </c>
      <c r="M69" s="16">
        <f t="shared" ref="M69:M89" si="41">R69/R68-1</f>
        <v>-3.0019430522418622E-2</v>
      </c>
      <c r="N69" s="2"/>
      <c r="O69" s="213">
        <v>14517.88</v>
      </c>
      <c r="P69" s="220">
        <v>18576.22</v>
      </c>
      <c r="Q69" s="25">
        <f t="shared" si="38"/>
        <v>12984.644403708731</v>
      </c>
      <c r="R69" s="228">
        <v>22693.84</v>
      </c>
      <c r="S69" s="2"/>
      <c r="T69" s="18">
        <f t="shared" ref="T69:T132" si="42">(O69-$O$3)/$O$3</f>
        <v>0.45178799999999991</v>
      </c>
      <c r="U69" s="27">
        <f t="shared" ref="U69:V88" si="43">(P69-$P$3)/$P$3</f>
        <v>0.85762200000000011</v>
      </c>
      <c r="V69" s="27">
        <f t="shared" si="43"/>
        <v>0.29846444037087311</v>
      </c>
      <c r="W69" s="19">
        <f t="shared" ref="W69:W132" si="44">(R69-$R$3)/$R$3</f>
        <v>1.2693840000000001</v>
      </c>
      <c r="X69" s="2"/>
      <c r="Y69" s="20"/>
      <c r="Z69" s="24"/>
      <c r="AA69" s="24"/>
      <c r="AB69" s="16"/>
      <c r="AC69" s="2"/>
      <c r="AD69" s="20"/>
      <c r="AE69" s="24"/>
      <c r="AF69" s="24"/>
      <c r="AG69" s="16"/>
      <c r="AH69" s="1"/>
      <c r="AI69" s="20">
        <f>(O69-(MAX($O$3:O69)))/(MAX($O$3:O69))</f>
        <v>-2.3130690825507835E-2</v>
      </c>
      <c r="AJ69" s="24">
        <f>(P69-(MAX($P$3:P69)))/(MAX($P$3:P69))</f>
        <v>-1.0404058914781503E-2</v>
      </c>
      <c r="AK69" s="24">
        <f>(Q69-(MAX($Q$3:Q69)))/(MAX($Q$3:Q69))</f>
        <v>0</v>
      </c>
      <c r="AL69" s="16">
        <f>(R69-(MAX($R$3:R69)))/(MAX($R$3:R69))</f>
        <v>-3.2462654432310632E-2</v>
      </c>
    </row>
    <row r="70" spans="1:38" s="28" customFormat="1">
      <c r="A70"/>
      <c r="B70" s="1"/>
      <c r="C70" s="2"/>
      <c r="D70" s="2"/>
      <c r="E70" s="2"/>
      <c r="F70" s="2"/>
      <c r="G70"/>
      <c r="H70" s="23">
        <f t="shared" ref="H70:H92" si="45">EOMONTH(H69,1)</f>
        <v>42063</v>
      </c>
      <c r="I70" s="35"/>
      <c r="J70" s="20">
        <f t="shared" si="40"/>
        <v>2.3978018829195591E-2</v>
      </c>
      <c r="K70" s="24">
        <f t="shared" si="40"/>
        <v>3.0328559846944048E-2</v>
      </c>
      <c r="L70" s="24">
        <v>-9.4014383484567476E-3</v>
      </c>
      <c r="M70" s="16">
        <f t="shared" si="41"/>
        <v>5.7471542938524189E-2</v>
      </c>
      <c r="N70" s="2"/>
      <c r="O70" s="213">
        <v>14865.99</v>
      </c>
      <c r="P70" s="220">
        <v>19139.61</v>
      </c>
      <c r="Q70" s="25">
        <f t="shared" si="38"/>
        <v>12862.57006987063</v>
      </c>
      <c r="R70" s="228">
        <v>23998.09</v>
      </c>
      <c r="S70" s="2"/>
      <c r="T70" s="18">
        <f t="shared" si="42"/>
        <v>0.486599</v>
      </c>
      <c r="U70" s="27">
        <f t="shared" si="43"/>
        <v>0.91396100000000002</v>
      </c>
      <c r="V70" s="27">
        <f t="shared" si="43"/>
        <v>0.28625700698706297</v>
      </c>
      <c r="W70" s="19">
        <f t="shared" si="44"/>
        <v>1.3998090000000001</v>
      </c>
      <c r="X70" s="2"/>
      <c r="Y70" s="20"/>
      <c r="Z70" s="24"/>
      <c r="AA70" s="24"/>
      <c r="AB70" s="16"/>
      <c r="AC70" s="2"/>
      <c r="AD70" s="20"/>
      <c r="AE70" s="24"/>
      <c r="AF70" s="24"/>
      <c r="AG70" s="16"/>
      <c r="AH70" s="1"/>
      <c r="AI70" s="20">
        <f>(O70-(MAX($O$3:O70)))/(MAX($O$3:O70))</f>
        <v>0</v>
      </c>
      <c r="AJ70" s="24">
        <f>(P70-(MAX($P$3:P70)))/(MAX($P$3:P70))</f>
        <v>0</v>
      </c>
      <c r="AK70" s="24">
        <f>(Q70-(MAX($Q$3:Q70)))/(MAX($Q$3:Q70))</f>
        <v>-9.4014383484567546E-3</v>
      </c>
      <c r="AL70" s="16">
        <f>(R70-(MAX($R$3:R70)))/(MAX($R$3:R70))</f>
        <v>0</v>
      </c>
    </row>
    <row r="71" spans="1:38">
      <c r="H71" s="23">
        <f t="shared" si="45"/>
        <v>42094</v>
      </c>
      <c r="I71" s="35"/>
      <c r="J71" s="20">
        <f t="shared" si="40"/>
        <v>-9.0878575863428956E-4</v>
      </c>
      <c r="K71" s="24">
        <f t="shared" si="40"/>
        <v>-7.4959730109444012E-3</v>
      </c>
      <c r="L71" s="24">
        <v>4.6420604758756756E-3</v>
      </c>
      <c r="M71" s="16">
        <f t="shared" si="41"/>
        <v>-1.581459191127299E-2</v>
      </c>
      <c r="N71" s="2"/>
      <c r="O71" s="213">
        <v>14852.48</v>
      </c>
      <c r="P71" s="220">
        <v>18996.14</v>
      </c>
      <c r="Q71" s="25">
        <f t="shared" si="38"/>
        <v>12922.278898010158</v>
      </c>
      <c r="R71" s="228">
        <v>23618.57</v>
      </c>
      <c r="S71" s="2"/>
      <c r="T71" s="18">
        <f t="shared" si="42"/>
        <v>0.48524799999999996</v>
      </c>
      <c r="U71" s="27">
        <f t="shared" si="43"/>
        <v>0.89961399999999991</v>
      </c>
      <c r="V71" s="27">
        <f t="shared" si="43"/>
        <v>0.29222788980101577</v>
      </c>
      <c r="W71" s="19">
        <f t="shared" si="44"/>
        <v>1.3618569999999999</v>
      </c>
      <c r="X71" s="2"/>
      <c r="Y71" s="20">
        <f>(O71-O68)/O68</f>
        <v>1.4041965451862903E-2</v>
      </c>
      <c r="Z71" s="24">
        <f t="shared" ref="Z71:AA71" si="46">(P71-P68)/P68</f>
        <v>1.2821189538950152E-2</v>
      </c>
      <c r="AA71" s="24">
        <f t="shared" si="46"/>
        <v>1.6063753675184245E-2</v>
      </c>
      <c r="AB71" s="16">
        <f>(R71-R68)/R68</f>
        <v>9.5053978897409498E-3</v>
      </c>
      <c r="AC71" s="2"/>
      <c r="AD71" s="20">
        <f>(O71-O59)/O59</f>
        <v>2.5658590752521214E-2</v>
      </c>
      <c r="AE71" s="24">
        <f>(P71-P59)/P59</f>
        <v>0.10101806905945253</v>
      </c>
      <c r="AF71" s="24">
        <f>(Q71-Q59)/Q59</f>
        <v>5.7195020566516548E-2</v>
      </c>
      <c r="AG71" s="16">
        <f>(R71-R59)/R59</f>
        <v>0.12731616164267823</v>
      </c>
      <c r="AH71" s="1"/>
      <c r="AI71" s="20">
        <f>(O71-(MAX($O$3:O71)))/(MAX($O$3:O71))</f>
        <v>-9.0878575863432025E-4</v>
      </c>
      <c r="AJ71" s="24">
        <f>(P71-(MAX($P$3:P71)))/(MAX($P$3:P71))</f>
        <v>-7.4959730109443795E-3</v>
      </c>
      <c r="AK71" s="24">
        <f>(Q71-(MAX($Q$3:Q71)))/(MAX($Q$3:Q71))</f>
        <v>-4.8030199179548141E-3</v>
      </c>
      <c r="AL71" s="16">
        <f>(R71-(MAX($R$3:R71)))/(MAX($R$3:R71))</f>
        <v>-1.5814591911272956E-2</v>
      </c>
    </row>
    <row r="72" spans="1:38" s="160" customFormat="1">
      <c r="A72"/>
      <c r="B72" s="1"/>
      <c r="C72" s="2"/>
      <c r="D72" s="2"/>
      <c r="E72" s="2"/>
      <c r="F72" s="2"/>
      <c r="G72"/>
      <c r="H72" s="3">
        <f t="shared" si="45"/>
        <v>42124</v>
      </c>
      <c r="I72" s="152"/>
      <c r="J72" s="153">
        <f t="shared" si="40"/>
        <v>8.6854181927864538E-4</v>
      </c>
      <c r="K72" s="154">
        <f t="shared" si="40"/>
        <v>4.3956298490115397E-3</v>
      </c>
      <c r="L72" s="154">
        <v>-3.5875269193011983E-3</v>
      </c>
      <c r="M72" s="155">
        <f t="shared" si="41"/>
        <v>9.5932988322324775E-3</v>
      </c>
      <c r="N72" s="151"/>
      <c r="O72" s="214">
        <v>14865.38</v>
      </c>
      <c r="P72" s="221">
        <v>19079.64</v>
      </c>
      <c r="Q72" s="156">
        <f t="shared" si="38"/>
        <v>12875.919874604828</v>
      </c>
      <c r="R72" s="229">
        <v>23845.15</v>
      </c>
      <c r="S72" s="151"/>
      <c r="T72" s="157">
        <f t="shared" si="42"/>
        <v>0.48653799999999991</v>
      </c>
      <c r="U72" s="158">
        <f t="shared" si="43"/>
        <v>0.90796399999999999</v>
      </c>
      <c r="V72" s="158">
        <f t="shared" si="43"/>
        <v>0.28759198746048276</v>
      </c>
      <c r="W72" s="159">
        <f t="shared" si="44"/>
        <v>1.3845150000000002</v>
      </c>
      <c r="X72" s="151"/>
      <c r="Y72" s="153"/>
      <c r="Z72" s="154"/>
      <c r="AA72" s="154"/>
      <c r="AB72" s="155"/>
      <c r="AC72" s="151"/>
      <c r="AD72" s="153"/>
      <c r="AE72" s="154"/>
      <c r="AF72" s="154"/>
      <c r="AG72" s="155"/>
      <c r="AH72" s="150"/>
      <c r="AI72" s="153">
        <f>(O72-(MAX($O$3:O72)))/(MAX($O$3:O72))</f>
        <v>-4.1033257791817568E-5</v>
      </c>
      <c r="AJ72" s="154">
        <f>(P72-(MAX($P$3:P72)))/(MAX($P$3:P72))</f>
        <v>-3.1332926846472401E-3</v>
      </c>
      <c r="AK72" s="154">
        <f>(Q72-(MAX($Q$3:Q72)))/(MAX($Q$3:Q72))</f>
        <v>-8.3733158740064602E-3</v>
      </c>
      <c r="AL72" s="155">
        <f>(R72-(MAX($R$3:R72)))/(MAX($R$3:R72))</f>
        <v>-6.373007185155097E-3</v>
      </c>
    </row>
    <row r="73" spans="1:38" s="28" customFormat="1">
      <c r="A73"/>
      <c r="B73" s="1"/>
      <c r="C73" s="2"/>
      <c r="D73" s="2"/>
      <c r="E73" s="2"/>
      <c r="F73" s="2"/>
      <c r="G73"/>
      <c r="H73" s="23">
        <f t="shared" si="45"/>
        <v>42155</v>
      </c>
      <c r="I73" s="35"/>
      <c r="J73" s="20">
        <f t="shared" si="40"/>
        <v>4.3402859529995119E-3</v>
      </c>
      <c r="K73" s="24">
        <f t="shared" si="40"/>
        <v>6.8402758123320417E-3</v>
      </c>
      <c r="L73" s="24">
        <v>-2.4088927862172538E-3</v>
      </c>
      <c r="M73" s="16">
        <f t="shared" si="41"/>
        <v>1.2859218750982837E-2</v>
      </c>
      <c r="N73" s="2"/>
      <c r="O73" s="213">
        <v>14929.9</v>
      </c>
      <c r="P73" s="220">
        <v>19210.150000000001</v>
      </c>
      <c r="Q73" s="25">
        <f t="shared" si="38"/>
        <v>12844.903164102981</v>
      </c>
      <c r="R73" s="228">
        <v>24151.78</v>
      </c>
      <c r="S73" s="2"/>
      <c r="T73" s="18">
        <f t="shared" si="42"/>
        <v>0.49298999999999998</v>
      </c>
      <c r="U73" s="27">
        <f t="shared" si="43"/>
        <v>0.92101500000000014</v>
      </c>
      <c r="V73" s="27">
        <f t="shared" si="43"/>
        <v>0.28449031641029815</v>
      </c>
      <c r="W73" s="19">
        <f t="shared" si="44"/>
        <v>1.4151779999999998</v>
      </c>
      <c r="X73" s="2"/>
      <c r="Y73" s="20"/>
      <c r="Z73" s="24"/>
      <c r="AA73" s="24"/>
      <c r="AB73" s="16"/>
      <c r="AC73" s="2"/>
      <c r="AD73" s="20"/>
      <c r="AE73" s="24"/>
      <c r="AF73" s="24"/>
      <c r="AG73" s="16"/>
      <c r="AH73" s="1"/>
      <c r="AI73" s="20">
        <f>(O73-(MAX($O$3:O73)))/(MAX($O$3:O73))</f>
        <v>0</v>
      </c>
      <c r="AJ73" s="24">
        <f>(P73-(MAX($P$3:P73)))/(MAX($P$3:P73))</f>
        <v>0</v>
      </c>
      <c r="AK73" s="24">
        <f>(Q73-(MAX($Q$3:Q73)))/(MAX($Q$3:Q73))</f>
        <v>-1.0762038240018054E-2</v>
      </c>
      <c r="AL73" s="16">
        <f>(R73-(MAX($R$3:R73)))/(MAX($R$3:R73))</f>
        <v>0</v>
      </c>
    </row>
    <row r="74" spans="1:38" s="28" customFormat="1">
      <c r="A74"/>
      <c r="B74" s="1"/>
      <c r="C74" s="2"/>
      <c r="D74" s="2"/>
      <c r="E74" s="2"/>
      <c r="F74" s="2"/>
      <c r="G74"/>
      <c r="H74" s="163">
        <f t="shared" si="45"/>
        <v>42185</v>
      </c>
      <c r="I74" s="164"/>
      <c r="J74" s="165">
        <f t="shared" si="40"/>
        <v>-7.7281160623982048E-3</v>
      </c>
      <c r="K74" s="166">
        <f t="shared" si="40"/>
        <v>-1.5774993948511673E-2</v>
      </c>
      <c r="L74" s="166">
        <v>-1.0904973164148513E-2</v>
      </c>
      <c r="M74" s="167">
        <f t="shared" si="41"/>
        <v>-1.9357993489506731E-2</v>
      </c>
      <c r="N74" s="162"/>
      <c r="O74" s="216">
        <v>14814.52</v>
      </c>
      <c r="P74" s="223">
        <v>18907.11</v>
      </c>
      <c r="Q74" s="168">
        <f t="shared" si="38"/>
        <v>12704.829839802353</v>
      </c>
      <c r="R74" s="231">
        <v>23684.25</v>
      </c>
      <c r="S74" s="162"/>
      <c r="T74" s="169">
        <f t="shared" si="42"/>
        <v>0.48145200000000005</v>
      </c>
      <c r="U74" s="170">
        <f t="shared" si="43"/>
        <v>0.89071100000000003</v>
      </c>
      <c r="V74" s="170">
        <f t="shared" si="43"/>
        <v>0.27048298398023524</v>
      </c>
      <c r="W74" s="171">
        <f t="shared" si="44"/>
        <v>1.368425</v>
      </c>
      <c r="X74" s="162"/>
      <c r="Y74" s="165">
        <f>(O74-O71)/O71</f>
        <v>-2.5558021286680157E-3</v>
      </c>
      <c r="Z74" s="166">
        <f t="shared" ref="Z74:AA74" si="47">(P74-P71)/P71</f>
        <v>-4.6867416222452999E-3</v>
      </c>
      <c r="AA74" s="166">
        <f t="shared" si="47"/>
        <v>-1.6827454346407051E-2</v>
      </c>
      <c r="AB74" s="167">
        <f>(R74-R71)/R71</f>
        <v>2.7808626855902068E-3</v>
      </c>
      <c r="AC74" s="162"/>
      <c r="AD74" s="165"/>
      <c r="AE74" s="166"/>
      <c r="AF74" s="166"/>
      <c r="AG74" s="167"/>
      <c r="AH74" s="161"/>
      <c r="AI74" s="165">
        <f>(O74-(MAX($O$3:O74)))/(MAX($O$3:O74))</f>
        <v>-7.7281160623982213E-3</v>
      </c>
      <c r="AJ74" s="166">
        <f>(P74-(MAX($P$3:P74)))/(MAX($P$3:P74))</f>
        <v>-1.5774993948511638E-2</v>
      </c>
      <c r="AK74" s="166">
        <f>(Q74-(MAX($Q$3:Q74)))/(MAX($Q$3:Q74))</f>
        <v>-2.1549651665967597E-2</v>
      </c>
      <c r="AL74" s="167">
        <f>(R74-(MAX($R$3:R74)))/(MAX($R$3:R74))</f>
        <v>-1.9357993489506731E-2</v>
      </c>
    </row>
    <row r="75" spans="1:38">
      <c r="H75" s="23">
        <f t="shared" si="45"/>
        <v>42216</v>
      </c>
      <c r="I75" s="35"/>
      <c r="J75" s="20">
        <f t="shared" si="40"/>
        <v>0</v>
      </c>
      <c r="K75" s="24">
        <f t="shared" si="40"/>
        <v>1.5526963137147964E-2</v>
      </c>
      <c r="L75" s="24">
        <v>6.9528305339041641E-3</v>
      </c>
      <c r="M75" s="16">
        <f t="shared" si="41"/>
        <v>2.0951476191984231E-2</v>
      </c>
      <c r="N75" s="2"/>
      <c r="O75" s="213">
        <v>14814.52</v>
      </c>
      <c r="P75" s="220">
        <v>19200.68</v>
      </c>
      <c r="Q75" s="25">
        <f t="shared" si="38"/>
        <v>12793.164368640588</v>
      </c>
      <c r="R75" s="228">
        <v>24180.47</v>
      </c>
      <c r="S75" s="2"/>
      <c r="T75" s="18">
        <f t="shared" si="42"/>
        <v>0.48145200000000005</v>
      </c>
      <c r="U75" s="27">
        <f t="shared" si="43"/>
        <v>0.920068</v>
      </c>
      <c r="V75" s="27">
        <f t="shared" si="43"/>
        <v>0.27931643686405877</v>
      </c>
      <c r="W75" s="19">
        <f t="shared" si="44"/>
        <v>1.4180470000000001</v>
      </c>
      <c r="X75" s="2"/>
      <c r="Y75" s="20"/>
      <c r="Z75" s="24"/>
      <c r="AA75" s="24"/>
      <c r="AB75" s="16"/>
      <c r="AC75" s="2"/>
      <c r="AD75" s="20"/>
      <c r="AE75" s="24"/>
      <c r="AF75" s="24"/>
      <c r="AG75" s="16"/>
      <c r="AH75" s="1"/>
      <c r="AI75" s="20">
        <f>(O75-(MAX($O$3:O75)))/(MAX($O$3:O75))</f>
        <v>-7.7281160623982213E-3</v>
      </c>
      <c r="AJ75" s="24">
        <f>(P75-(MAX($P$3:P75)))/(MAX($P$3:P75))</f>
        <v>-4.929685608910479E-4</v>
      </c>
      <c r="AK75" s="24">
        <f>(Q75-(MAX($Q$3:Q75)))/(MAX($Q$3:Q75))</f>
        <v>-1.474665220816152E-2</v>
      </c>
      <c r="AL75" s="16">
        <f>(R75-(MAX($R$3:R75)))/(MAX($R$3:R75))</f>
        <v>0</v>
      </c>
    </row>
    <row r="76" spans="1:38" s="31" customFormat="1" ht="15" thickBot="1">
      <c r="A76"/>
      <c r="B76" s="1"/>
      <c r="C76" s="2"/>
      <c r="D76" s="2"/>
      <c r="E76" s="2"/>
      <c r="F76" s="2"/>
      <c r="G76"/>
      <c r="H76" s="23">
        <f t="shared" si="45"/>
        <v>42247</v>
      </c>
      <c r="I76" s="35"/>
      <c r="J76" s="20">
        <f t="shared" si="40"/>
        <v>-3.6617453687328494E-2</v>
      </c>
      <c r="K76" s="24">
        <f t="shared" si="40"/>
        <v>-3.6466937629292207E-2</v>
      </c>
      <c r="L76" s="24">
        <v>-1.4380720489671761E-3</v>
      </c>
      <c r="M76" s="16">
        <f t="shared" si="41"/>
        <v>-6.0334228408298052E-2</v>
      </c>
      <c r="N76" s="2"/>
      <c r="O76" s="213">
        <v>14272.05</v>
      </c>
      <c r="P76" s="220">
        <v>18500.490000000002</v>
      </c>
      <c r="Q76" s="25">
        <f t="shared" si="38"/>
        <v>12774.766876544203</v>
      </c>
      <c r="R76" s="228">
        <v>22721.56</v>
      </c>
      <c r="S76" s="2"/>
      <c r="T76" s="18">
        <f t="shared" si="42"/>
        <v>0.42720499999999995</v>
      </c>
      <c r="U76" s="27">
        <f t="shared" si="43"/>
        <v>0.85004900000000017</v>
      </c>
      <c r="V76" s="27">
        <f t="shared" si="43"/>
        <v>0.2774766876544203</v>
      </c>
      <c r="W76" s="19">
        <f t="shared" si="44"/>
        <v>1.2721560000000001</v>
      </c>
      <c r="X76" s="2"/>
      <c r="Y76" s="20"/>
      <c r="Z76" s="24"/>
      <c r="AA76" s="24"/>
      <c r="AB76" s="16"/>
      <c r="AC76" s="2"/>
      <c r="AD76" s="20"/>
      <c r="AE76" s="24"/>
      <c r="AF76" s="24"/>
      <c r="AG76" s="16"/>
      <c r="AH76" s="1"/>
      <c r="AI76" s="20">
        <f>(O76-(MAX($O$3:O76)))/(MAX($O$3:O76))</f>
        <v>-4.406258581772151E-2</v>
      </c>
      <c r="AJ76" s="24">
        <f>(P76-(MAX($P$3:P76)))/(MAX($P$3:P76))</f>
        <v>-3.6941929136420061E-2</v>
      </c>
      <c r="AK76" s="24">
        <f>(Q76-(MAX($Q$3:Q76)))/(MAX($Q$3:Q76))</f>
        <v>-1.6163517508772283E-2</v>
      </c>
      <c r="AL76" s="16">
        <f>(R76-(MAX($R$3:R76)))/(MAX($R$3:R76))</f>
        <v>-6.0334228408298093E-2</v>
      </c>
    </row>
    <row r="77" spans="1:38">
      <c r="H77" s="23">
        <f t="shared" si="45"/>
        <v>42277</v>
      </c>
      <c r="I77" s="35"/>
      <c r="J77" s="20">
        <f t="shared" si="40"/>
        <v>-1.636835633283229E-2</v>
      </c>
      <c r="K77" s="24">
        <f t="shared" si="40"/>
        <v>-1.1657529070851713E-2</v>
      </c>
      <c r="L77" s="24">
        <v>6.7639933035945621E-3</v>
      </c>
      <c r="M77" s="16">
        <f t="shared" si="41"/>
        <v>-2.4743459515984112E-2</v>
      </c>
      <c r="N77" s="2"/>
      <c r="O77" s="213">
        <v>14038.44</v>
      </c>
      <c r="P77" s="220">
        <v>18284.82</v>
      </c>
      <c r="Q77" s="25">
        <f t="shared" si="38"/>
        <v>12861.175314152129</v>
      </c>
      <c r="R77" s="228">
        <v>22159.35</v>
      </c>
      <c r="S77" s="2"/>
      <c r="T77" s="18">
        <f t="shared" si="42"/>
        <v>0.40384400000000004</v>
      </c>
      <c r="U77" s="27">
        <f t="shared" si="43"/>
        <v>0.82848199999999994</v>
      </c>
      <c r="V77" s="27">
        <f t="shared" si="43"/>
        <v>0.28611753141521296</v>
      </c>
      <c r="W77" s="19">
        <f t="shared" si="44"/>
        <v>1.2159349999999998</v>
      </c>
      <c r="X77" s="2"/>
      <c r="Y77" s="20">
        <f>(O77-O74)/O74</f>
        <v>-5.2386442490205548E-2</v>
      </c>
      <c r="Z77" s="24">
        <f t="shared" ref="Z77:AA77" si="48">(P77-P74)/P74</f>
        <v>-3.2913015262512405E-2</v>
      </c>
      <c r="AA77" s="24">
        <f t="shared" si="48"/>
        <v>1.2305987275797242E-2</v>
      </c>
      <c r="AB77" s="16">
        <f>(R77-R74)/R74</f>
        <v>-6.4384559359067797E-2</v>
      </c>
      <c r="AC77" s="2"/>
      <c r="AD77" s="20"/>
      <c r="AE77" s="24"/>
      <c r="AF77" s="24"/>
      <c r="AG77" s="16"/>
      <c r="AH77" s="1"/>
      <c r="AI77" s="20">
        <f>(O77-(MAX($O$3:O77)))/(MAX($O$3:O77))</f>
        <v>-5.9709710044943312E-2</v>
      </c>
      <c r="AJ77" s="24">
        <f>(P77-(MAX($P$3:P77)))/(MAX($P$3:P77))</f>
        <v>-4.8168806594430638E-2</v>
      </c>
      <c r="AK77" s="24">
        <f>(Q77-(MAX($Q$3:Q77)))/(MAX($Q$3:Q77))</f>
        <v>-9.5088541293696146E-3</v>
      </c>
      <c r="AL77" s="16">
        <f>(R77-(MAX($R$3:R77)))/(MAX($R$3:R77))</f>
        <v>-8.3584810386233291E-2</v>
      </c>
    </row>
    <row r="78" spans="1:38" s="160" customFormat="1">
      <c r="A78"/>
      <c r="B78" s="1"/>
      <c r="C78" s="2"/>
      <c r="D78" s="2"/>
      <c r="E78" s="2"/>
      <c r="F78" s="2"/>
      <c r="G78"/>
      <c r="H78" s="3">
        <f t="shared" si="45"/>
        <v>42308</v>
      </c>
      <c r="I78" s="152"/>
      <c r="J78" s="153">
        <f t="shared" si="40"/>
        <v>3.867381275982229E-2</v>
      </c>
      <c r="K78" s="154">
        <f t="shared" si="40"/>
        <v>5.0112060167942563E-2</v>
      </c>
      <c r="L78" s="154">
        <v>1.7041669463901954E-4</v>
      </c>
      <c r="M78" s="155">
        <f t="shared" si="41"/>
        <v>8.4354459855546349E-2</v>
      </c>
      <c r="N78" s="151"/>
      <c r="O78" s="214">
        <v>14581.36</v>
      </c>
      <c r="P78" s="221">
        <v>19201.11</v>
      </c>
      <c r="Q78" s="156">
        <f t="shared" si="38"/>
        <v>12863.367073138341</v>
      </c>
      <c r="R78" s="229">
        <v>24028.59</v>
      </c>
      <c r="S78" s="151"/>
      <c r="T78" s="157">
        <f t="shared" si="42"/>
        <v>0.45813600000000004</v>
      </c>
      <c r="U78" s="158">
        <f t="shared" si="43"/>
        <v>0.92011100000000001</v>
      </c>
      <c r="V78" s="158">
        <f t="shared" si="43"/>
        <v>0.28633670731383409</v>
      </c>
      <c r="W78" s="159">
        <f t="shared" si="44"/>
        <v>1.4028590000000001</v>
      </c>
      <c r="X78" s="151"/>
      <c r="Y78" s="172"/>
      <c r="Z78" s="150"/>
      <c r="AA78" s="150"/>
      <c r="AB78" s="173"/>
      <c r="AC78" s="151"/>
      <c r="AD78" s="153"/>
      <c r="AE78" s="154"/>
      <c r="AF78" s="154"/>
      <c r="AG78" s="155"/>
      <c r="AH78" s="150"/>
      <c r="AI78" s="153">
        <f>(O78-(MAX($O$3:O78)))/(MAX($O$3:O78))</f>
        <v>-2.3345099431342411E-2</v>
      </c>
      <c r="AJ78" s="154">
        <f>(P78-(MAX($P$3:P78)))/(MAX($P$3:P78))</f>
        <v>-4.7058456076609878E-4</v>
      </c>
      <c r="AK78" s="154">
        <f>(Q78-(MAX($Q$3:Q78)))/(MAX($Q$3:Q78))</f>
        <v>-9.3400579022210762E-3</v>
      </c>
      <c r="AL78" s="155">
        <f>(R78-(MAX($R$3:R78)))/(MAX($R$3:R78))</f>
        <v>-6.2811020629458822E-3</v>
      </c>
    </row>
    <row r="79" spans="1:38" s="28" customFormat="1">
      <c r="A79"/>
      <c r="B79" s="1"/>
      <c r="C79" s="2"/>
      <c r="D79" s="2"/>
      <c r="E79" s="2"/>
      <c r="F79" s="2"/>
      <c r="G79"/>
      <c r="H79" s="23">
        <f t="shared" si="45"/>
        <v>42338</v>
      </c>
      <c r="I79" s="35"/>
      <c r="J79" s="20">
        <f t="shared" si="40"/>
        <v>8.8674856117676448E-4</v>
      </c>
      <c r="K79" s="24">
        <f t="shared" si="40"/>
        <v>8.6765817184519811E-4</v>
      </c>
      <c r="L79" s="24">
        <v>-2.6435903261116112E-3</v>
      </c>
      <c r="M79" s="16">
        <f t="shared" si="41"/>
        <v>2.9735411024949254E-3</v>
      </c>
      <c r="N79" s="2"/>
      <c r="O79" s="213">
        <v>14594.29</v>
      </c>
      <c r="P79" s="220">
        <v>19217.77</v>
      </c>
      <c r="Q79" s="25">
        <f t="shared" si="38"/>
        <v>12829.36160038257</v>
      </c>
      <c r="R79" s="228">
        <v>24100.04</v>
      </c>
      <c r="S79" s="2"/>
      <c r="T79" s="18">
        <f t="shared" si="42"/>
        <v>0.45942900000000009</v>
      </c>
      <c r="U79" s="27">
        <f t="shared" si="43"/>
        <v>0.92177700000000007</v>
      </c>
      <c r="V79" s="27">
        <f t="shared" si="43"/>
        <v>0.282936160038257</v>
      </c>
      <c r="W79" s="19">
        <f t="shared" si="44"/>
        <v>1.410004</v>
      </c>
      <c r="X79" s="2"/>
      <c r="Y79" s="20"/>
      <c r="Z79" s="24"/>
      <c r="AA79" s="24"/>
      <c r="AB79" s="16"/>
      <c r="AC79" s="2"/>
      <c r="AD79" s="20"/>
      <c r="AE79" s="24"/>
      <c r="AF79" s="24"/>
      <c r="AG79" s="16"/>
      <c r="AH79" s="1"/>
      <c r="AI79" s="20">
        <f>(O79-(MAX($O$3:O79)))/(MAX($O$3:O79))</f>
        <v>-2.2479052103496926E-2</v>
      </c>
      <c r="AJ79" s="24">
        <f>(P79-(MAX($P$3:P79)))/(MAX($P$3:P79))</f>
        <v>0</v>
      </c>
      <c r="AK79" s="24">
        <f>(Q79-(MAX($Q$3:Q79)))/(MAX($Q$3:Q79))</f>
        <v>-1.1958956941617029E-2</v>
      </c>
      <c r="AL79" s="16">
        <f>(R79-(MAX($R$3:R79)))/(MAX($R$3:R79))</f>
        <v>-3.3262380756040014E-3</v>
      </c>
    </row>
    <row r="80" spans="1:38" s="31" customFormat="1" ht="15" thickBot="1">
      <c r="A80"/>
      <c r="B80" s="1"/>
      <c r="C80" s="2"/>
      <c r="D80" s="2"/>
      <c r="E80" s="2"/>
      <c r="F80" s="2"/>
      <c r="G80"/>
      <c r="H80" s="137">
        <f t="shared" si="45"/>
        <v>42369</v>
      </c>
      <c r="I80" s="149"/>
      <c r="J80" s="139">
        <f t="shared" si="40"/>
        <v>-1.5187446597265231E-2</v>
      </c>
      <c r="K80" s="140">
        <f t="shared" si="40"/>
        <v>-1.0392464890567443E-2</v>
      </c>
      <c r="L80" s="140">
        <v>-3.2304156053922783E-3</v>
      </c>
      <c r="M80" s="141">
        <f t="shared" si="41"/>
        <v>-1.577175805517339E-2</v>
      </c>
      <c r="N80" s="148"/>
      <c r="O80" s="215">
        <v>14372.64</v>
      </c>
      <c r="P80" s="222">
        <v>19018.05</v>
      </c>
      <c r="Q80" s="142">
        <f t="shared" si="38"/>
        <v>12787.917430461473</v>
      </c>
      <c r="R80" s="230">
        <v>23719.94</v>
      </c>
      <c r="S80" s="148"/>
      <c r="T80" s="144">
        <f t="shared" si="42"/>
        <v>0.43726399999999993</v>
      </c>
      <c r="U80" s="145">
        <f t="shared" si="43"/>
        <v>0.90180499999999997</v>
      </c>
      <c r="V80" s="145">
        <f t="shared" si="43"/>
        <v>0.27879174304614734</v>
      </c>
      <c r="W80" s="146">
        <f t="shared" si="44"/>
        <v>1.3719939999999999</v>
      </c>
      <c r="X80" s="148"/>
      <c r="Y80" s="139">
        <f>(O80-O77)/O77</f>
        <v>2.3806063921632238E-2</v>
      </c>
      <c r="Z80" s="140">
        <f t="shared" ref="Z80:AA80" si="49">(P80-P77)/P77</f>
        <v>4.0100476788942935E-2</v>
      </c>
      <c r="AA80" s="140">
        <f t="shared" si="49"/>
        <v>-5.6960489147554593E-3</v>
      </c>
      <c r="AB80" s="141">
        <f>(R80-R77)/R77</f>
        <v>7.0425802200876839E-2</v>
      </c>
      <c r="AC80" s="148"/>
      <c r="AD80" s="139"/>
      <c r="AE80" s="140"/>
      <c r="AF80" s="140"/>
      <c r="AG80" s="141"/>
      <c r="AH80" s="147"/>
      <c r="AI80" s="139">
        <f>(O80-(MAX($O$3:O80)))/(MAX($O$3:O80))</f>
        <v>-3.7325099297383119E-2</v>
      </c>
      <c r="AJ80" s="140">
        <f>(P80-(MAX($P$3:P80)))/(MAX($P$3:P80))</f>
        <v>-1.0392464890567488E-2</v>
      </c>
      <c r="AK80" s="140">
        <f>(Q80-(MAX($Q$3:Q80)))/(MAX($Q$3:Q80))</f>
        <v>-1.5150740145880911E-2</v>
      </c>
      <c r="AL80" s="141">
        <f>(R80-(MAX($R$3:R80)))/(MAX($R$3:R80))</f>
        <v>-1.9045535508615111E-2</v>
      </c>
    </row>
    <row r="81" spans="1:38">
      <c r="H81" s="23">
        <f t="shared" si="45"/>
        <v>42400</v>
      </c>
      <c r="I81" s="35"/>
      <c r="J81" s="20">
        <f t="shared" si="40"/>
        <v>-3.0674253303498822E-2</v>
      </c>
      <c r="K81" s="24">
        <f t="shared" si="40"/>
        <v>-2.4215416407044832E-2</v>
      </c>
      <c r="L81" s="24">
        <v>1.3758180118417007E-2</v>
      </c>
      <c r="M81" s="16">
        <f t="shared" si="41"/>
        <v>-4.9624071561732319E-2</v>
      </c>
      <c r="N81" s="2"/>
      <c r="O81" s="213">
        <v>13931.77</v>
      </c>
      <c r="P81" s="220">
        <v>18557.52</v>
      </c>
      <c r="Q81" s="25">
        <f t="shared" si="38"/>
        <v>12963.855901809207</v>
      </c>
      <c r="R81" s="228">
        <v>22542.86</v>
      </c>
      <c r="S81" s="2"/>
      <c r="T81" s="18">
        <f t="shared" si="42"/>
        <v>0.39317700000000005</v>
      </c>
      <c r="U81" s="27">
        <f t="shared" si="43"/>
        <v>0.85575200000000007</v>
      </c>
      <c r="V81" s="27">
        <f t="shared" si="43"/>
        <v>0.29638559018092075</v>
      </c>
      <c r="W81" s="19">
        <f t="shared" si="44"/>
        <v>1.254286</v>
      </c>
      <c r="X81" s="2"/>
      <c r="Y81" s="20"/>
      <c r="Z81" s="24"/>
      <c r="AA81" s="24"/>
      <c r="AB81" s="16"/>
      <c r="AC81" s="2"/>
      <c r="AD81" s="20"/>
      <c r="AE81" s="24"/>
      <c r="AF81" s="24"/>
      <c r="AG81" s="16"/>
      <c r="AH81" s="1"/>
      <c r="AI81" s="20">
        <f>(O81-(MAX($O$3:O81)))/(MAX($O$3:O81))</f>
        <v>-6.6854433050455742E-2</v>
      </c>
      <c r="AJ81" s="24">
        <f>(P81-(MAX($P$3:P81)))/(MAX($P$3:P81))</f>
        <v>-3.4356223432791627E-2</v>
      </c>
      <c r="AK81" s="24">
        <f>(Q81-(MAX($Q$3:Q81)))/(MAX($Q$3:Q81))</f>
        <v>-1.6010066393182245E-3</v>
      </c>
      <c r="AL81" s="16">
        <f>(R81-(MAX($R$3:R81)))/(MAX($R$3:R81))</f>
        <v>-6.7724490053336459E-2</v>
      </c>
    </row>
    <row r="82" spans="1:38" s="28" customFormat="1">
      <c r="A82"/>
      <c r="B82" s="1"/>
      <c r="C82" s="2"/>
      <c r="D82" s="2"/>
      <c r="E82" s="2"/>
      <c r="F82" s="2"/>
      <c r="G82"/>
      <c r="H82" s="23">
        <f t="shared" si="45"/>
        <v>42429</v>
      </c>
      <c r="I82" s="35"/>
      <c r="J82" s="20">
        <f t="shared" si="40"/>
        <v>3.1639913664953667E-3</v>
      </c>
      <c r="K82" s="24">
        <f t="shared" si="40"/>
        <v>2.4189654652129189E-3</v>
      </c>
      <c r="L82" s="24">
        <v>7.0956867446423377E-3</v>
      </c>
      <c r="M82" s="16">
        <f t="shared" si="41"/>
        <v>-1.3494294867644197E-3</v>
      </c>
      <c r="N82" s="2"/>
      <c r="O82" s="213">
        <v>13975.85</v>
      </c>
      <c r="P82" s="220">
        <v>18602.41</v>
      </c>
      <c r="Q82" s="25">
        <f t="shared" si="38"/>
        <v>13055.843362291129</v>
      </c>
      <c r="R82" s="228">
        <v>22512.44</v>
      </c>
      <c r="S82" s="2"/>
      <c r="T82" s="18">
        <f t="shared" si="42"/>
        <v>0.39758500000000002</v>
      </c>
      <c r="U82" s="27">
        <f t="shared" si="43"/>
        <v>0.86024100000000003</v>
      </c>
      <c r="V82" s="27">
        <f t="shared" si="43"/>
        <v>0.30558433622911291</v>
      </c>
      <c r="W82" s="19">
        <f t="shared" si="44"/>
        <v>1.2512439999999998</v>
      </c>
      <c r="X82" s="2"/>
      <c r="Y82" s="20"/>
      <c r="Z82" s="24"/>
      <c r="AA82" s="24"/>
      <c r="AB82" s="16"/>
      <c r="AC82" s="2"/>
      <c r="AD82" s="20"/>
      <c r="AE82" s="24"/>
      <c r="AF82" s="24"/>
      <c r="AG82" s="16"/>
      <c r="AH82" s="1"/>
      <c r="AI82" s="20">
        <f>(O82-(MAX($O$3:O82)))/(MAX($O$3:O82))</f>
        <v>-6.3901968532943915E-2</v>
      </c>
      <c r="AJ82" s="24">
        <f>(P82-(MAX($P$3:P82)))/(MAX($P$3:P82))</f>
        <v>-3.2020364485577699E-2</v>
      </c>
      <c r="AK82" s="24">
        <f>(Q82-(MAX($Q$3:Q82)))/(MAX($Q$3:Q82))</f>
        <v>0</v>
      </c>
      <c r="AL82" s="16">
        <f>(R82-(MAX($R$3:R82)))/(MAX($R$3:R82))</f>
        <v>-6.8982530116246804E-2</v>
      </c>
    </row>
    <row r="83" spans="1:38" s="28" customFormat="1">
      <c r="A83"/>
      <c r="B83" s="1"/>
      <c r="C83" s="2"/>
      <c r="D83" s="2"/>
      <c r="E83" s="2"/>
      <c r="F83" s="2"/>
      <c r="G83"/>
      <c r="H83" s="163">
        <f t="shared" si="45"/>
        <v>42460</v>
      </c>
      <c r="I83" s="164"/>
      <c r="J83" s="165">
        <f t="shared" si="40"/>
        <v>4.0225818107664235E-2</v>
      </c>
      <c r="K83" s="166">
        <f t="shared" si="40"/>
        <v>4.4173308727202487E-2</v>
      </c>
      <c r="L83" s="166">
        <v>9.1721183879862611E-3</v>
      </c>
      <c r="M83" s="167">
        <f t="shared" si="41"/>
        <v>6.7838492851063803E-2</v>
      </c>
      <c r="N83" s="162"/>
      <c r="O83" s="216">
        <v>14538.04</v>
      </c>
      <c r="P83" s="223">
        <v>19424.14</v>
      </c>
      <c r="Q83" s="168">
        <f t="shared" si="38"/>
        <v>13175.593103265068</v>
      </c>
      <c r="R83" s="231">
        <v>24039.65</v>
      </c>
      <c r="S83" s="162"/>
      <c r="T83" s="169">
        <f t="shared" si="42"/>
        <v>0.4538040000000001</v>
      </c>
      <c r="U83" s="170">
        <f t="shared" si="43"/>
        <v>0.94241399999999997</v>
      </c>
      <c r="V83" s="170">
        <f t="shared" si="43"/>
        <v>0.31755931032650681</v>
      </c>
      <c r="W83" s="171">
        <f t="shared" si="44"/>
        <v>1.4039650000000001</v>
      </c>
      <c r="X83" s="162"/>
      <c r="Y83" s="165">
        <f>(O83-O80)/O80</f>
        <v>1.1507976266016644E-2</v>
      </c>
      <c r="Z83" s="166">
        <f t="shared" ref="Z83:AA83" si="50">(P83-P80)/P80</f>
        <v>2.1352872665704431E-2</v>
      </c>
      <c r="AA83" s="166">
        <f t="shared" si="50"/>
        <v>3.031577853952443E-2</v>
      </c>
      <c r="AB83" s="167">
        <f>(R83-R80)/R80</f>
        <v>1.3478533250927396E-2</v>
      </c>
      <c r="AC83" s="162"/>
      <c r="AD83" s="165">
        <f>(O83-O71)/O71</f>
        <v>-2.1170875166975394E-2</v>
      </c>
      <c r="AE83" s="166">
        <f>(P83-P71)/P71</f>
        <v>2.2530893118286138E-2</v>
      </c>
      <c r="AF83" s="166">
        <f>(Q83-Q71)/Q71</f>
        <v>1.960290497165456E-2</v>
      </c>
      <c r="AG83" s="167">
        <f>(R83-R71)/R71</f>
        <v>1.7828344391722352E-2</v>
      </c>
      <c r="AH83" s="161"/>
      <c r="AI83" s="165">
        <f>(O83-(MAX($O$3:O83)))/(MAX($O$3:O83))</f>
        <v>-2.6246659388207475E-2</v>
      </c>
      <c r="AJ83" s="166">
        <f>(P83-(MAX($P$3:P83)))/(MAX($P$3:P83))</f>
        <v>0</v>
      </c>
      <c r="AK83" s="166">
        <f>(Q83-(MAX($Q$3:Q83)))/(MAX($Q$3:Q83))</f>
        <v>0</v>
      </c>
      <c r="AL83" s="167">
        <f>(R83-(MAX($R$3:R83)))/(MAX($R$3:R83))</f>
        <v>-5.8237081413223032E-3</v>
      </c>
    </row>
    <row r="84" spans="1:38">
      <c r="H84" s="23">
        <f t="shared" si="45"/>
        <v>42490</v>
      </c>
      <c r="I84" s="35"/>
      <c r="J84" s="20">
        <f t="shared" si="40"/>
        <v>5.0969731820793562E-3</v>
      </c>
      <c r="K84" s="24">
        <f t="shared" si="40"/>
        <v>3.9939992195279217E-3</v>
      </c>
      <c r="L84" s="24">
        <v>3.8411711035049034E-3</v>
      </c>
      <c r="M84" s="16">
        <f t="shared" si="41"/>
        <v>3.8765123452295658E-3</v>
      </c>
      <c r="N84" s="2"/>
      <c r="O84" s="213">
        <v>14612.14</v>
      </c>
      <c r="P84" s="220">
        <v>19501.72</v>
      </c>
      <c r="Q84" s="25">
        <f t="shared" si="38"/>
        <v>13226.202810764868</v>
      </c>
      <c r="R84" s="228">
        <v>24132.84</v>
      </c>
      <c r="S84" s="2"/>
      <c r="T84" s="18">
        <f t="shared" si="42"/>
        <v>0.46121399999999996</v>
      </c>
      <c r="U84" s="27">
        <f t="shared" si="43"/>
        <v>0.95017200000000013</v>
      </c>
      <c r="V84" s="27">
        <f t="shared" si="43"/>
        <v>0.32262028107648677</v>
      </c>
      <c r="W84" s="19">
        <f t="shared" si="44"/>
        <v>1.413284</v>
      </c>
      <c r="X84" s="2"/>
      <c r="Y84" s="20"/>
      <c r="Z84" s="24"/>
      <c r="AA84" s="24"/>
      <c r="AB84" s="16"/>
      <c r="AC84" s="2"/>
      <c r="AD84" s="20"/>
      <c r="AE84" s="24"/>
      <c r="AF84" s="24"/>
      <c r="AG84" s="16"/>
      <c r="AH84" s="1"/>
      <c r="AI84" s="20">
        <f>(O84-(MAX($O$3:O84)))/(MAX($O$3:O84))</f>
        <v>-2.1283464725148877E-2</v>
      </c>
      <c r="AJ84" s="24">
        <f>(P84-(MAX($P$3:P84)))/(MAX($P$3:P84))</f>
        <v>0</v>
      </c>
      <c r="AK84" s="24">
        <f>(Q84-(MAX($Q$3:Q84)))/(MAX($Q$3:Q84))</f>
        <v>0</v>
      </c>
      <c r="AL84" s="16">
        <f>(R84-(MAX($R$3:R84)))/(MAX($R$3:R84))</f>
        <v>-1.9697714725975556E-3</v>
      </c>
    </row>
    <row r="85" spans="1:38" s="28" customFormat="1">
      <c r="A85"/>
      <c r="B85" s="1"/>
      <c r="C85" s="2"/>
      <c r="D85" s="2"/>
      <c r="E85" s="2"/>
      <c r="F85" s="2"/>
      <c r="G85"/>
      <c r="H85" s="23">
        <f t="shared" si="45"/>
        <v>42521</v>
      </c>
      <c r="I85" s="35"/>
      <c r="J85" s="20">
        <f t="shared" si="40"/>
        <v>1.3184242691351322E-2</v>
      </c>
      <c r="K85" s="24">
        <f t="shared" si="40"/>
        <v>1.0997491503313528E-2</v>
      </c>
      <c r="L85" s="24">
        <v>2.5610252135432887E-4</v>
      </c>
      <c r="M85" s="16">
        <f t="shared" si="41"/>
        <v>1.7958101905950707E-2</v>
      </c>
      <c r="N85" s="2"/>
      <c r="O85" s="213">
        <v>14804.79</v>
      </c>
      <c r="P85" s="220">
        <v>19716.189999999999</v>
      </c>
      <c r="Q85" s="25">
        <f t="shared" si="38"/>
        <v>13229.590074652648</v>
      </c>
      <c r="R85" s="228">
        <v>24566.22</v>
      </c>
      <c r="S85" s="2"/>
      <c r="T85" s="18">
        <f t="shared" si="42"/>
        <v>0.4804790000000001</v>
      </c>
      <c r="U85" s="27">
        <f t="shared" si="43"/>
        <v>0.9716189999999999</v>
      </c>
      <c r="V85" s="27">
        <f t="shared" si="43"/>
        <v>0.32295900746526479</v>
      </c>
      <c r="W85" s="19">
        <f t="shared" si="44"/>
        <v>1.4566220000000001</v>
      </c>
      <c r="X85" s="2"/>
      <c r="Y85" s="20"/>
      <c r="Z85" s="24"/>
      <c r="AA85" s="24"/>
      <c r="AB85" s="16"/>
      <c r="AC85" s="2"/>
      <c r="AD85" s="20"/>
      <c r="AE85" s="24"/>
      <c r="AF85" s="24"/>
      <c r="AG85" s="16"/>
      <c r="AH85" s="1"/>
      <c r="AI85" s="20">
        <f>(O85-(MAX($O$3:O85)))/(MAX($O$3:O85))</f>
        <v>-8.3798283980467906E-3</v>
      </c>
      <c r="AJ85" s="24">
        <f>(P85-(MAX($P$3:P85)))/(MAX($P$3:P85))</f>
        <v>0</v>
      </c>
      <c r="AK85" s="24">
        <f>(Q85-(MAX($Q$3:Q85)))/(MAX($Q$3:Q85))</f>
        <v>0</v>
      </c>
      <c r="AL85" s="16">
        <f>(R85-(MAX($R$3:R85)))/(MAX($R$3:R85))</f>
        <v>0</v>
      </c>
    </row>
    <row r="86" spans="1:38">
      <c r="H86" s="23">
        <f t="shared" si="45"/>
        <v>42551</v>
      </c>
      <c r="I86" s="35"/>
      <c r="J86" s="20">
        <f t="shared" si="40"/>
        <v>1.4040050551206606E-2</v>
      </c>
      <c r="K86" s="24">
        <f t="shared" si="40"/>
        <v>9.1665783297889547E-3</v>
      </c>
      <c r="L86" s="24">
        <v>1.7967769466338712E-2</v>
      </c>
      <c r="M86" s="16">
        <f t="shared" si="41"/>
        <v>2.5913632622356353E-3</v>
      </c>
      <c r="N86" s="2"/>
      <c r="O86" s="213">
        <v>15012.65</v>
      </c>
      <c r="P86" s="220">
        <v>19896.919999999998</v>
      </c>
      <c r="Q86" s="25">
        <f t="shared" si="38"/>
        <v>13467.29629924817</v>
      </c>
      <c r="R86" s="228">
        <v>24629.88</v>
      </c>
      <c r="S86" s="2"/>
      <c r="T86" s="18">
        <f t="shared" si="42"/>
        <v>0.50126499999999996</v>
      </c>
      <c r="U86" s="27">
        <f t="shared" si="43"/>
        <v>0.98969199999999979</v>
      </c>
      <c r="V86" s="27">
        <f t="shared" si="43"/>
        <v>0.34672962992481698</v>
      </c>
      <c r="W86" s="19">
        <f t="shared" si="44"/>
        <v>1.4629880000000002</v>
      </c>
      <c r="X86" s="2"/>
      <c r="Y86" s="20">
        <f>(O86-O83)/O83</f>
        <v>3.2646078838687934E-2</v>
      </c>
      <c r="Z86" s="24">
        <f t="shared" ref="Z86:AA86" si="51">(P86-P83)/P83</f>
        <v>2.433981633163676E-2</v>
      </c>
      <c r="AA86" s="24">
        <f t="shared" si="51"/>
        <v>2.2139663368233076E-2</v>
      </c>
      <c r="AB86" s="16">
        <f>(R86-R83)/R83</f>
        <v>2.4552354131611713E-2</v>
      </c>
      <c r="AC86" s="2"/>
      <c r="AD86" s="20"/>
      <c r="AE86" s="24"/>
      <c r="AF86" s="24"/>
      <c r="AG86" s="16"/>
      <c r="AH86" s="1"/>
      <c r="AI86" s="20">
        <f>(O86-(MAX($O$3:O86)))/(MAX($O$3:O86))</f>
        <v>0</v>
      </c>
      <c r="AJ86" s="24">
        <f>(P86-(MAX($P$3:P86)))/(MAX($P$3:P86))</f>
        <v>0</v>
      </c>
      <c r="AK86" s="24">
        <f>(Q86-(MAX($Q$3:Q86)))/(MAX($Q$3:Q86))</f>
        <v>0</v>
      </c>
      <c r="AL86" s="16">
        <f>(R86-(MAX($R$3:R86)))/(MAX($R$3:R86))</f>
        <v>0</v>
      </c>
    </row>
    <row r="87" spans="1:38" s="160" customFormat="1">
      <c r="A87"/>
      <c r="B87" s="1"/>
      <c r="C87" s="2"/>
      <c r="D87" s="2"/>
      <c r="E87" s="2"/>
      <c r="F87" s="2"/>
      <c r="G87"/>
      <c r="H87" s="3">
        <f t="shared" si="45"/>
        <v>42582</v>
      </c>
      <c r="I87" s="152"/>
      <c r="J87" s="153">
        <f t="shared" si="40"/>
        <v>2.0771815768701796E-2</v>
      </c>
      <c r="K87" s="154">
        <f t="shared" si="40"/>
        <v>2.46229064598944E-2</v>
      </c>
      <c r="L87" s="154">
        <v>6.322465465628424E-3</v>
      </c>
      <c r="M87" s="155">
        <f t="shared" si="41"/>
        <v>3.6868632733898732E-2</v>
      </c>
      <c r="N87" s="151"/>
      <c r="O87" s="214">
        <v>15324.49</v>
      </c>
      <c r="P87" s="221">
        <v>20386.84</v>
      </c>
      <c r="Q87" s="156">
        <f t="shared" si="38"/>
        <v>13552.442815015553</v>
      </c>
      <c r="R87" s="229">
        <v>25537.95</v>
      </c>
      <c r="S87" s="151"/>
      <c r="T87" s="157">
        <f t="shared" si="42"/>
        <v>0.53244899999999995</v>
      </c>
      <c r="U87" s="158">
        <f t="shared" si="43"/>
        <v>1.0386839999999999</v>
      </c>
      <c r="V87" s="158">
        <f t="shared" si="43"/>
        <v>0.35524428150155529</v>
      </c>
      <c r="W87" s="159">
        <f t="shared" si="44"/>
        <v>1.553795</v>
      </c>
      <c r="X87" s="151"/>
      <c r="Y87" s="153"/>
      <c r="Z87" s="154"/>
      <c r="AA87" s="154"/>
      <c r="AB87" s="155"/>
      <c r="AC87" s="151"/>
      <c r="AD87" s="153"/>
      <c r="AE87" s="154"/>
      <c r="AF87" s="154"/>
      <c r="AG87" s="155"/>
      <c r="AH87" s="150"/>
      <c r="AI87" s="153">
        <f>(O87-(MAX($O$3:O87)))/(MAX($O$3:O87))</f>
        <v>0</v>
      </c>
      <c r="AJ87" s="154">
        <f>(P87-(MAX($P$3:P87)))/(MAX($P$3:P87))</f>
        <v>0</v>
      </c>
      <c r="AK87" s="154">
        <f>(Q87-(MAX($Q$3:Q87)))/(MAX($Q$3:Q87))</f>
        <v>0</v>
      </c>
      <c r="AL87" s="155">
        <f>(R87-(MAX($R$3:R87)))/(MAX($R$3:R87))</f>
        <v>0</v>
      </c>
    </row>
    <row r="88" spans="1:38" s="31" customFormat="1" ht="15" thickBot="1">
      <c r="A88"/>
      <c r="B88" s="1"/>
      <c r="C88" s="2"/>
      <c r="D88" s="2"/>
      <c r="E88" s="2"/>
      <c r="F88" s="2"/>
      <c r="G88"/>
      <c r="H88" s="23">
        <f t="shared" si="45"/>
        <v>42613</v>
      </c>
      <c r="I88" s="35"/>
      <c r="J88" s="20">
        <f t="shared" si="40"/>
        <v>0</v>
      </c>
      <c r="K88" s="24">
        <f t="shared" si="40"/>
        <v>4.2821741868781515E-4</v>
      </c>
      <c r="L88" s="24">
        <v>-1.1418713948962989E-3</v>
      </c>
      <c r="M88" s="16">
        <f t="shared" si="41"/>
        <v>1.403793178387458E-3</v>
      </c>
      <c r="N88" s="2"/>
      <c r="O88" s="213">
        <v>15324.49</v>
      </c>
      <c r="P88" s="220">
        <v>20395.57</v>
      </c>
      <c r="Q88" s="25">
        <f t="shared" si="38"/>
        <v>13536.967668234118</v>
      </c>
      <c r="R88" s="228">
        <v>25573.8</v>
      </c>
      <c r="S88" s="2"/>
      <c r="T88" s="18">
        <f t="shared" si="42"/>
        <v>0.53244899999999995</v>
      </c>
      <c r="U88" s="27">
        <f t="shared" si="43"/>
        <v>1.0395570000000001</v>
      </c>
      <c r="V88" s="27">
        <f t="shared" si="43"/>
        <v>0.35369676682341178</v>
      </c>
      <c r="W88" s="19">
        <f t="shared" si="44"/>
        <v>1.55738</v>
      </c>
      <c r="X88" s="2"/>
      <c r="Y88" s="20"/>
      <c r="Z88" s="24"/>
      <c r="AA88" s="24"/>
      <c r="AB88" s="16"/>
      <c r="AC88" s="2"/>
      <c r="AD88" s="20"/>
      <c r="AE88" s="24"/>
      <c r="AF88" s="24"/>
      <c r="AG88" s="16"/>
      <c r="AH88" s="1"/>
      <c r="AI88" s="20">
        <f>(O88-(MAX($O$3:O88)))/(MAX($O$3:O88))</f>
        <v>0</v>
      </c>
      <c r="AJ88" s="24">
        <f>(P88-(MAX($P$3:P88)))/(MAX($P$3:P88))</f>
        <v>0</v>
      </c>
      <c r="AK88" s="24">
        <f>(Q88-(MAX($Q$3:Q88)))/(MAX($Q$3:Q88))</f>
        <v>-1.1418713948963546E-3</v>
      </c>
      <c r="AL88" s="16">
        <f>(R88-(MAX($R$3:R88)))/(MAX($R$3:R88))</f>
        <v>0</v>
      </c>
    </row>
    <row r="89" spans="1:38" s="28" customFormat="1">
      <c r="A89"/>
      <c r="B89" s="1"/>
      <c r="C89" s="2"/>
      <c r="D89" s="2"/>
      <c r="E89" s="2"/>
      <c r="F89" s="2"/>
      <c r="G89"/>
      <c r="H89" s="163">
        <f t="shared" si="45"/>
        <v>42643</v>
      </c>
      <c r="I89" s="164"/>
      <c r="J89" s="165">
        <f t="shared" si="40"/>
        <v>5.149274135713533E-3</v>
      </c>
      <c r="K89" s="166">
        <f t="shared" si="40"/>
        <v>5.9326608670362546E-5</v>
      </c>
      <c r="L89" s="166">
        <v>-5.8876056089263162E-4</v>
      </c>
      <c r="M89" s="167">
        <f t="shared" si="41"/>
        <v>1.8925619188392417E-4</v>
      </c>
      <c r="N89" s="162"/>
      <c r="O89" s="216">
        <v>15403.4</v>
      </c>
      <c r="P89" s="223">
        <v>20396.78</v>
      </c>
      <c r="Q89" s="168">
        <f t="shared" si="38"/>
        <v>13528.997635556983</v>
      </c>
      <c r="R89" s="231">
        <v>25578.639999999999</v>
      </c>
      <c r="S89" s="162"/>
      <c r="T89" s="169">
        <f t="shared" si="42"/>
        <v>0.54033999999999993</v>
      </c>
      <c r="U89" s="170">
        <f t="shared" ref="U89:V104" si="52">(P89-$P$3)/$P$3</f>
        <v>1.0396779999999999</v>
      </c>
      <c r="V89" s="170">
        <f t="shared" si="52"/>
        <v>0.35289976355569835</v>
      </c>
      <c r="W89" s="171">
        <f t="shared" si="44"/>
        <v>1.5578639999999999</v>
      </c>
      <c r="X89" s="162"/>
      <c r="Y89" s="165">
        <f>(O89-O86)/O86</f>
        <v>2.6028049678104799E-2</v>
      </c>
      <c r="Z89" s="166">
        <f t="shared" ref="Z89:AA89" si="53">(P89-P86)/P86</f>
        <v>2.5122481268457661E-2</v>
      </c>
      <c r="AA89" s="166">
        <f t="shared" si="53"/>
        <v>4.5815681884312674E-3</v>
      </c>
      <c r="AB89" s="167">
        <f>(R89-R86)/R86</f>
        <v>3.8520691128011923E-2</v>
      </c>
      <c r="AC89" s="162"/>
      <c r="AD89" s="165"/>
      <c r="AE89" s="166"/>
      <c r="AF89" s="166"/>
      <c r="AG89" s="167"/>
      <c r="AH89" s="161"/>
      <c r="AI89" s="165">
        <f>(O89-(MAX($O$3:O89)))/(MAX($O$3:O89))</f>
        <v>0</v>
      </c>
      <c r="AJ89" s="166">
        <f>(P89-(MAX($P$3:P89)))/(MAX($P$3:P89))</f>
        <v>0</v>
      </c>
      <c r="AK89" s="166">
        <f>(Q89-(MAX($Q$3:Q89)))/(MAX($Q$3:Q89))</f>
        <v>-1.729959666946023E-3</v>
      </c>
      <c r="AL89" s="167">
        <f>(R89-(MAX($R$3:R89)))/(MAX($R$3:R89))</f>
        <v>0</v>
      </c>
    </row>
    <row r="90" spans="1:38">
      <c r="H90" s="3">
        <f t="shared" si="45"/>
        <v>42674</v>
      </c>
      <c r="I90" s="35"/>
      <c r="J90" s="20">
        <f>O90/O89-1</f>
        <v>-1.6424945141981673E-2</v>
      </c>
      <c r="K90" s="24">
        <f t="shared" ref="K90:K92" si="54">P90/P89-1</f>
        <v>-1.3975245112218704E-2</v>
      </c>
      <c r="L90" s="24">
        <v>-7.6485777965419333E-3</v>
      </c>
      <c r="M90" s="16">
        <f>R90/R89-1</f>
        <v>-1.8241392036480453E-2</v>
      </c>
      <c r="N90" s="2"/>
      <c r="O90" s="213">
        <v>15150.4</v>
      </c>
      <c r="P90" s="220">
        <v>20111.73</v>
      </c>
      <c r="Q90" s="25">
        <f t="shared" si="38"/>
        <v>13425.520044632194</v>
      </c>
      <c r="R90" s="228">
        <v>25112.05</v>
      </c>
      <c r="S90" s="2"/>
      <c r="T90" s="18">
        <f t="shared" si="42"/>
        <v>0.51503999999999994</v>
      </c>
      <c r="U90" s="27">
        <f t="shared" si="52"/>
        <v>1.0111729999999999</v>
      </c>
      <c r="V90" s="27">
        <f t="shared" si="52"/>
        <v>0.34255200446321943</v>
      </c>
      <c r="W90" s="19">
        <f t="shared" si="44"/>
        <v>1.5112049999999999</v>
      </c>
      <c r="X90" s="2"/>
      <c r="Y90" s="20"/>
      <c r="Z90" s="24"/>
      <c r="AA90" s="24"/>
      <c r="AB90" s="16"/>
      <c r="AC90" s="2"/>
      <c r="AD90" s="20"/>
      <c r="AE90" s="24"/>
      <c r="AF90" s="24"/>
      <c r="AG90" s="16"/>
      <c r="AH90" s="1"/>
      <c r="AI90" s="20">
        <f>(O90-(MAX($O$3:O90)))/(MAX($O$3:O90))</f>
        <v>-1.6424945141981642E-2</v>
      </c>
      <c r="AJ90" s="24">
        <f>(P90-(MAX($P$3:P90)))/(MAX($P$3:P90))</f>
        <v>-1.3975245112218659E-2</v>
      </c>
      <c r="AK90" s="24">
        <f>(Q90-(MAX($Q$3:Q90)))/(MAX($Q$3:Q90))</f>
        <v>-9.36530573239042E-3</v>
      </c>
      <c r="AL90" s="16">
        <f>(R90-(MAX($R$3:R90)))/(MAX($R$3:R90))</f>
        <v>-1.8241392036480446E-2</v>
      </c>
    </row>
    <row r="91" spans="1:38">
      <c r="H91" s="23">
        <f t="shared" si="45"/>
        <v>42704</v>
      </c>
      <c r="I91" s="35"/>
      <c r="J91" s="20">
        <f t="shared" ref="J91:J92" si="55">O91/O90-1</f>
        <v>2.1611310592459576E-2</v>
      </c>
      <c r="K91" s="24">
        <f t="shared" si="54"/>
        <v>1.2496687256640771E-2</v>
      </c>
      <c r="L91" s="24">
        <v>-2.3651924408825686E-2</v>
      </c>
      <c r="M91" s="16">
        <f t="shared" ref="M91:M92" si="56">R91/R90-1</f>
        <v>3.703520819686168E-2</v>
      </c>
      <c r="N91" s="2"/>
      <c r="O91" s="213">
        <v>15477.82</v>
      </c>
      <c r="P91" s="220">
        <v>20363.060000000001</v>
      </c>
      <c r="Q91" s="25">
        <f t="shared" si="38"/>
        <v>13107.98065938738</v>
      </c>
      <c r="R91" s="228">
        <v>26042.080000000002</v>
      </c>
      <c r="S91" s="2"/>
      <c r="T91" s="18">
        <f t="shared" si="42"/>
        <v>0.54778199999999999</v>
      </c>
      <c r="U91" s="27">
        <f t="shared" si="52"/>
        <v>1.0363060000000002</v>
      </c>
      <c r="V91" s="27">
        <f t="shared" si="52"/>
        <v>0.31079806593873799</v>
      </c>
      <c r="W91" s="19">
        <f t="shared" si="44"/>
        <v>1.6042080000000001</v>
      </c>
      <c r="X91" s="2"/>
      <c r="Y91" s="20"/>
      <c r="Z91" s="24"/>
      <c r="AA91" s="24"/>
      <c r="AB91" s="16"/>
      <c r="AC91" s="2"/>
      <c r="AD91" s="20"/>
      <c r="AE91" s="24"/>
      <c r="AF91" s="24"/>
      <c r="AG91" s="16"/>
      <c r="AH91" s="1"/>
      <c r="AI91" s="20">
        <f>(O91-(MAX($O$3:O91)))/(MAX($O$3:O91))</f>
        <v>0</v>
      </c>
      <c r="AJ91" s="24">
        <f>(P91-(MAX($P$3:P91)))/(MAX($P$3:P91))</f>
        <v>-1.6532021230800905E-3</v>
      </c>
      <c r="AK91" s="24">
        <f>(Q91-(MAX($Q$3:Q91)))/(MAX($Q$3:Q91))</f>
        <v>-3.2795722637968025E-2</v>
      </c>
      <c r="AL91" s="16">
        <f>(R91-(MAX($R$3:R91)))/(MAX($R$3:R91))</f>
        <v>0</v>
      </c>
    </row>
    <row r="92" spans="1:38" s="28" customFormat="1">
      <c r="A92"/>
      <c r="B92" s="1"/>
      <c r="C92" s="2"/>
      <c r="D92" s="2"/>
      <c r="E92" s="2"/>
      <c r="F92" s="2"/>
      <c r="G92"/>
      <c r="H92" s="163">
        <f t="shared" si="45"/>
        <v>42735</v>
      </c>
      <c r="I92" s="164"/>
      <c r="J92" s="165">
        <f t="shared" si="55"/>
        <v>4.3462192996170934E-3</v>
      </c>
      <c r="K92" s="166">
        <f t="shared" si="54"/>
        <v>1.2460799113689136E-2</v>
      </c>
      <c r="L92" s="166">
        <v>1.4086005705338245E-3</v>
      </c>
      <c r="M92" s="167">
        <f t="shared" si="56"/>
        <v>1.9766086272678729E-2</v>
      </c>
      <c r="N92" s="162"/>
      <c r="O92" s="216">
        <v>15545.09</v>
      </c>
      <c r="P92" s="223">
        <v>20616.8</v>
      </c>
      <c r="Q92" s="168">
        <f t="shared" si="38"/>
        <v>13126.444568422739</v>
      </c>
      <c r="R92" s="231">
        <v>26556.83</v>
      </c>
      <c r="S92" s="162"/>
      <c r="T92" s="169">
        <f t="shared" si="42"/>
        <v>0.55450900000000003</v>
      </c>
      <c r="U92" s="170">
        <f t="shared" si="52"/>
        <v>1.06168</v>
      </c>
      <c r="V92" s="170">
        <f t="shared" si="52"/>
        <v>0.31264445684227393</v>
      </c>
      <c r="W92" s="171">
        <f t="shared" si="44"/>
        <v>1.6556830000000002</v>
      </c>
      <c r="X92" s="162"/>
      <c r="Y92" s="165">
        <f>(O92-O89)/O89</f>
        <v>9.1986184868276168E-3</v>
      </c>
      <c r="Z92" s="166">
        <f t="shared" ref="Z92:AA92" si="57">(P92-P89)/P89</f>
        <v>1.0786996771058984E-2</v>
      </c>
      <c r="AA92" s="166">
        <f t="shared" si="57"/>
        <v>-2.9754833135327917E-2</v>
      </c>
      <c r="AB92" s="167">
        <f>(R92-R89)/R89</f>
        <v>3.8242455423744277E-2</v>
      </c>
      <c r="AC92" s="162"/>
      <c r="AD92" s="165"/>
      <c r="AE92" s="166"/>
      <c r="AF92" s="166"/>
      <c r="AG92" s="167"/>
      <c r="AH92" s="161"/>
      <c r="AI92" s="165">
        <f>(O92-(MAX($O$3:O92)))/(MAX($O$3:O92))</f>
        <v>0</v>
      </c>
      <c r="AJ92" s="166">
        <f>(P92-(MAX($P$3:P92)))/(MAX($P$3:P92))</f>
        <v>0</v>
      </c>
      <c r="AK92" s="166">
        <f>(Q92-(MAX($Q$3:Q92)))/(MAX($Q$3:Q92))</f>
        <v>-3.1433318141053115E-2</v>
      </c>
      <c r="AL92" s="167">
        <f>(R92-(MAX($R$3:R92)))/(MAX($R$3:R92))</f>
        <v>0</v>
      </c>
    </row>
    <row r="93" spans="1:38">
      <c r="H93" s="3">
        <v>42766</v>
      </c>
      <c r="I93" s="35"/>
      <c r="J93" s="20">
        <f>O93/O92-1</f>
        <v>1.0638729013469739E-2</v>
      </c>
      <c r="K93" s="24">
        <f>P93/P92-1</f>
        <v>1.2206064956734375E-2</v>
      </c>
      <c r="L93" s="24">
        <v>1.9631951507055323E-3</v>
      </c>
      <c r="M93" s="16">
        <f>R93/R92-1</f>
        <v>1.8966495624666013E-2</v>
      </c>
      <c r="N93" s="2"/>
      <c r="O93" s="213">
        <v>15710.47</v>
      </c>
      <c r="P93" s="220">
        <v>20868.45</v>
      </c>
      <c r="Q93" s="25">
        <f t="shared" si="38"/>
        <v>13152.214340745471</v>
      </c>
      <c r="R93" s="228">
        <v>27060.52</v>
      </c>
      <c r="S93" s="2"/>
      <c r="T93" s="18">
        <f t="shared" si="42"/>
        <v>0.57104699999999997</v>
      </c>
      <c r="U93" s="27">
        <f t="shared" si="52"/>
        <v>1.0868450000000001</v>
      </c>
      <c r="V93" s="27">
        <f t="shared" si="52"/>
        <v>0.31522143407454717</v>
      </c>
      <c r="W93" s="19">
        <f t="shared" si="44"/>
        <v>1.7060520000000001</v>
      </c>
      <c r="X93" s="2"/>
      <c r="Y93" s="20"/>
      <c r="Z93" s="24"/>
      <c r="AA93" s="24"/>
      <c r="AB93" s="16"/>
      <c r="AC93" s="2"/>
      <c r="AD93" s="20"/>
      <c r="AE93" s="24"/>
      <c r="AF93" s="24"/>
      <c r="AG93" s="16"/>
      <c r="AH93" s="1"/>
      <c r="AI93" s="20">
        <f>(O93-(MAX($O$3:O93)))/(MAX($O$3:O93))</f>
        <v>0</v>
      </c>
      <c r="AJ93" s="24">
        <f>(P93-(MAX($P$3:P93)))/(MAX($P$3:P93))</f>
        <v>0</v>
      </c>
      <c r="AK93" s="24">
        <f>(Q93-(MAX($Q$3:Q93)))/(MAX($Q$3:Q93))</f>
        <v>-2.9531832728092716E-2</v>
      </c>
      <c r="AL93" s="16">
        <f>(R93-(MAX($R$3:R93)))/(MAX($R$3:R93))</f>
        <v>0</v>
      </c>
    </row>
    <row r="94" spans="1:38">
      <c r="G94" s="209"/>
      <c r="H94" s="23">
        <v>42794</v>
      </c>
      <c r="I94" s="35"/>
      <c r="J94" s="20">
        <f t="shared" ref="J94:K97" si="58">O94/O93-1</f>
        <v>1.5789470334114819E-2</v>
      </c>
      <c r="K94" s="24">
        <f t="shared" si="58"/>
        <v>2.6434641767836053E-2</v>
      </c>
      <c r="L94" s="24">
        <v>6.7213735639439776E-3</v>
      </c>
      <c r="M94" s="16">
        <f t="shared" ref="M94:M103" si="59">R94/R93-1</f>
        <v>3.9705814965861563E-2</v>
      </c>
      <c r="N94" s="2"/>
      <c r="O94" s="213">
        <v>15958.53</v>
      </c>
      <c r="P94" s="220">
        <v>21420.1</v>
      </c>
      <c r="Q94" s="25">
        <f t="shared" si="38"/>
        <v>13240.615286522683</v>
      </c>
      <c r="R94" s="228">
        <v>28134.98</v>
      </c>
      <c r="S94" s="2"/>
      <c r="T94" s="18">
        <f t="shared" si="42"/>
        <v>0.59585300000000008</v>
      </c>
      <c r="U94" s="27">
        <f t="shared" si="52"/>
        <v>1.1420099999999997</v>
      </c>
      <c r="V94" s="27">
        <f t="shared" si="52"/>
        <v>0.32406152865226834</v>
      </c>
      <c r="W94" s="19">
        <f t="shared" si="44"/>
        <v>1.8134980000000001</v>
      </c>
      <c r="X94" s="2"/>
      <c r="Y94" s="20"/>
      <c r="Z94" s="24"/>
      <c r="AA94" s="24"/>
      <c r="AB94" s="16"/>
      <c r="AC94" s="2"/>
      <c r="AD94" s="20"/>
      <c r="AE94" s="24"/>
      <c r="AF94" s="24"/>
      <c r="AG94" s="16"/>
      <c r="AH94" s="1"/>
      <c r="AI94" s="20">
        <f>(O94-(MAX($O$3:O94)))/(MAX($O$3:O94))</f>
        <v>0</v>
      </c>
      <c r="AJ94" s="24">
        <f>(P94-(MAX($P$3:P94)))/(MAX($P$3:P94))</f>
        <v>0</v>
      </c>
      <c r="AK94" s="24">
        <f>(Q94-(MAX($Q$3:Q94)))/(MAX($Q$3:Q94))</f>
        <v>-2.3008953643942138E-2</v>
      </c>
      <c r="AL94" s="16">
        <f>(R94-(MAX($R$3:R94)))/(MAX($R$3:R94))</f>
        <v>0</v>
      </c>
    </row>
    <row r="95" spans="1:38" s="31" customFormat="1" ht="15" thickBot="1">
      <c r="A95"/>
      <c r="B95" s="1"/>
      <c r="C95" s="2"/>
      <c r="D95" s="2"/>
      <c r="E95" s="2"/>
      <c r="F95" s="2"/>
      <c r="G95" s="209"/>
      <c r="H95" s="163">
        <v>42825</v>
      </c>
      <c r="I95" s="149"/>
      <c r="J95" s="139">
        <f t="shared" si="58"/>
        <v>1.7821190297602207E-3</v>
      </c>
      <c r="K95" s="140">
        <f t="shared" si="58"/>
        <v>5.8776569670548895E-4</v>
      </c>
      <c r="L95" s="140">
        <v>-5.2669596099441662E-4</v>
      </c>
      <c r="M95" s="141">
        <f t="shared" si="59"/>
        <v>1.1665194004046864E-3</v>
      </c>
      <c r="N95" s="148"/>
      <c r="O95" s="215">
        <v>15986.97</v>
      </c>
      <c r="P95" s="222">
        <v>21432.69</v>
      </c>
      <c r="Q95" s="142">
        <f t="shared" si="38"/>
        <v>13233.641507930191</v>
      </c>
      <c r="R95" s="230">
        <v>28167.8</v>
      </c>
      <c r="S95" s="148"/>
      <c r="T95" s="144">
        <f t="shared" si="42"/>
        <v>0.59869699999999992</v>
      </c>
      <c r="U95" s="145">
        <f t="shared" si="52"/>
        <v>1.1432689999999999</v>
      </c>
      <c r="V95" s="145">
        <f t="shared" si="52"/>
        <v>0.32336415079301917</v>
      </c>
      <c r="W95" s="146">
        <f t="shared" si="44"/>
        <v>1.8167799999999998</v>
      </c>
      <c r="X95" s="148"/>
      <c r="Y95" s="165">
        <f>(O95-O92)/O92</f>
        <v>2.8425695830644866E-2</v>
      </c>
      <c r="Z95" s="166">
        <f t="shared" ref="Z95:AA95" si="60">(P95-P92)/P92</f>
        <v>3.9574036707927487E-2</v>
      </c>
      <c r="AA95" s="166">
        <f t="shared" si="60"/>
        <v>8.1664870444299389E-3</v>
      </c>
      <c r="AB95" s="167">
        <f>(R95-R92)/R92</f>
        <v>6.0661231027950152E-2</v>
      </c>
      <c r="AC95" s="148"/>
      <c r="AD95" s="165">
        <f>(O95-O83)/O83</f>
        <v>9.9664741602031523E-2</v>
      </c>
      <c r="AE95" s="166">
        <f>(P95-P83)/P83</f>
        <v>0.10340483542643326</v>
      </c>
      <c r="AF95" s="166">
        <f>(Q95-Q83)/Q83</f>
        <v>4.4057526830225593E-3</v>
      </c>
      <c r="AG95" s="167">
        <f>(R95-R83)/R83</f>
        <v>0.17172255003712605</v>
      </c>
      <c r="AH95" s="147"/>
      <c r="AI95" s="165">
        <f>(O95-(MAX($O$3:O95)))/(MAX($O$3:O95))</f>
        <v>0</v>
      </c>
      <c r="AJ95" s="166">
        <f>(P95-(MAX($P$3:P95)))/(MAX($P$3:P95))</f>
        <v>0</v>
      </c>
      <c r="AK95" s="166">
        <f>(Q95-(MAX($Q$3:Q95)))/(MAX($Q$3:Q95))</f>
        <v>-2.3523530881985531E-2</v>
      </c>
      <c r="AL95" s="167">
        <f>(R95-(MAX($R$3:R95)))/(MAX($R$3:R95))</f>
        <v>0</v>
      </c>
    </row>
    <row r="96" spans="1:38">
      <c r="H96" s="3">
        <v>42853</v>
      </c>
      <c r="I96" s="35"/>
      <c r="J96" s="20">
        <f>O96/O95-1</f>
        <v>4.1408722228164496E-3</v>
      </c>
      <c r="K96" s="24">
        <f>P96/P95-1</f>
        <v>9.3264074644854311E-3</v>
      </c>
      <c r="L96" s="210">
        <v>7.7189073078680615E-3</v>
      </c>
      <c r="M96" s="16">
        <f>R96/R95-1</f>
        <v>1.0269882631941618E-2</v>
      </c>
      <c r="N96" s="2"/>
      <c r="O96" s="217">
        <v>16053.17</v>
      </c>
      <c r="P96" s="224">
        <v>21632.58</v>
      </c>
      <c r="Q96" s="25">
        <f t="shared" si="38"/>
        <v>13335.790760075461</v>
      </c>
      <c r="R96" s="232">
        <v>28457.08</v>
      </c>
      <c r="S96" s="2"/>
      <c r="T96" s="18">
        <f t="shared" si="42"/>
        <v>0.60531699999999999</v>
      </c>
      <c r="U96" s="27">
        <f t="shared" si="52"/>
        <v>1.1632580000000001</v>
      </c>
      <c r="V96" s="27">
        <f t="shared" si="52"/>
        <v>0.33357907600754605</v>
      </c>
      <c r="W96" s="19">
        <f t="shared" si="44"/>
        <v>1.8457080000000001</v>
      </c>
      <c r="X96" s="2"/>
      <c r="Y96" s="20"/>
      <c r="Z96" s="24"/>
      <c r="AA96" s="24"/>
      <c r="AB96" s="16"/>
      <c r="AC96" s="2"/>
      <c r="AD96" s="20"/>
      <c r="AE96" s="24"/>
      <c r="AF96" s="24"/>
      <c r="AG96" s="16"/>
      <c r="AH96" s="1"/>
      <c r="AI96" s="20">
        <f>(O96-(MAX($O$3:O96)))/(MAX($O$3:O96))</f>
        <v>0</v>
      </c>
      <c r="AJ96" s="24">
        <f>(P96-(MAX($P$3:P96)))/(MAX($P$3:P96))</f>
        <v>0</v>
      </c>
      <c r="AK96" s="24">
        <f>(Q96-(MAX($Q$3:Q96)))/(MAX($Q$3:Q96))</f>
        <v>-1.5986199528549232E-2</v>
      </c>
      <c r="AL96" s="16">
        <f>(R96-(MAX($R$3:R96)))/(MAX($R$3:R96))</f>
        <v>0</v>
      </c>
    </row>
    <row r="97" spans="1:38">
      <c r="H97" s="23">
        <v>42886</v>
      </c>
      <c r="I97" s="35"/>
      <c r="J97" s="20">
        <f t="shared" si="58"/>
        <v>5.1547451375646425E-3</v>
      </c>
      <c r="K97" s="24">
        <f t="shared" si="58"/>
        <v>1.1614426018533131E-2</v>
      </c>
      <c r="L97" s="210">
        <v>7.6946446269465785E-3</v>
      </c>
      <c r="M97" s="16">
        <f t="shared" si="59"/>
        <v>1.4072772048291604E-2</v>
      </c>
      <c r="N97" s="2"/>
      <c r="O97" s="217">
        <v>16135.92</v>
      </c>
      <c r="P97" s="224">
        <v>21883.83</v>
      </c>
      <c r="Q97" s="25">
        <f t="shared" si="38"/>
        <v>13438.404930793558</v>
      </c>
      <c r="R97" s="232">
        <v>28857.55</v>
      </c>
      <c r="S97" s="2"/>
      <c r="T97" s="18">
        <f t="shared" si="42"/>
        <v>0.61359200000000003</v>
      </c>
      <c r="U97" s="27">
        <f t="shared" si="52"/>
        <v>1.1883830000000002</v>
      </c>
      <c r="V97" s="27">
        <f t="shared" si="52"/>
        <v>0.34384049307935582</v>
      </c>
      <c r="W97" s="19">
        <f t="shared" si="44"/>
        <v>1.8857549999999998</v>
      </c>
      <c r="X97" s="2"/>
      <c r="Y97" s="20"/>
      <c r="Z97" s="24"/>
      <c r="AA97" s="24"/>
      <c r="AB97" s="16"/>
      <c r="AC97" s="2"/>
      <c r="AD97" s="20"/>
      <c r="AE97" s="24"/>
      <c r="AF97" s="24"/>
      <c r="AG97" s="16"/>
      <c r="AH97" s="1"/>
      <c r="AI97" s="20">
        <f>(O97-(MAX($O$3:O97)))/(MAX($O$3:O97))</f>
        <v>0</v>
      </c>
      <c r="AJ97" s="24">
        <f>(P97-(MAX($P$3:P97)))/(MAX($P$3:P97))</f>
        <v>0</v>
      </c>
      <c r="AK97" s="24">
        <f>(Q97-(MAX($Q$3:Q97)))/(MAX($Q$3:Q97))</f>
        <v>-8.4145630259103554E-3</v>
      </c>
      <c r="AL97" s="16">
        <f>(R97-(MAX($R$3:R97)))/(MAX($R$3:R97))</f>
        <v>0</v>
      </c>
    </row>
    <row r="98" spans="1:38" ht="15" thickBot="1">
      <c r="H98" s="163">
        <v>42916</v>
      </c>
      <c r="I98" s="35"/>
      <c r="J98" s="139">
        <f>O98/O97-1</f>
        <v>8.0850673528376493E-3</v>
      </c>
      <c r="K98" s="140">
        <f>P98/P97-1</f>
        <v>3.3952009314639486E-3</v>
      </c>
      <c r="L98" s="211">
        <v>-1.0032915871776016E-3</v>
      </c>
      <c r="M98" s="141">
        <f>R98/R97-1</f>
        <v>6.241347584947432E-3</v>
      </c>
      <c r="N98" s="2"/>
      <c r="O98" s="218">
        <v>16266.38</v>
      </c>
      <c r="P98" s="225">
        <v>21958.13</v>
      </c>
      <c r="Q98" s="142">
        <f>Q97*(1+L98)</f>
        <v>13424.922292181407</v>
      </c>
      <c r="R98" s="233">
        <v>29037.66</v>
      </c>
      <c r="S98" s="2"/>
      <c r="T98" s="144">
        <f t="shared" si="42"/>
        <v>0.62663799999999992</v>
      </c>
      <c r="U98" s="145">
        <f t="shared" si="52"/>
        <v>1.195813</v>
      </c>
      <c r="V98" s="145">
        <f t="shared" si="52"/>
        <v>0.34249222921814071</v>
      </c>
      <c r="W98" s="146">
        <f t="shared" si="44"/>
        <v>1.9037660000000001</v>
      </c>
      <c r="X98" s="2"/>
      <c r="Y98" s="165">
        <f>(O98-O95)/O95</f>
        <v>1.7477358123521834E-2</v>
      </c>
      <c r="Z98" s="166">
        <f>(P98-P95)/P95</f>
        <v>2.4515821392461813E-2</v>
      </c>
      <c r="AA98" s="166">
        <f>(Q98-Q95)/Q95</f>
        <v>1.4454130719544702E-2</v>
      </c>
      <c r="AB98" s="167">
        <f>(R98-R95)/R95</f>
        <v>3.0881360986658547E-2</v>
      </c>
      <c r="AC98" s="2"/>
      <c r="AD98" s="20"/>
      <c r="AE98" s="24"/>
      <c r="AF98" s="24"/>
      <c r="AG98" s="16"/>
      <c r="AH98" s="1"/>
      <c r="AI98" s="165">
        <f>(O98-(MAX($O$3:O98)))/(MAX($O$3:O98))</f>
        <v>0</v>
      </c>
      <c r="AJ98" s="166">
        <f>(P98-(MAX($P$3:P98)))/(MAX($P$3:P98))</f>
        <v>0</v>
      </c>
      <c r="AK98" s="166">
        <f>(Q98-(MAX($Q$3:Q98)))/(MAX($Q$3:Q98))</f>
        <v>-9.4094123527942927E-3</v>
      </c>
      <c r="AL98" s="167">
        <f>(R98-(MAX($R$3:R98)))/(MAX($R$3:R98))</f>
        <v>0</v>
      </c>
    </row>
    <row r="99" spans="1:38">
      <c r="H99" s="3" t="s">
        <v>70</v>
      </c>
      <c r="I99" s="35"/>
      <c r="J99" s="20">
        <f>O99/O98-1</f>
        <v>1.7346822095635206E-2</v>
      </c>
      <c r="K99" s="24">
        <f>P99/P98-1</f>
        <v>1.4060395853380925E-2</v>
      </c>
      <c r="L99" s="210">
        <v>4.3041393947489404E-3</v>
      </c>
      <c r="M99" s="16">
        <f>R99/R98-1</f>
        <v>2.0562951697898457E-2</v>
      </c>
      <c r="N99" s="2"/>
      <c r="O99" s="217">
        <v>16548.55</v>
      </c>
      <c r="P99" s="224">
        <v>22266.87</v>
      </c>
      <c r="Q99" s="25">
        <f t="shared" si="38"/>
        <v>13482.705029090628</v>
      </c>
      <c r="R99" s="232">
        <v>29634.76</v>
      </c>
      <c r="S99" s="2"/>
      <c r="T99" s="18">
        <f t="shared" si="42"/>
        <v>0.65485499999999996</v>
      </c>
      <c r="U99" s="27">
        <f t="shared" si="52"/>
        <v>1.2266869999999999</v>
      </c>
      <c r="V99" s="27">
        <f t="shared" si="52"/>
        <v>0.34827050290906281</v>
      </c>
      <c r="W99" s="19">
        <f t="shared" si="44"/>
        <v>1.9634759999999998</v>
      </c>
      <c r="X99" s="2"/>
      <c r="Y99" s="20"/>
      <c r="Z99" s="24"/>
      <c r="AA99" s="24"/>
      <c r="AB99" s="16"/>
      <c r="AC99" s="2"/>
      <c r="AD99" s="20"/>
      <c r="AE99" s="24"/>
      <c r="AF99" s="24"/>
      <c r="AG99" s="16"/>
      <c r="AH99" s="1"/>
      <c r="AI99" s="20">
        <f>(O99-(MAX($O$3:O99)))/(MAX($O$3:O99))</f>
        <v>0</v>
      </c>
      <c r="AJ99" s="24">
        <f>(P99-(MAX($P$3:P99)))/(MAX($P$3:P99))</f>
        <v>0</v>
      </c>
      <c r="AK99" s="24">
        <f>(Q99-(MAX($Q$3:Q99)))/(MAX($Q$3:Q99))</f>
        <v>-5.145772380434465E-3</v>
      </c>
      <c r="AL99" s="16">
        <f>(R99-(MAX($R$3:R99)))/(MAX($R$3:R99))</f>
        <v>0</v>
      </c>
    </row>
    <row r="100" spans="1:38">
      <c r="H100" s="23" t="s">
        <v>71</v>
      </c>
      <c r="I100" s="35"/>
      <c r="J100" s="20">
        <f t="shared" ref="J100:K100" si="61">O100/O99-1</f>
        <v>1.0031090337221382E-3</v>
      </c>
      <c r="K100" s="24">
        <f t="shared" si="61"/>
        <v>5.5247998483847205E-3</v>
      </c>
      <c r="L100" s="210">
        <v>8.9654730764874291E-3</v>
      </c>
      <c r="M100" s="16">
        <f t="shared" si="59"/>
        <v>3.0609324995378717E-3</v>
      </c>
      <c r="N100" s="2"/>
      <c r="O100" s="217">
        <v>16565.150000000001</v>
      </c>
      <c r="P100" s="224">
        <v>22389.89</v>
      </c>
      <c r="Q100" s="25">
        <f t="shared" si="38"/>
        <v>13603.583858027161</v>
      </c>
      <c r="R100" s="232">
        <v>29725.47</v>
      </c>
      <c r="S100" s="2"/>
      <c r="T100" s="18">
        <f t="shared" si="42"/>
        <v>0.65651500000000018</v>
      </c>
      <c r="U100" s="27">
        <f t="shared" si="52"/>
        <v>1.2389889999999999</v>
      </c>
      <c r="V100" s="27">
        <f t="shared" si="52"/>
        <v>0.36035838580271612</v>
      </c>
      <c r="W100" s="19">
        <f t="shared" si="44"/>
        <v>1.9725470000000001</v>
      </c>
      <c r="X100" s="2"/>
      <c r="Y100" s="20"/>
      <c r="Z100" s="24"/>
      <c r="AA100" s="24"/>
      <c r="AB100" s="16"/>
      <c r="AC100" s="2"/>
      <c r="AD100" s="20"/>
      <c r="AE100" s="24"/>
      <c r="AF100" s="24"/>
      <c r="AG100" s="16"/>
      <c r="AH100" s="1"/>
      <c r="AI100" s="20">
        <f>(O100-(MAX($O$3:O100)))/(MAX($O$3:O100))</f>
        <v>0</v>
      </c>
      <c r="AJ100" s="24">
        <f>(P100-(MAX($P$3:P100)))/(MAX($P$3:P100))</f>
        <v>0</v>
      </c>
      <c r="AK100" s="24">
        <f>(Q100-(MAX($Q$3:Q100)))/(MAX($Q$3:Q100))</f>
        <v>0</v>
      </c>
      <c r="AL100" s="16">
        <f>(R100-(MAX($R$3:R100)))/(MAX($R$3:R100))</f>
        <v>0</v>
      </c>
    </row>
    <row r="101" spans="1:38" s="31" customFormat="1" ht="15" thickBot="1">
      <c r="A101"/>
      <c r="B101" s="1"/>
      <c r="C101" s="2"/>
      <c r="D101" s="2"/>
      <c r="E101" s="2"/>
      <c r="F101" s="2"/>
      <c r="G101" s="209"/>
      <c r="H101" s="163" t="s">
        <v>72</v>
      </c>
      <c r="I101" s="149"/>
      <c r="J101" s="139">
        <f>O101/O100-1</f>
        <v>1.670072411055723E-2</v>
      </c>
      <c r="K101" s="140">
        <f>P101/P100-1</f>
        <v>1.0459184926768339E-2</v>
      </c>
      <c r="L101" s="211">
        <v>-4.7602540755098399E-3</v>
      </c>
      <c r="M101" s="141">
        <f>R101/R100-1</f>
        <v>2.0628437498212859E-2</v>
      </c>
      <c r="N101" s="148"/>
      <c r="O101" s="218">
        <v>16841.8</v>
      </c>
      <c r="P101" s="225">
        <v>22624.07</v>
      </c>
      <c r="Q101" s="142">
        <f>Q100*(1+L101)</f>
        <v>13538.827342525448</v>
      </c>
      <c r="R101" s="233">
        <v>30338.66</v>
      </c>
      <c r="S101" s="148"/>
      <c r="T101" s="144">
        <f t="shared" si="42"/>
        <v>0.6841799999999999</v>
      </c>
      <c r="U101" s="145">
        <f t="shared" si="52"/>
        <v>1.2624070000000001</v>
      </c>
      <c r="V101" s="145">
        <f t="shared" si="52"/>
        <v>0.35388273425254485</v>
      </c>
      <c r="W101" s="146">
        <f t="shared" si="44"/>
        <v>2.0338660000000002</v>
      </c>
      <c r="X101" s="2"/>
      <c r="Y101" s="165">
        <f>(O101-O98)/O98</f>
        <v>3.5374803736295361E-2</v>
      </c>
      <c r="Z101" s="166">
        <f>(P101-P98)/P98</f>
        <v>3.0327719163699217E-2</v>
      </c>
      <c r="AA101" s="166">
        <f>(Q101-Q98)/Q98</f>
        <v>8.4845966229822305E-3</v>
      </c>
      <c r="AB101" s="167">
        <f>(R101-R98)/R98</f>
        <v>4.4803885712553976E-2</v>
      </c>
      <c r="AC101" s="2"/>
      <c r="AD101" s="20"/>
      <c r="AE101" s="24"/>
      <c r="AF101" s="24"/>
      <c r="AG101" s="16"/>
      <c r="AH101" s="1"/>
      <c r="AI101" s="165">
        <f>(O101-(MAX($O$3:O101)))/(MAX($O$3:O101))</f>
        <v>0</v>
      </c>
      <c r="AJ101" s="166">
        <f>(P101-(MAX($P$3:P101)))/(MAX($P$3:P101))</f>
        <v>0</v>
      </c>
      <c r="AK101" s="166">
        <f>(Q101-(MAX($Q$3:Q101)))/(MAX($Q$3:Q101))</f>
        <v>-4.7602540755097749E-3</v>
      </c>
      <c r="AL101" s="167">
        <f>(R101-(MAX($R$3:R101)))/(MAX($R$3:R101))</f>
        <v>0</v>
      </c>
    </row>
    <row r="102" spans="1:38">
      <c r="H102" s="237" t="s">
        <v>73</v>
      </c>
      <c r="I102" s="35"/>
      <c r="J102" s="20">
        <f>O102/O101-1</f>
        <v>7.9130496740253964E-3</v>
      </c>
      <c r="K102" s="24">
        <f>P102/P101-1</f>
        <v>1.4206108803588524E-2</v>
      </c>
      <c r="L102" s="210">
        <v>5.7886836141007869E-4</v>
      </c>
      <c r="M102" s="16">
        <f>R102/R101-1</f>
        <v>2.3335242888117058E-2</v>
      </c>
      <c r="N102" s="2"/>
      <c r="O102" s="217">
        <v>16975.07</v>
      </c>
      <c r="P102" s="224">
        <v>22945.47</v>
      </c>
      <c r="Q102" s="25">
        <f t="shared" si="38"/>
        <v>13546.66454132463</v>
      </c>
      <c r="R102" s="232">
        <v>31046.62</v>
      </c>
      <c r="S102" s="2"/>
      <c r="T102" s="18">
        <f t="shared" si="42"/>
        <v>0.69750699999999999</v>
      </c>
      <c r="U102" s="27">
        <f t="shared" si="52"/>
        <v>1.2945470000000001</v>
      </c>
      <c r="V102" s="27">
        <f t="shared" si="52"/>
        <v>0.35466645413246295</v>
      </c>
      <c r="W102" s="19">
        <f t="shared" si="44"/>
        <v>2.1046619999999998</v>
      </c>
      <c r="X102" s="2"/>
      <c r="Y102" s="20"/>
      <c r="Z102" s="24"/>
      <c r="AA102" s="24"/>
      <c r="AB102" s="16"/>
      <c r="AC102" s="2"/>
      <c r="AD102" s="20"/>
      <c r="AE102" s="24"/>
      <c r="AF102" s="24"/>
      <c r="AG102" s="16"/>
      <c r="AH102" s="1"/>
      <c r="AI102" s="20">
        <f>(O102-(MAX($O$3:O102)))/(MAX($O$3:O102))</f>
        <v>0</v>
      </c>
      <c r="AJ102" s="24">
        <f>(P102-(MAX($P$3:P102)))/(MAX($P$3:P102))</f>
        <v>0</v>
      </c>
      <c r="AK102" s="24">
        <f>(Q102-(MAX($Q$3:Q102)))/(MAX($Q$3:Q102))</f>
        <v>-4.1841412745763067E-3</v>
      </c>
      <c r="AL102" s="16">
        <f>(R102-(MAX($R$3:R102)))/(MAX($R$3:R102))</f>
        <v>0</v>
      </c>
    </row>
    <row r="103" spans="1:38">
      <c r="H103" s="238" t="s">
        <v>74</v>
      </c>
      <c r="I103" s="35"/>
      <c r="J103" s="20">
        <f t="shared" ref="J103:K103" si="62">O103/O102-1</f>
        <v>8.8317750677906481E-3</v>
      </c>
      <c r="K103" s="24">
        <f t="shared" si="62"/>
        <v>1.7823561687775324E-2</v>
      </c>
      <c r="L103" s="210">
        <v>-1.2845404090918722E-3</v>
      </c>
      <c r="M103" s="16">
        <f t="shared" si="59"/>
        <v>3.0669683205450493E-2</v>
      </c>
      <c r="N103" s="2"/>
      <c r="O103" s="217">
        <v>17124.990000000002</v>
      </c>
      <c r="P103" s="224">
        <v>23354.44</v>
      </c>
      <c r="Q103" s="25">
        <f t="shared" si="38"/>
        <v>13529.263303312886</v>
      </c>
      <c r="R103" s="232">
        <v>31998.81</v>
      </c>
      <c r="S103" s="2"/>
      <c r="T103" s="18">
        <f t="shared" si="42"/>
        <v>0.71249900000000022</v>
      </c>
      <c r="U103" s="27">
        <f t="shared" si="52"/>
        <v>1.3354439999999999</v>
      </c>
      <c r="V103" s="27">
        <f t="shared" si="52"/>
        <v>0.35292633033128862</v>
      </c>
      <c r="W103" s="19">
        <f t="shared" si="44"/>
        <v>2.199881</v>
      </c>
      <c r="X103" s="2"/>
      <c r="Y103" s="20"/>
      <c r="Z103" s="24"/>
      <c r="AA103" s="24"/>
      <c r="AB103" s="16"/>
      <c r="AC103" s="2"/>
      <c r="AD103" s="20"/>
      <c r="AE103" s="24"/>
      <c r="AF103" s="24"/>
      <c r="AG103" s="16"/>
      <c r="AH103" s="1"/>
      <c r="AI103" s="20">
        <f>(O103-(MAX($O$3:O103)))/(MAX($O$3:O103))</f>
        <v>0</v>
      </c>
      <c r="AJ103" s="24">
        <f>(P103-(MAX($P$3:P103)))/(MAX($P$3:P103))</f>
        <v>0</v>
      </c>
      <c r="AK103" s="24">
        <f>(Q103-(MAX($Q$3:Q103)))/(MAX($Q$3:Q103))</f>
        <v>-5.4633069851236565E-3</v>
      </c>
      <c r="AL103" s="16">
        <f>(R103-(MAX($R$3:R103)))/(MAX($R$3:R103))</f>
        <v>0</v>
      </c>
    </row>
    <row r="104" spans="1:38" ht="15" thickBot="1">
      <c r="H104" s="239" t="s">
        <v>75</v>
      </c>
      <c r="I104" s="149"/>
      <c r="J104" s="139">
        <f>O104/O103-1</f>
        <v>1.3155628120074647E-2</v>
      </c>
      <c r="K104" s="140">
        <f>P104/P103-1</f>
        <v>8.5444138245234225E-3</v>
      </c>
      <c r="L104" s="211">
        <v>4.5900383894119656E-3</v>
      </c>
      <c r="M104" s="141">
        <f>R104/R103-1</f>
        <v>1.1118850982270834E-2</v>
      </c>
      <c r="N104" s="148"/>
      <c r="O104" s="218">
        <v>17350.28</v>
      </c>
      <c r="P104" s="225">
        <v>23553.99</v>
      </c>
      <c r="Q104" s="142">
        <f>Q103*(1+L104)</f>
        <v>13591.363141255555</v>
      </c>
      <c r="R104" s="233">
        <v>32354.6</v>
      </c>
      <c r="S104" s="148"/>
      <c r="T104" s="144">
        <f t="shared" si="42"/>
        <v>0.7350279999999999</v>
      </c>
      <c r="U104" s="145">
        <f t="shared" si="52"/>
        <v>1.3553990000000002</v>
      </c>
      <c r="V104" s="145">
        <f t="shared" si="52"/>
        <v>0.35913631412555552</v>
      </c>
      <c r="W104" s="146">
        <f t="shared" si="44"/>
        <v>2.2354599999999998</v>
      </c>
      <c r="X104" s="2"/>
      <c r="Y104" s="165">
        <f>(O104-O101)/O101</f>
        <v>3.0191547221793371E-2</v>
      </c>
      <c r="Z104" s="166">
        <f>(P104-P101)/P101</f>
        <v>4.110312600694755E-2</v>
      </c>
      <c r="AA104" s="166">
        <f>(Q104-Q101)/Q101</f>
        <v>3.8803802870793582E-3</v>
      </c>
      <c r="AB104" s="167">
        <f>(R104-R101)/R101</f>
        <v>6.6447891897664521E-2</v>
      </c>
      <c r="AC104" s="2"/>
      <c r="AD104" s="165">
        <f>(O104-O92)/O92</f>
        <v>0.1161260565233137</v>
      </c>
      <c r="AE104" s="166">
        <f>(P104-P92)/P92</f>
        <v>0.14246585309068344</v>
      </c>
      <c r="AF104" s="166">
        <f>(Q104-Q92)/Q92</f>
        <v>3.5418469213760587E-2</v>
      </c>
      <c r="AG104" s="167">
        <f>(R104-R92)/R92</f>
        <v>0.2183155896242133</v>
      </c>
      <c r="AH104" s="1"/>
      <c r="AI104" s="165">
        <f>(O104-(MAX($O$3:O104)))/(MAX($O$3:O104))</f>
        <v>0</v>
      </c>
      <c r="AJ104" s="166">
        <f>(P104-(MAX($P$3:P104)))/(MAX($P$3:P104))</f>
        <v>0</v>
      </c>
      <c r="AK104" s="166">
        <f>(Q104-(MAX($Q$3:Q104)))/(MAX($Q$3:Q104))</f>
        <v>-8.9834538450651435E-4</v>
      </c>
      <c r="AL104" s="167">
        <f>(R104-(MAX($R$3:R104)))/(MAX($R$3:R104))</f>
        <v>0</v>
      </c>
    </row>
    <row r="105" spans="1:38">
      <c r="H105" s="241">
        <f t="shared" ref="H105:H140" si="63">EOMONTH(H104,1)</f>
        <v>43131</v>
      </c>
      <c r="I105" s="35"/>
      <c r="J105" s="20">
        <f>O105/O104-1</f>
        <v>3.482595093566232E-2</v>
      </c>
      <c r="K105" s="24">
        <f>P105/P104-1</f>
        <v>2.9302890932703773E-2</v>
      </c>
      <c r="L105" s="210"/>
      <c r="M105" s="16">
        <f>R105/R104-1</f>
        <v>5.7253991704425244E-2</v>
      </c>
      <c r="N105" s="2"/>
      <c r="O105" s="217">
        <v>17954.52</v>
      </c>
      <c r="P105" s="224">
        <v>24244.19</v>
      </c>
      <c r="Q105" s="25"/>
      <c r="R105" s="232">
        <v>34207.03</v>
      </c>
      <c r="S105" s="2"/>
      <c r="T105" s="18">
        <f t="shared" si="42"/>
        <v>0.79545200000000005</v>
      </c>
      <c r="U105" s="27">
        <f t="shared" ref="U105:V120" si="64">(P105-$P$3)/$P$3</f>
        <v>1.4244189999999999</v>
      </c>
      <c r="V105" s="27">
        <f t="shared" si="64"/>
        <v>-1</v>
      </c>
      <c r="W105" s="19">
        <f t="shared" si="44"/>
        <v>2.420703</v>
      </c>
      <c r="X105" s="2"/>
      <c r="Y105" s="20"/>
      <c r="Z105" s="24"/>
      <c r="AA105" s="24"/>
      <c r="AB105" s="16"/>
      <c r="AC105" s="2"/>
      <c r="AD105" s="20"/>
      <c r="AE105" s="24"/>
      <c r="AF105" s="24"/>
      <c r="AG105" s="16"/>
      <c r="AH105" s="1"/>
      <c r="AI105" s="20">
        <f>(O105-(MAX($O$3:O105)))/(MAX($O$3:O105))</f>
        <v>0</v>
      </c>
      <c r="AJ105" s="24">
        <f>(P105-(MAX($P$3:P105)))/(MAX($P$3:P105))</f>
        <v>0</v>
      </c>
      <c r="AK105" s="24">
        <f>(Q105-(MAX($Q$3:Q105)))/(MAX($Q$3:Q105))</f>
        <v>-1</v>
      </c>
      <c r="AL105" s="16">
        <f>(R105-(MAX($R$3:R105)))/(MAX($R$3:R105))</f>
        <v>0</v>
      </c>
    </row>
    <row r="106" spans="1:38">
      <c r="H106" s="242">
        <f t="shared" si="63"/>
        <v>43159</v>
      </c>
      <c r="I106" s="35"/>
      <c r="J106" s="20">
        <f t="shared" ref="J106:K106" si="65">O106/O105-1</f>
        <v>-2.5961707692547686E-2</v>
      </c>
      <c r="K106" s="24">
        <f t="shared" si="65"/>
        <v>-2.5360302818943414E-2</v>
      </c>
      <c r="L106" s="210"/>
      <c r="M106" s="16">
        <f t="shared" ref="M106" si="66">R106/R105-1</f>
        <v>-3.6857336050513556E-2</v>
      </c>
      <c r="N106" s="2"/>
      <c r="O106" s="217">
        <v>17488.39</v>
      </c>
      <c r="P106" s="224">
        <v>23629.35</v>
      </c>
      <c r="Q106" s="25"/>
      <c r="R106" s="232">
        <v>32946.25</v>
      </c>
      <c r="S106" s="2"/>
      <c r="T106" s="18">
        <f t="shared" si="42"/>
        <v>0.74883899999999992</v>
      </c>
      <c r="U106" s="27">
        <f t="shared" si="64"/>
        <v>1.3629349999999998</v>
      </c>
      <c r="V106" s="27">
        <f t="shared" si="64"/>
        <v>-1</v>
      </c>
      <c r="W106" s="19">
        <f t="shared" si="44"/>
        <v>2.2946249999999999</v>
      </c>
      <c r="X106" s="2"/>
      <c r="Y106" s="20"/>
      <c r="Z106" s="24"/>
      <c r="AA106" s="24"/>
      <c r="AB106" s="16"/>
      <c r="AC106" s="2"/>
      <c r="AD106" s="20"/>
      <c r="AE106" s="24"/>
      <c r="AF106" s="24"/>
      <c r="AG106" s="16"/>
      <c r="AH106" s="1"/>
      <c r="AI106" s="20">
        <f>(O106-(MAX($O$3:O106)))/(MAX($O$3:O106))</f>
        <v>-2.5961707692547673E-2</v>
      </c>
      <c r="AJ106" s="24">
        <f>(P106-(MAX($P$3:P106)))/(MAX($P$3:P106))</f>
        <v>-2.5360302818943432E-2</v>
      </c>
      <c r="AK106" s="24">
        <f>(Q106-(MAX($Q$3:Q106)))/(MAX($Q$3:Q106))</f>
        <v>-1</v>
      </c>
      <c r="AL106" s="16">
        <f>(R106-(MAX($R$3:R106)))/(MAX($R$3:R106))</f>
        <v>-3.6857336050513563E-2</v>
      </c>
    </row>
    <row r="107" spans="1:38" ht="15" thickBot="1">
      <c r="H107" s="243">
        <f t="shared" si="63"/>
        <v>43190</v>
      </c>
      <c r="I107" s="35"/>
      <c r="J107" s="139">
        <f>O107/O106-1</f>
        <v>-1.3523257429643332E-2</v>
      </c>
      <c r="K107" s="140">
        <f>P107/P106-1</f>
        <v>-1.236301464069034E-2</v>
      </c>
      <c r="L107" s="211"/>
      <c r="M107" s="141">
        <f>R107/R106-1</f>
        <v>-2.5413210911712225E-2</v>
      </c>
      <c r="N107" s="2"/>
      <c r="O107" s="218">
        <v>17251.89</v>
      </c>
      <c r="P107" s="225">
        <v>23337.22</v>
      </c>
      <c r="Q107" s="142"/>
      <c r="R107" s="233">
        <v>32108.98</v>
      </c>
      <c r="S107" s="148"/>
      <c r="T107" s="144">
        <f t="shared" si="42"/>
        <v>0.72518899999999997</v>
      </c>
      <c r="U107" s="145">
        <f t="shared" si="64"/>
        <v>1.3337220000000001</v>
      </c>
      <c r="V107" s="145">
        <f t="shared" si="64"/>
        <v>-1</v>
      </c>
      <c r="W107" s="146">
        <f t="shared" si="44"/>
        <v>2.2108979999999998</v>
      </c>
      <c r="X107" s="2"/>
      <c r="Y107" s="165">
        <f>(O107-O104)/O104</f>
        <v>-5.6708018544945338E-3</v>
      </c>
      <c r="Z107" s="166">
        <f>(P107-P104)/P104</f>
        <v>-9.2031116596381513E-3</v>
      </c>
      <c r="AA107" s="166">
        <f>(Q107-Q104)/Q104</f>
        <v>-1</v>
      </c>
      <c r="AB107" s="167">
        <f>(R107-R104)/R104</f>
        <v>-7.5915016720960538E-3</v>
      </c>
      <c r="AC107" s="2"/>
      <c r="AD107" s="165"/>
      <c r="AE107" s="166"/>
      <c r="AF107" s="166"/>
      <c r="AG107" s="167"/>
      <c r="AH107" s="1"/>
      <c r="AI107" s="165">
        <f>(O107-(MAX($O$3:O107)))/(MAX($O$3:O107))</f>
        <v>-3.9133878265751522E-2</v>
      </c>
      <c r="AJ107" s="166">
        <f>(P107-(MAX($P$3:P107)))/(MAX($P$3:P107))</f>
        <v>-3.7409787664590882E-2</v>
      </c>
      <c r="AK107" s="166">
        <f>(Q107-(MAX($Q$3:Q107)))/(MAX($Q$3:Q107))</f>
        <v>-1</v>
      </c>
      <c r="AL107" s="167">
        <f>(R107-(MAX($R$3:R107)))/(MAX($R$3:R107))</f>
        <v>-6.1333883707530276E-2</v>
      </c>
    </row>
    <row r="108" spans="1:38">
      <c r="H108" s="241">
        <f t="shared" si="63"/>
        <v>43220</v>
      </c>
      <c r="I108" s="35"/>
      <c r="J108" s="20">
        <f>O108/O107-1</f>
        <v>6.0178913730610795E-3</v>
      </c>
      <c r="K108" s="24">
        <f>P108/P107-1</f>
        <v>-3.7536604617005587E-4</v>
      </c>
      <c r="L108" s="210"/>
      <c r="M108" s="16">
        <f>R108/R107-1</f>
        <v>3.8372442849321509E-3</v>
      </c>
      <c r="N108" s="2"/>
      <c r="O108" s="217">
        <v>17355.71</v>
      </c>
      <c r="P108" s="224">
        <v>23328.46</v>
      </c>
      <c r="Q108" s="25"/>
      <c r="R108" s="232">
        <v>32232.19</v>
      </c>
      <c r="S108" s="2"/>
      <c r="T108" s="18">
        <f t="shared" si="42"/>
        <v>0.73557099999999986</v>
      </c>
      <c r="U108" s="27">
        <f t="shared" si="64"/>
        <v>1.332846</v>
      </c>
      <c r="V108" s="27">
        <f t="shared" si="64"/>
        <v>-1</v>
      </c>
      <c r="W108" s="19">
        <f t="shared" si="44"/>
        <v>2.2232189999999998</v>
      </c>
      <c r="X108" s="2"/>
      <c r="Y108" s="20"/>
      <c r="Z108" s="24"/>
      <c r="AA108" s="24"/>
      <c r="AB108" s="16"/>
      <c r="AC108" s="2"/>
      <c r="AD108" s="20"/>
      <c r="AE108" s="24"/>
      <c r="AF108" s="24"/>
      <c r="AG108" s="16"/>
      <c r="AH108" s="1"/>
      <c r="AI108" s="20">
        <f>(O108-(MAX($O$3:O108)))/(MAX($O$3:O108))</f>
        <v>-3.3351490321100276E-2</v>
      </c>
      <c r="AJ108" s="24">
        <f>(P108-(MAX($P$3:P108)))/(MAX($P$3:P108))</f>
        <v>-3.7771111346677273E-2</v>
      </c>
      <c r="AK108" s="24">
        <f>(Q108-(MAX($Q$3:Q108)))/(MAX($Q$3:Q108))</f>
        <v>-1</v>
      </c>
      <c r="AL108" s="16">
        <f>(R108-(MAX($R$3:R108)))/(MAX($R$3:R108))</f>
        <v>-5.7731992517327586E-2</v>
      </c>
    </row>
    <row r="109" spans="1:38">
      <c r="H109" s="242">
        <f t="shared" si="63"/>
        <v>43251</v>
      </c>
      <c r="I109" s="35"/>
      <c r="J109" s="20">
        <f t="shared" ref="J109:K109" si="67">O109/O108-1</f>
        <v>1.0966995876285024E-2</v>
      </c>
      <c r="K109" s="24">
        <f t="shared" si="67"/>
        <v>1.743278381856328E-2</v>
      </c>
      <c r="L109" s="210"/>
      <c r="M109" s="16">
        <f t="shared" ref="M109" si="68">R109/R108-1</f>
        <v>2.4081826273672391E-2</v>
      </c>
      <c r="N109" s="2"/>
      <c r="O109" s="217">
        <v>17546.05</v>
      </c>
      <c r="P109" s="224">
        <v>23735.14</v>
      </c>
      <c r="Q109" s="25"/>
      <c r="R109" s="232">
        <v>33008.400000000001</v>
      </c>
      <c r="S109" s="2"/>
      <c r="T109" s="18">
        <f t="shared" si="42"/>
        <v>0.75460499999999997</v>
      </c>
      <c r="U109" s="27">
        <f t="shared" si="64"/>
        <v>1.3735139999999999</v>
      </c>
      <c r="V109" s="27">
        <f t="shared" si="64"/>
        <v>-1</v>
      </c>
      <c r="W109" s="19">
        <f t="shared" si="44"/>
        <v>2.30084</v>
      </c>
      <c r="X109" s="2"/>
      <c r="Y109" s="20"/>
      <c r="Z109" s="24"/>
      <c r="AA109" s="24"/>
      <c r="AB109" s="16"/>
      <c r="AC109" s="2"/>
      <c r="AD109" s="20"/>
      <c r="AE109" s="24"/>
      <c r="AF109" s="24"/>
      <c r="AG109" s="16"/>
      <c r="AH109" s="1"/>
      <c r="AI109" s="20">
        <f>(O109-(MAX($O$3:O109)))/(MAX($O$3:O109))</f>
        <v>-2.275026010163464E-2</v>
      </c>
      <c r="AJ109" s="24">
        <f>(P109-(MAX($P$3:P109)))/(MAX($P$3:P109))</f>
        <v>-2.0996783146807516E-2</v>
      </c>
      <c r="AK109" s="24">
        <f>(Q109-(MAX($Q$3:Q109)))/(MAX($Q$3:Q109))</f>
        <v>-1</v>
      </c>
      <c r="AL109" s="16">
        <f>(R109-(MAX($R$3:R109)))/(MAX($R$3:R109))</f>
        <v>-3.5040458057890363E-2</v>
      </c>
    </row>
    <row r="110" spans="1:38" ht="15" thickBot="1">
      <c r="H110" s="243">
        <f t="shared" si="63"/>
        <v>43281</v>
      </c>
      <c r="I110" s="35"/>
      <c r="J110" s="139">
        <f>O110/O109-1</f>
        <v>-6.1694797404544532E-3</v>
      </c>
      <c r="K110" s="140">
        <f>P110/P109-1</f>
        <v>3.3064898711361312E-3</v>
      </c>
      <c r="L110" s="211"/>
      <c r="M110" s="141">
        <f>R110/R109-1</f>
        <v>6.1550999139612372E-3</v>
      </c>
      <c r="N110" s="2"/>
      <c r="O110" s="218">
        <v>17437.8</v>
      </c>
      <c r="P110" s="225">
        <v>23813.62</v>
      </c>
      <c r="Q110" s="142"/>
      <c r="R110" s="233">
        <v>33211.57</v>
      </c>
      <c r="S110" s="148"/>
      <c r="T110" s="144">
        <f t="shared" si="42"/>
        <v>0.74377999999999989</v>
      </c>
      <c r="U110" s="145">
        <f t="shared" si="64"/>
        <v>1.381362</v>
      </c>
      <c r="V110" s="145">
        <f t="shared" si="64"/>
        <v>-1</v>
      </c>
      <c r="W110" s="146">
        <f t="shared" si="44"/>
        <v>2.3211569999999999</v>
      </c>
      <c r="X110" s="2"/>
      <c r="Y110" s="165">
        <f>(O110-O107)/O107</f>
        <v>1.0776210606490063E-2</v>
      </c>
      <c r="Z110" s="166">
        <f>(P110-P107)/P107</f>
        <v>2.0413742510890235E-2</v>
      </c>
      <c r="AA110" s="166" t="e">
        <f>(Q110-Q107)/Q107</f>
        <v>#DIV/0!</v>
      </c>
      <c r="AB110" s="167">
        <f>(R110-R107)/R107</f>
        <v>3.4338991771149387E-2</v>
      </c>
      <c r="AC110" s="2"/>
      <c r="AD110" s="165"/>
      <c r="AE110" s="166"/>
      <c r="AF110" s="166"/>
      <c r="AG110" s="167"/>
      <c r="AH110" s="1"/>
      <c r="AI110" s="165">
        <f>(O110-(MAX($O$3:O110)))/(MAX($O$3:O110))</f>
        <v>-2.877938257330194E-2</v>
      </c>
      <c r="AJ110" s="166">
        <f>(P110-(MAX($P$3:P110)))/(MAX($P$3:P110))</f>
        <v>-1.7759718926472681E-2</v>
      </c>
      <c r="AK110" s="166">
        <f>(Q110-(MAX($Q$3:Q110)))/(MAX($Q$3:Q110))</f>
        <v>-1</v>
      </c>
      <c r="AL110" s="167">
        <f>(R110-(MAX($R$3:R110)))/(MAX($R$3:R110))</f>
        <v>-2.9101035664306406E-2</v>
      </c>
    </row>
    <row r="111" spans="1:38">
      <c r="H111" s="241">
        <f t="shared" si="63"/>
        <v>43312</v>
      </c>
      <c r="I111" s="35"/>
      <c r="J111" s="20">
        <f>O111/O110-1</f>
        <v>1.5952126988496351E-2</v>
      </c>
      <c r="K111" s="24">
        <f>P111/P110-1</f>
        <v>2.2348975082326916E-2</v>
      </c>
      <c r="L111" s="210"/>
      <c r="M111" s="16">
        <f>R111/R110-1</f>
        <v>3.721353733051469E-2</v>
      </c>
      <c r="N111" s="2"/>
      <c r="O111" s="217">
        <v>17715.97</v>
      </c>
      <c r="P111" s="224">
        <v>24345.83</v>
      </c>
      <c r="Q111" s="25"/>
      <c r="R111" s="232">
        <v>34447.49</v>
      </c>
      <c r="S111" s="2"/>
      <c r="T111" s="18">
        <f t="shared" si="42"/>
        <v>0.77159700000000009</v>
      </c>
      <c r="U111" s="27">
        <f t="shared" si="64"/>
        <v>1.4345830000000002</v>
      </c>
      <c r="V111" s="27">
        <f t="shared" si="64"/>
        <v>-1</v>
      </c>
      <c r="W111" s="19">
        <f t="shared" si="44"/>
        <v>2.4447489999999998</v>
      </c>
      <c r="X111" s="2"/>
      <c r="Y111" s="20"/>
      <c r="Z111" s="24"/>
      <c r="AA111" s="24"/>
      <c r="AB111" s="16"/>
      <c r="AC111" s="2"/>
      <c r="AD111" s="20"/>
      <c r="AE111" s="24"/>
      <c r="AF111" s="24"/>
      <c r="AG111" s="16"/>
      <c r="AH111" s="1"/>
      <c r="AI111" s="20">
        <f>(O111-(MAX($O$3:O111)))/(MAX($O$3:O111))</f>
        <v>-1.3286347950265408E-2</v>
      </c>
      <c r="AJ111" s="24">
        <f>(P111-(MAX($P$3:P111)))/(MAX($P$3:P111))</f>
        <v>0</v>
      </c>
      <c r="AK111" s="24">
        <f>(Q111-(MAX($Q$3:Q111)))/(MAX($Q$3:Q111))</f>
        <v>-1</v>
      </c>
      <c r="AL111" s="16">
        <f>(R111-(MAX($R$3:R111)))/(MAX($R$3:R111))</f>
        <v>0</v>
      </c>
    </row>
    <row r="112" spans="1:38">
      <c r="H112" s="242">
        <f t="shared" si="63"/>
        <v>43343</v>
      </c>
      <c r="I112" s="35"/>
      <c r="J112" s="20">
        <f t="shared" ref="J112:K112" si="69">O112/O111-1</f>
        <v>1.0794780076958777E-2</v>
      </c>
      <c r="K112" s="24">
        <f t="shared" si="69"/>
        <v>2.2117545386622472E-2</v>
      </c>
      <c r="L112" s="210"/>
      <c r="M112" s="16">
        <f t="shared" ref="M112" si="70">R112/R111-1</f>
        <v>3.2585247865664524E-2</v>
      </c>
      <c r="N112" s="2"/>
      <c r="O112" s="217">
        <v>17907.21</v>
      </c>
      <c r="P112" s="224">
        <v>24884.3</v>
      </c>
      <c r="Q112" s="25"/>
      <c r="R112" s="232">
        <v>35569.97</v>
      </c>
      <c r="S112" s="2"/>
      <c r="T112" s="18">
        <f t="shared" si="42"/>
        <v>0.7907209999999999</v>
      </c>
      <c r="U112" s="27">
        <f t="shared" si="64"/>
        <v>1.4884299999999999</v>
      </c>
      <c r="V112" s="27">
        <f t="shared" si="64"/>
        <v>-1</v>
      </c>
      <c r="W112" s="19">
        <f t="shared" si="44"/>
        <v>2.556997</v>
      </c>
      <c r="X112" s="2"/>
      <c r="Y112" s="20"/>
      <c r="Z112" s="24"/>
      <c r="AA112" s="24"/>
      <c r="AB112" s="16"/>
      <c r="AC112" s="2"/>
      <c r="AD112" s="20"/>
      <c r="AE112" s="24"/>
      <c r="AF112" s="24"/>
      <c r="AG112" s="16"/>
      <c r="AH112" s="1"/>
      <c r="AI112" s="20">
        <f>(O112-(MAX($O$3:O112)))/(MAX($O$3:O112))</f>
        <v>-2.6349910774557776E-3</v>
      </c>
      <c r="AJ112" s="24">
        <f>(P112-(MAX($P$3:P112)))/(MAX($P$3:P112))</f>
        <v>0</v>
      </c>
      <c r="AK112" s="24">
        <f>(Q112-(MAX($Q$3:Q112)))/(MAX($Q$3:Q112))</f>
        <v>-1</v>
      </c>
      <c r="AL112" s="16">
        <f>(R112-(MAX($R$3:R112)))/(MAX($R$3:R112))</f>
        <v>0</v>
      </c>
    </row>
    <row r="113" spans="8:38" ht="15" thickBot="1">
      <c r="H113" s="243">
        <f t="shared" si="63"/>
        <v>43373</v>
      </c>
      <c r="I113" s="35"/>
      <c r="J113" s="139">
        <f>O113/O112-1</f>
        <v>-3.0602198779150491E-4</v>
      </c>
      <c r="K113" s="140">
        <f>P113/P112-1</f>
        <v>8.5756882853837979E-4</v>
      </c>
      <c r="L113" s="211"/>
      <c r="M113" s="141">
        <f>R113/R112-1</f>
        <v>5.6918799762832872E-3</v>
      </c>
      <c r="N113" s="2"/>
      <c r="O113" s="218">
        <v>17901.73</v>
      </c>
      <c r="P113" s="225">
        <v>24905.64</v>
      </c>
      <c r="Q113" s="142"/>
      <c r="R113" s="233">
        <v>35772.43</v>
      </c>
      <c r="S113" s="148"/>
      <c r="T113" s="144">
        <f t="shared" si="42"/>
        <v>0.7901729999999999</v>
      </c>
      <c r="U113" s="145">
        <f t="shared" si="64"/>
        <v>1.490564</v>
      </c>
      <c r="V113" s="145">
        <f t="shared" si="64"/>
        <v>-1</v>
      </c>
      <c r="W113" s="146">
        <f t="shared" si="44"/>
        <v>2.5772430000000002</v>
      </c>
      <c r="X113" s="2"/>
      <c r="Y113" s="165">
        <f>(O113-O110)/O110</f>
        <v>2.6604846941701378E-2</v>
      </c>
      <c r="Z113" s="166">
        <f>(P113-P110)/P110</f>
        <v>4.5856950770189517E-2</v>
      </c>
      <c r="AA113" s="166" t="e">
        <f>(Q113-Q110)/Q110</f>
        <v>#DIV/0!</v>
      </c>
      <c r="AB113" s="167">
        <f>(R113-R110)/R110</f>
        <v>7.7107465862047489E-2</v>
      </c>
      <c r="AC113" s="2"/>
      <c r="AD113" s="165"/>
      <c r="AE113" s="166"/>
      <c r="AF113" s="166"/>
      <c r="AG113" s="167"/>
      <c r="AH113" s="1"/>
      <c r="AI113" s="165">
        <f>(O113-(MAX($O$3:O113)))/(MAX($O$3:O113))</f>
        <v>-2.940206700039927E-3</v>
      </c>
      <c r="AJ113" s="166">
        <f>(P113-(MAX($P$3:P113)))/(MAX($P$3:P113))</f>
        <v>0</v>
      </c>
      <c r="AK113" s="166">
        <f>(Q113-(MAX($Q$3:Q113)))/(MAX($Q$3:Q113))</f>
        <v>-1</v>
      </c>
      <c r="AL113" s="167">
        <f>(R113-(MAX($R$3:R113)))/(MAX($R$3:R113))</f>
        <v>0</v>
      </c>
    </row>
    <row r="114" spans="8:38">
      <c r="H114" s="241">
        <f t="shared" si="63"/>
        <v>43404</v>
      </c>
      <c r="I114" s="35"/>
      <c r="J114" s="20">
        <f>O114/O113-1</f>
        <v>-4.195125275601852E-2</v>
      </c>
      <c r="K114" s="24">
        <f>P114/P113-1</f>
        <v>-4.4042634519731227E-2</v>
      </c>
      <c r="L114" s="210"/>
      <c r="M114" s="16">
        <f>R114/R113-1</f>
        <v>-6.8350123265319196E-2</v>
      </c>
      <c r="N114" s="2"/>
      <c r="O114" s="217">
        <v>17150.73</v>
      </c>
      <c r="P114" s="224">
        <v>23808.73</v>
      </c>
      <c r="Q114" s="25"/>
      <c r="R114" s="232">
        <v>33327.379999999997</v>
      </c>
      <c r="S114" s="2"/>
      <c r="T114" s="18">
        <f t="shared" si="42"/>
        <v>0.71507299999999996</v>
      </c>
      <c r="U114" s="27">
        <f t="shared" si="64"/>
        <v>1.380873</v>
      </c>
      <c r="V114" s="27">
        <f t="shared" si="64"/>
        <v>-1</v>
      </c>
      <c r="W114" s="19">
        <f t="shared" si="44"/>
        <v>2.3327379999999995</v>
      </c>
      <c r="X114" s="2"/>
      <c r="Y114" s="20"/>
      <c r="Z114" s="24"/>
      <c r="AA114" s="24"/>
      <c r="AB114" s="16"/>
      <c r="AC114" s="2"/>
      <c r="AD114" s="20"/>
      <c r="AE114" s="24"/>
      <c r="AF114" s="24"/>
      <c r="AG114" s="16"/>
      <c r="AH114" s="1"/>
      <c r="AI114" s="20">
        <f>(O114-(MAX($O$3:O114)))/(MAX($O$3:O114))</f>
        <v>-4.4768114101630167E-2</v>
      </c>
      <c r="AJ114" s="24">
        <f>(P114-(MAX($P$3:P114)))/(MAX($P$3:P114))</f>
        <v>-4.4042634519731269E-2</v>
      </c>
      <c r="AK114" s="24">
        <f>(Q114-(MAX($Q$3:Q114)))/(MAX($Q$3:Q114))</f>
        <v>-1</v>
      </c>
      <c r="AL114" s="16">
        <f>(R114-(MAX($R$3:R114)))/(MAX($R$3:R114))</f>
        <v>-6.835012326531921E-2</v>
      </c>
    </row>
    <row r="115" spans="8:38">
      <c r="H115" s="242">
        <f t="shared" si="63"/>
        <v>43434</v>
      </c>
      <c r="I115" s="35"/>
      <c r="J115" s="20">
        <f t="shared" ref="J115:K115" si="71">O115/O114-1</f>
        <v>9.165207545101417E-3</v>
      </c>
      <c r="K115" s="24">
        <f t="shared" si="71"/>
        <v>1.49277176901077E-2</v>
      </c>
      <c r="L115" s="210"/>
      <c r="M115" s="16">
        <f t="shared" ref="M115" si="72">R115/R114-1</f>
        <v>2.0378439589310737E-2</v>
      </c>
      <c r="N115" s="2"/>
      <c r="O115" s="217">
        <v>17307.919999999998</v>
      </c>
      <c r="P115" s="224">
        <v>24164.14</v>
      </c>
      <c r="Q115" s="25"/>
      <c r="R115" s="232">
        <v>34006.54</v>
      </c>
      <c r="S115" s="2"/>
      <c r="T115" s="18">
        <f t="shared" si="42"/>
        <v>0.73079199999999978</v>
      </c>
      <c r="U115" s="27">
        <f t="shared" si="64"/>
        <v>1.4164139999999998</v>
      </c>
      <c r="V115" s="27">
        <f t="shared" si="64"/>
        <v>-1</v>
      </c>
      <c r="W115" s="19">
        <f t="shared" si="44"/>
        <v>2.4006540000000003</v>
      </c>
      <c r="X115" s="2"/>
      <c r="Y115" s="20"/>
      <c r="Z115" s="24"/>
      <c r="AA115" s="24"/>
      <c r="AB115" s="16"/>
      <c r="AC115" s="2"/>
      <c r="AD115" s="20"/>
      <c r="AE115" s="24"/>
      <c r="AF115" s="24"/>
      <c r="AG115" s="16"/>
      <c r="AH115" s="1"/>
      <c r="AI115" s="20">
        <f>(O115-(MAX($O$3:O115)))/(MAX($O$3:O115))</f>
        <v>-3.6013215613672891E-2</v>
      </c>
      <c r="AJ115" s="24">
        <f>(P115-(MAX($P$3:P115)))/(MAX($P$3:P115))</f>
        <v>-2.9772372844062631E-2</v>
      </c>
      <c r="AK115" s="24">
        <f>(Q115-(MAX($Q$3:Q115)))/(MAX($Q$3:Q115))</f>
        <v>-1</v>
      </c>
      <c r="AL115" s="16">
        <f>(R115-(MAX($R$3:R115)))/(MAX($R$3:R115))</f>
        <v>-4.9364552533892707E-2</v>
      </c>
    </row>
    <row r="116" spans="8:38" ht="15" thickBot="1">
      <c r="H116" s="243">
        <f t="shared" si="63"/>
        <v>43465</v>
      </c>
      <c r="I116" s="35"/>
      <c r="J116" s="139">
        <f>O116/O115-1</f>
        <v>-2.8127007751364674E-2</v>
      </c>
      <c r="K116" s="140">
        <f>P116/P115-1</f>
        <v>-4.7440132361424747E-2</v>
      </c>
      <c r="L116" s="211"/>
      <c r="M116" s="141">
        <f>R116/R115-1</f>
        <v>-9.0290867580177236E-2</v>
      </c>
      <c r="N116" s="2"/>
      <c r="O116" s="218">
        <v>16821.099999999999</v>
      </c>
      <c r="P116" s="225">
        <v>23017.79</v>
      </c>
      <c r="Q116" s="142"/>
      <c r="R116" s="233">
        <v>30936.06</v>
      </c>
      <c r="S116" s="148"/>
      <c r="T116" s="144">
        <f t="shared" si="42"/>
        <v>0.68210999999999988</v>
      </c>
      <c r="U116" s="145">
        <f t="shared" si="64"/>
        <v>1.301779</v>
      </c>
      <c r="V116" s="145">
        <f t="shared" si="64"/>
        <v>-1</v>
      </c>
      <c r="W116" s="146">
        <f t="shared" si="44"/>
        <v>2.0936060000000003</v>
      </c>
      <c r="X116" s="2"/>
      <c r="Y116" s="165">
        <f>(O116-O113)/O113</f>
        <v>-6.036455694505509E-2</v>
      </c>
      <c r="Z116" s="166">
        <f>(P116-P113)/P113</f>
        <v>-7.5800099897051373E-2</v>
      </c>
      <c r="AA116" s="166" t="e">
        <f>(Q116-Q113)/Q113</f>
        <v>#DIV/0!</v>
      </c>
      <c r="AB116" s="167">
        <f>(R116-R113)/R113</f>
        <v>-0.13519825183807752</v>
      </c>
      <c r="AC116" s="2"/>
      <c r="AD116" s="165">
        <f>(O116-O104)/O104</f>
        <v>-3.0499795968710611E-2</v>
      </c>
      <c r="AE116" s="166">
        <f>(P116-P104)/P104</f>
        <v>-2.2764720542039828E-2</v>
      </c>
      <c r="AF116" s="166">
        <f>(Q116-Q104)/Q104</f>
        <v>-1</v>
      </c>
      <c r="AG116" s="167">
        <f>(R116-R104)/R104</f>
        <v>-4.3843533840628453E-2</v>
      </c>
      <c r="AH116" s="1"/>
      <c r="AI116" s="165">
        <f>(O116-(MAX($O$3:O116)))/(MAX($O$3:O116))</f>
        <v>-6.3127279370320227E-2</v>
      </c>
      <c r="AJ116" s="166">
        <f>(P116-(MAX($P$3:P116)))/(MAX($P$3:P116))</f>
        <v>-7.5800099897051373E-2</v>
      </c>
      <c r="AK116" s="166">
        <f>(Q116-(MAX($Q$3:Q116)))/(MAX($Q$3:Q116))</f>
        <v>-1</v>
      </c>
      <c r="AL116" s="167">
        <f>(R116-(MAX($R$3:R116)))/(MAX($R$3:R116))</f>
        <v>-0.13519825183807752</v>
      </c>
    </row>
    <row r="117" spans="8:38">
      <c r="H117" s="241">
        <f t="shared" si="63"/>
        <v>43496</v>
      </c>
      <c r="I117" s="35"/>
      <c r="J117" s="20">
        <f>O117/O116-1</f>
        <v>3.8251362871631445E-2</v>
      </c>
      <c r="K117" s="24">
        <f>P117/P116-1</f>
        <v>5.2242200489273749E-2</v>
      </c>
      <c r="L117" s="210"/>
      <c r="M117" s="16">
        <f>R117/R116-1</f>
        <v>8.013593198358171E-2</v>
      </c>
      <c r="N117" s="2"/>
      <c r="O117" s="217">
        <v>17464.53</v>
      </c>
      <c r="P117" s="224">
        <v>24220.29</v>
      </c>
      <c r="Q117" s="25"/>
      <c r="R117" s="232">
        <v>33415.15</v>
      </c>
      <c r="S117" s="2"/>
      <c r="T117" s="18">
        <f t="shared" si="42"/>
        <v>0.74645299999999992</v>
      </c>
      <c r="U117" s="27">
        <f t="shared" si="64"/>
        <v>1.422029</v>
      </c>
      <c r="V117" s="27">
        <f t="shared" si="64"/>
        <v>-1</v>
      </c>
      <c r="W117" s="19">
        <f t="shared" si="44"/>
        <v>2.3415150000000002</v>
      </c>
      <c r="X117" s="2"/>
      <c r="Y117" s="20"/>
      <c r="Z117" s="24"/>
      <c r="AA117" s="24"/>
      <c r="AB117" s="16"/>
      <c r="AC117" s="2"/>
      <c r="AD117" s="20"/>
      <c r="AE117" s="24"/>
      <c r="AF117" s="24"/>
      <c r="AG117" s="16"/>
      <c r="AH117" s="1"/>
      <c r="AI117" s="20">
        <f>(O117-(MAX($O$3:O117)))/(MAX($O$3:O117))</f>
        <v>-2.7290620968981716E-2</v>
      </c>
      <c r="AJ117" s="24">
        <f>(P117-(MAX($P$3:P117)))/(MAX($P$3:P117))</f>
        <v>-2.7517863423706379E-2</v>
      </c>
      <c r="AK117" s="24">
        <f>(Q117-(MAX($Q$3:Q117)))/(MAX($Q$3:Q117))</f>
        <v>-1</v>
      </c>
      <c r="AL117" s="16">
        <f>(R117-(MAX($R$3:R117)))/(MAX($R$3:R117))</f>
        <v>-6.589655776809121E-2</v>
      </c>
    </row>
    <row r="118" spans="8:38">
      <c r="H118" s="242">
        <f t="shared" si="63"/>
        <v>43524</v>
      </c>
      <c r="I118" s="35"/>
      <c r="J118" s="20">
        <f t="shared" ref="J118:K118" si="73">O118/O117-1</f>
        <v>1.2631316159095185E-2</v>
      </c>
      <c r="K118" s="24">
        <f t="shared" si="73"/>
        <v>1.8980367287096955E-2</v>
      </c>
      <c r="L118" s="210"/>
      <c r="M118" s="16">
        <f t="shared" ref="M118" si="74">R118/R117-1</f>
        <v>3.2108190446549001E-2</v>
      </c>
      <c r="N118" s="2"/>
      <c r="O118" s="217">
        <v>17685.13</v>
      </c>
      <c r="P118" s="224">
        <v>24680</v>
      </c>
      <c r="Q118" s="25"/>
      <c r="R118" s="232">
        <v>34488.050000000003</v>
      </c>
      <c r="S118" s="2"/>
      <c r="T118" s="18">
        <f t="shared" si="42"/>
        <v>0.76851300000000011</v>
      </c>
      <c r="U118" s="27">
        <f t="shared" si="64"/>
        <v>1.468</v>
      </c>
      <c r="V118" s="27">
        <f t="shared" si="64"/>
        <v>-1</v>
      </c>
      <c r="W118" s="19">
        <f t="shared" si="44"/>
        <v>2.4488050000000001</v>
      </c>
      <c r="X118" s="2"/>
      <c r="Y118" s="20"/>
      <c r="Z118" s="24"/>
      <c r="AA118" s="24"/>
      <c r="AB118" s="16"/>
      <c r="AC118" s="2"/>
      <c r="AD118" s="20"/>
      <c r="AE118" s="24"/>
      <c r="AF118" s="24"/>
      <c r="AG118" s="16"/>
      <c r="AH118" s="1"/>
      <c r="AI118" s="20">
        <f>(O118-(MAX($O$3:O118)))/(MAX($O$3:O118))</f>
        <v>-1.5004021271523796E-2</v>
      </c>
      <c r="AJ118" s="24">
        <f>(P118-(MAX($P$3:P118)))/(MAX($P$3:P118))</f>
        <v>-9.0597952913476394E-3</v>
      </c>
      <c r="AK118" s="24">
        <f>(Q118-(MAX($Q$3:Q118)))/(MAX($Q$3:Q118))</f>
        <v>-1</v>
      </c>
      <c r="AL118" s="16">
        <f>(R118-(MAX($R$3:R118)))/(MAX($R$3:R118))</f>
        <v>-3.5904186548132107E-2</v>
      </c>
    </row>
    <row r="119" spans="8:38" ht="15" thickBot="1">
      <c r="H119" s="243">
        <f>EOMONTH(H118,1)</f>
        <v>43555</v>
      </c>
      <c r="I119" s="35"/>
      <c r="J119" s="139">
        <f>O119/O118-1</f>
        <v>1.1349647981100386E-2</v>
      </c>
      <c r="K119" s="140">
        <f>P119/P118-1</f>
        <v>1.9520664505672691E-2</v>
      </c>
      <c r="L119" s="211"/>
      <c r="M119" s="141">
        <f>R119/R118-1</f>
        <v>1.9431658212047287E-2</v>
      </c>
      <c r="N119" s="2"/>
      <c r="O119" s="218">
        <v>17885.849999999999</v>
      </c>
      <c r="P119" s="225">
        <v>25161.77</v>
      </c>
      <c r="Q119" s="142"/>
      <c r="R119" s="233">
        <v>35158.21</v>
      </c>
      <c r="S119" s="148"/>
      <c r="T119" s="144">
        <f t="shared" si="42"/>
        <v>0.78858499999999987</v>
      </c>
      <c r="U119" s="145">
        <f t="shared" si="64"/>
        <v>1.5161770000000001</v>
      </c>
      <c r="V119" s="145">
        <f t="shared" si="64"/>
        <v>-1</v>
      </c>
      <c r="W119" s="146">
        <f t="shared" si="44"/>
        <v>2.5158209999999999</v>
      </c>
      <c r="X119" s="2"/>
      <c r="Y119" s="165">
        <f>(O119-O116)/O116</f>
        <v>6.3298476318433397E-2</v>
      </c>
      <c r="Z119" s="166">
        <f>(P119-P116)/P116</f>
        <v>9.314447651142875E-2</v>
      </c>
      <c r="AA119" s="166" t="e">
        <f>(Q119-Q116)/Q116</f>
        <v>#DIV/0!</v>
      </c>
      <c r="AB119" s="167">
        <f>(R119-R116)/R116</f>
        <v>0.13647988787195259</v>
      </c>
      <c r="AC119" s="2"/>
      <c r="AD119" s="165"/>
      <c r="AE119" s="166"/>
      <c r="AF119" s="166"/>
      <c r="AG119" s="167"/>
      <c r="AH119" s="1"/>
      <c r="AI119" s="165">
        <f>(O119-(MAX($O$3:O119)))/(MAX($O$3:O119))</f>
        <v>-3.8246636501561662E-3</v>
      </c>
      <c r="AJ119" s="166">
        <f>(P119-(MAX($P$3:P119)))/(MAX($P$3:P119))</f>
        <v>0</v>
      </c>
      <c r="AK119" s="166">
        <f>(Q119-(MAX($Q$3:Q119)))/(MAX($Q$3:Q119))</f>
        <v>-1</v>
      </c>
      <c r="AL119" s="167">
        <f>(R119-(MAX($R$3:R119)))/(MAX($R$3:R119))</f>
        <v>-1.7170206217469744E-2</v>
      </c>
    </row>
    <row r="120" spans="8:38">
      <c r="H120" s="241">
        <f t="shared" si="63"/>
        <v>43585</v>
      </c>
      <c r="I120" s="35"/>
      <c r="J120" s="20">
        <f>O120/O119-1</f>
        <v>1.2384091334770142E-2</v>
      </c>
      <c r="K120" s="24">
        <f>P120/P119-1</f>
        <v>2.4268165554331089E-2</v>
      </c>
      <c r="L120" s="210"/>
      <c r="M120" s="16">
        <f>R120/R119-1</f>
        <v>4.0489547107204871E-2</v>
      </c>
      <c r="N120" s="2"/>
      <c r="O120" s="217">
        <v>18107.349999999999</v>
      </c>
      <c r="P120" s="224">
        <v>25772.400000000001</v>
      </c>
      <c r="Q120" s="25"/>
      <c r="R120" s="232">
        <v>36581.75</v>
      </c>
      <c r="S120" s="2"/>
      <c r="T120" s="18">
        <f t="shared" si="42"/>
        <v>0.81073499999999987</v>
      </c>
      <c r="U120" s="27">
        <f t="shared" si="64"/>
        <v>1.5772400000000002</v>
      </c>
      <c r="V120" s="27">
        <f t="shared" si="64"/>
        <v>-1</v>
      </c>
      <c r="W120" s="19">
        <f t="shared" si="44"/>
        <v>2.658175</v>
      </c>
      <c r="X120" s="2"/>
      <c r="Y120" s="20"/>
      <c r="Z120" s="24"/>
      <c r="AA120" s="24"/>
      <c r="AB120" s="16"/>
      <c r="AC120" s="2"/>
      <c r="AD120" s="20"/>
      <c r="AE120" s="24"/>
      <c r="AF120" s="24"/>
      <c r="AG120" s="16"/>
      <c r="AH120" s="1"/>
      <c r="AI120" s="20">
        <f>(O120-(MAX($O$3:O120)))/(MAX($O$3:O120))</f>
        <v>0</v>
      </c>
      <c r="AJ120" s="24">
        <f>(P120-(MAX($P$3:P120)))/(MAX($P$3:P120))</f>
        <v>0</v>
      </c>
      <c r="AK120" s="24">
        <f>(Q120-(MAX($Q$3:Q120)))/(MAX($Q$3:Q120))</f>
        <v>-1</v>
      </c>
      <c r="AL120" s="16">
        <f>(R120-(MAX($R$3:R120)))/(MAX($R$3:R120))</f>
        <v>0</v>
      </c>
    </row>
    <row r="121" spans="8:38">
      <c r="H121" s="242">
        <f t="shared" si="63"/>
        <v>43616</v>
      </c>
      <c r="I121" s="35"/>
      <c r="J121" s="20">
        <f t="shared" ref="J121:K121" si="75">O121/O120-1</f>
        <v>-2.7523077645265515E-2</v>
      </c>
      <c r="K121" s="24">
        <f t="shared" si="75"/>
        <v>-3.156050658844356E-2</v>
      </c>
      <c r="L121" s="210"/>
      <c r="M121" s="16">
        <f t="shared" ref="M121" si="76">R121/R120-1</f>
        <v>-6.3548080668639373E-2</v>
      </c>
      <c r="N121" s="2"/>
      <c r="O121" s="217">
        <v>17608.98</v>
      </c>
      <c r="P121" s="224">
        <v>24959.01</v>
      </c>
      <c r="Q121" s="25"/>
      <c r="R121" s="232">
        <v>34257.050000000003</v>
      </c>
      <c r="S121" s="2"/>
      <c r="T121" s="18">
        <f t="shared" si="42"/>
        <v>0.76089799999999996</v>
      </c>
      <c r="U121" s="27">
        <f t="shared" ref="U121:V136" si="77">(P121-$P$3)/$P$3</f>
        <v>1.4959009999999999</v>
      </c>
      <c r="V121" s="27">
        <f t="shared" si="77"/>
        <v>-1</v>
      </c>
      <c r="W121" s="19">
        <f t="shared" si="44"/>
        <v>2.4257050000000002</v>
      </c>
      <c r="X121" s="2"/>
      <c r="Y121" s="20"/>
      <c r="Z121" s="24"/>
      <c r="AA121" s="24"/>
      <c r="AB121" s="16"/>
      <c r="AC121" s="2"/>
      <c r="AD121" s="20"/>
      <c r="AE121" s="24"/>
      <c r="AF121" s="24"/>
      <c r="AG121" s="16"/>
      <c r="AH121" s="1"/>
      <c r="AI121" s="20">
        <f>(O121-(MAX($O$3:O121)))/(MAX($O$3:O121))</f>
        <v>-2.7523077645265542E-2</v>
      </c>
      <c r="AJ121" s="24">
        <f>(P121-(MAX($P$3:P121)))/(MAX($P$3:P121))</f>
        <v>-3.1560506588443567E-2</v>
      </c>
      <c r="AK121" s="24">
        <f>(Q121-(MAX($Q$3:Q121)))/(MAX($Q$3:Q121))</f>
        <v>-1</v>
      </c>
      <c r="AL121" s="16">
        <f>(R121-(MAX($R$3:R121)))/(MAX($R$3:R121))</f>
        <v>-6.3548080668639331E-2</v>
      </c>
    </row>
    <row r="122" spans="8:38" ht="15" thickBot="1">
      <c r="H122" s="243">
        <f>EOMONTH(H121,1)</f>
        <v>43646</v>
      </c>
      <c r="I122" s="35"/>
      <c r="J122" s="139">
        <f>O122/O121-1</f>
        <v>2.7573999175420694E-2</v>
      </c>
      <c r="K122" s="140">
        <f>P122/P121-1</f>
        <v>4.705795622502662E-2</v>
      </c>
      <c r="L122" s="211"/>
      <c r="M122" s="141">
        <f>R122/R121-1</f>
        <v>7.0476296120068671E-2</v>
      </c>
      <c r="N122" s="2"/>
      <c r="O122" s="218">
        <v>18094.53</v>
      </c>
      <c r="P122" s="225">
        <v>26133.53</v>
      </c>
      <c r="Q122" s="142"/>
      <c r="R122" s="233">
        <v>36671.360000000001</v>
      </c>
      <c r="S122" s="148"/>
      <c r="T122" s="144">
        <f t="shared" si="42"/>
        <v>0.80945299999999987</v>
      </c>
      <c r="U122" s="145">
        <f t="shared" si="77"/>
        <v>1.6133529999999998</v>
      </c>
      <c r="V122" s="145">
        <f t="shared" si="77"/>
        <v>-1</v>
      </c>
      <c r="W122" s="146">
        <f t="shared" si="44"/>
        <v>2.6671360000000002</v>
      </c>
      <c r="X122" s="2"/>
      <c r="Y122" s="165">
        <f>(O122-O119)/O119</f>
        <v>1.1667323610563675E-2</v>
      </c>
      <c r="Z122" s="166">
        <f>(P122-P119)/P119</f>
        <v>3.8620494504162405E-2</v>
      </c>
      <c r="AA122" s="166" t="e">
        <f>(Q122-Q119)/Q119</f>
        <v>#DIV/0!</v>
      </c>
      <c r="AB122" s="167">
        <f>(R122-R119)/R119</f>
        <v>4.3038311677414794E-2</v>
      </c>
      <c r="AC122" s="2"/>
      <c r="AD122" s="165"/>
      <c r="AE122" s="166"/>
      <c r="AF122" s="166"/>
      <c r="AG122" s="167"/>
      <c r="AH122" s="1"/>
      <c r="AI122" s="165">
        <f>(O122-(MAX($O$3:O122)))/(MAX($O$3:O122))</f>
        <v>-7.0799979014045183E-4</v>
      </c>
      <c r="AJ122" s="166">
        <f>(P122-(MAX($P$3:P122)))/(MAX($P$3:P122))</f>
        <v>0</v>
      </c>
      <c r="AK122" s="166">
        <f>(Q122-(MAX($Q$3:Q122)))/(MAX($Q$3:Q122))</f>
        <v>-1</v>
      </c>
      <c r="AL122" s="167">
        <f>(R122-(MAX($R$3:R122)))/(MAX($R$3:R122))</f>
        <v>0</v>
      </c>
    </row>
    <row r="123" spans="8:38">
      <c r="H123" s="241">
        <f t="shared" si="63"/>
        <v>43677</v>
      </c>
      <c r="I123" s="35"/>
      <c r="J123" s="20">
        <f>O123/O122-1</f>
        <v>1.8518303597827801E-2</v>
      </c>
      <c r="K123" s="24">
        <f>P123/P122-1</f>
        <v>9.5685504407556632E-3</v>
      </c>
      <c r="L123" s="210"/>
      <c r="M123" s="16">
        <f>R123/R119-1</f>
        <v>5.8028835939031076E-2</v>
      </c>
      <c r="N123" s="2"/>
      <c r="O123" s="217">
        <v>18429.61</v>
      </c>
      <c r="P123" s="224">
        <v>26383.59</v>
      </c>
      <c r="Q123" s="25"/>
      <c r="R123" s="232">
        <v>37198.400000000001</v>
      </c>
      <c r="S123" s="2"/>
      <c r="T123" s="18">
        <f t="shared" si="42"/>
        <v>0.84296100000000007</v>
      </c>
      <c r="U123" s="27">
        <f t="shared" si="77"/>
        <v>1.6383590000000001</v>
      </c>
      <c r="V123" s="27">
        <f t="shared" si="77"/>
        <v>-1</v>
      </c>
      <c r="W123" s="19">
        <f t="shared" si="44"/>
        <v>2.71984</v>
      </c>
      <c r="X123" s="2"/>
      <c r="Y123" s="20"/>
      <c r="Z123" s="24"/>
      <c r="AA123" s="24"/>
      <c r="AB123" s="16"/>
      <c r="AC123" s="2"/>
      <c r="AD123" s="20"/>
      <c r="AE123" s="24"/>
      <c r="AF123" s="24"/>
      <c r="AG123" s="16"/>
      <c r="AH123" s="1"/>
      <c r="AI123" s="20">
        <f>(O123-(MAX($O$3:O123)))/(MAX($O$3:O123))</f>
        <v>0</v>
      </c>
      <c r="AJ123" s="24">
        <f>(P123-(MAX($P$3:P123)))/(MAX($P$3:P123))</f>
        <v>0</v>
      </c>
      <c r="AK123" s="24">
        <f>(Q123-(MAX($Q$3:Q123)))/(MAX($Q$3:Q123))</f>
        <v>-1</v>
      </c>
      <c r="AL123" s="16">
        <f>(R123-(MAX($R$3:R123)))/(MAX($R$3:R123))</f>
        <v>0</v>
      </c>
    </row>
    <row r="124" spans="8:38">
      <c r="H124" s="242">
        <f t="shared" si="63"/>
        <v>43708</v>
      </c>
      <c r="I124" s="35"/>
      <c r="J124" s="20">
        <f t="shared" ref="J124:K124" si="78">O124/O123-1</f>
        <v>-1.0097880530298697E-3</v>
      </c>
      <c r="K124" s="24">
        <f t="shared" si="78"/>
        <v>1.3519767400871352E-3</v>
      </c>
      <c r="L124" s="210"/>
      <c r="M124" s="16">
        <f t="shared" ref="M124" si="79">R124/R123-1</f>
        <v>-1.5840197427846481E-2</v>
      </c>
      <c r="N124" s="2"/>
      <c r="O124" s="217">
        <v>18411</v>
      </c>
      <c r="P124" s="224">
        <v>26419.26</v>
      </c>
      <c r="Q124" s="25"/>
      <c r="R124" s="232">
        <v>36609.17</v>
      </c>
      <c r="S124" s="2"/>
      <c r="T124" s="18">
        <f t="shared" si="42"/>
        <v>0.84109999999999996</v>
      </c>
      <c r="U124" s="27">
        <f t="shared" si="77"/>
        <v>1.6419259999999998</v>
      </c>
      <c r="V124" s="27">
        <f t="shared" si="77"/>
        <v>-1</v>
      </c>
      <c r="W124" s="19">
        <f t="shared" si="44"/>
        <v>2.660917</v>
      </c>
      <c r="X124" s="2"/>
      <c r="Y124" s="20"/>
      <c r="Z124" s="24"/>
      <c r="AA124" s="24"/>
      <c r="AB124" s="16"/>
      <c r="AC124" s="2"/>
      <c r="AD124" s="20"/>
      <c r="AE124" s="24"/>
      <c r="AF124" s="24"/>
      <c r="AG124" s="16"/>
      <c r="AH124" s="1"/>
      <c r="AI124" s="20">
        <f>(O124-(MAX($O$3:O124)))/(MAX($O$3:O124))</f>
        <v>-1.0097880530299112E-3</v>
      </c>
      <c r="AJ124" s="24">
        <f>(P124-(MAX($P$3:P124)))/(MAX($P$3:P124))</f>
        <v>0</v>
      </c>
      <c r="AK124" s="24">
        <f>(Q124-(MAX($Q$3:Q124)))/(MAX($Q$3:Q124))</f>
        <v>-1</v>
      </c>
      <c r="AL124" s="16">
        <f>(R124-(MAX($R$3:R124)))/(MAX($R$3:R124))</f>
        <v>-1.5840197427846446E-2</v>
      </c>
    </row>
    <row r="125" spans="8:38" ht="15" thickBot="1">
      <c r="H125" s="243">
        <f>EOMONTH(H124,1)</f>
        <v>43738</v>
      </c>
      <c r="I125" s="35"/>
      <c r="J125" s="139">
        <f>O125/O124-1</f>
        <v>6.357069143446914E-3</v>
      </c>
      <c r="K125" s="140">
        <f>P125/P124-1</f>
        <v>9.1614980888943265E-3</v>
      </c>
      <c r="L125" s="211"/>
      <c r="M125" s="141">
        <f>R125/R124-1</f>
        <v>1.8710339513296814E-2</v>
      </c>
      <c r="N125" s="2"/>
      <c r="O125" s="218">
        <v>18528.04</v>
      </c>
      <c r="P125" s="225">
        <v>26661.3</v>
      </c>
      <c r="Q125" s="142"/>
      <c r="R125" s="233">
        <v>37294.14</v>
      </c>
      <c r="S125" s="148"/>
      <c r="T125" s="144">
        <f t="shared" si="42"/>
        <v>0.85280400000000012</v>
      </c>
      <c r="U125" s="145">
        <f t="shared" si="77"/>
        <v>1.6661299999999999</v>
      </c>
      <c r="V125" s="145">
        <f t="shared" si="77"/>
        <v>-1</v>
      </c>
      <c r="W125" s="146">
        <f t="shared" si="44"/>
        <v>2.7294139999999998</v>
      </c>
      <c r="X125" s="2"/>
      <c r="Y125" s="165">
        <f>(O125-O122)/O122</f>
        <v>2.3958069096019739E-2</v>
      </c>
      <c r="Z125" s="166">
        <f>(P125-P122)/P122</f>
        <v>2.0195128633598312E-2</v>
      </c>
      <c r="AA125" s="166" t="e">
        <f>(Q125-Q122)/Q122</f>
        <v>#DIV/0!</v>
      </c>
      <c r="AB125" s="167">
        <f>(R125-R122)/R122</f>
        <v>1.6982735300790558E-2</v>
      </c>
      <c r="AC125" s="2"/>
      <c r="AD125" s="165"/>
      <c r="AE125" s="166"/>
      <c r="AF125" s="166"/>
      <c r="AG125" s="167"/>
      <c r="AH125" s="1"/>
      <c r="AI125" s="165">
        <f>(O125-(MAX($O$3:O125)))/(MAX($O$3:O125))</f>
        <v>0</v>
      </c>
      <c r="AJ125" s="166">
        <f>(P125-(MAX($P$3:P125)))/(MAX($P$3:P125))</f>
        <v>0</v>
      </c>
      <c r="AK125" s="166">
        <f>(Q125-(MAX($Q$3:Q125)))/(MAX($Q$3:Q125))</f>
        <v>-1</v>
      </c>
      <c r="AL125" s="167">
        <f>(R125-(MAX($R$3:R125)))/(MAX($R$3:R125))</f>
        <v>0</v>
      </c>
    </row>
    <row r="126" spans="8:38">
      <c r="H126" s="241">
        <f t="shared" si="63"/>
        <v>43769</v>
      </c>
      <c r="I126" s="35"/>
      <c r="J126" s="20">
        <f>O126/O125-1</f>
        <v>1.0233138529494035E-3</v>
      </c>
      <c r="K126" s="24">
        <f>P126/P125-1</f>
        <v>-1</v>
      </c>
      <c r="L126" s="210"/>
      <c r="M126" s="16">
        <f>R126/R122-1</f>
        <v>3.9012460950452965E-2</v>
      </c>
      <c r="N126" s="2"/>
      <c r="O126" s="270">
        <v>18547</v>
      </c>
      <c r="P126" s="268"/>
      <c r="Q126" s="25"/>
      <c r="R126" s="272">
        <v>38102</v>
      </c>
      <c r="S126" s="2"/>
      <c r="T126" s="18">
        <f t="shared" si="42"/>
        <v>0.85470000000000002</v>
      </c>
      <c r="U126" s="27">
        <f t="shared" si="77"/>
        <v>-1</v>
      </c>
      <c r="V126" s="27">
        <f t="shared" si="77"/>
        <v>-1</v>
      </c>
      <c r="W126" s="19">
        <f t="shared" si="44"/>
        <v>2.8102</v>
      </c>
      <c r="X126" s="2"/>
      <c r="Y126" s="20"/>
      <c r="Z126" s="24"/>
      <c r="AA126" s="24"/>
      <c r="AB126" s="16"/>
      <c r="AC126" s="2"/>
      <c r="AD126" s="20"/>
      <c r="AE126" s="24"/>
      <c r="AF126" s="24"/>
      <c r="AG126" s="16"/>
      <c r="AH126" s="1"/>
      <c r="AI126" s="20">
        <f>(O126-(MAX($O$3:O126)))/(MAX($O$3:O126))</f>
        <v>0</v>
      </c>
      <c r="AJ126" s="24">
        <f>(P126-(MAX($P$3:P126)))/(MAX($P$3:P126))</f>
        <v>-1</v>
      </c>
      <c r="AK126" s="24">
        <f>(Q126-(MAX($Q$3:Q126)))/(MAX($Q$3:Q126))</f>
        <v>-1</v>
      </c>
      <c r="AL126" s="16">
        <f>(R126-(MAX($R$3:R126)))/(MAX($R$3:R126))</f>
        <v>0</v>
      </c>
    </row>
    <row r="127" spans="8:38">
      <c r="H127" s="242">
        <f t="shared" si="63"/>
        <v>43799</v>
      </c>
      <c r="I127" s="35"/>
      <c r="J127" s="20">
        <f t="shared" ref="J127:K127" si="80">O127/O126-1</f>
        <v>1.1106917560791407E-2</v>
      </c>
      <c r="K127" s="24" t="e">
        <f t="shared" si="80"/>
        <v>#DIV/0!</v>
      </c>
      <c r="L127" s="210"/>
      <c r="M127" s="16">
        <f t="shared" ref="M127" si="81">R127/R126-1</f>
        <v>3.6297307227967091E-2</v>
      </c>
      <c r="N127" s="2"/>
      <c r="O127" s="270">
        <v>18753</v>
      </c>
      <c r="P127" s="268"/>
      <c r="Q127" s="25"/>
      <c r="R127" s="272">
        <v>39485</v>
      </c>
      <c r="S127" s="2"/>
      <c r="T127" s="18">
        <f t="shared" si="42"/>
        <v>0.87529999999999997</v>
      </c>
      <c r="U127" s="27">
        <f t="shared" si="77"/>
        <v>-1</v>
      </c>
      <c r="V127" s="27">
        <f t="shared" si="77"/>
        <v>-1</v>
      </c>
      <c r="W127" s="19">
        <f t="shared" si="44"/>
        <v>2.9485000000000001</v>
      </c>
      <c r="X127" s="2"/>
      <c r="Y127" s="20"/>
      <c r="Z127" s="24"/>
      <c r="AA127" s="24"/>
      <c r="AB127" s="16"/>
      <c r="AC127" s="2"/>
      <c r="AD127" s="20"/>
      <c r="AE127" s="24"/>
      <c r="AF127" s="24"/>
      <c r="AG127" s="16"/>
      <c r="AH127" s="1"/>
      <c r="AI127" s="20">
        <f>(O127-(MAX($O$3:O127)))/(MAX($O$3:O127))</f>
        <v>0</v>
      </c>
      <c r="AJ127" s="24">
        <f>(P127-(MAX($P$3:P127)))/(MAX($P$3:P127))</f>
        <v>-1</v>
      </c>
      <c r="AK127" s="24">
        <f>(Q127-(MAX($Q$3:Q127)))/(MAX($Q$3:Q127))</f>
        <v>-1</v>
      </c>
      <c r="AL127" s="16">
        <f>(R127-(MAX($R$3:R127)))/(MAX($R$3:R127))</f>
        <v>0</v>
      </c>
    </row>
    <row r="128" spans="8:38" ht="15" thickBot="1">
      <c r="H128" s="243">
        <f>EOMONTH(H127,1)</f>
        <v>43830</v>
      </c>
      <c r="I128" s="35"/>
      <c r="J128" s="139">
        <f>O128/O127-1</f>
        <v>9.0118914307044662E-3</v>
      </c>
      <c r="K128" s="140" t="e">
        <f>P128/P127-1</f>
        <v>#DIV/0!</v>
      </c>
      <c r="L128" s="211"/>
      <c r="M128" s="141">
        <f>R128/R127-1</f>
        <v>3.0188679245283012E-2</v>
      </c>
      <c r="N128" s="2"/>
      <c r="O128" s="271">
        <v>18922</v>
      </c>
      <c r="P128" s="269"/>
      <c r="Q128" s="142"/>
      <c r="R128" s="273">
        <v>40677</v>
      </c>
      <c r="S128" s="148"/>
      <c r="T128" s="144">
        <f t="shared" si="42"/>
        <v>0.89219999999999999</v>
      </c>
      <c r="U128" s="145">
        <f t="shared" si="77"/>
        <v>-1</v>
      </c>
      <c r="V128" s="145">
        <f t="shared" si="77"/>
        <v>-1</v>
      </c>
      <c r="W128" s="146">
        <f t="shared" si="44"/>
        <v>3.0676999999999999</v>
      </c>
      <c r="X128" s="2"/>
      <c r="Y128" s="165">
        <f>(O128-O125)/O125</f>
        <v>2.1262907463498518E-2</v>
      </c>
      <c r="Z128" s="166">
        <f>(P128-P125)/P125</f>
        <v>-1</v>
      </c>
      <c r="AA128" s="166" t="e">
        <f>(Q128-Q125)/Q125</f>
        <v>#DIV/0!</v>
      </c>
      <c r="AB128" s="167">
        <f>(R128-R125)/R125</f>
        <v>9.0707548156359161E-2</v>
      </c>
      <c r="AC128" s="2"/>
      <c r="AD128" s="165"/>
      <c r="AE128" s="166"/>
      <c r="AF128" s="166"/>
      <c r="AG128" s="167"/>
      <c r="AH128" s="1"/>
      <c r="AI128" s="165">
        <f>(O128-(MAX($O$3:O128)))/(MAX($O$3:O128))</f>
        <v>0</v>
      </c>
      <c r="AJ128" s="166">
        <f>(P128-(MAX($P$3:P128)))/(MAX($P$3:P128))</f>
        <v>-1</v>
      </c>
      <c r="AK128" s="166">
        <f>(Q128-(MAX($Q$3:Q128)))/(MAX($Q$3:Q128))</f>
        <v>-1</v>
      </c>
      <c r="AL128" s="167">
        <f>(R128-(MAX($R$3:R128)))/(MAX($R$3:R128))</f>
        <v>0</v>
      </c>
    </row>
    <row r="129" spans="8:38">
      <c r="H129" s="241">
        <f t="shared" si="63"/>
        <v>43861</v>
      </c>
      <c r="I129" s="35"/>
      <c r="J129" s="20">
        <f>O129/O128-1</f>
        <v>1.0569707219110214E-3</v>
      </c>
      <c r="K129" s="24" t="e">
        <f>P129/P128-1</f>
        <v>#DIV/0!</v>
      </c>
      <c r="L129" s="210"/>
      <c r="M129" s="16">
        <f>R129/R125-1</f>
        <v>9.02785263314827E-2</v>
      </c>
      <c r="N129" s="2"/>
      <c r="O129" s="270">
        <v>18942</v>
      </c>
      <c r="P129" s="268"/>
      <c r="Q129" s="25"/>
      <c r="R129" s="272">
        <v>40661</v>
      </c>
      <c r="S129" s="2"/>
      <c r="T129" s="18">
        <f t="shared" si="42"/>
        <v>0.89419999999999999</v>
      </c>
      <c r="U129" s="27">
        <f t="shared" si="77"/>
        <v>-1</v>
      </c>
      <c r="V129" s="27">
        <f t="shared" si="77"/>
        <v>-1</v>
      </c>
      <c r="W129" s="19">
        <f t="shared" si="44"/>
        <v>3.0661</v>
      </c>
      <c r="X129" s="2"/>
      <c r="Y129" s="20"/>
      <c r="Z129" s="24"/>
      <c r="AA129" s="24"/>
      <c r="AB129" s="16"/>
      <c r="AC129" s="2"/>
      <c r="AD129" s="20"/>
      <c r="AE129" s="24"/>
      <c r="AF129" s="24"/>
      <c r="AG129" s="16"/>
      <c r="AH129" s="1"/>
      <c r="AI129" s="20">
        <f>(O129-(MAX($O$3:O129)))/(MAX($O$3:O129))</f>
        <v>0</v>
      </c>
      <c r="AJ129" s="24">
        <f>(P129-(MAX($P$3:P129)))/(MAX($P$3:P129))</f>
        <v>-1</v>
      </c>
      <c r="AK129" s="24">
        <f>(Q129-(MAX($Q$3:Q129)))/(MAX($Q$3:Q129))</f>
        <v>-1</v>
      </c>
      <c r="AL129" s="16">
        <f>(R129-(MAX($R$3:R129)))/(MAX($R$3:R129))</f>
        <v>-3.9334267522186987E-4</v>
      </c>
    </row>
    <row r="130" spans="8:38">
      <c r="H130" s="242">
        <f t="shared" si="63"/>
        <v>43890</v>
      </c>
      <c r="I130" s="35"/>
      <c r="J130" s="20">
        <f t="shared" ref="J130:K130" si="82">O130/O129-1</f>
        <v>-7.3698659064512673E-2</v>
      </c>
      <c r="K130" s="24" t="e">
        <f t="shared" si="82"/>
        <v>#DIV/0!</v>
      </c>
      <c r="L130" s="210"/>
      <c r="M130" s="16">
        <f t="shared" ref="M130" si="83">R130/R129-1</f>
        <v>-8.2314748776468827E-2</v>
      </c>
      <c r="N130" s="2"/>
      <c r="O130" s="270">
        <v>17546</v>
      </c>
      <c r="P130" s="268"/>
      <c r="Q130" s="25"/>
      <c r="R130" s="272">
        <v>37314</v>
      </c>
      <c r="S130" s="2"/>
      <c r="T130" s="18">
        <f t="shared" si="42"/>
        <v>0.75460000000000005</v>
      </c>
      <c r="U130" s="27">
        <f t="shared" si="77"/>
        <v>-1</v>
      </c>
      <c r="V130" s="27">
        <f t="shared" si="77"/>
        <v>-1</v>
      </c>
      <c r="W130" s="19">
        <f t="shared" si="44"/>
        <v>2.7313999999999998</v>
      </c>
      <c r="X130" s="2"/>
      <c r="Y130" s="20"/>
      <c r="Z130" s="24"/>
      <c r="AA130" s="24"/>
      <c r="AB130" s="16"/>
      <c r="AC130" s="2"/>
      <c r="AD130" s="20"/>
      <c r="AE130" s="24"/>
      <c r="AF130" s="24"/>
      <c r="AG130" s="16"/>
      <c r="AH130" s="1"/>
      <c r="AI130" s="20">
        <f>(O130-(MAX($O$3:O130)))/(MAX($O$3:O130))</f>
        <v>-7.3698659064512728E-2</v>
      </c>
      <c r="AJ130" s="24">
        <f>(P130-(MAX($P$3:P130)))/(MAX($P$3:P130))</f>
        <v>-1</v>
      </c>
      <c r="AK130" s="24">
        <f>(Q130-(MAX($Q$3:Q130)))/(MAX($Q$3:Q130))</f>
        <v>-1</v>
      </c>
      <c r="AL130" s="16">
        <f>(R130-(MAX($R$3:R130)))/(MAX($R$3:R130))</f>
        <v>-8.2675713548196764E-2</v>
      </c>
    </row>
    <row r="131" spans="8:38" ht="15" thickBot="1">
      <c r="H131" s="243">
        <f>EOMONTH(H130,1)</f>
        <v>43921</v>
      </c>
      <c r="I131" s="35"/>
      <c r="J131" s="139">
        <f>O131/O130-1</f>
        <v>-0.17035221702952241</v>
      </c>
      <c r="K131" s="140" t="e">
        <f>P131/P130-1</f>
        <v>#DIV/0!</v>
      </c>
      <c r="L131" s="211"/>
      <c r="M131" s="141">
        <f>R131/R130-1</f>
        <v>-0.12351932250629793</v>
      </c>
      <c r="N131" s="2"/>
      <c r="O131" s="271">
        <v>14557</v>
      </c>
      <c r="P131" s="269"/>
      <c r="Q131" s="142"/>
      <c r="R131" s="273">
        <v>32705</v>
      </c>
      <c r="S131" s="148"/>
      <c r="T131" s="144">
        <f t="shared" si="42"/>
        <v>0.45569999999999999</v>
      </c>
      <c r="U131" s="145">
        <f t="shared" si="77"/>
        <v>-1</v>
      </c>
      <c r="V131" s="145">
        <f t="shared" si="77"/>
        <v>-1</v>
      </c>
      <c r="W131" s="146">
        <f t="shared" si="44"/>
        <v>2.2705000000000002</v>
      </c>
      <c r="X131" s="2"/>
      <c r="Y131" s="165">
        <f>(O131-O128)/O128</f>
        <v>-0.23068386005707642</v>
      </c>
      <c r="Z131" s="166" t="e">
        <f>(P131-P128)/P128</f>
        <v>#DIV/0!</v>
      </c>
      <c r="AA131" s="166" t="e">
        <f>(Q131-Q128)/Q128</f>
        <v>#DIV/0!</v>
      </c>
      <c r="AB131" s="167">
        <f>(R131-R128)/R128</f>
        <v>-0.19598298792929666</v>
      </c>
      <c r="AC131" s="2"/>
      <c r="AD131" s="165"/>
      <c r="AE131" s="166"/>
      <c r="AF131" s="166"/>
      <c r="AG131" s="167"/>
      <c r="AH131" s="1"/>
      <c r="AI131" s="165">
        <f>(O131-(MAX($O$3:O131)))/(MAX($O$3:O131))</f>
        <v>-0.23149614613029248</v>
      </c>
      <c r="AJ131" s="166">
        <f>(P131-(MAX($P$3:P131)))/(MAX($P$3:P131))</f>
        <v>-1</v>
      </c>
      <c r="AK131" s="166">
        <f>(Q131-(MAX($Q$3:Q131)))/(MAX($Q$3:Q131))</f>
        <v>-1</v>
      </c>
      <c r="AL131" s="167">
        <f>(R131-(MAX($R$3:R131)))/(MAX($R$3:R131))</f>
        <v>-0.19598298792929666</v>
      </c>
    </row>
    <row r="132" spans="8:38">
      <c r="H132" s="241">
        <f t="shared" si="63"/>
        <v>43951</v>
      </c>
      <c r="I132" s="35"/>
      <c r="J132" s="20">
        <f>O132/O131-1</f>
        <v>2.1707769457992798E-2</v>
      </c>
      <c r="K132" s="24" t="e">
        <f>P132/P131-1</f>
        <v>#DIV/0!</v>
      </c>
      <c r="L132" s="210"/>
      <c r="M132" s="16">
        <f>R132/R128-1</f>
        <v>-9.2927207021166747E-2</v>
      </c>
      <c r="N132" s="2"/>
      <c r="O132" s="270">
        <v>14873</v>
      </c>
      <c r="P132" s="288"/>
      <c r="Q132" s="289"/>
      <c r="R132" s="272">
        <v>36897</v>
      </c>
      <c r="S132" s="2"/>
      <c r="T132" s="18">
        <f t="shared" si="42"/>
        <v>0.48730000000000001</v>
      </c>
      <c r="U132" s="27">
        <f t="shared" si="77"/>
        <v>-1</v>
      </c>
      <c r="V132" s="27">
        <f t="shared" si="77"/>
        <v>-1</v>
      </c>
      <c r="W132" s="19">
        <f t="shared" si="44"/>
        <v>2.6897000000000002</v>
      </c>
      <c r="X132" s="2"/>
      <c r="Y132" s="20"/>
      <c r="Z132" s="24"/>
      <c r="AA132" s="24"/>
      <c r="AB132" s="16"/>
      <c r="AC132" s="2"/>
      <c r="AD132" s="20"/>
      <c r="AE132" s="24"/>
      <c r="AF132" s="24"/>
      <c r="AG132" s="16"/>
      <c r="AH132" s="1"/>
      <c r="AI132" s="20">
        <f>(O132-(MAX($O$3:O132)))/(MAX($O$3:O132))</f>
        <v>-0.21481364164290995</v>
      </c>
      <c r="AJ132" s="24">
        <f>(P132-(MAX($P$3:P132)))/(MAX($P$3:P132))</f>
        <v>-1</v>
      </c>
      <c r="AK132" s="24">
        <f>(Q132-(MAX($Q$3:Q132)))/(MAX($Q$3:Q132))</f>
        <v>-1</v>
      </c>
      <c r="AL132" s="16">
        <f>(R132-(MAX($R$3:R132)))/(MAX($R$3:R132))</f>
        <v>-9.2927207021166747E-2</v>
      </c>
    </row>
    <row r="133" spans="8:38">
      <c r="H133" s="242">
        <f t="shared" si="63"/>
        <v>43982</v>
      </c>
      <c r="I133" s="35"/>
      <c r="J133" s="20">
        <f t="shared" ref="J133:K133" si="84">O133/O132-1</f>
        <v>2.53479459423116E-2</v>
      </c>
      <c r="K133" s="24" t="e">
        <f t="shared" si="84"/>
        <v>#DIV/0!</v>
      </c>
      <c r="L133" s="210"/>
      <c r="M133" s="16">
        <f t="shared" ref="M133" si="85">R133/R132-1</f>
        <v>4.7646150093503481E-2</v>
      </c>
      <c r="N133" s="2"/>
      <c r="O133" s="270">
        <v>15250</v>
      </c>
      <c r="P133" s="288"/>
      <c r="Q133" s="289"/>
      <c r="R133" s="272">
        <v>38655</v>
      </c>
      <c r="S133" s="2"/>
      <c r="T133" s="18">
        <f t="shared" ref="T133:T140" si="86">(O133-$O$3)/$O$3</f>
        <v>0.52500000000000002</v>
      </c>
      <c r="U133" s="27">
        <f t="shared" si="77"/>
        <v>-1</v>
      </c>
      <c r="V133" s="27">
        <f t="shared" si="77"/>
        <v>-1</v>
      </c>
      <c r="W133" s="19">
        <f t="shared" ref="W133:W134" si="87">(R133-$R$3)/$R$3</f>
        <v>2.8654999999999999</v>
      </c>
      <c r="X133" s="2"/>
      <c r="Y133" s="20"/>
      <c r="Z133" s="24"/>
      <c r="AA133" s="24"/>
      <c r="AB133" s="16"/>
      <c r="AC133" s="2"/>
      <c r="AD133" s="20"/>
      <c r="AE133" s="24"/>
      <c r="AF133" s="24"/>
      <c r="AG133" s="16"/>
      <c r="AH133" s="1"/>
      <c r="AI133" s="20">
        <f>(O133-(MAX($O$3:O133)))/(MAX($O$3:O133))</f>
        <v>-0.19491078027663394</v>
      </c>
      <c r="AJ133" s="24">
        <f>(P133-(MAX($P$3:P133)))/(MAX($P$3:P133))</f>
        <v>-1</v>
      </c>
      <c r="AK133" s="24">
        <f>(Q133-(MAX($Q$3:Q133)))/(MAX($Q$3:Q133))</f>
        <v>-1</v>
      </c>
      <c r="AL133" s="16">
        <f>(R133-(MAX($R$3:R133)))/(MAX($R$3:R133))</f>
        <v>-4.9708680581163803E-2</v>
      </c>
    </row>
    <row r="134" spans="8:38" ht="15" thickBot="1">
      <c r="H134" s="243">
        <f t="shared" si="63"/>
        <v>44012</v>
      </c>
      <c r="I134" s="35"/>
      <c r="J134" s="139">
        <f>O134/O133-1</f>
        <v>1.6000000000000014E-2</v>
      </c>
      <c r="K134" s="140" t="e">
        <f>P134/P133-1</f>
        <v>#DIV/0!</v>
      </c>
      <c r="L134" s="211"/>
      <c r="M134" s="141">
        <f>R134/R133-1</f>
        <v>1.9893933514422368E-2</v>
      </c>
      <c r="N134" s="2"/>
      <c r="O134" s="271">
        <v>15494</v>
      </c>
      <c r="P134" s="288"/>
      <c r="Q134" s="289"/>
      <c r="R134" s="273">
        <v>39424</v>
      </c>
      <c r="S134" s="2"/>
      <c r="T134" s="144">
        <f t="shared" si="86"/>
        <v>0.5494</v>
      </c>
      <c r="U134" s="145">
        <f t="shared" si="77"/>
        <v>-1</v>
      </c>
      <c r="V134" s="145">
        <f t="shared" si="77"/>
        <v>-1</v>
      </c>
      <c r="W134" s="146">
        <f t="shared" si="87"/>
        <v>2.9424000000000001</v>
      </c>
      <c r="X134" s="2"/>
      <c r="Y134" s="165">
        <f>(O134-O131)/O131</f>
        <v>6.4367658171326503E-2</v>
      </c>
      <c r="Z134" s="166" t="e">
        <f>(P134-P131)/P131</f>
        <v>#DIV/0!</v>
      </c>
      <c r="AA134" s="166" t="e">
        <f>(Q134-Q131)/Q131</f>
        <v>#DIV/0!</v>
      </c>
      <c r="AB134" s="167">
        <f>(R134-R131)/R131</f>
        <v>0.20544259287570707</v>
      </c>
      <c r="AC134" s="2"/>
      <c r="AD134" s="165"/>
      <c r="AE134" s="166"/>
      <c r="AF134" s="166"/>
      <c r="AG134" s="167"/>
      <c r="AH134" s="1"/>
      <c r="AI134" s="165">
        <f>(O134-(MAX($O$3:O134)))/(MAX($O$3:O134))</f>
        <v>-0.18202935276106008</v>
      </c>
      <c r="AJ134" s="166">
        <f>(P134-(MAX($P$3:P134)))/(MAX($P$3:P134))</f>
        <v>-1</v>
      </c>
      <c r="AK134" s="166">
        <f>(Q134-(MAX($Q$3:Q134)))/(MAX($Q$3:Q134))</f>
        <v>-1</v>
      </c>
      <c r="AL134" s="167">
        <f>(R134-(MAX($R$3:R134)))/(MAX($R$3:R134))</f>
        <v>-3.0803648253312683E-2</v>
      </c>
    </row>
    <row r="135" spans="8:38">
      <c r="H135" s="241">
        <f t="shared" si="63"/>
        <v>44043</v>
      </c>
      <c r="I135" s="35"/>
      <c r="J135" s="20">
        <f>O135/O131-1</f>
        <v>8.9029332966957586E-2</v>
      </c>
      <c r="K135" s="24" t="e">
        <f>P135/P131-1</f>
        <v>#DIV/0!</v>
      </c>
      <c r="L135" s="210"/>
      <c r="M135" s="16">
        <f>R135/R128-1</f>
        <v>2.3832638800375117E-2</v>
      </c>
      <c r="N135" s="2"/>
      <c r="O135" s="270">
        <v>15853</v>
      </c>
      <c r="P135" s="268"/>
      <c r="Q135" s="25"/>
      <c r="R135" s="272">
        <v>41646.440248482861</v>
      </c>
      <c r="S135" s="2"/>
      <c r="T135" s="18">
        <f t="shared" si="86"/>
        <v>0.58530000000000004</v>
      </c>
      <c r="U135" s="27">
        <f t="shared" si="77"/>
        <v>-1</v>
      </c>
      <c r="V135" s="27">
        <f t="shared" si="77"/>
        <v>-1</v>
      </c>
      <c r="W135" s="19">
        <f>(R135-$R$3)/$R$3</f>
        <v>3.1646440248482861</v>
      </c>
      <c r="X135" s="2"/>
      <c r="Y135" s="20"/>
      <c r="Z135" s="24"/>
      <c r="AA135" s="24"/>
      <c r="AB135" s="16"/>
      <c r="AC135" s="2"/>
      <c r="AD135" s="20"/>
      <c r="AE135" s="24"/>
      <c r="AF135" s="24"/>
      <c r="AG135" s="16"/>
      <c r="AH135" s="1"/>
      <c r="AI135" s="20">
        <f>(O135-(MAX($O$3:O135)))/(MAX($O$3:O135))</f>
        <v>-0.16307676063773624</v>
      </c>
      <c r="AJ135" s="24">
        <f>(P135-(MAX($P$3:P135)))/(MAX($P$3:P135))</f>
        <v>-1</v>
      </c>
      <c r="AK135" s="24">
        <f>(Q135-(MAX($Q$3:Q135)))/(MAX($Q$3:Q135))</f>
        <v>-1</v>
      </c>
      <c r="AL135" s="16">
        <f>(R135-(MAX($R$3:R135)))/(MAX($R$3:R135))</f>
        <v>0</v>
      </c>
    </row>
    <row r="136" spans="8:38">
      <c r="H136" s="242">
        <f t="shared" si="63"/>
        <v>44074</v>
      </c>
      <c r="I136" s="35"/>
      <c r="J136" s="20">
        <f t="shared" ref="J136:K140" si="88">O136/O135-1</f>
        <v>1.2615908660822406E-3</v>
      </c>
      <c r="K136" s="24" t="e">
        <f t="shared" si="88"/>
        <v>#DIV/0!</v>
      </c>
      <c r="L136" s="210"/>
      <c r="M136" s="16">
        <f>R136/R135-1</f>
        <v>7.1879829682211405E-2</v>
      </c>
      <c r="N136" s="2"/>
      <c r="O136" s="270">
        <v>15873</v>
      </c>
      <c r="P136" s="268"/>
      <c r="Q136" s="25"/>
      <c r="R136" s="272">
        <v>44639.979280414205</v>
      </c>
      <c r="S136" s="2"/>
      <c r="T136" s="18">
        <f t="shared" si="86"/>
        <v>0.58730000000000004</v>
      </c>
      <c r="U136" s="27">
        <f t="shared" si="77"/>
        <v>-1</v>
      </c>
      <c r="V136" s="27">
        <f t="shared" si="77"/>
        <v>-1</v>
      </c>
      <c r="W136" s="19">
        <f>(R136-$R$3)/$R$3</f>
        <v>3.4639979280414206</v>
      </c>
      <c r="X136" s="2"/>
      <c r="Y136" s="20"/>
      <c r="Z136" s="24"/>
      <c r="AA136" s="24"/>
      <c r="AB136" s="16"/>
      <c r="AC136" s="2"/>
      <c r="AD136" s="20"/>
      <c r="AE136" s="24"/>
      <c r="AF136" s="24"/>
      <c r="AG136" s="16"/>
      <c r="AH136" s="1"/>
      <c r="AI136" s="20">
        <f>(O136-(MAX($O$3:O136)))/(MAX($O$3:O136))</f>
        <v>-0.16202090592334495</v>
      </c>
      <c r="AJ136" s="24">
        <f>(P136-(MAX($P$3:P136)))/(MAX($P$3:P136))</f>
        <v>-1</v>
      </c>
      <c r="AK136" s="24">
        <f>(Q136-(MAX($Q$3:Q136)))/(MAX($Q$3:Q136))</f>
        <v>-1</v>
      </c>
      <c r="AL136" s="16">
        <f>(R136-(MAX($R$3:R136)))/(MAX($R$3:R136))</f>
        <v>0</v>
      </c>
    </row>
    <row r="137" spans="8:38" ht="15" thickBot="1">
      <c r="H137" s="242">
        <f t="shared" si="63"/>
        <v>44104</v>
      </c>
      <c r="I137" s="35"/>
      <c r="J137" s="20">
        <f t="shared" si="88"/>
        <v>1.2600012600012533E-3</v>
      </c>
      <c r="K137" s="24" t="e">
        <f t="shared" si="88"/>
        <v>#DIV/0!</v>
      </c>
      <c r="L137" s="210"/>
      <c r="M137" s="16">
        <f t="shared" ref="M137:M140" si="89">R137/R136-1</f>
        <v>-3.7997194147475488E-2</v>
      </c>
      <c r="N137" s="2"/>
      <c r="O137" s="271">
        <v>15893</v>
      </c>
      <c r="P137" s="268"/>
      <c r="Q137" s="25"/>
      <c r="R137" s="273">
        <v>42943.785320957024</v>
      </c>
      <c r="S137" s="2"/>
      <c r="T137" s="18">
        <f t="shared" si="86"/>
        <v>0.58930000000000005</v>
      </c>
      <c r="U137" s="27">
        <f t="shared" ref="U137:V140" si="90">(P137-$P$3)/$P$3</f>
        <v>-1</v>
      </c>
      <c r="V137" s="27">
        <f t="shared" si="90"/>
        <v>-1</v>
      </c>
      <c r="W137" s="19">
        <f t="shared" ref="W137:W140" si="91">(R137-$R$3)/$R$3</f>
        <v>3.2943785320957022</v>
      </c>
      <c r="X137" s="2"/>
      <c r="Y137" s="165">
        <f>(O137-O134)/O134</f>
        <v>2.575190396282432E-2</v>
      </c>
      <c r="Z137" s="166" t="e">
        <f t="shared" ref="Z137:AB137" si="92">(P137-P134)/P134</f>
        <v>#DIV/0!</v>
      </c>
      <c r="AA137" s="166" t="e">
        <f t="shared" si="92"/>
        <v>#DIV/0!</v>
      </c>
      <c r="AB137" s="167">
        <f t="shared" si="92"/>
        <v>8.9280268896028414E-2</v>
      </c>
      <c r="AC137" s="2"/>
      <c r="AD137" s="20"/>
      <c r="AE137" s="24"/>
      <c r="AF137" s="24"/>
      <c r="AG137" s="16"/>
      <c r="AH137" s="1"/>
      <c r="AI137" s="20">
        <f>(O137-(MAX($O$3:O137)))/(MAX($O$3:O137))</f>
        <v>-0.16096505120895366</v>
      </c>
      <c r="AJ137" s="24">
        <f>(P137-(MAX($P$3:P137)))/(MAX($P$3:P137))</f>
        <v>-1</v>
      </c>
      <c r="AK137" s="24">
        <f>(Q137-(MAX($Q$3:Q137)))/(MAX($Q$3:Q137))</f>
        <v>-1</v>
      </c>
      <c r="AL137" s="16">
        <f>(R137-(MAX($R$3:R137)))/(MAX($R$3:R137))</f>
        <v>-3.7997194147475481E-2</v>
      </c>
    </row>
    <row r="138" spans="8:38">
      <c r="H138" s="242">
        <f t="shared" si="63"/>
        <v>44135</v>
      </c>
      <c r="I138" s="35"/>
      <c r="J138" s="20">
        <f t="shared" si="88"/>
        <v>-2.5294154659283974E-2</v>
      </c>
      <c r="K138" s="24" t="e">
        <f t="shared" si="88"/>
        <v>#DIV/0!</v>
      </c>
      <c r="L138" s="210"/>
      <c r="M138" s="16">
        <f t="shared" si="89"/>
        <v>-2.6595124589533281E-2</v>
      </c>
      <c r="N138" s="2"/>
      <c r="O138" s="270">
        <v>15491</v>
      </c>
      <c r="P138" s="268"/>
      <c r="Q138" s="25"/>
      <c r="R138" s="272">
        <v>41801.69</v>
      </c>
      <c r="S138" s="2"/>
      <c r="T138" s="18">
        <f t="shared" si="86"/>
        <v>0.54910000000000003</v>
      </c>
      <c r="U138" s="27">
        <f t="shared" si="90"/>
        <v>-1</v>
      </c>
      <c r="V138" s="27">
        <f t="shared" si="90"/>
        <v>-1</v>
      </c>
      <c r="W138" s="19">
        <f t="shared" si="91"/>
        <v>3.1801690000000002</v>
      </c>
      <c r="X138" s="2"/>
      <c r="Y138" s="20"/>
      <c r="Z138" s="24"/>
      <c r="AA138" s="24"/>
      <c r="AB138" s="16"/>
      <c r="AC138" s="2"/>
      <c r="AD138" s="20"/>
      <c r="AE138" s="24"/>
      <c r="AF138" s="24"/>
      <c r="AG138" s="16"/>
      <c r="AH138" s="1"/>
      <c r="AI138" s="20">
        <f>(O138-(MAX($O$3:O138)))/(MAX($O$3:O138))</f>
        <v>-0.18218773096821878</v>
      </c>
      <c r="AJ138" s="24">
        <f>(P138-(MAX($P$3:P138)))/(MAX($P$3:P138))</f>
        <v>-1</v>
      </c>
      <c r="AK138" s="24">
        <f>(Q138-(MAX($Q$3:Q138)))/(MAX($Q$3:Q138))</f>
        <v>-1</v>
      </c>
      <c r="AL138" s="16">
        <f>(R138-(MAX($R$3:R138)))/(MAX($R$3:R138))</f>
        <v>-6.3581778624603943E-2</v>
      </c>
    </row>
    <row r="139" spans="8:38">
      <c r="H139" s="242">
        <f t="shared" si="63"/>
        <v>44165</v>
      </c>
      <c r="I139" s="35"/>
      <c r="J139" s="20">
        <f t="shared" si="88"/>
        <v>0.12581498934865398</v>
      </c>
      <c r="K139" s="24" t="e">
        <f t="shared" si="88"/>
        <v>#DIV/0!</v>
      </c>
      <c r="L139" s="210"/>
      <c r="M139" s="16">
        <f t="shared" si="89"/>
        <v>0.10949999999999993</v>
      </c>
      <c r="N139" s="2"/>
      <c r="O139" s="270">
        <v>17440</v>
      </c>
      <c r="P139" s="268"/>
      <c r="Q139" s="25"/>
      <c r="R139" s="272">
        <v>46378.975055000003</v>
      </c>
      <c r="S139" s="2"/>
      <c r="T139" s="18">
        <f t="shared" si="86"/>
        <v>0.74399999999999999</v>
      </c>
      <c r="U139" s="27">
        <f t="shared" si="90"/>
        <v>-1</v>
      </c>
      <c r="V139" s="27">
        <f t="shared" si="90"/>
        <v>-1</v>
      </c>
      <c r="W139" s="19">
        <f t="shared" si="91"/>
        <v>3.6378975055000002</v>
      </c>
      <c r="X139" s="2"/>
      <c r="Y139" s="20"/>
      <c r="Z139" s="24"/>
      <c r="AA139" s="24"/>
      <c r="AB139" s="16"/>
      <c r="AC139" s="2"/>
      <c r="AD139" s="20"/>
      <c r="AE139" s="24"/>
      <c r="AF139" s="24"/>
      <c r="AG139" s="16"/>
      <c r="AH139" s="1"/>
      <c r="AI139" s="20">
        <f>(O139-(MAX($O$3:O139)))/(MAX($O$3:O139))</f>
        <v>-7.9294689050786613E-2</v>
      </c>
      <c r="AJ139" s="24">
        <f>(P139-(MAX($P$3:P139)))/(MAX($P$3:P139))</f>
        <v>-1</v>
      </c>
      <c r="AK139" s="24">
        <f>(Q139-(MAX($Q$3:Q139)))/(MAX($Q$3:Q139))</f>
        <v>-1</v>
      </c>
      <c r="AL139" s="16">
        <f>(R139-(MAX($R$3:R139)))/(MAX($R$3:R139))</f>
        <v>0</v>
      </c>
    </row>
    <row r="140" spans="8:38" ht="15" thickBot="1">
      <c r="H140" s="292">
        <f t="shared" si="63"/>
        <v>44196</v>
      </c>
      <c r="I140" s="293"/>
      <c r="J140" s="294">
        <f t="shared" si="88"/>
        <v>4.787844036697253E-2</v>
      </c>
      <c r="K140" s="295" t="e">
        <f t="shared" si="88"/>
        <v>#DIV/0!</v>
      </c>
      <c r="L140" s="295"/>
      <c r="M140" s="296">
        <f t="shared" si="89"/>
        <v>3.839999999999999E-2</v>
      </c>
      <c r="N140" s="2"/>
      <c r="O140" s="271">
        <v>18275</v>
      </c>
      <c r="P140" s="269"/>
      <c r="Q140" s="142"/>
      <c r="R140" s="273">
        <v>48159.927697112005</v>
      </c>
      <c r="S140" s="148"/>
      <c r="T140" s="169">
        <f t="shared" si="86"/>
        <v>0.82750000000000001</v>
      </c>
      <c r="U140" s="170">
        <f t="shared" si="90"/>
        <v>-1</v>
      </c>
      <c r="V140" s="170">
        <f t="shared" si="90"/>
        <v>-1</v>
      </c>
      <c r="W140" s="171">
        <f t="shared" si="91"/>
        <v>3.8159927697112006</v>
      </c>
      <c r="X140" s="2"/>
      <c r="Y140" s="165">
        <f>(O140-O137)/O137</f>
        <v>0.14987730447366765</v>
      </c>
      <c r="Z140" s="166" t="e">
        <f t="shared" ref="Z140:AB140" si="93">(P140-P137)/P137</f>
        <v>#DIV/0!</v>
      </c>
      <c r="AA140" s="166" t="e">
        <f t="shared" si="93"/>
        <v>#DIV/0!</v>
      </c>
      <c r="AB140" s="167">
        <f t="shared" si="93"/>
        <v>0.12146442930380076</v>
      </c>
      <c r="AC140" s="2"/>
      <c r="AD140" s="165"/>
      <c r="AE140" s="166"/>
      <c r="AF140" s="166"/>
      <c r="AG140" s="167"/>
      <c r="AH140" s="1"/>
      <c r="AI140" s="139">
        <f>(O140-(MAX($O$3:O140)))/(MAX($O$3:O140))</f>
        <v>-3.5212754724949849E-2</v>
      </c>
      <c r="AJ140" s="140">
        <f>(P140-(MAX($P$3:P140)))/(MAX($P$3:P140))</f>
        <v>-1</v>
      </c>
      <c r="AK140" s="140">
        <f>(Q140-(MAX($Q$3:Q140)))/(MAX($Q$3:Q140))</f>
        <v>-1</v>
      </c>
      <c r="AL140" s="141">
        <f>(R140-(MAX($R$3:R140)))/(MAX($R$3:R140))</f>
        <v>0</v>
      </c>
    </row>
    <row r="141" spans="8:38">
      <c r="H141" s="22"/>
      <c r="I141" s="44"/>
      <c r="J141" s="24"/>
      <c r="K141" s="24"/>
      <c r="L141" s="24"/>
      <c r="M141" s="24"/>
      <c r="N141"/>
      <c r="O141" s="244"/>
      <c r="P141" s="245"/>
      <c r="Q141" s="246"/>
      <c r="R141" s="244"/>
      <c r="S141" s="44"/>
      <c r="T141" s="46"/>
      <c r="U141" s="21"/>
      <c r="V141" s="21"/>
      <c r="W141" s="46"/>
      <c r="X141" s="44"/>
      <c r="Y141" s="47"/>
      <c r="Z141" s="21"/>
      <c r="AA141" s="21"/>
      <c r="AB141" s="47"/>
      <c r="AC141" s="44"/>
      <c r="AD141" s="47"/>
      <c r="AE141" s="21"/>
      <c r="AF141" s="21"/>
      <c r="AG141" s="47"/>
      <c r="AH141" s="21"/>
      <c r="AI141" s="1"/>
      <c r="AJ141" s="21"/>
      <c r="AK141" s="21"/>
      <c r="AL141" s="1"/>
    </row>
    <row r="142" spans="8:38">
      <c r="H142" s="22"/>
      <c r="I142" s="44"/>
      <c r="J142" s="24"/>
      <c r="K142" s="24"/>
      <c r="L142" s="24"/>
      <c r="M142" s="24"/>
      <c r="N142"/>
      <c r="O142" s="244"/>
      <c r="P142" s="247"/>
      <c r="Q142" s="248"/>
      <c r="R142" s="247"/>
      <c r="S142" s="44"/>
      <c r="T142" s="46"/>
      <c r="U142" s="21"/>
      <c r="V142" s="21"/>
      <c r="W142" s="46"/>
      <c r="X142" s="44"/>
      <c r="Y142" s="47"/>
      <c r="Z142" s="21"/>
      <c r="AA142" s="21"/>
      <c r="AB142" s="47"/>
      <c r="AC142" s="44"/>
      <c r="AD142" s="47"/>
      <c r="AE142" s="21"/>
      <c r="AF142" s="21"/>
      <c r="AG142" s="47"/>
      <c r="AH142" s="21"/>
      <c r="AI142" s="1"/>
      <c r="AJ142" s="21"/>
      <c r="AK142" s="21"/>
      <c r="AL142" s="1"/>
    </row>
    <row r="143" spans="8:38">
      <c r="H143" s="22"/>
      <c r="I143" s="44"/>
      <c r="J143" s="24"/>
      <c r="K143" s="24"/>
      <c r="L143" s="24"/>
      <c r="M143" s="24"/>
      <c r="N143"/>
      <c r="O143" s="244"/>
      <c r="P143" s="245"/>
      <c r="Q143" s="246"/>
      <c r="R143" s="244"/>
      <c r="S143" s="44"/>
      <c r="T143" s="46"/>
      <c r="U143" s="21"/>
      <c r="V143" s="21"/>
      <c r="W143" s="46"/>
      <c r="X143" s="44"/>
      <c r="Y143" s="47"/>
      <c r="Z143" s="21"/>
      <c r="AA143" s="21"/>
      <c r="AB143" s="47"/>
      <c r="AC143" s="44"/>
      <c r="AD143" s="47"/>
      <c r="AE143" s="21"/>
      <c r="AF143" s="21"/>
      <c r="AG143" s="47"/>
      <c r="AH143" s="21"/>
      <c r="AI143" s="1"/>
      <c r="AJ143" s="21"/>
      <c r="AK143" s="21"/>
      <c r="AL143" s="1"/>
    </row>
    <row r="144" spans="8:38">
      <c r="H144" s="22"/>
      <c r="I144" s="44"/>
      <c r="J144" s="24"/>
      <c r="K144" s="24"/>
      <c r="L144" s="24"/>
      <c r="M144" s="24"/>
      <c r="N144"/>
      <c r="O144" s="45"/>
      <c r="P144" s="73"/>
      <c r="Q144" s="21"/>
      <c r="R144" s="45"/>
      <c r="S144" s="44"/>
      <c r="T144" s="46"/>
      <c r="U144" s="21"/>
      <c r="V144" s="21"/>
      <c r="W144" s="46"/>
      <c r="X144" s="44"/>
      <c r="Y144" s="47"/>
      <c r="Z144" s="21"/>
      <c r="AA144" s="21"/>
      <c r="AB144" s="47"/>
      <c r="AC144" s="44"/>
      <c r="AD144" s="47"/>
      <c r="AE144" s="21"/>
      <c r="AF144" s="21"/>
      <c r="AG144" s="47"/>
      <c r="AH144" s="21"/>
      <c r="AI144" s="1"/>
      <c r="AJ144" s="21"/>
      <c r="AK144" s="21"/>
      <c r="AL144" s="1"/>
    </row>
    <row r="145" spans="8:38">
      <c r="H145" s="22"/>
      <c r="I145" s="44"/>
      <c r="J145" s="24"/>
      <c r="K145" s="24"/>
      <c r="L145" s="24"/>
      <c r="M145" s="24"/>
      <c r="N145"/>
      <c r="O145" s="45"/>
      <c r="P145" s="73"/>
      <c r="Q145" s="21"/>
      <c r="R145" s="45"/>
      <c r="S145" s="44"/>
      <c r="T145" s="46"/>
      <c r="U145" s="21"/>
      <c r="V145" s="21"/>
      <c r="W145" s="46"/>
      <c r="X145" s="44"/>
      <c r="Y145" s="47"/>
      <c r="Z145" s="21"/>
      <c r="AA145" s="21"/>
      <c r="AB145" s="47"/>
      <c r="AC145" s="44"/>
      <c r="AD145" s="47"/>
      <c r="AE145" s="21"/>
      <c r="AF145" s="21"/>
      <c r="AG145" s="47"/>
      <c r="AH145" s="21"/>
      <c r="AI145" s="1"/>
      <c r="AJ145" s="21"/>
      <c r="AK145" s="21"/>
      <c r="AL145" s="1"/>
    </row>
    <row r="146" spans="8:38">
      <c r="H146" s="22"/>
      <c r="I146" s="44"/>
      <c r="J146" s="24"/>
      <c r="K146" s="24"/>
      <c r="L146" s="24"/>
      <c r="M146" s="24"/>
      <c r="N146"/>
      <c r="O146" s="45"/>
      <c r="P146" s="73"/>
      <c r="Q146" s="21"/>
      <c r="R146" s="45"/>
      <c r="S146" s="44"/>
      <c r="T146" s="46"/>
      <c r="U146" s="21"/>
      <c r="V146" s="21"/>
      <c r="W146" s="46"/>
      <c r="X146" s="44"/>
      <c r="Y146" s="47"/>
      <c r="Z146" s="21"/>
      <c r="AA146" s="21"/>
      <c r="AB146" s="47"/>
      <c r="AC146" s="44"/>
      <c r="AD146" s="47"/>
      <c r="AE146" s="21"/>
      <c r="AF146" s="21"/>
      <c r="AG146" s="47"/>
      <c r="AH146" s="21"/>
      <c r="AI146" s="1"/>
      <c r="AJ146" s="21"/>
      <c r="AK146" s="21"/>
      <c r="AL146" s="1"/>
    </row>
    <row r="147" spans="8:38">
      <c r="H147" s="22"/>
      <c r="I147" s="44"/>
      <c r="J147" s="24"/>
      <c r="K147" s="24"/>
      <c r="L147" s="24"/>
      <c r="M147" s="24"/>
      <c r="N147"/>
      <c r="O147" s="45"/>
      <c r="P147" s="73"/>
      <c r="Q147" s="21"/>
      <c r="R147" s="45"/>
      <c r="S147" s="44"/>
      <c r="T147" s="46"/>
      <c r="U147" s="21"/>
      <c r="V147" s="21"/>
      <c r="W147" s="46"/>
      <c r="X147" s="44"/>
      <c r="Y147" s="47"/>
      <c r="Z147" s="21"/>
      <c r="AA147" s="21"/>
      <c r="AB147" s="47"/>
      <c r="AC147" s="44"/>
      <c r="AD147" s="47"/>
      <c r="AE147" s="21"/>
      <c r="AF147" s="21"/>
      <c r="AG147" s="47"/>
      <c r="AH147" s="21"/>
      <c r="AI147" s="1"/>
      <c r="AJ147" s="21"/>
      <c r="AK147" s="21"/>
      <c r="AL147" s="1"/>
    </row>
    <row r="148" spans="8:38">
      <c r="H148" s="22"/>
      <c r="I148" s="44"/>
      <c r="J148" s="24"/>
      <c r="K148" s="24"/>
      <c r="L148" s="24"/>
      <c r="M148" s="24"/>
      <c r="N148"/>
      <c r="O148" s="45"/>
      <c r="P148" s="73"/>
      <c r="Q148" s="21"/>
      <c r="R148" s="45"/>
      <c r="S148" s="44"/>
      <c r="T148" s="46"/>
      <c r="U148" s="21"/>
      <c r="V148" s="21"/>
      <c r="W148" s="46"/>
      <c r="X148" s="44"/>
      <c r="Y148" s="47"/>
      <c r="Z148" s="21"/>
      <c r="AA148" s="21"/>
      <c r="AB148" s="47"/>
      <c r="AC148" s="44"/>
      <c r="AD148" s="47"/>
      <c r="AE148" s="21"/>
      <c r="AF148" s="21"/>
      <c r="AG148" s="47"/>
      <c r="AH148" s="21"/>
      <c r="AI148" s="1"/>
      <c r="AJ148" s="21"/>
      <c r="AK148" s="21"/>
      <c r="AL148" s="1"/>
    </row>
    <row r="149" spans="8:38">
      <c r="H149" s="22"/>
      <c r="I149" s="44"/>
      <c r="J149" s="24"/>
      <c r="K149" s="24"/>
      <c r="L149" s="24"/>
      <c r="M149" s="24"/>
      <c r="N149"/>
      <c r="O149" s="45"/>
      <c r="P149" s="73"/>
      <c r="Q149" s="21"/>
      <c r="R149" s="45"/>
      <c r="S149" s="44"/>
      <c r="T149" s="46"/>
      <c r="U149" s="21"/>
      <c r="V149" s="21"/>
      <c r="W149" s="46"/>
      <c r="X149" s="44"/>
      <c r="Y149" s="47"/>
      <c r="Z149" s="21"/>
      <c r="AA149" s="21"/>
      <c r="AB149" s="47"/>
      <c r="AC149" s="44"/>
      <c r="AD149" s="47"/>
      <c r="AE149" s="21"/>
      <c r="AF149" s="21"/>
      <c r="AG149" s="47"/>
      <c r="AH149" s="21"/>
      <c r="AI149" s="1"/>
      <c r="AJ149" s="21"/>
      <c r="AK149" s="21"/>
      <c r="AL149" s="1"/>
    </row>
    <row r="150" spans="8:38">
      <c r="H150" s="22"/>
      <c r="I150" s="44"/>
      <c r="J150" s="24"/>
      <c r="K150" s="24"/>
      <c r="L150" s="24"/>
      <c r="M150" s="24"/>
      <c r="N150"/>
      <c r="O150" s="45"/>
      <c r="P150" s="73"/>
      <c r="Q150" s="21"/>
      <c r="R150" s="45"/>
      <c r="S150" s="44"/>
      <c r="T150" s="46"/>
      <c r="U150" s="21"/>
      <c r="V150" s="21"/>
      <c r="W150" s="46"/>
      <c r="X150" s="44"/>
      <c r="Y150" s="47"/>
      <c r="Z150" s="21"/>
      <c r="AA150" s="21"/>
      <c r="AB150" s="47"/>
      <c r="AC150" s="44"/>
      <c r="AD150" s="47"/>
      <c r="AE150" s="21"/>
      <c r="AF150" s="21"/>
      <c r="AG150" s="47"/>
      <c r="AH150" s="21"/>
      <c r="AI150" s="1"/>
      <c r="AJ150" s="21"/>
      <c r="AK150" s="21"/>
      <c r="AL150" s="1"/>
    </row>
    <row r="151" spans="8:38">
      <c r="H151" s="22"/>
      <c r="I151" s="44"/>
      <c r="J151" s="24"/>
      <c r="K151" s="24"/>
      <c r="L151" s="24"/>
      <c r="M151" s="24"/>
      <c r="N151"/>
      <c r="O151" s="45"/>
      <c r="P151" s="73"/>
      <c r="Q151" s="21"/>
      <c r="R151" s="45"/>
      <c r="S151" s="44"/>
      <c r="T151" s="46"/>
      <c r="U151" s="21"/>
      <c r="V151" s="21"/>
      <c r="W151" s="46"/>
      <c r="X151" s="44"/>
      <c r="Y151" s="47"/>
      <c r="Z151" s="21"/>
      <c r="AA151" s="21"/>
      <c r="AB151" s="47"/>
      <c r="AC151" s="44"/>
      <c r="AD151" s="47"/>
      <c r="AE151" s="21"/>
      <c r="AF151" s="21"/>
      <c r="AG151" s="47"/>
      <c r="AH151" s="21"/>
      <c r="AI151" s="1"/>
      <c r="AJ151" s="21"/>
      <c r="AK151" s="21"/>
      <c r="AL151" s="1"/>
    </row>
    <row r="152" spans="8:38">
      <c r="H152" s="22"/>
      <c r="I152" s="44"/>
      <c r="J152" s="24"/>
      <c r="K152" s="24"/>
      <c r="L152" s="24"/>
      <c r="M152" s="24"/>
      <c r="N152"/>
      <c r="O152" s="45"/>
      <c r="P152" s="73"/>
      <c r="Q152" s="21"/>
      <c r="R152" s="45"/>
      <c r="S152" s="44"/>
      <c r="T152" s="46"/>
      <c r="U152" s="21"/>
      <c r="V152" s="21"/>
      <c r="W152" s="46"/>
      <c r="X152" s="44"/>
      <c r="Y152" s="47"/>
      <c r="Z152" s="21"/>
      <c r="AA152" s="21"/>
      <c r="AB152" s="47"/>
      <c r="AC152" s="44"/>
      <c r="AD152" s="47"/>
      <c r="AE152" s="21"/>
      <c r="AF152" s="21"/>
      <c r="AG152" s="47"/>
      <c r="AH152" s="21"/>
      <c r="AI152" s="1"/>
      <c r="AJ152" s="21"/>
      <c r="AK152" s="21"/>
      <c r="AL152" s="1"/>
    </row>
    <row r="153" spans="8:38">
      <c r="H153" s="22"/>
      <c r="I153" s="44"/>
      <c r="J153" s="24"/>
      <c r="K153" s="24"/>
      <c r="L153" s="24"/>
      <c r="M153" s="24"/>
      <c r="N153"/>
      <c r="O153" s="45"/>
      <c r="P153" s="73"/>
      <c r="Q153" s="21"/>
      <c r="R153" s="45"/>
      <c r="S153" s="44"/>
      <c r="T153" s="46"/>
      <c r="U153" s="21"/>
      <c r="V153" s="21"/>
      <c r="W153" s="46"/>
      <c r="X153" s="44"/>
      <c r="Y153" s="47"/>
      <c r="Z153" s="21"/>
      <c r="AA153" s="21"/>
      <c r="AB153" s="47"/>
      <c r="AC153" s="44"/>
      <c r="AD153" s="47"/>
      <c r="AE153" s="21"/>
      <c r="AF153" s="21"/>
      <c r="AG153" s="47"/>
      <c r="AH153" s="21"/>
      <c r="AI153" s="1"/>
      <c r="AJ153" s="21"/>
      <c r="AK153" s="21"/>
      <c r="AL153" s="1"/>
    </row>
    <row r="154" spans="8:38">
      <c r="H154" s="22"/>
      <c r="I154" s="44"/>
      <c r="J154" s="24"/>
      <c r="K154" s="24"/>
      <c r="L154" s="24"/>
      <c r="M154" s="24"/>
      <c r="N154"/>
      <c r="O154" s="45"/>
      <c r="P154" s="73"/>
      <c r="Q154" s="21"/>
      <c r="R154" s="45"/>
      <c r="S154" s="44"/>
      <c r="T154" s="46"/>
      <c r="U154" s="21"/>
      <c r="V154" s="21"/>
      <c r="W154" s="46"/>
      <c r="X154" s="44"/>
      <c r="Y154" s="47"/>
      <c r="Z154" s="21"/>
      <c r="AA154" s="21"/>
      <c r="AB154" s="47"/>
      <c r="AC154" s="44"/>
      <c r="AD154" s="47"/>
      <c r="AE154" s="21"/>
      <c r="AF154" s="21"/>
      <c r="AG154" s="47"/>
      <c r="AH154" s="21"/>
      <c r="AI154" s="1"/>
      <c r="AJ154" s="21"/>
      <c r="AK154" s="21"/>
      <c r="AL154" s="1"/>
    </row>
    <row r="155" spans="8:38">
      <c r="H155" s="22"/>
      <c r="I155" s="44"/>
      <c r="J155" s="24"/>
      <c r="K155" s="24"/>
      <c r="L155" s="24"/>
      <c r="M155" s="24"/>
      <c r="N155"/>
      <c r="O155" s="45"/>
      <c r="P155" s="73"/>
      <c r="Q155" s="21"/>
      <c r="R155" s="45"/>
      <c r="S155" s="44"/>
      <c r="T155" s="46"/>
      <c r="U155" s="21"/>
      <c r="V155" s="21"/>
      <c r="W155" s="46"/>
      <c r="X155" s="44"/>
      <c r="Y155" s="47"/>
      <c r="Z155" s="21"/>
      <c r="AA155" s="21"/>
      <c r="AB155" s="47"/>
      <c r="AC155" s="44"/>
      <c r="AD155" s="47"/>
      <c r="AE155" s="21"/>
      <c r="AF155" s="21"/>
      <c r="AG155" s="47"/>
      <c r="AH155" s="21"/>
      <c r="AI155" s="1"/>
      <c r="AJ155" s="21"/>
      <c r="AK155" s="21"/>
      <c r="AL155" s="1"/>
    </row>
    <row r="156" spans="8:38">
      <c r="H156" s="22"/>
      <c r="I156" s="44"/>
      <c r="J156" s="24"/>
      <c r="K156" s="24"/>
      <c r="L156" s="24"/>
      <c r="M156" s="24"/>
      <c r="N156"/>
      <c r="O156" s="45"/>
      <c r="P156" s="73"/>
      <c r="Q156" s="21"/>
      <c r="R156" s="45"/>
      <c r="S156" s="44"/>
      <c r="T156" s="46"/>
      <c r="U156" s="21"/>
      <c r="V156" s="21"/>
      <c r="W156" s="46"/>
      <c r="X156" s="44"/>
      <c r="Y156" s="47"/>
      <c r="Z156" s="21"/>
      <c r="AA156" s="21"/>
      <c r="AB156" s="47"/>
      <c r="AC156" s="44"/>
      <c r="AD156" s="47"/>
      <c r="AE156" s="21"/>
      <c r="AF156" s="21"/>
      <c r="AG156" s="47"/>
      <c r="AH156" s="21"/>
      <c r="AI156" s="1"/>
      <c r="AJ156" s="21"/>
      <c r="AK156" s="21"/>
      <c r="AL156" s="1"/>
    </row>
    <row r="157" spans="8:38">
      <c r="H157" s="22"/>
      <c r="I157" s="44"/>
      <c r="J157" s="24"/>
      <c r="K157" s="24"/>
      <c r="L157" s="24"/>
      <c r="M157" s="24"/>
      <c r="N157"/>
      <c r="O157" s="45"/>
      <c r="P157" s="73"/>
      <c r="Q157" s="21"/>
      <c r="R157" s="45"/>
      <c r="S157" s="44"/>
      <c r="T157" s="46"/>
      <c r="U157" s="21"/>
      <c r="V157" s="21"/>
      <c r="W157" s="46"/>
      <c r="X157" s="44"/>
      <c r="Y157" s="47"/>
      <c r="Z157" s="21"/>
      <c r="AA157" s="21"/>
      <c r="AB157" s="47"/>
      <c r="AC157" s="44"/>
      <c r="AD157" s="47"/>
      <c r="AE157" s="21"/>
      <c r="AF157" s="21"/>
      <c r="AG157" s="47"/>
      <c r="AH157" s="21"/>
      <c r="AI157" s="1"/>
      <c r="AJ157" s="21"/>
      <c r="AK157" s="21"/>
      <c r="AL157" s="1"/>
    </row>
    <row r="158" spans="8:38">
      <c r="H158" s="22"/>
      <c r="I158" s="44"/>
      <c r="J158" s="24"/>
      <c r="K158" s="24"/>
      <c r="L158" s="24"/>
      <c r="M158" s="24"/>
      <c r="N158"/>
      <c r="O158" s="45"/>
      <c r="P158" s="73"/>
      <c r="Q158" s="21"/>
      <c r="R158" s="45"/>
      <c r="S158" s="44"/>
      <c r="T158" s="46"/>
      <c r="U158" s="21"/>
      <c r="V158" s="21"/>
      <c r="W158" s="46"/>
      <c r="X158" s="44"/>
      <c r="Y158" s="47"/>
      <c r="Z158" s="21"/>
      <c r="AA158" s="21"/>
      <c r="AB158" s="47"/>
      <c r="AC158" s="44"/>
      <c r="AD158" s="47"/>
      <c r="AE158" s="21"/>
      <c r="AF158" s="21"/>
      <c r="AG158" s="47"/>
      <c r="AH158" s="21"/>
      <c r="AI158" s="1"/>
      <c r="AJ158" s="21"/>
      <c r="AK158" s="21"/>
      <c r="AL158" s="1"/>
    </row>
    <row r="159" spans="8:38">
      <c r="H159" s="22"/>
      <c r="I159" s="44"/>
      <c r="J159" s="24"/>
      <c r="K159" s="24"/>
      <c r="L159" s="24"/>
      <c r="M159" s="24"/>
      <c r="N159"/>
      <c r="O159" s="45"/>
      <c r="P159" s="73"/>
      <c r="Q159" s="21"/>
      <c r="R159" s="45"/>
      <c r="S159" s="44"/>
      <c r="T159" s="46"/>
      <c r="U159" s="21"/>
      <c r="V159" s="21"/>
      <c r="W159" s="46"/>
      <c r="X159" s="44"/>
      <c r="Y159" s="47"/>
      <c r="Z159" s="21"/>
      <c r="AA159" s="21"/>
      <c r="AB159" s="47"/>
      <c r="AC159" s="44"/>
      <c r="AD159" s="47"/>
      <c r="AE159" s="21"/>
      <c r="AF159" s="21"/>
      <c r="AG159" s="47"/>
      <c r="AH159" s="21"/>
      <c r="AI159" s="1"/>
      <c r="AJ159" s="21"/>
      <c r="AK159" s="21"/>
      <c r="AL159" s="1"/>
    </row>
    <row r="160" spans="8:38">
      <c r="H160" s="22"/>
      <c r="I160" s="44"/>
      <c r="J160" s="24"/>
      <c r="K160" s="24"/>
      <c r="L160" s="24"/>
      <c r="M160" s="24"/>
      <c r="N160"/>
      <c r="O160" s="45"/>
      <c r="P160" s="73"/>
      <c r="Q160" s="21"/>
      <c r="R160" s="45"/>
      <c r="S160" s="44"/>
      <c r="T160" s="46"/>
      <c r="U160" s="21"/>
      <c r="V160" s="21"/>
      <c r="W160" s="46"/>
      <c r="X160" s="44"/>
      <c r="Y160" s="47"/>
      <c r="Z160" s="21"/>
      <c r="AA160" s="21"/>
      <c r="AB160" s="47"/>
      <c r="AC160" s="44"/>
      <c r="AD160" s="47"/>
      <c r="AE160" s="21"/>
      <c r="AF160" s="21"/>
      <c r="AG160" s="47"/>
      <c r="AH160" s="21"/>
      <c r="AI160" s="1"/>
      <c r="AJ160" s="21"/>
      <c r="AK160" s="21"/>
      <c r="AL160" s="1"/>
    </row>
    <row r="161" spans="8:38">
      <c r="H161" s="22"/>
      <c r="I161" s="44"/>
      <c r="J161" s="24"/>
      <c r="K161" s="24"/>
      <c r="L161" s="24"/>
      <c r="M161" s="24"/>
      <c r="N161"/>
      <c r="O161" s="45"/>
      <c r="P161" s="73"/>
      <c r="Q161" s="21"/>
      <c r="R161" s="45"/>
      <c r="S161" s="44"/>
      <c r="T161" s="46"/>
      <c r="U161" s="21"/>
      <c r="V161" s="21"/>
      <c r="W161" s="46"/>
      <c r="X161" s="44"/>
      <c r="Y161" s="47"/>
      <c r="Z161" s="21"/>
      <c r="AA161" s="21"/>
      <c r="AB161" s="47"/>
      <c r="AC161" s="44"/>
      <c r="AD161" s="47"/>
      <c r="AE161" s="21"/>
      <c r="AF161" s="21"/>
      <c r="AG161" s="47"/>
      <c r="AH161" s="21"/>
      <c r="AI161" s="1"/>
      <c r="AJ161" s="21"/>
      <c r="AK161" s="21"/>
      <c r="AL161" s="1"/>
    </row>
    <row r="162" spans="8:38">
      <c r="H162" s="22"/>
      <c r="I162" s="44"/>
      <c r="J162" s="24"/>
      <c r="K162" s="24"/>
      <c r="L162" s="24"/>
      <c r="M162" s="24"/>
      <c r="N162"/>
      <c r="O162" s="45"/>
      <c r="P162" s="73"/>
      <c r="Q162" s="21"/>
      <c r="R162" s="45"/>
      <c r="S162" s="44"/>
      <c r="T162" s="46"/>
      <c r="U162" s="21"/>
      <c r="V162" s="21"/>
      <c r="W162" s="46"/>
      <c r="X162" s="44"/>
      <c r="Y162" s="47"/>
      <c r="Z162" s="21"/>
      <c r="AA162" s="21"/>
      <c r="AB162" s="47"/>
      <c r="AC162" s="44"/>
      <c r="AD162" s="47"/>
      <c r="AE162" s="21"/>
      <c r="AF162" s="21"/>
      <c r="AG162" s="47"/>
      <c r="AH162" s="21"/>
      <c r="AI162" s="1"/>
      <c r="AJ162" s="21"/>
      <c r="AK162" s="21"/>
      <c r="AL162" s="1"/>
    </row>
    <row r="163" spans="8:38">
      <c r="H163" s="22"/>
      <c r="I163" s="44"/>
      <c r="J163" s="24"/>
      <c r="K163" s="24"/>
      <c r="L163" s="24"/>
      <c r="M163" s="24"/>
      <c r="N163"/>
      <c r="O163" s="45"/>
      <c r="P163" s="73"/>
      <c r="Q163" s="21"/>
      <c r="R163" s="45"/>
      <c r="S163" s="44"/>
      <c r="T163" s="46"/>
      <c r="U163" s="21"/>
      <c r="V163" s="21"/>
      <c r="W163" s="46"/>
      <c r="X163" s="44"/>
      <c r="Y163" s="47"/>
      <c r="Z163" s="21"/>
      <c r="AA163" s="21"/>
      <c r="AB163" s="47"/>
      <c r="AC163" s="44"/>
      <c r="AD163" s="47"/>
      <c r="AE163" s="21"/>
      <c r="AF163" s="21"/>
      <c r="AG163" s="47"/>
      <c r="AH163" s="21"/>
      <c r="AI163" s="1"/>
      <c r="AJ163" s="21"/>
      <c r="AK163" s="21"/>
      <c r="AL163" s="1"/>
    </row>
    <row r="164" spans="8:38">
      <c r="H164" s="22"/>
      <c r="I164" s="44"/>
      <c r="J164" s="24"/>
      <c r="K164" s="24"/>
      <c r="L164" s="24"/>
      <c r="M164" s="24"/>
      <c r="N164"/>
      <c r="O164" s="45"/>
      <c r="P164" s="73"/>
      <c r="Q164" s="21"/>
      <c r="R164" s="45"/>
      <c r="S164" s="44"/>
      <c r="T164" s="46"/>
      <c r="U164" s="21"/>
      <c r="V164" s="21"/>
      <c r="W164" s="46"/>
      <c r="X164" s="44"/>
      <c r="Y164" s="47"/>
      <c r="Z164" s="21"/>
      <c r="AA164" s="21"/>
      <c r="AB164" s="47"/>
      <c r="AC164" s="44"/>
      <c r="AD164" s="47"/>
      <c r="AE164" s="21"/>
      <c r="AF164" s="21"/>
      <c r="AG164" s="47"/>
      <c r="AH164" s="21"/>
      <c r="AI164" s="1"/>
      <c r="AJ164" s="21"/>
      <c r="AK164" s="21"/>
      <c r="AL164" s="1"/>
    </row>
    <row r="165" spans="8:38">
      <c r="H165" s="22"/>
      <c r="I165" s="44"/>
      <c r="J165" s="24"/>
      <c r="K165" s="24"/>
      <c r="L165" s="24"/>
      <c r="M165" s="24"/>
      <c r="N165"/>
      <c r="O165" s="45"/>
      <c r="P165" s="73"/>
      <c r="Q165" s="21"/>
      <c r="R165" s="45"/>
      <c r="S165" s="44"/>
      <c r="T165" s="46"/>
      <c r="U165" s="21"/>
      <c r="V165" s="21"/>
      <c r="W165" s="46"/>
      <c r="X165" s="44"/>
      <c r="Y165" s="47"/>
      <c r="Z165" s="21"/>
      <c r="AA165" s="21"/>
      <c r="AB165" s="47"/>
      <c r="AC165" s="44"/>
      <c r="AD165" s="47"/>
      <c r="AE165" s="21"/>
      <c r="AF165" s="21"/>
      <c r="AG165" s="47"/>
      <c r="AH165" s="21"/>
      <c r="AI165" s="1"/>
      <c r="AJ165" s="21"/>
      <c r="AK165" s="21"/>
      <c r="AL165" s="1"/>
    </row>
    <row r="166" spans="8:38">
      <c r="H166" s="22"/>
      <c r="I166" s="44"/>
      <c r="J166" s="24"/>
      <c r="K166" s="24"/>
      <c r="L166" s="24"/>
      <c r="M166" s="24"/>
      <c r="N166"/>
      <c r="O166" s="45"/>
      <c r="P166" s="73"/>
      <c r="Q166" s="21"/>
      <c r="R166" s="45"/>
      <c r="S166" s="44"/>
      <c r="T166" s="46"/>
      <c r="U166" s="21"/>
      <c r="V166" s="21"/>
      <c r="W166" s="46"/>
      <c r="X166" s="44"/>
      <c r="Y166" s="47"/>
      <c r="Z166" s="21"/>
      <c r="AA166" s="21"/>
      <c r="AB166" s="47"/>
      <c r="AC166" s="44"/>
      <c r="AD166" s="47"/>
      <c r="AE166" s="21"/>
      <c r="AF166" s="21"/>
      <c r="AG166" s="47"/>
      <c r="AH166" s="21"/>
      <c r="AI166" s="1"/>
      <c r="AJ166" s="21"/>
      <c r="AK166" s="21"/>
      <c r="AL166" s="1"/>
    </row>
    <row r="167" spans="8:38">
      <c r="H167" s="22"/>
      <c r="I167" s="44"/>
      <c r="J167" s="24"/>
      <c r="K167" s="24"/>
      <c r="L167" s="24"/>
      <c r="M167" s="24"/>
      <c r="N167"/>
      <c r="O167" s="45"/>
      <c r="P167" s="73"/>
      <c r="Q167" s="21"/>
      <c r="R167" s="45"/>
      <c r="S167" s="44"/>
      <c r="T167" s="46"/>
      <c r="U167" s="21"/>
      <c r="V167" s="21"/>
      <c r="W167" s="46"/>
      <c r="X167" s="44"/>
      <c r="Y167" s="47"/>
      <c r="Z167" s="21"/>
      <c r="AA167" s="21"/>
      <c r="AB167" s="47"/>
      <c r="AC167" s="44"/>
      <c r="AD167" s="47"/>
      <c r="AE167" s="21"/>
      <c r="AF167" s="21"/>
      <c r="AG167" s="47"/>
      <c r="AH167" s="21"/>
      <c r="AI167" s="1"/>
      <c r="AJ167" s="21"/>
      <c r="AK167" s="21"/>
      <c r="AL167" s="1"/>
    </row>
    <row r="168" spans="8:38">
      <c r="H168" s="22"/>
      <c r="I168" s="44"/>
      <c r="J168" s="24"/>
      <c r="K168" s="24"/>
      <c r="L168" s="24"/>
      <c r="M168" s="24"/>
      <c r="N168"/>
      <c r="O168" s="45"/>
      <c r="P168" s="73"/>
      <c r="Q168" s="21"/>
      <c r="R168" s="45"/>
      <c r="S168" s="44"/>
      <c r="T168" s="46"/>
      <c r="U168" s="21"/>
      <c r="V168" s="21"/>
      <c r="W168" s="46"/>
      <c r="X168" s="44"/>
      <c r="Y168" s="47"/>
      <c r="Z168" s="21"/>
      <c r="AA168" s="21"/>
      <c r="AB168" s="47"/>
      <c r="AC168" s="44"/>
      <c r="AD168" s="47"/>
      <c r="AE168" s="21"/>
      <c r="AF168" s="21"/>
      <c r="AG168" s="47"/>
      <c r="AH168" s="21"/>
      <c r="AI168" s="1"/>
      <c r="AJ168" s="21"/>
      <c r="AK168" s="21"/>
      <c r="AL168" s="1"/>
    </row>
    <row r="169" spans="8:38">
      <c r="H169" s="22"/>
      <c r="I169" s="44"/>
      <c r="J169" s="24"/>
      <c r="K169" s="24"/>
      <c r="L169" s="24"/>
      <c r="M169" s="24"/>
      <c r="N169"/>
      <c r="O169" s="45"/>
      <c r="P169" s="73"/>
      <c r="Q169" s="21"/>
      <c r="R169" s="45"/>
      <c r="S169" s="44"/>
      <c r="T169" s="46"/>
      <c r="U169" s="21"/>
      <c r="V169" s="21"/>
      <c r="W169" s="46"/>
      <c r="X169" s="44"/>
      <c r="Y169" s="47"/>
      <c r="Z169" s="21"/>
      <c r="AA169" s="21"/>
      <c r="AB169" s="47"/>
      <c r="AC169" s="44"/>
      <c r="AD169" s="47"/>
      <c r="AE169" s="21"/>
      <c r="AF169" s="21"/>
      <c r="AG169" s="47"/>
      <c r="AH169" s="21"/>
      <c r="AI169" s="1"/>
      <c r="AJ169" s="21"/>
      <c r="AK169" s="21"/>
      <c r="AL169" s="1"/>
    </row>
    <row r="170" spans="8:38">
      <c r="H170" s="22"/>
      <c r="I170" s="44"/>
      <c r="J170" s="24"/>
      <c r="K170" s="24"/>
      <c r="L170" s="24"/>
      <c r="M170" s="24"/>
      <c r="N170"/>
      <c r="O170" s="45"/>
      <c r="P170" s="73"/>
      <c r="Q170" s="21"/>
      <c r="R170" s="45"/>
      <c r="S170" s="44"/>
      <c r="T170" s="46"/>
      <c r="U170" s="21"/>
      <c r="V170" s="21"/>
      <c r="W170" s="46"/>
      <c r="X170" s="44"/>
      <c r="Y170" s="47"/>
      <c r="Z170" s="21"/>
      <c r="AA170" s="21"/>
      <c r="AB170" s="47"/>
      <c r="AC170" s="44"/>
      <c r="AD170" s="47"/>
      <c r="AE170" s="21"/>
      <c r="AF170" s="21"/>
      <c r="AG170" s="47"/>
      <c r="AH170" s="21"/>
      <c r="AI170" s="1"/>
      <c r="AJ170" s="21"/>
      <c r="AK170" s="21"/>
      <c r="AL170" s="1"/>
    </row>
    <row r="171" spans="8:38">
      <c r="H171" s="22"/>
      <c r="I171" s="44"/>
      <c r="J171" s="24"/>
      <c r="K171" s="24"/>
      <c r="L171" s="24"/>
      <c r="M171" s="24"/>
      <c r="N171"/>
      <c r="O171" s="45"/>
      <c r="P171" s="73"/>
      <c r="Q171" s="21"/>
      <c r="R171" s="45"/>
      <c r="S171" s="44"/>
      <c r="T171" s="46"/>
      <c r="U171" s="21"/>
      <c r="V171" s="21"/>
      <c r="W171" s="46"/>
      <c r="X171" s="44"/>
      <c r="Y171" s="47"/>
      <c r="Z171" s="21"/>
      <c r="AA171" s="21"/>
      <c r="AB171" s="47"/>
      <c r="AC171" s="44"/>
      <c r="AD171" s="47"/>
      <c r="AE171" s="21"/>
      <c r="AF171" s="21"/>
      <c r="AG171" s="47"/>
      <c r="AH171" s="21"/>
      <c r="AI171" s="1"/>
      <c r="AJ171" s="21"/>
      <c r="AK171" s="21"/>
      <c r="AL171" s="1"/>
    </row>
    <row r="172" spans="8:38">
      <c r="H172" s="22"/>
      <c r="I172" s="44"/>
      <c r="J172" s="24"/>
      <c r="K172" s="24"/>
      <c r="L172" s="24"/>
      <c r="M172" s="24"/>
      <c r="N172"/>
      <c r="O172" s="45"/>
      <c r="P172" s="73"/>
      <c r="Q172" s="21"/>
      <c r="R172" s="45"/>
      <c r="S172" s="44"/>
      <c r="T172" s="46"/>
      <c r="U172" s="21"/>
      <c r="V172" s="21"/>
      <c r="W172" s="46"/>
      <c r="X172" s="44"/>
      <c r="Y172" s="47"/>
      <c r="Z172" s="21"/>
      <c r="AA172" s="21"/>
      <c r="AB172" s="47"/>
      <c r="AC172" s="44"/>
      <c r="AD172" s="47"/>
      <c r="AE172" s="21"/>
      <c r="AF172" s="21"/>
      <c r="AG172" s="47"/>
      <c r="AH172" s="21"/>
      <c r="AI172" s="1"/>
      <c r="AJ172" s="21"/>
      <c r="AK172" s="21"/>
      <c r="AL172" s="1"/>
    </row>
    <row r="173" spans="8:38">
      <c r="H173" s="22"/>
      <c r="I173" s="44"/>
      <c r="J173" s="24"/>
      <c r="K173" s="24"/>
      <c r="L173" s="24"/>
      <c r="M173" s="24"/>
      <c r="N173"/>
      <c r="O173" s="45"/>
      <c r="P173" s="73"/>
      <c r="Q173" s="21"/>
      <c r="R173" s="45"/>
      <c r="S173" s="44"/>
      <c r="T173" s="46"/>
      <c r="U173" s="21"/>
      <c r="V173" s="21"/>
      <c r="W173" s="46"/>
      <c r="X173" s="44"/>
      <c r="Y173" s="47"/>
      <c r="Z173" s="21"/>
      <c r="AA173" s="21"/>
      <c r="AB173" s="47"/>
      <c r="AC173" s="44"/>
      <c r="AD173" s="47"/>
      <c r="AE173" s="21"/>
      <c r="AF173" s="21"/>
      <c r="AG173" s="47"/>
      <c r="AH173" s="21"/>
      <c r="AI173" s="1"/>
      <c r="AJ173" s="21"/>
      <c r="AK173" s="21"/>
      <c r="AL173" s="1"/>
    </row>
    <row r="174" spans="8:38">
      <c r="H174" s="22"/>
      <c r="I174" s="44"/>
      <c r="J174" s="24"/>
      <c r="K174" s="24"/>
      <c r="L174" s="24"/>
      <c r="M174" s="24"/>
      <c r="N174"/>
      <c r="O174" s="45"/>
      <c r="P174" s="73"/>
      <c r="Q174" s="21"/>
      <c r="R174" s="45"/>
      <c r="S174" s="44"/>
      <c r="T174" s="46"/>
      <c r="U174" s="21"/>
      <c r="V174" s="21"/>
      <c r="W174" s="46"/>
      <c r="X174" s="44"/>
      <c r="Y174" s="47"/>
      <c r="Z174" s="21"/>
      <c r="AA174" s="21"/>
      <c r="AB174" s="47"/>
      <c r="AC174" s="44"/>
      <c r="AD174" s="47"/>
      <c r="AE174" s="21"/>
      <c r="AF174" s="21"/>
      <c r="AG174" s="47"/>
      <c r="AH174" s="21"/>
      <c r="AI174" s="1"/>
      <c r="AJ174" s="21"/>
      <c r="AK174" s="21"/>
      <c r="AL174" s="1"/>
    </row>
    <row r="175" spans="8:38">
      <c r="H175" s="22"/>
      <c r="I175" s="44"/>
      <c r="J175" s="24"/>
      <c r="K175" s="24"/>
      <c r="L175" s="24"/>
      <c r="M175" s="24"/>
      <c r="N175"/>
      <c r="O175" s="45"/>
      <c r="P175" s="73"/>
      <c r="Q175" s="21"/>
      <c r="R175" s="45"/>
      <c r="S175" s="44"/>
      <c r="T175" s="46"/>
      <c r="U175" s="21"/>
      <c r="V175" s="21"/>
      <c r="W175" s="46"/>
      <c r="X175" s="44"/>
      <c r="Y175" s="47"/>
      <c r="Z175" s="21"/>
      <c r="AA175" s="21"/>
      <c r="AB175" s="47"/>
      <c r="AC175" s="44"/>
      <c r="AD175" s="47"/>
      <c r="AE175" s="21"/>
      <c r="AF175" s="21"/>
      <c r="AG175" s="47"/>
      <c r="AH175" s="21"/>
      <c r="AI175" s="1"/>
      <c r="AJ175" s="21"/>
      <c r="AK175" s="21"/>
      <c r="AL175" s="1"/>
    </row>
    <row r="176" spans="8:38">
      <c r="H176" s="22"/>
      <c r="I176" s="44"/>
      <c r="J176" s="24"/>
      <c r="K176" s="24"/>
      <c r="L176" s="24"/>
      <c r="M176" s="24"/>
      <c r="N176"/>
      <c r="O176" s="45"/>
      <c r="P176" s="73"/>
      <c r="Q176" s="21"/>
      <c r="R176" s="45"/>
      <c r="S176" s="44"/>
      <c r="T176" s="46"/>
      <c r="U176" s="21"/>
      <c r="V176" s="21"/>
      <c r="W176" s="46"/>
      <c r="X176" s="44"/>
      <c r="Y176" s="47"/>
      <c r="Z176" s="21"/>
      <c r="AA176" s="21"/>
      <c r="AB176" s="47"/>
      <c r="AC176" s="44"/>
      <c r="AD176" s="47"/>
      <c r="AE176" s="21"/>
      <c r="AF176" s="21"/>
      <c r="AG176" s="47"/>
      <c r="AH176" s="21"/>
      <c r="AI176" s="1"/>
      <c r="AJ176" s="21"/>
      <c r="AK176" s="21"/>
      <c r="AL176" s="1"/>
    </row>
    <row r="177" spans="8:38">
      <c r="H177" s="22"/>
      <c r="I177" s="44"/>
      <c r="J177" s="24"/>
      <c r="K177" s="24"/>
      <c r="L177" s="24"/>
      <c r="M177" s="24"/>
      <c r="N177"/>
      <c r="O177" s="45"/>
      <c r="P177" s="73"/>
      <c r="Q177" s="21"/>
      <c r="R177" s="45"/>
      <c r="S177" s="44"/>
      <c r="T177" s="46"/>
      <c r="U177" s="21"/>
      <c r="V177" s="21"/>
      <c r="W177" s="46"/>
      <c r="X177" s="44"/>
      <c r="Y177" s="47"/>
      <c r="Z177" s="21"/>
      <c r="AA177" s="21"/>
      <c r="AB177" s="47"/>
      <c r="AC177" s="44"/>
      <c r="AD177" s="47"/>
      <c r="AE177" s="21"/>
      <c r="AF177" s="21"/>
      <c r="AG177" s="47"/>
      <c r="AH177" s="21"/>
      <c r="AI177" s="1"/>
      <c r="AJ177" s="21"/>
      <c r="AK177" s="21"/>
      <c r="AL177" s="1"/>
    </row>
    <row r="178" spans="8:38">
      <c r="H178" s="22"/>
      <c r="I178" s="44"/>
      <c r="J178" s="24"/>
      <c r="K178" s="24"/>
      <c r="L178" s="24"/>
      <c r="M178" s="24"/>
      <c r="N178"/>
      <c r="O178" s="45"/>
      <c r="P178" s="73"/>
      <c r="Q178" s="21"/>
      <c r="R178" s="45"/>
      <c r="S178" s="44"/>
      <c r="T178" s="46"/>
      <c r="U178" s="21"/>
      <c r="V178" s="21"/>
      <c r="W178" s="46"/>
      <c r="X178" s="44"/>
      <c r="Y178" s="47"/>
      <c r="Z178" s="21"/>
      <c r="AA178" s="21"/>
      <c r="AB178" s="47"/>
      <c r="AC178" s="44"/>
      <c r="AD178" s="47"/>
      <c r="AE178" s="21"/>
      <c r="AF178" s="21"/>
      <c r="AG178" s="47"/>
      <c r="AH178" s="21"/>
      <c r="AI178" s="1"/>
      <c r="AJ178" s="21"/>
      <c r="AK178" s="21"/>
      <c r="AL178" s="1"/>
    </row>
    <row r="179" spans="8:38">
      <c r="H179" s="22"/>
      <c r="I179" s="44"/>
      <c r="J179" s="24"/>
      <c r="K179" s="24"/>
      <c r="L179" s="24"/>
      <c r="M179" s="24"/>
      <c r="N179"/>
      <c r="O179" s="45"/>
      <c r="P179" s="73"/>
      <c r="Q179" s="21"/>
      <c r="R179" s="45"/>
      <c r="S179" s="44"/>
      <c r="T179" s="46"/>
      <c r="U179" s="21"/>
      <c r="V179" s="21"/>
      <c r="W179" s="46"/>
      <c r="X179" s="44"/>
      <c r="Y179" s="47"/>
      <c r="Z179" s="21"/>
      <c r="AA179" s="21"/>
      <c r="AB179" s="47"/>
      <c r="AC179" s="44"/>
      <c r="AD179" s="47"/>
      <c r="AE179" s="21"/>
      <c r="AF179" s="21"/>
      <c r="AG179" s="47"/>
      <c r="AH179" s="21"/>
      <c r="AI179" s="1"/>
      <c r="AJ179" s="21"/>
      <c r="AK179" s="21"/>
      <c r="AL179" s="1"/>
    </row>
    <row r="180" spans="8:38">
      <c r="H180" s="22"/>
      <c r="I180" s="44"/>
      <c r="J180" s="24"/>
      <c r="K180" s="24"/>
      <c r="L180" s="24"/>
      <c r="M180" s="24"/>
      <c r="N180"/>
      <c r="O180" s="45"/>
      <c r="P180" s="73"/>
      <c r="Q180" s="21"/>
      <c r="R180" s="45"/>
      <c r="S180" s="44"/>
      <c r="T180" s="46"/>
      <c r="U180" s="21"/>
      <c r="V180" s="21"/>
      <c r="W180" s="46"/>
      <c r="X180" s="44"/>
      <c r="Y180" s="47"/>
      <c r="Z180" s="21"/>
      <c r="AA180" s="21"/>
      <c r="AB180" s="47"/>
      <c r="AC180" s="44"/>
      <c r="AD180" s="47"/>
      <c r="AE180" s="21"/>
      <c r="AF180" s="21"/>
      <c r="AG180" s="47"/>
      <c r="AH180" s="21"/>
      <c r="AI180" s="1"/>
      <c r="AJ180" s="21"/>
      <c r="AK180" s="21"/>
      <c r="AL180" s="1"/>
    </row>
    <row r="181" spans="8:38">
      <c r="H181" s="22"/>
      <c r="I181" s="44"/>
      <c r="J181" s="24"/>
      <c r="K181" s="24"/>
      <c r="L181" s="24"/>
      <c r="M181" s="24"/>
      <c r="N181"/>
      <c r="O181" s="45"/>
      <c r="P181" s="73"/>
      <c r="Q181" s="21"/>
      <c r="R181" s="45"/>
      <c r="S181" s="44"/>
      <c r="T181" s="46"/>
      <c r="U181" s="21"/>
      <c r="V181" s="21"/>
      <c r="W181" s="46"/>
      <c r="X181" s="44"/>
      <c r="Y181" s="47"/>
      <c r="Z181" s="21"/>
      <c r="AA181" s="21"/>
      <c r="AB181" s="47"/>
      <c r="AC181" s="44"/>
      <c r="AD181" s="47"/>
      <c r="AE181" s="21"/>
      <c r="AF181" s="21"/>
      <c r="AG181" s="47"/>
      <c r="AH181" s="21"/>
      <c r="AI181" s="1"/>
      <c r="AJ181" s="21"/>
      <c r="AK181" s="21"/>
      <c r="AL181" s="1"/>
    </row>
    <row r="182" spans="8:38">
      <c r="H182" s="22"/>
      <c r="I182" s="44"/>
      <c r="J182" s="24"/>
      <c r="K182" s="24"/>
      <c r="L182" s="24"/>
      <c r="M182" s="24"/>
      <c r="N182"/>
      <c r="O182" s="45"/>
      <c r="P182" s="73"/>
      <c r="Q182" s="21"/>
      <c r="R182" s="45"/>
      <c r="S182" s="44"/>
      <c r="T182" s="46"/>
      <c r="U182" s="21"/>
      <c r="V182" s="21"/>
      <c r="W182" s="46"/>
      <c r="X182" s="44"/>
      <c r="Y182" s="47"/>
      <c r="Z182" s="21"/>
      <c r="AA182" s="21"/>
      <c r="AB182" s="47"/>
      <c r="AC182" s="44"/>
      <c r="AD182" s="47"/>
      <c r="AE182" s="21"/>
      <c r="AF182" s="21"/>
      <c r="AG182" s="47"/>
      <c r="AH182" s="21"/>
      <c r="AI182" s="1"/>
      <c r="AJ182" s="21"/>
      <c r="AK182" s="21"/>
      <c r="AL182" s="1"/>
    </row>
    <row r="183" spans="8:38">
      <c r="H183" s="22"/>
      <c r="I183" s="44"/>
      <c r="J183" s="24"/>
      <c r="K183" s="24"/>
      <c r="L183" s="24"/>
      <c r="M183" s="24"/>
      <c r="N183"/>
      <c r="O183" s="45"/>
      <c r="P183" s="73"/>
      <c r="Q183" s="21"/>
      <c r="R183" s="45"/>
      <c r="S183" s="44"/>
      <c r="T183" s="46"/>
      <c r="U183" s="21"/>
      <c r="V183" s="21"/>
      <c r="W183" s="46"/>
      <c r="X183" s="44"/>
      <c r="Y183" s="47"/>
      <c r="Z183" s="21"/>
      <c r="AA183" s="21"/>
      <c r="AB183" s="47"/>
      <c r="AC183" s="44"/>
      <c r="AD183" s="47"/>
      <c r="AE183" s="21"/>
      <c r="AF183" s="21"/>
      <c r="AG183" s="47"/>
      <c r="AH183" s="21"/>
      <c r="AI183" s="1"/>
      <c r="AJ183" s="21"/>
      <c r="AK183" s="21"/>
      <c r="AL183" s="1"/>
    </row>
    <row r="184" spans="8:38">
      <c r="H184" s="22"/>
      <c r="I184" s="44"/>
      <c r="J184" s="24"/>
      <c r="K184" s="24"/>
      <c r="L184" s="24"/>
      <c r="M184" s="24"/>
      <c r="N184"/>
      <c r="O184" s="45"/>
      <c r="P184" s="73"/>
      <c r="Q184" s="21"/>
      <c r="R184" s="45"/>
      <c r="S184" s="44"/>
      <c r="T184" s="46"/>
      <c r="U184" s="21"/>
      <c r="V184" s="21"/>
      <c r="W184" s="46"/>
      <c r="X184" s="44"/>
      <c r="Y184" s="47"/>
      <c r="Z184" s="21"/>
      <c r="AA184" s="21"/>
      <c r="AB184" s="47"/>
      <c r="AC184" s="44"/>
      <c r="AD184" s="47"/>
      <c r="AE184" s="21"/>
      <c r="AF184" s="21"/>
      <c r="AG184" s="47"/>
      <c r="AH184" s="21"/>
      <c r="AI184" s="1"/>
      <c r="AJ184" s="21"/>
      <c r="AK184" s="21"/>
      <c r="AL184" s="1"/>
    </row>
    <row r="185" spans="8:38">
      <c r="H185" s="22"/>
      <c r="I185" s="44"/>
      <c r="J185" s="24"/>
      <c r="K185" s="24"/>
      <c r="L185" s="24"/>
      <c r="M185" s="24"/>
      <c r="N185"/>
      <c r="O185" s="45"/>
      <c r="P185" s="73"/>
      <c r="Q185" s="21"/>
      <c r="R185" s="45"/>
      <c r="S185" s="44"/>
      <c r="T185" s="46"/>
      <c r="U185" s="21"/>
      <c r="V185" s="21"/>
      <c r="W185" s="46"/>
      <c r="X185" s="44"/>
      <c r="Y185" s="47"/>
      <c r="Z185" s="21"/>
      <c r="AA185" s="21"/>
      <c r="AB185" s="47"/>
      <c r="AC185" s="44"/>
      <c r="AD185" s="47"/>
      <c r="AE185" s="21"/>
      <c r="AF185" s="21"/>
      <c r="AG185" s="47"/>
      <c r="AH185" s="21"/>
      <c r="AI185" s="1"/>
      <c r="AJ185" s="21"/>
      <c r="AK185" s="21"/>
      <c r="AL185" s="1"/>
    </row>
    <row r="186" spans="8:38">
      <c r="H186" s="22"/>
      <c r="I186" s="44"/>
      <c r="J186" s="24"/>
      <c r="K186" s="24"/>
      <c r="L186" s="24"/>
      <c r="M186" s="24"/>
      <c r="N186"/>
      <c r="O186" s="45"/>
      <c r="P186" s="73"/>
      <c r="Q186" s="21"/>
      <c r="R186" s="45"/>
      <c r="S186" s="44"/>
      <c r="T186" s="46"/>
      <c r="U186" s="21"/>
      <c r="V186" s="21"/>
      <c r="W186" s="46"/>
      <c r="X186" s="44"/>
      <c r="Y186" s="47"/>
      <c r="Z186" s="21"/>
      <c r="AA186" s="21"/>
      <c r="AB186" s="47"/>
      <c r="AC186" s="44"/>
      <c r="AD186" s="47"/>
      <c r="AE186" s="21"/>
      <c r="AF186" s="21"/>
      <c r="AG186" s="47"/>
      <c r="AH186" s="21"/>
      <c r="AI186" s="1"/>
      <c r="AJ186" s="21"/>
      <c r="AK186" s="21"/>
      <c r="AL186" s="1"/>
    </row>
    <row r="187" spans="8:38">
      <c r="H187" s="22"/>
      <c r="I187" s="44"/>
      <c r="J187" s="24"/>
      <c r="K187" s="24"/>
      <c r="L187" s="24"/>
      <c r="M187" s="24"/>
      <c r="N187"/>
      <c r="O187" s="45"/>
      <c r="P187" s="73"/>
      <c r="Q187" s="21"/>
      <c r="R187" s="45"/>
      <c r="S187" s="44"/>
      <c r="T187" s="46"/>
      <c r="U187" s="21"/>
      <c r="V187" s="21"/>
      <c r="W187" s="46"/>
      <c r="X187" s="44"/>
      <c r="Y187" s="47"/>
      <c r="Z187" s="21"/>
      <c r="AA187" s="21"/>
      <c r="AB187" s="47"/>
      <c r="AC187" s="44"/>
      <c r="AD187" s="47"/>
      <c r="AE187" s="21"/>
      <c r="AF187" s="21"/>
      <c r="AG187" s="47"/>
      <c r="AH187" s="21"/>
      <c r="AI187" s="1"/>
      <c r="AJ187" s="21"/>
      <c r="AK187" s="21"/>
      <c r="AL187" s="1"/>
    </row>
    <row r="188" spans="8:38">
      <c r="H188" s="22"/>
      <c r="I188" s="44"/>
      <c r="J188" s="24"/>
      <c r="K188" s="24"/>
      <c r="L188" s="24"/>
      <c r="M188" s="24"/>
      <c r="N188"/>
      <c r="O188" s="45"/>
      <c r="P188" s="73"/>
      <c r="Q188" s="21"/>
      <c r="R188" s="45"/>
      <c r="S188" s="44"/>
      <c r="T188" s="46"/>
      <c r="U188" s="21"/>
      <c r="V188" s="21"/>
      <c r="W188" s="46"/>
      <c r="X188" s="44"/>
      <c r="Y188" s="47"/>
      <c r="Z188" s="21"/>
      <c r="AA188" s="21"/>
      <c r="AB188" s="47"/>
      <c r="AC188" s="44"/>
      <c r="AD188" s="47"/>
      <c r="AE188" s="21"/>
      <c r="AF188" s="21"/>
      <c r="AG188" s="47"/>
      <c r="AH188" s="21"/>
      <c r="AI188" s="1"/>
      <c r="AJ188" s="21"/>
      <c r="AK188" s="21"/>
      <c r="AL188" s="1"/>
    </row>
    <row r="189" spans="8:38">
      <c r="H189" s="22"/>
      <c r="I189" s="44"/>
      <c r="J189" s="24"/>
      <c r="K189" s="24"/>
      <c r="L189" s="24"/>
      <c r="M189" s="24"/>
      <c r="N189"/>
      <c r="O189" s="45"/>
      <c r="P189" s="73"/>
      <c r="Q189" s="21"/>
      <c r="R189" s="45"/>
      <c r="S189" s="44"/>
      <c r="T189" s="46"/>
      <c r="U189" s="21"/>
      <c r="V189" s="21"/>
      <c r="W189" s="46"/>
      <c r="X189" s="44"/>
      <c r="Y189" s="47"/>
      <c r="Z189" s="21"/>
      <c r="AA189" s="21"/>
      <c r="AB189" s="47"/>
      <c r="AC189" s="44"/>
      <c r="AD189" s="47"/>
      <c r="AE189" s="21"/>
      <c r="AF189" s="21"/>
      <c r="AG189" s="47"/>
      <c r="AH189" s="21"/>
      <c r="AI189" s="1"/>
      <c r="AJ189" s="21"/>
      <c r="AK189" s="21"/>
      <c r="AL189" s="1"/>
    </row>
    <row r="190" spans="8:38">
      <c r="H190" s="22"/>
      <c r="I190" s="44"/>
      <c r="J190" s="24"/>
      <c r="K190" s="24"/>
      <c r="L190" s="24"/>
      <c r="M190" s="24"/>
      <c r="N190"/>
      <c r="O190" s="45"/>
      <c r="P190" s="73"/>
      <c r="Q190" s="21"/>
      <c r="R190" s="45"/>
      <c r="S190" s="44"/>
      <c r="T190" s="46"/>
      <c r="U190" s="21"/>
      <c r="V190" s="21"/>
      <c r="W190" s="46"/>
      <c r="X190" s="44"/>
      <c r="Y190" s="47"/>
      <c r="Z190" s="21"/>
      <c r="AA190" s="21"/>
      <c r="AB190" s="47"/>
      <c r="AC190" s="44"/>
      <c r="AD190" s="47"/>
      <c r="AE190" s="21"/>
      <c r="AF190" s="21"/>
      <c r="AG190" s="47"/>
      <c r="AH190" s="21"/>
      <c r="AI190" s="1"/>
      <c r="AJ190" s="21"/>
      <c r="AK190" s="21"/>
      <c r="AL190" s="1"/>
    </row>
    <row r="191" spans="8:38">
      <c r="H191" s="22"/>
      <c r="I191" s="44"/>
      <c r="J191" s="24"/>
      <c r="K191" s="24"/>
      <c r="L191" s="24"/>
      <c r="M191" s="24"/>
      <c r="N191"/>
      <c r="O191" s="45"/>
      <c r="P191" s="73"/>
      <c r="Q191" s="21"/>
      <c r="R191" s="45"/>
      <c r="S191" s="44"/>
      <c r="T191" s="46"/>
      <c r="U191" s="21"/>
      <c r="V191" s="21"/>
      <c r="W191" s="46"/>
      <c r="X191" s="44"/>
      <c r="Y191" s="47"/>
      <c r="Z191" s="21"/>
      <c r="AA191" s="21"/>
      <c r="AB191" s="47"/>
      <c r="AC191" s="44"/>
      <c r="AD191" s="47"/>
      <c r="AE191" s="21"/>
      <c r="AF191" s="21"/>
      <c r="AG191" s="47"/>
      <c r="AH191" s="21"/>
      <c r="AI191" s="1"/>
      <c r="AJ191" s="21"/>
      <c r="AK191" s="21"/>
      <c r="AL191" s="1"/>
    </row>
    <row r="192" spans="8:38">
      <c r="H192" s="22"/>
      <c r="I192" s="44"/>
      <c r="J192" s="24"/>
      <c r="K192" s="24"/>
      <c r="L192" s="24"/>
      <c r="M192" s="24"/>
      <c r="N192"/>
      <c r="O192" s="45"/>
      <c r="P192" s="73"/>
      <c r="Q192" s="21"/>
      <c r="R192" s="45"/>
      <c r="S192" s="44"/>
      <c r="T192" s="46"/>
      <c r="U192" s="21"/>
      <c r="V192" s="21"/>
      <c r="W192" s="46"/>
      <c r="X192" s="44"/>
      <c r="Y192" s="47"/>
      <c r="Z192" s="21"/>
      <c r="AA192" s="21"/>
      <c r="AB192" s="47"/>
      <c r="AC192" s="44"/>
      <c r="AD192" s="47"/>
      <c r="AE192" s="21"/>
      <c r="AF192" s="21"/>
      <c r="AG192" s="47"/>
      <c r="AH192" s="21"/>
      <c r="AI192" s="1"/>
      <c r="AJ192" s="21"/>
      <c r="AK192" s="21"/>
      <c r="AL192" s="1"/>
    </row>
    <row r="193" spans="8:38">
      <c r="H193" s="22"/>
      <c r="I193" s="44"/>
      <c r="J193" s="24"/>
      <c r="K193" s="24"/>
      <c r="L193" s="24"/>
      <c r="M193" s="24"/>
      <c r="N193"/>
      <c r="O193" s="45"/>
      <c r="P193" s="73"/>
      <c r="Q193" s="21"/>
      <c r="R193" s="45"/>
      <c r="S193" s="44"/>
      <c r="T193" s="46"/>
      <c r="U193" s="21"/>
      <c r="V193" s="21"/>
      <c r="W193" s="46"/>
      <c r="X193" s="44"/>
      <c r="Y193" s="47"/>
      <c r="Z193" s="21"/>
      <c r="AA193" s="21"/>
      <c r="AB193" s="47"/>
      <c r="AC193" s="44"/>
      <c r="AD193" s="47"/>
      <c r="AE193" s="21"/>
      <c r="AF193" s="21"/>
      <c r="AG193" s="47"/>
      <c r="AH193" s="21"/>
      <c r="AI193" s="1"/>
      <c r="AJ193" s="21"/>
      <c r="AK193" s="21"/>
      <c r="AL193" s="1"/>
    </row>
    <row r="194" spans="8:38">
      <c r="H194" s="22"/>
      <c r="I194" s="44"/>
      <c r="J194" s="24"/>
      <c r="K194" s="24"/>
      <c r="L194" s="24"/>
      <c r="M194" s="24"/>
      <c r="N194"/>
      <c r="O194" s="45"/>
      <c r="P194" s="73"/>
      <c r="Q194" s="21"/>
      <c r="R194" s="45"/>
      <c r="S194" s="44"/>
      <c r="T194" s="46"/>
      <c r="U194" s="21"/>
      <c r="V194" s="21"/>
      <c r="W194" s="46"/>
      <c r="X194" s="44"/>
      <c r="Y194" s="47"/>
      <c r="Z194" s="21"/>
      <c r="AA194" s="21"/>
      <c r="AB194" s="47"/>
      <c r="AC194" s="44"/>
      <c r="AD194" s="47"/>
      <c r="AE194" s="21"/>
      <c r="AF194" s="21"/>
      <c r="AG194" s="47"/>
      <c r="AH194" s="21"/>
      <c r="AI194" s="1"/>
      <c r="AJ194" s="21"/>
      <c r="AK194" s="21"/>
      <c r="AL194" s="1"/>
    </row>
    <row r="195" spans="8:38">
      <c r="H195" s="22"/>
      <c r="I195" s="44"/>
      <c r="J195" s="24"/>
      <c r="K195" s="24"/>
      <c r="L195" s="24"/>
      <c r="M195" s="24"/>
      <c r="N195"/>
      <c r="O195" s="45"/>
      <c r="P195" s="73"/>
      <c r="Q195" s="21"/>
      <c r="R195" s="45"/>
      <c r="S195" s="44"/>
      <c r="T195" s="46"/>
      <c r="U195" s="21"/>
      <c r="V195" s="21"/>
      <c r="W195" s="46"/>
      <c r="X195" s="44"/>
      <c r="Y195" s="47"/>
      <c r="Z195" s="21"/>
      <c r="AA195" s="21"/>
      <c r="AB195" s="47"/>
      <c r="AC195" s="44"/>
      <c r="AD195" s="47"/>
      <c r="AE195" s="21"/>
      <c r="AF195" s="21"/>
      <c r="AG195" s="47"/>
      <c r="AH195" s="21"/>
      <c r="AI195" s="1"/>
      <c r="AJ195" s="21"/>
      <c r="AK195" s="21"/>
      <c r="AL195" s="1"/>
    </row>
    <row r="196" spans="8:38">
      <c r="H196" s="22"/>
      <c r="I196" s="44"/>
      <c r="J196" s="24"/>
      <c r="K196" s="24"/>
      <c r="L196" s="24"/>
      <c r="M196" s="24"/>
      <c r="N196"/>
      <c r="O196" s="45"/>
      <c r="P196" s="73"/>
      <c r="Q196" s="21"/>
      <c r="R196" s="45"/>
      <c r="S196" s="44"/>
      <c r="T196" s="46"/>
      <c r="U196" s="21"/>
      <c r="V196" s="21"/>
      <c r="W196" s="46"/>
      <c r="X196" s="44"/>
      <c r="Y196" s="47"/>
      <c r="Z196" s="21"/>
      <c r="AA196" s="21"/>
      <c r="AB196" s="47"/>
      <c r="AC196" s="44"/>
      <c r="AD196" s="47"/>
      <c r="AE196" s="21"/>
      <c r="AF196" s="21"/>
      <c r="AG196" s="47"/>
      <c r="AH196" s="21"/>
      <c r="AI196" s="1"/>
      <c r="AJ196" s="21"/>
      <c r="AK196" s="21"/>
      <c r="AL196" s="1"/>
    </row>
    <row r="197" spans="8:38">
      <c r="H197" s="22"/>
      <c r="I197" s="44"/>
      <c r="J197" s="24"/>
      <c r="K197" s="24"/>
      <c r="L197" s="24"/>
      <c r="M197" s="24"/>
      <c r="N197"/>
      <c r="O197" s="45"/>
      <c r="P197" s="73"/>
      <c r="Q197" s="21"/>
      <c r="R197" s="45"/>
      <c r="S197" s="44"/>
      <c r="T197" s="46"/>
      <c r="U197" s="21"/>
      <c r="V197" s="21"/>
      <c r="W197" s="46"/>
      <c r="X197" s="44"/>
      <c r="Y197" s="47"/>
      <c r="Z197" s="21"/>
      <c r="AA197" s="21"/>
      <c r="AB197" s="47"/>
      <c r="AC197" s="44"/>
      <c r="AD197" s="47"/>
      <c r="AE197" s="21"/>
      <c r="AF197" s="21"/>
      <c r="AG197" s="47"/>
      <c r="AH197" s="21"/>
      <c r="AI197" s="1"/>
      <c r="AJ197" s="21"/>
      <c r="AK197" s="21"/>
      <c r="AL197" s="1"/>
    </row>
    <row r="198" spans="8:38">
      <c r="H198" s="22"/>
      <c r="I198" s="44"/>
      <c r="J198" s="24"/>
      <c r="K198" s="24"/>
      <c r="L198" s="24"/>
      <c r="M198" s="24"/>
      <c r="N198"/>
      <c r="O198" s="45"/>
      <c r="P198" s="73"/>
      <c r="Q198" s="21"/>
      <c r="R198" s="45"/>
      <c r="S198" s="44"/>
      <c r="T198" s="46"/>
      <c r="U198" s="21"/>
      <c r="V198" s="21"/>
      <c r="W198" s="46"/>
      <c r="X198" s="44"/>
      <c r="Y198" s="47"/>
      <c r="Z198" s="21"/>
      <c r="AA198" s="21"/>
      <c r="AB198" s="47"/>
      <c r="AC198" s="44"/>
      <c r="AD198" s="47"/>
      <c r="AE198" s="21"/>
      <c r="AF198" s="21"/>
      <c r="AG198" s="47"/>
      <c r="AH198" s="21"/>
      <c r="AI198" s="1"/>
      <c r="AJ198" s="21"/>
      <c r="AK198" s="21"/>
      <c r="AL198" s="1"/>
    </row>
    <row r="199" spans="8:38">
      <c r="H199" s="22"/>
      <c r="I199" s="44"/>
      <c r="J199" s="24"/>
      <c r="K199" s="24"/>
      <c r="L199" s="24"/>
      <c r="M199" s="24"/>
      <c r="N199"/>
      <c r="O199" s="45"/>
      <c r="P199" s="73"/>
      <c r="Q199" s="21"/>
      <c r="R199" s="45"/>
      <c r="S199" s="44"/>
      <c r="T199" s="46"/>
      <c r="U199" s="21"/>
      <c r="V199" s="21"/>
      <c r="W199" s="46"/>
      <c r="X199" s="44"/>
      <c r="Y199" s="47"/>
      <c r="Z199" s="21"/>
      <c r="AA199" s="21"/>
      <c r="AB199" s="47"/>
      <c r="AC199" s="44"/>
      <c r="AD199" s="47"/>
      <c r="AE199" s="21"/>
      <c r="AF199" s="21"/>
      <c r="AG199" s="47"/>
      <c r="AH199" s="21"/>
      <c r="AI199" s="1"/>
      <c r="AJ199" s="21"/>
      <c r="AK199" s="21"/>
      <c r="AL199" s="1"/>
    </row>
    <row r="200" spans="8:38">
      <c r="H200" s="22"/>
      <c r="I200" s="44"/>
      <c r="J200" s="24"/>
      <c r="K200" s="24"/>
      <c r="L200" s="24"/>
      <c r="M200" s="24"/>
      <c r="N200"/>
      <c r="O200" s="45"/>
      <c r="P200" s="73"/>
      <c r="Q200" s="21"/>
      <c r="R200" s="45"/>
      <c r="S200" s="44"/>
      <c r="T200" s="46"/>
      <c r="U200" s="21"/>
      <c r="V200" s="21"/>
      <c r="W200" s="46"/>
      <c r="X200" s="44"/>
      <c r="Y200" s="47"/>
      <c r="Z200" s="21"/>
      <c r="AA200" s="21"/>
      <c r="AB200" s="47"/>
      <c r="AC200" s="44"/>
      <c r="AD200" s="47"/>
      <c r="AE200" s="21"/>
      <c r="AF200" s="21"/>
      <c r="AG200" s="47"/>
      <c r="AH200" s="21"/>
      <c r="AI200" s="1"/>
      <c r="AJ200" s="21"/>
      <c r="AK200" s="21"/>
      <c r="AL200" s="1"/>
    </row>
    <row r="201" spans="8:38">
      <c r="H201" s="22"/>
      <c r="I201" s="44"/>
      <c r="J201" s="24"/>
      <c r="K201" s="24"/>
      <c r="L201" s="24"/>
      <c r="M201" s="24"/>
      <c r="N201"/>
      <c r="O201" s="45"/>
      <c r="P201" s="73"/>
      <c r="Q201" s="21"/>
      <c r="R201" s="45"/>
      <c r="S201" s="44"/>
      <c r="T201" s="46"/>
      <c r="U201" s="21"/>
      <c r="V201" s="21"/>
      <c r="W201" s="46"/>
      <c r="X201" s="44"/>
      <c r="Y201" s="47"/>
      <c r="Z201" s="21"/>
      <c r="AA201" s="21"/>
      <c r="AB201" s="47"/>
      <c r="AC201" s="44"/>
      <c r="AD201" s="47"/>
      <c r="AE201" s="21"/>
      <c r="AF201" s="21"/>
      <c r="AG201" s="47"/>
      <c r="AH201" s="21"/>
      <c r="AI201" s="1"/>
      <c r="AJ201" s="21"/>
      <c r="AK201" s="21"/>
      <c r="AL201" s="1"/>
    </row>
    <row r="202" spans="8:38">
      <c r="H202" s="22"/>
      <c r="I202" s="44"/>
      <c r="J202" s="24"/>
      <c r="K202" s="24"/>
      <c r="L202" s="24"/>
      <c r="M202" s="24"/>
      <c r="N202"/>
      <c r="O202" s="45"/>
      <c r="P202" s="73"/>
      <c r="Q202" s="21"/>
      <c r="R202" s="45"/>
      <c r="S202" s="44"/>
      <c r="T202" s="46"/>
      <c r="U202" s="21"/>
      <c r="V202" s="21"/>
      <c r="W202" s="46"/>
      <c r="X202" s="44"/>
      <c r="Y202" s="47"/>
      <c r="Z202" s="21"/>
      <c r="AA202" s="21"/>
      <c r="AB202" s="47"/>
      <c r="AC202" s="44"/>
      <c r="AD202" s="47"/>
      <c r="AE202" s="21"/>
      <c r="AF202" s="21"/>
      <c r="AG202" s="47"/>
      <c r="AH202" s="21"/>
      <c r="AI202" s="1"/>
      <c r="AJ202" s="21"/>
      <c r="AK202" s="21"/>
      <c r="AL202" s="1"/>
    </row>
    <row r="203" spans="8:38">
      <c r="H203" s="22"/>
      <c r="I203" s="44"/>
      <c r="J203" s="24"/>
      <c r="K203" s="24"/>
      <c r="L203" s="24"/>
      <c r="M203" s="24"/>
      <c r="N203"/>
      <c r="O203" s="45"/>
      <c r="P203" s="73"/>
      <c r="Q203" s="21"/>
      <c r="R203" s="45"/>
      <c r="S203" s="44"/>
      <c r="T203" s="46"/>
      <c r="U203" s="21"/>
      <c r="V203" s="21"/>
      <c r="W203" s="46"/>
      <c r="X203" s="44"/>
      <c r="Y203" s="47"/>
      <c r="Z203" s="21"/>
      <c r="AA203" s="21"/>
      <c r="AB203" s="47"/>
      <c r="AC203" s="44"/>
      <c r="AD203" s="47"/>
      <c r="AE203" s="21"/>
      <c r="AF203" s="21"/>
      <c r="AG203" s="47"/>
      <c r="AH203" s="21"/>
      <c r="AI203" s="1"/>
      <c r="AJ203" s="21"/>
      <c r="AK203" s="21"/>
      <c r="AL203" s="1"/>
    </row>
    <row r="204" spans="8:38">
      <c r="H204" s="22"/>
      <c r="I204" s="44"/>
      <c r="J204" s="24"/>
      <c r="K204" s="24"/>
      <c r="L204" s="24"/>
      <c r="M204" s="24"/>
      <c r="N204"/>
      <c r="O204" s="45"/>
      <c r="P204" s="73"/>
      <c r="Q204" s="21"/>
      <c r="R204" s="45"/>
      <c r="S204" s="44"/>
      <c r="T204" s="46"/>
      <c r="U204" s="21"/>
      <c r="V204" s="21"/>
      <c r="W204" s="46"/>
      <c r="X204" s="44"/>
      <c r="Y204" s="47"/>
      <c r="Z204" s="21"/>
      <c r="AA204" s="21"/>
      <c r="AB204" s="47"/>
      <c r="AC204" s="44"/>
      <c r="AD204" s="47"/>
      <c r="AE204" s="21"/>
      <c r="AF204" s="21"/>
      <c r="AG204" s="47"/>
      <c r="AH204" s="21"/>
      <c r="AI204" s="1"/>
      <c r="AJ204" s="21"/>
      <c r="AK204" s="21"/>
      <c r="AL204" s="1"/>
    </row>
    <row r="205" spans="8:38">
      <c r="H205" s="22"/>
      <c r="I205" s="44"/>
      <c r="J205" s="24"/>
      <c r="K205" s="24"/>
      <c r="L205" s="24"/>
      <c r="M205" s="24"/>
      <c r="N205"/>
      <c r="O205" s="45"/>
      <c r="P205" s="73"/>
      <c r="Q205" s="21"/>
      <c r="R205" s="45"/>
      <c r="S205" s="44"/>
      <c r="T205" s="46"/>
      <c r="U205" s="21"/>
      <c r="V205" s="21"/>
      <c r="W205" s="46"/>
      <c r="X205" s="44"/>
      <c r="Y205" s="47"/>
      <c r="Z205" s="21"/>
      <c r="AA205" s="21"/>
      <c r="AB205" s="47"/>
      <c r="AC205" s="44"/>
      <c r="AD205" s="47"/>
      <c r="AE205" s="21"/>
      <c r="AF205" s="21"/>
      <c r="AG205" s="47"/>
      <c r="AH205" s="21"/>
      <c r="AI205" s="1"/>
      <c r="AJ205" s="21"/>
      <c r="AK205" s="21"/>
      <c r="AL205" s="1"/>
    </row>
    <row r="206" spans="8:38">
      <c r="H206" s="22"/>
      <c r="I206" s="44"/>
      <c r="J206" s="24"/>
      <c r="K206" s="24"/>
      <c r="L206" s="24"/>
      <c r="M206" s="24"/>
      <c r="N206"/>
      <c r="O206" s="45"/>
      <c r="P206" s="73"/>
      <c r="Q206" s="21"/>
      <c r="R206" s="45"/>
      <c r="S206" s="44"/>
      <c r="T206" s="46"/>
      <c r="U206" s="21"/>
      <c r="V206" s="21"/>
      <c r="W206" s="46"/>
      <c r="X206" s="44"/>
      <c r="Y206" s="47"/>
      <c r="Z206" s="21"/>
      <c r="AA206" s="21"/>
      <c r="AB206" s="47"/>
      <c r="AC206" s="44"/>
      <c r="AD206" s="47"/>
      <c r="AE206" s="21"/>
      <c r="AF206" s="21"/>
      <c r="AG206" s="47"/>
      <c r="AH206" s="21"/>
      <c r="AI206" s="1"/>
      <c r="AJ206" s="21"/>
      <c r="AK206" s="21"/>
      <c r="AL206" s="1"/>
    </row>
    <row r="207" spans="8:38">
      <c r="H207" s="22"/>
      <c r="I207" s="44"/>
      <c r="J207" s="24"/>
      <c r="K207" s="24"/>
      <c r="L207" s="24"/>
      <c r="M207" s="24"/>
      <c r="N207"/>
      <c r="O207" s="45"/>
      <c r="P207" s="73"/>
      <c r="Q207" s="21"/>
      <c r="R207" s="45"/>
      <c r="S207" s="44"/>
      <c r="T207" s="46"/>
      <c r="U207" s="21"/>
      <c r="V207" s="21"/>
      <c r="W207" s="46"/>
      <c r="X207" s="44"/>
      <c r="Y207" s="47"/>
      <c r="Z207" s="21"/>
      <c r="AA207" s="21"/>
      <c r="AB207" s="47"/>
      <c r="AC207" s="44"/>
      <c r="AD207" s="47"/>
      <c r="AE207" s="21"/>
      <c r="AF207" s="21"/>
      <c r="AG207" s="47"/>
      <c r="AH207" s="21"/>
      <c r="AI207" s="1"/>
      <c r="AJ207" s="21"/>
      <c r="AK207" s="21"/>
      <c r="AL207" s="1"/>
    </row>
    <row r="208" spans="8:38">
      <c r="H208" s="22"/>
      <c r="I208" s="44"/>
      <c r="J208" s="24"/>
      <c r="K208" s="24"/>
      <c r="L208" s="24"/>
      <c r="M208" s="24"/>
      <c r="N208"/>
      <c r="O208" s="45"/>
      <c r="P208" s="73"/>
      <c r="Q208" s="21"/>
      <c r="R208" s="45"/>
      <c r="S208" s="44"/>
      <c r="T208" s="46"/>
      <c r="U208" s="21"/>
      <c r="V208" s="21"/>
      <c r="W208" s="46"/>
      <c r="X208" s="44"/>
      <c r="Y208" s="47"/>
      <c r="Z208" s="21"/>
      <c r="AA208" s="21"/>
      <c r="AB208" s="47"/>
      <c r="AC208" s="44"/>
      <c r="AD208" s="47"/>
      <c r="AE208" s="21"/>
      <c r="AF208" s="21"/>
      <c r="AG208" s="47"/>
      <c r="AH208" s="21"/>
      <c r="AI208" s="1"/>
      <c r="AJ208" s="21"/>
      <c r="AK208" s="21"/>
      <c r="AL208" s="1"/>
    </row>
    <row r="209" spans="8:38">
      <c r="H209" s="22"/>
      <c r="I209" s="44"/>
      <c r="J209" s="24"/>
      <c r="K209" s="24"/>
      <c r="L209" s="24"/>
      <c r="M209" s="24"/>
      <c r="N209"/>
      <c r="O209" s="45"/>
      <c r="P209" s="73"/>
      <c r="Q209" s="21"/>
      <c r="R209" s="45"/>
      <c r="S209" s="44"/>
      <c r="T209" s="46"/>
      <c r="U209" s="21"/>
      <c r="V209" s="21"/>
      <c r="W209" s="46"/>
      <c r="X209" s="44"/>
      <c r="Y209" s="47"/>
      <c r="Z209" s="21"/>
      <c r="AA209" s="21"/>
      <c r="AB209" s="47"/>
      <c r="AC209" s="44"/>
      <c r="AD209" s="47"/>
      <c r="AE209" s="21"/>
      <c r="AF209" s="21"/>
      <c r="AG209" s="47"/>
      <c r="AH209" s="21"/>
      <c r="AI209" s="1"/>
      <c r="AJ209" s="21"/>
      <c r="AK209" s="21"/>
      <c r="AL209" s="1"/>
    </row>
    <row r="210" spans="8:38">
      <c r="H210" s="22"/>
      <c r="I210" s="44"/>
      <c r="J210" s="24"/>
      <c r="K210" s="24"/>
      <c r="L210" s="24"/>
      <c r="M210" s="24"/>
      <c r="N210"/>
      <c r="O210" s="45"/>
      <c r="P210" s="73"/>
      <c r="Q210" s="21"/>
      <c r="R210" s="45"/>
      <c r="S210" s="44"/>
      <c r="T210" s="46"/>
      <c r="U210" s="21"/>
      <c r="V210" s="21"/>
      <c r="W210" s="46"/>
      <c r="X210" s="44"/>
      <c r="Y210" s="47"/>
      <c r="Z210" s="21"/>
      <c r="AA210" s="21"/>
      <c r="AB210" s="47"/>
      <c r="AC210" s="44"/>
      <c r="AD210" s="47"/>
      <c r="AE210" s="21"/>
      <c r="AF210" s="21"/>
      <c r="AG210" s="47"/>
      <c r="AH210" s="21"/>
      <c r="AI210" s="1"/>
      <c r="AJ210" s="21"/>
      <c r="AK210" s="21"/>
      <c r="AL210" s="1"/>
    </row>
    <row r="211" spans="8:38">
      <c r="H211" s="22"/>
      <c r="I211" s="44"/>
      <c r="J211" s="24"/>
      <c r="K211" s="24"/>
      <c r="L211" s="24"/>
      <c r="M211" s="24"/>
      <c r="N211"/>
      <c r="O211" s="45"/>
      <c r="P211" s="73"/>
      <c r="Q211" s="21"/>
      <c r="R211" s="45"/>
      <c r="S211" s="44"/>
      <c r="T211" s="46"/>
      <c r="U211" s="21"/>
      <c r="V211" s="21"/>
      <c r="W211" s="46"/>
      <c r="X211" s="44"/>
      <c r="Y211" s="47"/>
      <c r="Z211" s="21"/>
      <c r="AA211" s="21"/>
      <c r="AB211" s="47"/>
      <c r="AC211" s="44"/>
      <c r="AD211" s="47"/>
      <c r="AE211" s="21"/>
      <c r="AF211" s="21"/>
      <c r="AG211" s="47"/>
      <c r="AH211" s="21"/>
      <c r="AI211" s="1"/>
      <c r="AJ211" s="21"/>
      <c r="AK211" s="21"/>
      <c r="AL211" s="1"/>
    </row>
    <row r="212" spans="8:38">
      <c r="H212" s="22"/>
      <c r="I212" s="44"/>
      <c r="J212" s="24"/>
      <c r="K212" s="24"/>
      <c r="L212" s="24"/>
      <c r="M212" s="24"/>
      <c r="N212"/>
      <c r="O212" s="45"/>
      <c r="P212" s="73"/>
      <c r="Q212" s="21"/>
      <c r="R212" s="45"/>
      <c r="S212" s="44"/>
      <c r="T212" s="46"/>
      <c r="U212" s="21"/>
      <c r="V212" s="21"/>
      <c r="W212" s="46"/>
      <c r="X212" s="44"/>
      <c r="Y212" s="47"/>
      <c r="Z212" s="21"/>
      <c r="AA212" s="21"/>
      <c r="AB212" s="47"/>
      <c r="AC212" s="44"/>
      <c r="AD212" s="47"/>
      <c r="AE212" s="21"/>
      <c r="AF212" s="21"/>
      <c r="AG212" s="47"/>
      <c r="AH212" s="21"/>
      <c r="AI212" s="1"/>
      <c r="AJ212" s="21"/>
      <c r="AK212" s="21"/>
      <c r="AL212" s="1"/>
    </row>
    <row r="213" spans="8:38">
      <c r="H213" s="22"/>
      <c r="I213" s="44"/>
      <c r="J213" s="24"/>
      <c r="K213" s="24"/>
      <c r="L213" s="24"/>
      <c r="M213" s="24"/>
      <c r="N213"/>
      <c r="O213" s="45"/>
      <c r="P213" s="73"/>
      <c r="Q213" s="21"/>
      <c r="R213" s="45"/>
      <c r="S213" s="44"/>
      <c r="T213" s="46"/>
      <c r="U213" s="21"/>
      <c r="V213" s="21"/>
      <c r="W213" s="46"/>
      <c r="X213" s="44"/>
      <c r="Y213" s="47"/>
      <c r="Z213" s="21"/>
      <c r="AA213" s="21"/>
      <c r="AB213" s="47"/>
      <c r="AC213" s="44"/>
      <c r="AD213" s="47"/>
      <c r="AE213" s="21"/>
      <c r="AF213" s="21"/>
      <c r="AG213" s="47"/>
      <c r="AH213" s="21"/>
      <c r="AI213" s="1"/>
      <c r="AJ213" s="21"/>
      <c r="AK213" s="21"/>
      <c r="AL213" s="1"/>
    </row>
    <row r="214" spans="8:38">
      <c r="H214" s="22"/>
      <c r="I214" s="44"/>
      <c r="J214" s="24"/>
      <c r="K214" s="24"/>
      <c r="L214" s="24"/>
      <c r="M214" s="24"/>
      <c r="N214"/>
      <c r="O214" s="45"/>
      <c r="P214" s="73"/>
      <c r="Q214" s="21"/>
      <c r="R214" s="45"/>
      <c r="S214" s="44"/>
      <c r="T214" s="46"/>
      <c r="U214" s="21"/>
      <c r="V214" s="21"/>
      <c r="W214" s="46"/>
      <c r="X214" s="44"/>
      <c r="Y214" s="47"/>
      <c r="Z214" s="21"/>
      <c r="AA214" s="21"/>
      <c r="AB214" s="47"/>
      <c r="AC214" s="44"/>
      <c r="AD214" s="47"/>
      <c r="AE214" s="21"/>
      <c r="AF214" s="21"/>
      <c r="AG214" s="47"/>
      <c r="AH214" s="21"/>
      <c r="AI214" s="1"/>
      <c r="AJ214" s="21"/>
      <c r="AK214" s="21"/>
      <c r="AL214" s="1"/>
    </row>
    <row r="215" spans="8:38">
      <c r="H215" s="22"/>
      <c r="I215" s="44"/>
      <c r="J215" s="24"/>
      <c r="K215" s="24"/>
      <c r="L215" s="24"/>
      <c r="M215" s="24"/>
      <c r="N215"/>
      <c r="O215" s="45"/>
      <c r="P215" s="73"/>
      <c r="Q215" s="21"/>
      <c r="R215" s="45"/>
      <c r="S215" s="44"/>
      <c r="T215" s="46"/>
      <c r="U215" s="21"/>
      <c r="V215" s="21"/>
      <c r="W215" s="46"/>
      <c r="X215" s="44"/>
      <c r="Y215" s="47"/>
      <c r="Z215" s="21"/>
      <c r="AA215" s="21"/>
      <c r="AB215" s="47"/>
      <c r="AC215" s="44"/>
      <c r="AD215" s="47"/>
      <c r="AE215" s="21"/>
      <c r="AF215" s="21"/>
      <c r="AG215" s="47"/>
      <c r="AH215" s="21"/>
      <c r="AI215" s="1"/>
      <c r="AJ215" s="21"/>
      <c r="AK215" s="21"/>
      <c r="AL215" s="1"/>
    </row>
    <row r="216" spans="8:38">
      <c r="H216" s="22"/>
      <c r="I216" s="44"/>
      <c r="J216" s="24"/>
      <c r="K216" s="24"/>
      <c r="L216" s="24"/>
      <c r="M216" s="24"/>
      <c r="N216"/>
      <c r="O216" s="45"/>
      <c r="P216" s="73"/>
      <c r="Q216" s="21"/>
      <c r="R216" s="45"/>
      <c r="S216" s="44"/>
      <c r="T216" s="46"/>
      <c r="U216" s="21"/>
      <c r="V216" s="21"/>
      <c r="W216" s="46"/>
      <c r="X216" s="44"/>
      <c r="Y216" s="47"/>
      <c r="Z216" s="21"/>
      <c r="AA216" s="21"/>
      <c r="AB216" s="47"/>
      <c r="AC216" s="44"/>
      <c r="AD216" s="47"/>
      <c r="AE216" s="21"/>
      <c r="AF216" s="21"/>
      <c r="AG216" s="47"/>
      <c r="AH216" s="21"/>
      <c r="AI216" s="1"/>
      <c r="AJ216" s="21"/>
      <c r="AK216" s="21"/>
      <c r="AL216" s="1"/>
    </row>
    <row r="217" spans="8:38">
      <c r="H217" s="22"/>
      <c r="I217" s="44"/>
      <c r="J217" s="24"/>
      <c r="K217" s="24"/>
      <c r="L217" s="24"/>
      <c r="M217" s="24"/>
      <c r="N217"/>
      <c r="O217" s="45"/>
      <c r="P217" s="73"/>
      <c r="Q217" s="21"/>
      <c r="R217" s="45"/>
      <c r="S217" s="44"/>
      <c r="T217" s="46"/>
      <c r="U217" s="21"/>
      <c r="V217" s="21"/>
      <c r="W217" s="46"/>
      <c r="X217" s="44"/>
      <c r="Y217" s="47"/>
      <c r="Z217" s="21"/>
      <c r="AA217" s="21"/>
      <c r="AB217" s="47"/>
      <c r="AC217" s="44"/>
      <c r="AD217" s="47"/>
      <c r="AE217" s="21"/>
      <c r="AF217" s="21"/>
      <c r="AG217" s="47"/>
      <c r="AH217" s="21"/>
      <c r="AI217" s="1"/>
      <c r="AJ217" s="21"/>
      <c r="AK217" s="21"/>
      <c r="AL217" s="1"/>
    </row>
    <row r="218" spans="8:38">
      <c r="H218" s="22"/>
      <c r="I218" s="44"/>
      <c r="J218" s="24"/>
      <c r="K218" s="24"/>
      <c r="L218" s="24"/>
      <c r="M218" s="24"/>
      <c r="N218"/>
      <c r="O218" s="45"/>
      <c r="P218" s="73"/>
      <c r="Q218" s="21"/>
      <c r="R218" s="45"/>
      <c r="S218" s="44"/>
      <c r="T218" s="46"/>
      <c r="U218" s="21"/>
      <c r="V218" s="21"/>
      <c r="W218" s="46"/>
      <c r="X218" s="44"/>
      <c r="Y218" s="47"/>
      <c r="Z218" s="21"/>
      <c r="AA218" s="21"/>
      <c r="AB218" s="47"/>
      <c r="AC218" s="44"/>
      <c r="AD218" s="47"/>
      <c r="AE218" s="21"/>
      <c r="AF218" s="21"/>
      <c r="AG218" s="47"/>
      <c r="AH218" s="21"/>
      <c r="AI218" s="1"/>
      <c r="AJ218" s="21"/>
      <c r="AK218" s="21"/>
      <c r="AL218" s="1"/>
    </row>
    <row r="219" spans="8:38">
      <c r="H219" s="22"/>
      <c r="I219" s="44"/>
      <c r="J219" s="24"/>
      <c r="K219" s="24"/>
      <c r="L219" s="24"/>
      <c r="M219" s="24"/>
      <c r="N219"/>
      <c r="O219" s="45"/>
      <c r="P219" s="73"/>
      <c r="Q219" s="21"/>
      <c r="R219" s="45"/>
      <c r="S219" s="44"/>
      <c r="T219" s="46"/>
      <c r="U219" s="21"/>
      <c r="V219" s="21"/>
      <c r="W219" s="46"/>
      <c r="X219" s="44"/>
      <c r="Y219" s="47"/>
      <c r="Z219" s="21"/>
      <c r="AA219" s="21"/>
      <c r="AB219" s="47"/>
      <c r="AC219" s="44"/>
      <c r="AD219" s="47"/>
      <c r="AE219" s="21"/>
      <c r="AF219" s="21"/>
      <c r="AG219" s="47"/>
      <c r="AH219" s="21"/>
      <c r="AI219" s="1"/>
      <c r="AJ219" s="21"/>
      <c r="AK219" s="21"/>
      <c r="AL219" s="1"/>
    </row>
    <row r="220" spans="8:38">
      <c r="H220" s="22"/>
      <c r="I220" s="44"/>
      <c r="J220" s="24"/>
      <c r="K220" s="24"/>
      <c r="L220" s="24"/>
      <c r="M220" s="24"/>
      <c r="N220"/>
      <c r="O220" s="45"/>
      <c r="P220" s="73"/>
      <c r="Q220" s="21"/>
      <c r="R220" s="45"/>
      <c r="S220" s="44"/>
      <c r="T220" s="46"/>
      <c r="U220" s="21"/>
      <c r="V220" s="21"/>
      <c r="W220" s="46"/>
      <c r="X220" s="44"/>
      <c r="Y220" s="47"/>
      <c r="Z220" s="21"/>
      <c r="AA220" s="21"/>
      <c r="AB220" s="47"/>
      <c r="AC220" s="44"/>
      <c r="AD220" s="47"/>
      <c r="AE220" s="21"/>
      <c r="AF220" s="21"/>
      <c r="AG220" s="47"/>
      <c r="AH220" s="21"/>
      <c r="AI220" s="1"/>
      <c r="AJ220" s="21"/>
      <c r="AK220" s="21"/>
      <c r="AL220" s="1"/>
    </row>
    <row r="221" spans="8:38">
      <c r="H221" s="22"/>
      <c r="I221" s="44"/>
      <c r="J221" s="24"/>
      <c r="K221" s="24"/>
      <c r="L221" s="24"/>
      <c r="M221" s="24"/>
      <c r="N221"/>
      <c r="O221" s="45"/>
      <c r="P221" s="73"/>
      <c r="Q221" s="21"/>
      <c r="R221" s="45"/>
      <c r="S221" s="44"/>
      <c r="T221" s="46"/>
      <c r="U221" s="21"/>
      <c r="V221" s="21"/>
      <c r="W221" s="46"/>
      <c r="X221" s="44"/>
      <c r="Y221" s="47"/>
      <c r="Z221" s="21"/>
      <c r="AA221" s="21"/>
      <c r="AB221" s="47"/>
      <c r="AC221" s="44"/>
      <c r="AD221" s="47"/>
      <c r="AE221" s="21"/>
      <c r="AF221" s="21"/>
      <c r="AG221" s="47"/>
      <c r="AH221" s="21"/>
      <c r="AI221" s="1"/>
      <c r="AJ221" s="21"/>
      <c r="AK221" s="21"/>
      <c r="AL221" s="1"/>
    </row>
    <row r="222" spans="8:38">
      <c r="H222" s="22"/>
      <c r="I222" s="44"/>
      <c r="J222" s="24"/>
      <c r="K222" s="24"/>
      <c r="L222" s="24"/>
      <c r="M222" s="24"/>
      <c r="N222"/>
      <c r="O222" s="45"/>
      <c r="P222" s="73"/>
      <c r="Q222" s="21"/>
      <c r="R222" s="45"/>
      <c r="S222" s="44"/>
      <c r="T222" s="46"/>
      <c r="U222" s="21"/>
      <c r="V222" s="21"/>
      <c r="W222" s="46"/>
      <c r="X222" s="44"/>
      <c r="Y222" s="47"/>
      <c r="Z222" s="21"/>
      <c r="AA222" s="21"/>
      <c r="AB222" s="47"/>
      <c r="AC222" s="44"/>
      <c r="AD222" s="47"/>
      <c r="AE222" s="21"/>
      <c r="AF222" s="21"/>
      <c r="AG222" s="47"/>
      <c r="AH222" s="21"/>
      <c r="AI222" s="1"/>
      <c r="AJ222" s="21"/>
      <c r="AK222" s="21"/>
      <c r="AL222" s="1"/>
    </row>
    <row r="223" spans="8:38">
      <c r="H223" s="22"/>
      <c r="I223" s="44"/>
      <c r="J223" s="24"/>
      <c r="K223" s="24"/>
      <c r="L223" s="24"/>
      <c r="M223" s="24"/>
      <c r="N223"/>
      <c r="O223" s="45"/>
      <c r="P223" s="73"/>
      <c r="Q223" s="21"/>
      <c r="R223" s="45"/>
      <c r="S223" s="44"/>
      <c r="T223" s="46"/>
      <c r="U223" s="21"/>
      <c r="V223" s="21"/>
      <c r="W223" s="46"/>
      <c r="X223" s="44"/>
      <c r="Y223" s="47"/>
      <c r="Z223" s="21"/>
      <c r="AA223" s="21"/>
      <c r="AB223" s="47"/>
      <c r="AC223" s="44"/>
      <c r="AD223" s="47"/>
      <c r="AE223" s="21"/>
      <c r="AF223" s="21"/>
      <c r="AG223" s="47"/>
      <c r="AH223" s="21"/>
      <c r="AI223" s="1"/>
      <c r="AJ223" s="21"/>
      <c r="AK223" s="21"/>
      <c r="AL223" s="1"/>
    </row>
    <row r="224" spans="8:38">
      <c r="H224" s="22"/>
      <c r="I224" s="44"/>
      <c r="J224" s="24"/>
      <c r="K224" s="24"/>
      <c r="L224" s="24"/>
      <c r="M224" s="24"/>
      <c r="N224"/>
      <c r="O224" s="45"/>
      <c r="P224" s="73"/>
      <c r="Q224" s="21"/>
      <c r="R224" s="45"/>
      <c r="S224" s="44"/>
      <c r="T224" s="46"/>
      <c r="U224" s="21"/>
      <c r="V224" s="21"/>
      <c r="W224" s="46"/>
      <c r="X224" s="44"/>
      <c r="Y224" s="47"/>
      <c r="Z224" s="21"/>
      <c r="AA224" s="21"/>
      <c r="AB224" s="47"/>
      <c r="AC224" s="44"/>
      <c r="AD224" s="47"/>
      <c r="AE224" s="21"/>
      <c r="AF224" s="21"/>
      <c r="AG224" s="47"/>
      <c r="AH224" s="21"/>
      <c r="AI224" s="1"/>
      <c r="AJ224" s="21"/>
      <c r="AK224" s="21"/>
      <c r="AL224" s="1"/>
    </row>
    <row r="225" spans="1:38">
      <c r="H225" s="22"/>
      <c r="I225" s="44"/>
      <c r="J225" s="24"/>
      <c r="K225" s="24"/>
      <c r="L225" s="24"/>
      <c r="M225" s="24"/>
      <c r="N225"/>
      <c r="O225" s="45"/>
      <c r="P225" s="73"/>
      <c r="Q225" s="21"/>
      <c r="R225" s="45"/>
      <c r="S225" s="44"/>
      <c r="T225" s="46"/>
      <c r="U225" s="21"/>
      <c r="V225" s="21"/>
      <c r="W225" s="46"/>
      <c r="X225" s="44"/>
      <c r="Y225" s="47"/>
      <c r="Z225" s="21"/>
      <c r="AA225" s="21"/>
      <c r="AB225" s="47"/>
      <c r="AC225" s="44"/>
      <c r="AD225" s="47"/>
      <c r="AE225" s="21"/>
      <c r="AF225" s="21"/>
      <c r="AG225" s="47"/>
      <c r="AH225" s="21"/>
      <c r="AI225" s="1"/>
      <c r="AJ225" s="21"/>
      <c r="AK225" s="21"/>
      <c r="AL225" s="1"/>
    </row>
    <row r="226" spans="1:38">
      <c r="H226" s="22"/>
      <c r="I226" s="44"/>
      <c r="J226" s="24"/>
      <c r="K226" s="24"/>
      <c r="L226" s="24"/>
      <c r="M226" s="24"/>
      <c r="N226"/>
      <c r="O226" s="45"/>
      <c r="P226" s="73"/>
      <c r="Q226" s="21"/>
      <c r="R226" s="45"/>
      <c r="S226" s="44"/>
      <c r="T226" s="46"/>
      <c r="U226" s="21"/>
      <c r="V226" s="21"/>
      <c r="W226" s="46"/>
      <c r="X226" s="44"/>
      <c r="Y226" s="47"/>
      <c r="Z226" s="21"/>
      <c r="AA226" s="21"/>
      <c r="AB226" s="47"/>
      <c r="AC226" s="44"/>
      <c r="AD226" s="47"/>
      <c r="AE226" s="21"/>
      <c r="AF226" s="21"/>
      <c r="AG226" s="47"/>
      <c r="AH226" s="21"/>
      <c r="AI226" s="1"/>
      <c r="AJ226" s="21"/>
      <c r="AK226" s="21"/>
      <c r="AL226" s="1"/>
    </row>
    <row r="227" spans="1:38">
      <c r="H227" s="22"/>
      <c r="I227" s="44"/>
      <c r="J227" s="24"/>
      <c r="K227" s="24"/>
      <c r="L227" s="24"/>
      <c r="M227" s="24"/>
      <c r="N227"/>
      <c r="O227" s="45"/>
      <c r="P227" s="73"/>
      <c r="Q227" s="21"/>
      <c r="R227" s="45"/>
      <c r="S227" s="44"/>
      <c r="T227" s="46"/>
      <c r="U227" s="21"/>
      <c r="V227" s="21"/>
      <c r="W227" s="46"/>
      <c r="X227" s="44"/>
      <c r="Y227" s="47"/>
      <c r="Z227" s="21"/>
      <c r="AA227" s="21"/>
      <c r="AB227" s="47"/>
      <c r="AC227" s="44"/>
      <c r="AD227" s="47"/>
      <c r="AE227" s="21"/>
      <c r="AF227" s="21"/>
      <c r="AG227" s="47"/>
      <c r="AH227" s="21"/>
      <c r="AI227" s="1"/>
      <c r="AJ227" s="21"/>
      <c r="AK227" s="21"/>
      <c r="AL227" s="1"/>
    </row>
    <row r="228" spans="1:38" s="21" customFormat="1">
      <c r="A228"/>
      <c r="B228" s="1"/>
      <c r="C228" s="2"/>
      <c r="D228" s="2"/>
      <c r="E228" s="2"/>
      <c r="F228" s="2"/>
      <c r="G228"/>
      <c r="H228" s="22"/>
      <c r="I228" s="44"/>
      <c r="J228" s="24"/>
      <c r="K228" s="24"/>
      <c r="L228" s="24"/>
      <c r="M228" s="24"/>
      <c r="N228"/>
      <c r="O228" s="45"/>
      <c r="P228" s="73"/>
      <c r="R228" s="45"/>
      <c r="S228" s="44"/>
      <c r="T228" s="46"/>
      <c r="W228" s="46"/>
      <c r="X228" s="44"/>
      <c r="Y228" s="47"/>
      <c r="AB228" s="47"/>
      <c r="AC228" s="44"/>
      <c r="AD228" s="47"/>
      <c r="AG228" s="47"/>
      <c r="AI228" s="1"/>
      <c r="AL228" s="1"/>
    </row>
    <row r="229" spans="1:38" s="21" customFormat="1">
      <c r="A229"/>
      <c r="B229" s="1"/>
      <c r="C229" s="2"/>
      <c r="D229" s="2"/>
      <c r="E229" s="2"/>
      <c r="F229" s="2"/>
      <c r="G229"/>
      <c r="H229" s="22"/>
      <c r="I229" s="44"/>
      <c r="J229" s="24"/>
      <c r="K229" s="24"/>
      <c r="L229" s="24"/>
      <c r="M229" s="24"/>
      <c r="N229"/>
      <c r="O229" s="45"/>
      <c r="P229" s="73"/>
      <c r="R229" s="45"/>
      <c r="S229" s="44"/>
      <c r="T229" s="46"/>
      <c r="W229" s="46"/>
      <c r="X229" s="44"/>
      <c r="Y229" s="47"/>
      <c r="AB229" s="47"/>
      <c r="AC229" s="44"/>
      <c r="AD229" s="47"/>
      <c r="AG229" s="47"/>
      <c r="AI229" s="1"/>
      <c r="AL229" s="1"/>
    </row>
    <row r="230" spans="1:38" s="21" customFormat="1">
      <c r="A230"/>
      <c r="B230" s="1"/>
      <c r="C230" s="2"/>
      <c r="D230" s="2"/>
      <c r="E230" s="2"/>
      <c r="F230" s="2"/>
      <c r="G230"/>
      <c r="H230" s="22"/>
      <c r="I230" s="44"/>
      <c r="J230" s="24"/>
      <c r="K230" s="24"/>
      <c r="L230" s="24"/>
      <c r="M230" s="24"/>
      <c r="N230"/>
      <c r="O230" s="45"/>
      <c r="P230" s="73"/>
      <c r="R230" s="45"/>
      <c r="S230" s="44"/>
      <c r="T230" s="46"/>
      <c r="W230" s="46"/>
      <c r="X230" s="44"/>
      <c r="Y230" s="47"/>
      <c r="AB230" s="47"/>
      <c r="AC230" s="44"/>
      <c r="AD230" s="47"/>
      <c r="AG230" s="47"/>
      <c r="AI230" s="1"/>
      <c r="AL230" s="1"/>
    </row>
    <row r="231" spans="1:38" s="21" customFormat="1">
      <c r="A231"/>
      <c r="B231" s="1"/>
      <c r="C231" s="2"/>
      <c r="D231" s="2"/>
      <c r="E231" s="2"/>
      <c r="F231" s="2"/>
      <c r="G231"/>
      <c r="H231" s="22"/>
      <c r="I231" s="44"/>
      <c r="J231" s="24"/>
      <c r="K231" s="24"/>
      <c r="L231" s="24"/>
      <c r="M231" s="24"/>
      <c r="N231"/>
      <c r="O231" s="45"/>
      <c r="P231" s="73"/>
      <c r="R231" s="45"/>
      <c r="S231" s="44"/>
      <c r="T231" s="46"/>
      <c r="W231" s="46"/>
      <c r="X231" s="44"/>
      <c r="Y231" s="47"/>
      <c r="AB231" s="47"/>
      <c r="AC231" s="44"/>
      <c r="AD231" s="47"/>
      <c r="AG231" s="47"/>
      <c r="AI231" s="1"/>
      <c r="AL231" s="1"/>
    </row>
    <row r="232" spans="1:38" s="21" customFormat="1">
      <c r="A232"/>
      <c r="B232" s="1"/>
      <c r="C232" s="2"/>
      <c r="D232" s="2"/>
      <c r="E232" s="2"/>
      <c r="F232" s="2"/>
      <c r="G232"/>
      <c r="H232" s="22"/>
      <c r="I232" s="44"/>
      <c r="J232" s="24"/>
      <c r="K232" s="24"/>
      <c r="L232" s="24"/>
      <c r="M232" s="24"/>
      <c r="N232"/>
      <c r="O232" s="45"/>
      <c r="P232" s="73"/>
      <c r="R232" s="45"/>
      <c r="S232" s="44"/>
      <c r="T232" s="46"/>
      <c r="W232" s="46"/>
      <c r="X232" s="44"/>
      <c r="Y232" s="47"/>
      <c r="AB232" s="47"/>
      <c r="AC232" s="44"/>
      <c r="AD232" s="47"/>
      <c r="AG232" s="47"/>
      <c r="AI232" s="1"/>
      <c r="AL232" s="1"/>
    </row>
    <row r="233" spans="1:38" s="21" customFormat="1">
      <c r="A233"/>
      <c r="B233" s="1"/>
      <c r="C233" s="2"/>
      <c r="D233" s="2"/>
      <c r="E233" s="2"/>
      <c r="F233" s="2"/>
      <c r="G233"/>
      <c r="H233" s="22"/>
      <c r="I233" s="44"/>
      <c r="J233" s="24"/>
      <c r="K233" s="24"/>
      <c r="L233" s="24"/>
      <c r="M233" s="24"/>
      <c r="N233"/>
      <c r="O233" s="45"/>
      <c r="P233" s="73"/>
      <c r="R233" s="45"/>
      <c r="S233" s="44"/>
      <c r="T233" s="46"/>
      <c r="W233" s="46"/>
      <c r="X233" s="44"/>
      <c r="Y233" s="47"/>
      <c r="AB233" s="47"/>
      <c r="AC233" s="44"/>
      <c r="AD233" s="47"/>
      <c r="AG233" s="47"/>
      <c r="AI233" s="1"/>
      <c r="AL233" s="1"/>
    </row>
    <row r="234" spans="1:38" s="21" customFormat="1">
      <c r="A234"/>
      <c r="B234" s="1"/>
      <c r="C234" s="2"/>
      <c r="D234" s="2"/>
      <c r="E234" s="2"/>
      <c r="F234" s="2"/>
      <c r="G234"/>
      <c r="H234" s="22"/>
      <c r="I234" s="44"/>
      <c r="J234" s="24"/>
      <c r="K234" s="24"/>
      <c r="L234" s="24"/>
      <c r="M234" s="24"/>
      <c r="N234"/>
      <c r="O234" s="45"/>
      <c r="P234" s="73"/>
      <c r="R234" s="45"/>
      <c r="S234" s="44"/>
      <c r="T234" s="46"/>
      <c r="W234" s="46"/>
      <c r="X234" s="44"/>
      <c r="Y234" s="47"/>
      <c r="AB234" s="47"/>
      <c r="AC234" s="44"/>
      <c r="AD234" s="47"/>
      <c r="AG234" s="47"/>
      <c r="AI234" s="1"/>
      <c r="AL234" s="1"/>
    </row>
    <row r="235" spans="1:38">
      <c r="H235" s="22"/>
      <c r="I235" s="44"/>
      <c r="J235" s="24"/>
      <c r="K235" s="24"/>
      <c r="L235" s="24"/>
      <c r="M235" s="24"/>
      <c r="N235"/>
      <c r="O235" s="45"/>
      <c r="P235" s="73"/>
      <c r="Q235" s="21"/>
      <c r="R235" s="45"/>
      <c r="S235" s="44"/>
      <c r="T235" s="46"/>
      <c r="U235" s="21"/>
      <c r="V235" s="21"/>
      <c r="W235" s="46"/>
      <c r="X235" s="44"/>
      <c r="Y235" s="47"/>
      <c r="Z235" s="21"/>
      <c r="AA235" s="21"/>
      <c r="AB235" s="47"/>
      <c r="AC235" s="44"/>
      <c r="AD235" s="47"/>
      <c r="AE235" s="21"/>
      <c r="AF235" s="21"/>
      <c r="AG235" s="47"/>
      <c r="AH235" s="21"/>
      <c r="AI235" s="1"/>
      <c r="AJ235" s="21"/>
      <c r="AK235" s="21"/>
      <c r="AL235" s="1"/>
    </row>
    <row r="236" spans="1:38">
      <c r="H236" s="22"/>
      <c r="I236" s="44"/>
      <c r="J236" s="24"/>
      <c r="K236" s="24"/>
      <c r="L236" s="24"/>
      <c r="M236" s="24"/>
      <c r="N236"/>
      <c r="O236" s="45"/>
      <c r="P236" s="73"/>
      <c r="Q236" s="21"/>
      <c r="R236" s="45"/>
      <c r="S236" s="44"/>
      <c r="T236" s="46"/>
      <c r="U236" s="21"/>
      <c r="V236" s="21"/>
      <c r="W236" s="46"/>
      <c r="X236" s="44"/>
      <c r="Y236" s="47"/>
      <c r="Z236" s="21"/>
      <c r="AA236" s="21"/>
      <c r="AB236" s="47"/>
      <c r="AC236" s="44"/>
      <c r="AD236" s="47"/>
      <c r="AE236" s="21"/>
      <c r="AF236" s="21"/>
      <c r="AG236" s="47"/>
      <c r="AH236" s="21"/>
      <c r="AI236" s="1"/>
      <c r="AJ236" s="21"/>
      <c r="AK236" s="21"/>
      <c r="AL236" s="1"/>
    </row>
    <row r="237" spans="1:38">
      <c r="H237" s="22"/>
      <c r="I237" s="44"/>
      <c r="J237" s="24"/>
      <c r="K237" s="24"/>
      <c r="L237" s="24"/>
      <c r="M237" s="24"/>
      <c r="N237"/>
      <c r="O237" s="45"/>
      <c r="P237" s="73"/>
      <c r="Q237" s="21"/>
      <c r="R237" s="45"/>
      <c r="S237" s="44"/>
      <c r="T237" s="46"/>
      <c r="U237" s="21"/>
      <c r="V237" s="21"/>
      <c r="W237" s="46"/>
      <c r="X237" s="44"/>
      <c r="Y237" s="47"/>
      <c r="Z237" s="21"/>
      <c r="AA237" s="21"/>
      <c r="AB237" s="47"/>
      <c r="AC237" s="44"/>
      <c r="AD237" s="47"/>
      <c r="AE237" s="21"/>
      <c r="AF237" s="21"/>
      <c r="AG237" s="47"/>
      <c r="AH237" s="21"/>
      <c r="AI237" s="1"/>
      <c r="AJ237" s="21"/>
      <c r="AK237" s="21"/>
      <c r="AL237" s="1"/>
    </row>
  </sheetData>
  <mergeCells count="13">
    <mergeCell ref="Y1:AB1"/>
    <mergeCell ref="AD1:AG1"/>
    <mergeCell ref="AI1:AL1"/>
    <mergeCell ref="C7:F7"/>
    <mergeCell ref="C8:F8"/>
    <mergeCell ref="A7:A8"/>
    <mergeCell ref="O1:R1"/>
    <mergeCell ref="T1:W1"/>
    <mergeCell ref="C3:F3"/>
    <mergeCell ref="C5:F5"/>
    <mergeCell ref="C6:F6"/>
    <mergeCell ref="J1:M1"/>
    <mergeCell ref="C4:F4"/>
  </mergeCells>
  <conditionalFormatting sqref="AI1:AJ1 AL1 AI141:AL1048576">
    <cfRule type="cellIs" dxfId="65" priority="40" operator="equal">
      <formula>0</formula>
    </cfRule>
  </conditionalFormatting>
  <conditionalFormatting sqref="J81:M92 J47:J80 M47:M80 J135:M140">
    <cfRule type="containsBlanks" dxfId="64" priority="39">
      <formula>LEN(TRIM(J47))=0</formula>
    </cfRule>
  </conditionalFormatting>
  <conditionalFormatting sqref="AK1">
    <cfRule type="cellIs" dxfId="63" priority="38" operator="equal">
      <formula>0</formula>
    </cfRule>
  </conditionalFormatting>
  <conditionalFormatting sqref="J93:M95 J96:K98 M96:M98">
    <cfRule type="containsBlanks" dxfId="62" priority="36">
      <formula>LEN(TRIM(J93))=0</formula>
    </cfRule>
  </conditionalFormatting>
  <conditionalFormatting sqref="L96:L98">
    <cfRule type="containsBlanks" dxfId="61" priority="35">
      <formula>LEN(TRIM(L96))=0</formula>
    </cfRule>
  </conditionalFormatting>
  <conditionalFormatting sqref="L99:L101">
    <cfRule type="containsBlanks" dxfId="60" priority="34">
      <formula>LEN(TRIM(L99))=0</formula>
    </cfRule>
  </conditionalFormatting>
  <conditionalFormatting sqref="J99:K104">
    <cfRule type="containsBlanks" dxfId="59" priority="33">
      <formula>LEN(TRIM(J99))=0</formula>
    </cfRule>
  </conditionalFormatting>
  <conditionalFormatting sqref="M99:M104">
    <cfRule type="containsBlanks" dxfId="58" priority="32">
      <formula>LEN(TRIM(M99))=0</formula>
    </cfRule>
  </conditionalFormatting>
  <conditionalFormatting sqref="L102:L104">
    <cfRule type="containsBlanks" dxfId="57" priority="31">
      <formula>LEN(TRIM(L102))=0</formula>
    </cfRule>
  </conditionalFormatting>
  <conditionalFormatting sqref="M105:M107">
    <cfRule type="containsBlanks" dxfId="56" priority="29">
      <formula>LEN(TRIM(M105))=0</formula>
    </cfRule>
  </conditionalFormatting>
  <conditionalFormatting sqref="L105:L107">
    <cfRule type="containsBlanks" dxfId="55" priority="28">
      <formula>LEN(TRIM(L105))=0</formula>
    </cfRule>
  </conditionalFormatting>
  <conditionalFormatting sqref="J105:K107">
    <cfRule type="containsBlanks" dxfId="54" priority="30">
      <formula>LEN(TRIM(J105))=0</formula>
    </cfRule>
  </conditionalFormatting>
  <conditionalFormatting sqref="M108:M110">
    <cfRule type="containsBlanks" dxfId="53" priority="26">
      <formula>LEN(TRIM(M108))=0</formula>
    </cfRule>
  </conditionalFormatting>
  <conditionalFormatting sqref="L108:L110">
    <cfRule type="containsBlanks" dxfId="52" priority="25">
      <formula>LEN(TRIM(L108))=0</formula>
    </cfRule>
  </conditionalFormatting>
  <conditionalFormatting sqref="J108:K110">
    <cfRule type="containsBlanks" dxfId="51" priority="27">
      <formula>LEN(TRIM(J108))=0</formula>
    </cfRule>
  </conditionalFormatting>
  <conditionalFormatting sqref="M111:M113">
    <cfRule type="containsBlanks" dxfId="50" priority="23">
      <formula>LEN(TRIM(M111))=0</formula>
    </cfRule>
  </conditionalFormatting>
  <conditionalFormatting sqref="L111:L113">
    <cfRule type="containsBlanks" dxfId="49" priority="22">
      <formula>LEN(TRIM(L111))=0</formula>
    </cfRule>
  </conditionalFormatting>
  <conditionalFormatting sqref="J111:K113">
    <cfRule type="containsBlanks" dxfId="48" priority="24">
      <formula>LEN(TRIM(J111))=0</formula>
    </cfRule>
  </conditionalFormatting>
  <conditionalFormatting sqref="M114:M116">
    <cfRule type="containsBlanks" dxfId="47" priority="20">
      <formula>LEN(TRIM(M114))=0</formula>
    </cfRule>
  </conditionalFormatting>
  <conditionalFormatting sqref="L114:L116">
    <cfRule type="containsBlanks" dxfId="46" priority="19">
      <formula>LEN(TRIM(L114))=0</formula>
    </cfRule>
  </conditionalFormatting>
  <conditionalFormatting sqref="J114:K116">
    <cfRule type="containsBlanks" dxfId="45" priority="21">
      <formula>LEN(TRIM(J114))=0</formula>
    </cfRule>
  </conditionalFormatting>
  <conditionalFormatting sqref="M117:M119">
    <cfRule type="containsBlanks" dxfId="44" priority="17">
      <formula>LEN(TRIM(M117))=0</formula>
    </cfRule>
  </conditionalFormatting>
  <conditionalFormatting sqref="L117:L119">
    <cfRule type="containsBlanks" dxfId="43" priority="16">
      <formula>LEN(TRIM(L117))=0</formula>
    </cfRule>
  </conditionalFormatting>
  <conditionalFormatting sqref="J117:K119">
    <cfRule type="containsBlanks" dxfId="42" priority="18">
      <formula>LEN(TRIM(J117))=0</formula>
    </cfRule>
  </conditionalFormatting>
  <conditionalFormatting sqref="M120:M122">
    <cfRule type="containsBlanks" dxfId="41" priority="14">
      <formula>LEN(TRIM(M120))=0</formula>
    </cfRule>
  </conditionalFormatting>
  <conditionalFormatting sqref="L120:L122">
    <cfRule type="containsBlanks" dxfId="40" priority="13">
      <formula>LEN(TRIM(L120))=0</formula>
    </cfRule>
  </conditionalFormatting>
  <conditionalFormatting sqref="J120:K122">
    <cfRule type="containsBlanks" dxfId="39" priority="15">
      <formula>LEN(TRIM(J120))=0</formula>
    </cfRule>
  </conditionalFormatting>
  <conditionalFormatting sqref="M123:M125">
    <cfRule type="containsBlanks" dxfId="38" priority="12">
      <formula>LEN(TRIM(M123))=0</formula>
    </cfRule>
  </conditionalFormatting>
  <conditionalFormatting sqref="L123:L125">
    <cfRule type="containsBlanks" dxfId="37" priority="11">
      <formula>LEN(TRIM(L123))=0</formula>
    </cfRule>
  </conditionalFormatting>
  <conditionalFormatting sqref="J123:K125">
    <cfRule type="containsBlanks" dxfId="36" priority="10">
      <formula>LEN(TRIM(J123))=0</formula>
    </cfRule>
  </conditionalFormatting>
  <conditionalFormatting sqref="M126:M128">
    <cfRule type="containsBlanks" dxfId="35" priority="9">
      <formula>LEN(TRIM(M126))=0</formula>
    </cfRule>
  </conditionalFormatting>
  <conditionalFormatting sqref="L126:L128">
    <cfRule type="containsBlanks" dxfId="34" priority="8">
      <formula>LEN(TRIM(L126))=0</formula>
    </cfRule>
  </conditionalFormatting>
  <conditionalFormatting sqref="J126:K128">
    <cfRule type="containsBlanks" dxfId="33" priority="7">
      <formula>LEN(TRIM(J126))=0</formula>
    </cfRule>
  </conditionalFormatting>
  <conditionalFormatting sqref="M129:M131">
    <cfRule type="containsBlanks" dxfId="32" priority="6">
      <formula>LEN(TRIM(M129))=0</formula>
    </cfRule>
  </conditionalFormatting>
  <conditionalFormatting sqref="L129:L131">
    <cfRule type="containsBlanks" dxfId="31" priority="5">
      <formula>LEN(TRIM(L129))=0</formula>
    </cfRule>
  </conditionalFormatting>
  <conditionalFormatting sqref="J129:K131">
    <cfRule type="containsBlanks" dxfId="30" priority="4">
      <formula>LEN(TRIM(J129))=0</formula>
    </cfRule>
  </conditionalFormatting>
  <conditionalFormatting sqref="M132:M134">
    <cfRule type="containsBlanks" dxfId="29" priority="3">
      <formula>LEN(TRIM(M132))=0</formula>
    </cfRule>
  </conditionalFormatting>
  <conditionalFormatting sqref="L132:L134">
    <cfRule type="containsBlanks" dxfId="28" priority="2">
      <formula>LEN(TRIM(L132))=0</formula>
    </cfRule>
  </conditionalFormatting>
  <conditionalFormatting sqref="J132:K134">
    <cfRule type="containsBlanks" dxfId="27" priority="1">
      <formula>LEN(TRIM(J132))=0</formula>
    </cfRule>
  </conditionalFormatting>
  <dataValidations count="1">
    <dataValidation type="list" allowBlank="1" showInputMessage="1" showErrorMessage="1" sqref="A9:A33" xr:uid="{816263A7-8128-4CE7-A88D-4D216786718B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65F12D10-CDB8-4B00-BEBC-C08751335E6B}">
            <xm:f>NOT(ISERROR(SEARCH($A$1,A9)))</xm:f>
            <xm:f>$A$1</xm:f>
            <x14:dxf>
              <fill>
                <patternFill>
                  <bgColor rgb="FF99FF66"/>
                </patternFill>
              </fill>
            </x14:dxf>
          </x14:cfRule>
          <xm:sqref>A9:A33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zoomScale="130" zoomScaleNormal="130" workbookViewId="0"/>
  </sheetViews>
  <sheetFormatPr defaultColWidth="8.88671875" defaultRowHeight="14.4"/>
  <cols>
    <col min="1" max="1" width="3.5546875" style="66" customWidth="1"/>
    <col min="2" max="2" width="2.5546875" style="66" bestFit="1" customWidth="1"/>
    <col min="3" max="3" width="22.33203125" style="63" customWidth="1"/>
    <col min="4" max="4" width="8.109375" style="67" bestFit="1" customWidth="1"/>
    <col min="5" max="7" width="7.6640625" style="67" bestFit="1" customWidth="1"/>
    <col min="8" max="8" width="7.6640625" style="67" customWidth="1"/>
    <col min="9" max="9" width="8.5546875" style="67" bestFit="1" customWidth="1"/>
    <col min="10" max="12" width="1.6640625" style="66" customWidth="1"/>
    <col min="13" max="13" width="33.44140625" style="65" bestFit="1" customWidth="1"/>
    <col min="14" max="15" width="9" style="65" bestFit="1" customWidth="1"/>
    <col min="16" max="16" width="14.109375" style="65" bestFit="1" customWidth="1"/>
    <col min="17" max="17" width="3.109375" style="64" customWidth="1"/>
    <col min="18" max="18" width="11.33203125" style="63" bestFit="1" customWidth="1"/>
    <col min="19" max="16384" width="8.88671875" style="10"/>
  </cols>
  <sheetData>
    <row r="1" spans="2:18" ht="15" thickBot="1"/>
    <row r="2" spans="2:18" ht="21.6" thickBot="1">
      <c r="B2" s="326" t="s">
        <v>51</v>
      </c>
      <c r="C2" s="327"/>
      <c r="D2" s="327"/>
      <c r="E2" s="327"/>
      <c r="F2" s="327"/>
      <c r="G2" s="327"/>
      <c r="H2" s="327"/>
      <c r="I2" s="327"/>
      <c r="J2" s="328"/>
      <c r="L2" s="326" t="s">
        <v>52</v>
      </c>
      <c r="M2" s="327"/>
      <c r="N2" s="327"/>
      <c r="O2" s="327"/>
      <c r="P2" s="327"/>
      <c r="Q2" s="328"/>
    </row>
    <row r="3" spans="2:18" ht="15" thickBot="1">
      <c r="B3" s="83"/>
      <c r="C3" s="84"/>
      <c r="D3" s="85"/>
      <c r="E3" s="85"/>
      <c r="F3" s="85"/>
      <c r="G3" s="85"/>
      <c r="H3" s="85"/>
      <c r="I3" s="85"/>
      <c r="J3" s="86"/>
      <c r="L3" s="87"/>
      <c r="Q3" s="88"/>
      <c r="R3" s="65"/>
    </row>
    <row r="4" spans="2:18" ht="15" customHeight="1">
      <c r="B4" s="87"/>
      <c r="C4" s="329" t="s">
        <v>53</v>
      </c>
      <c r="D4" s="331">
        <f>'[1]Strategic Allocation-DATA'!C6</f>
        <v>44196</v>
      </c>
      <c r="E4" s="89" t="str">
        <f>'[1]Strategic Allocation-DATA'!C2</f>
        <v>HBAFX</v>
      </c>
      <c r="F4" s="276" t="str">
        <f>'[1]Strategic Allocation-DATA'!F2</f>
        <v>BENCH</v>
      </c>
      <c r="G4" s="283"/>
      <c r="H4" s="283"/>
      <c r="J4" s="91"/>
      <c r="L4" s="87"/>
      <c r="M4" s="323" t="s">
        <v>56</v>
      </c>
      <c r="N4" s="324"/>
      <c r="O4" s="324"/>
      <c r="P4" s="325"/>
      <c r="Q4" s="92"/>
    </row>
    <row r="5" spans="2:18">
      <c r="B5" s="87"/>
      <c r="C5" s="330"/>
      <c r="D5" s="332"/>
      <c r="E5" s="72">
        <f>SUMIF('[1]Strategic Allocation-DATA'!$H$3:$H$140,'[1]Strategic Allocation-FACT SHEET'!$D$4,'[1]Strategic Allocation-DATA'!O3:O140)</f>
        <v>18275</v>
      </c>
      <c r="F5" s="93">
        <f>SUMIF('[1]Strategic Allocation-DATA'!$H$3:$H$140,'[1]Strategic Allocation-FACT SHEET'!$D$4,'[1]Strategic Allocation-DATA'!R3:R140)</f>
        <v>48159.927697112005</v>
      </c>
      <c r="G5" s="250"/>
      <c r="H5" s="250"/>
      <c r="J5" s="91"/>
      <c r="L5" s="87"/>
      <c r="M5" s="260"/>
      <c r="N5" s="284" t="s">
        <v>80</v>
      </c>
      <c r="O5" s="284" t="s">
        <v>81</v>
      </c>
      <c r="P5" s="261" t="s">
        <v>82</v>
      </c>
      <c r="Q5" s="92"/>
    </row>
    <row r="6" spans="2:18" ht="15" customHeight="1">
      <c r="B6" s="87"/>
      <c r="C6" s="320" t="s">
        <v>54</v>
      </c>
      <c r="D6" s="94" t="str">
        <f>D13</f>
        <v>YTD</v>
      </c>
      <c r="E6" s="95">
        <f>D14/100</f>
        <v>-3.4193002853820952E-2</v>
      </c>
      <c r="F6" s="96">
        <f>D15/100</f>
        <v>0.18395967492961637</v>
      </c>
      <c r="G6" s="251"/>
      <c r="H6" s="251"/>
      <c r="I6" s="97"/>
      <c r="J6" s="91"/>
      <c r="L6" s="87"/>
      <c r="M6" s="133" t="s">
        <v>104</v>
      </c>
      <c r="N6" s="207">
        <v>0.17494973633217009</v>
      </c>
      <c r="O6" s="207">
        <f>N6</f>
        <v>0.17494973633217009</v>
      </c>
      <c r="P6" s="265" t="s">
        <v>84</v>
      </c>
      <c r="Q6" s="92"/>
    </row>
    <row r="7" spans="2:18" ht="15" customHeight="1">
      <c r="B7" s="87"/>
      <c r="C7" s="321"/>
      <c r="D7" s="99" t="str">
        <f>E13</f>
        <v>1 Year</v>
      </c>
      <c r="E7" s="100">
        <f>E14/100</f>
        <v>-3.4193002853820952E-2</v>
      </c>
      <c r="F7" s="101">
        <f>E15/100</f>
        <v>0.18395967492961637</v>
      </c>
      <c r="G7" s="251"/>
      <c r="H7" s="251"/>
      <c r="I7" s="97"/>
      <c r="J7" s="91"/>
      <c r="L7" s="87"/>
      <c r="M7" s="235" t="s">
        <v>105</v>
      </c>
      <c r="N7" s="207">
        <v>0.17399036380414878</v>
      </c>
      <c r="O7" s="207">
        <f t="shared" ref="O7:O13" si="0">N7</f>
        <v>0.17399036380414878</v>
      </c>
      <c r="P7" s="265" t="s">
        <v>84</v>
      </c>
      <c r="Q7" s="92"/>
    </row>
    <row r="8" spans="2:18">
      <c r="B8" s="87"/>
      <c r="C8" s="321"/>
      <c r="D8" s="99" t="str">
        <f>F13</f>
        <v>3 Years</v>
      </c>
      <c r="E8" s="100">
        <f>F14/100</f>
        <v>1.7500000000000002E-2</v>
      </c>
      <c r="F8" s="101">
        <f>F15/100</f>
        <v>0.14180000000000001</v>
      </c>
      <c r="G8" s="251"/>
      <c r="H8" s="251"/>
      <c r="I8" s="97"/>
      <c r="J8" s="91"/>
      <c r="L8" s="87"/>
      <c r="M8" s="133" t="s">
        <v>106</v>
      </c>
      <c r="N8" s="207">
        <v>0.16331538602712051</v>
      </c>
      <c r="O8" s="207">
        <f t="shared" si="0"/>
        <v>0.16331538602712051</v>
      </c>
      <c r="P8" s="265" t="s">
        <v>107</v>
      </c>
      <c r="Q8" s="92"/>
    </row>
    <row r="9" spans="2:18">
      <c r="B9" s="87"/>
      <c r="C9" s="321"/>
      <c r="D9" s="99" t="str">
        <f>G13</f>
        <v>5 Years</v>
      </c>
      <c r="E9" s="100">
        <f>G14/100</f>
        <v>4.9159041761788425E-2</v>
      </c>
      <c r="F9" s="101">
        <f>G15/100</f>
        <v>0.1522</v>
      </c>
      <c r="G9" s="251"/>
      <c r="H9" s="251"/>
      <c r="I9" s="97"/>
      <c r="J9" s="91"/>
      <c r="L9" s="87"/>
      <c r="M9" s="133" t="s">
        <v>108</v>
      </c>
      <c r="N9" s="207">
        <v>0.15874100921543507</v>
      </c>
      <c r="O9" s="207">
        <f t="shared" si="0"/>
        <v>0.15874100921543507</v>
      </c>
      <c r="P9" s="265" t="s">
        <v>88</v>
      </c>
      <c r="Q9" s="92"/>
    </row>
    <row r="10" spans="2:18">
      <c r="B10" s="87"/>
      <c r="C10" s="321"/>
      <c r="D10" s="254" t="s">
        <v>78</v>
      </c>
      <c r="E10" s="255">
        <f>H14/100</f>
        <v>4.4761282899100197E-2</v>
      </c>
      <c r="F10" s="256">
        <f>H15/100</f>
        <v>0.13880000000000001</v>
      </c>
      <c r="G10" s="251"/>
      <c r="H10" s="251"/>
      <c r="I10" s="97"/>
      <c r="J10" s="91"/>
      <c r="L10" s="87"/>
      <c r="M10" s="133" t="s">
        <v>109</v>
      </c>
      <c r="N10" s="207">
        <v>9.8111606524015724E-2</v>
      </c>
      <c r="O10" s="207">
        <f t="shared" si="0"/>
        <v>9.8111606524015724E-2</v>
      </c>
      <c r="P10" s="265" t="s">
        <v>90</v>
      </c>
      <c r="Q10" s="92"/>
    </row>
    <row r="11" spans="2:18" ht="15" thickBot="1">
      <c r="B11" s="87"/>
      <c r="C11" s="322"/>
      <c r="D11" s="102" t="str">
        <f>I13</f>
        <v>Inception*</v>
      </c>
      <c r="E11" s="103">
        <f>I14/100</f>
        <v>5.4199999999999998E-2</v>
      </c>
      <c r="F11" s="104">
        <f>I15/100</f>
        <v>0.14749999999999999</v>
      </c>
      <c r="G11" s="251"/>
      <c r="H11" s="251"/>
      <c r="J11" s="91"/>
      <c r="L11" s="87"/>
      <c r="M11" s="133" t="s">
        <v>110</v>
      </c>
      <c r="N11" s="207">
        <v>9.5811631986570805E-2</v>
      </c>
      <c r="O11" s="207">
        <f t="shared" si="0"/>
        <v>9.5811631986570805E-2</v>
      </c>
      <c r="P11" s="265" t="s">
        <v>87</v>
      </c>
      <c r="Q11" s="92"/>
    </row>
    <row r="12" spans="2:18" ht="15" thickBot="1">
      <c r="B12" s="87"/>
      <c r="C12" s="70"/>
      <c r="D12" s="69"/>
      <c r="E12" s="69"/>
      <c r="F12" s="69"/>
      <c r="G12" s="251"/>
      <c r="J12" s="91"/>
      <c r="L12" s="87"/>
      <c r="M12" s="98" t="s">
        <v>111</v>
      </c>
      <c r="N12" s="208">
        <v>8.0758539727613612E-2</v>
      </c>
      <c r="O12" s="207">
        <f t="shared" si="0"/>
        <v>8.0758539727613612E-2</v>
      </c>
      <c r="P12" s="265" t="s">
        <v>86</v>
      </c>
      <c r="Q12" s="92"/>
    </row>
    <row r="13" spans="2:18">
      <c r="B13" s="87"/>
      <c r="C13" s="106" t="s">
        <v>42</v>
      </c>
      <c r="D13" s="107" t="s">
        <v>41</v>
      </c>
      <c r="E13" s="107" t="s">
        <v>20</v>
      </c>
      <c r="F13" s="107" t="s">
        <v>18</v>
      </c>
      <c r="G13" s="107" t="s">
        <v>17</v>
      </c>
      <c r="H13" s="252" t="s">
        <v>78</v>
      </c>
      <c r="I13" s="108" t="s">
        <v>13</v>
      </c>
      <c r="J13" s="91"/>
      <c r="L13" s="87"/>
      <c r="M13" s="236" t="s">
        <v>112</v>
      </c>
      <c r="N13" s="208">
        <v>5.4321726382925366E-2</v>
      </c>
      <c r="O13" s="207">
        <f t="shared" si="0"/>
        <v>5.4321726382925366E-2</v>
      </c>
      <c r="P13" s="265" t="s">
        <v>85</v>
      </c>
      <c r="Q13" s="92"/>
    </row>
    <row r="14" spans="2:18" ht="15" customHeight="1">
      <c r="B14" s="87"/>
      <c r="C14" s="109" t="s">
        <v>38</v>
      </c>
      <c r="D14" s="110">
        <f>(SUMIF('[1]Strategic Allocation-DATA'!$B$9:$B$33,'[1]Strategic Allocation-FACT SHEET'!D$13,'[1]Strategic Allocation-DATA'!$C$9:$C$33))*100</f>
        <v>-3.4193002853820951</v>
      </c>
      <c r="E14" s="110">
        <f>(SUMIF('[1]Strategic Allocation-DATA'!$B$9:$B$33,'[1]Strategic Allocation-FACT SHEET'!E$13,'[1]Strategic Allocation-DATA'!$C$9:$C$33))*100</f>
        <v>-3.4193002853820951</v>
      </c>
      <c r="F14" s="297">
        <v>1.75</v>
      </c>
      <c r="G14" s="110">
        <f>(SUMIF('[1]Strategic Allocation-DATA'!$B$9:$B$33,'[1]Strategic Allocation-FACT SHEET'!G$13,'[1]Strategic Allocation-DATA'!$C$9:$C$33))*100</f>
        <v>4.9159041761788425</v>
      </c>
      <c r="H14" s="110">
        <f>(SUMIF('[1]Strategic Allocation-DATA'!$B$9:$B$33,'[1]Strategic Allocation-FACT SHEET'!H$13,'[1]Strategic Allocation-DATA'!$C$9:$C$33))*100</f>
        <v>4.4761282899100197</v>
      </c>
      <c r="I14" s="290">
        <v>5.42</v>
      </c>
      <c r="J14" s="91"/>
      <c r="L14" s="87"/>
      <c r="M14" s="236" t="s">
        <v>102</v>
      </c>
      <c r="N14" s="208">
        <v>0</v>
      </c>
      <c r="O14" s="208">
        <v>0.9859</v>
      </c>
      <c r="P14" s="265" t="s">
        <v>103</v>
      </c>
      <c r="Q14" s="92"/>
    </row>
    <row r="15" spans="2:18">
      <c r="B15" s="87"/>
      <c r="C15" s="111" t="str">
        <f>'[1]Strategic Allocation-DATA'!C3</f>
        <v>S&amp;P 500 TR Index</v>
      </c>
      <c r="D15" s="112">
        <f>(SUMIF('[1]Strategic Allocation-DATA'!$B$9:$B$33,'[1]Strategic Allocation-FACT SHEET'!D$13,'[1]Strategic Allocation-DATA'!$F$9:$F$33))*100</f>
        <v>18.395967492961638</v>
      </c>
      <c r="E15" s="112">
        <f>(SUMIF('[1]Strategic Allocation-DATA'!$B$9:$B$33,'[1]Strategic Allocation-FACT SHEET'!E$13,'[1]Strategic Allocation-DATA'!$F$9:$F$33))*100</f>
        <v>18.395967492961638</v>
      </c>
      <c r="F15" s="253">
        <v>14.18</v>
      </c>
      <c r="G15" s="253">
        <v>15.22</v>
      </c>
      <c r="H15" s="253">
        <v>13.88</v>
      </c>
      <c r="I15" s="298">
        <v>14.75</v>
      </c>
      <c r="J15" s="91"/>
      <c r="L15" s="87"/>
      <c r="M15" s="236"/>
      <c r="N15" s="208"/>
      <c r="O15" s="208"/>
      <c r="P15" s="265"/>
      <c r="Q15" s="92"/>
    </row>
    <row r="16" spans="2:18" ht="14.4" customHeight="1">
      <c r="B16" s="87"/>
      <c r="C16" s="186" t="s">
        <v>40</v>
      </c>
      <c r="D16" s="285">
        <v>-8.01</v>
      </c>
      <c r="E16" s="285">
        <v>-8.01</v>
      </c>
      <c r="F16" s="285">
        <v>0.11</v>
      </c>
      <c r="G16" s="285">
        <v>3.9</v>
      </c>
      <c r="H16" s="285">
        <v>3.97</v>
      </c>
      <c r="I16" s="195">
        <v>4.97</v>
      </c>
      <c r="J16" s="91"/>
      <c r="L16" s="87"/>
      <c r="M16" s="98"/>
      <c r="N16" s="208"/>
      <c r="O16" s="208"/>
      <c r="P16" s="265"/>
      <c r="Q16" s="92"/>
    </row>
    <row r="17" spans="1:18" s="63" customFormat="1" ht="15" customHeight="1">
      <c r="A17" s="66"/>
      <c r="B17" s="87"/>
      <c r="C17" s="196" t="s">
        <v>66</v>
      </c>
      <c r="D17" s="197">
        <v>-3.19</v>
      </c>
      <c r="E17" s="197">
        <v>-3.19</v>
      </c>
      <c r="F17" s="197">
        <v>1.96</v>
      </c>
      <c r="G17" s="197" t="s">
        <v>69</v>
      </c>
      <c r="H17" s="197" t="s">
        <v>69</v>
      </c>
      <c r="I17" s="198">
        <v>4.93</v>
      </c>
      <c r="J17" s="91"/>
      <c r="K17" s="66"/>
      <c r="L17" s="87"/>
      <c r="M17" s="98"/>
      <c r="N17" s="208"/>
      <c r="O17" s="208"/>
      <c r="P17" s="265"/>
      <c r="Q17" s="92"/>
    </row>
    <row r="18" spans="1:18" ht="14.4" customHeight="1" thickBot="1">
      <c r="A18" s="71"/>
      <c r="B18" s="87"/>
      <c r="C18" s="186" t="s">
        <v>67</v>
      </c>
      <c r="D18" s="286">
        <v>-4.13</v>
      </c>
      <c r="E18" s="286">
        <v>-4.13</v>
      </c>
      <c r="F18" s="286">
        <v>0.96</v>
      </c>
      <c r="G18" s="286" t="s">
        <v>69</v>
      </c>
      <c r="H18" s="286" t="s">
        <v>69</v>
      </c>
      <c r="I18" s="194">
        <v>3.91</v>
      </c>
      <c r="J18" s="91"/>
      <c r="L18" s="87"/>
      <c r="M18" s="249"/>
      <c r="N18" s="234"/>
      <c r="O18" s="234"/>
      <c r="P18" s="266"/>
      <c r="Q18" s="92"/>
    </row>
    <row r="19" spans="1:18" ht="14.4" customHeight="1" thickBot="1">
      <c r="B19" s="87"/>
      <c r="C19" s="274" t="str">
        <f>C15</f>
        <v>S&amp;P 500 TR Index</v>
      </c>
      <c r="D19" s="275">
        <f>D15</f>
        <v>18.395967492961638</v>
      </c>
      <c r="E19" s="275">
        <f>E15</f>
        <v>18.395967492961638</v>
      </c>
      <c r="F19" s="275">
        <f>F15</f>
        <v>14.18</v>
      </c>
      <c r="G19" s="275" t="s">
        <v>69</v>
      </c>
      <c r="H19" s="275" t="s">
        <v>69</v>
      </c>
      <c r="I19" s="291">
        <f>I15</f>
        <v>14.75</v>
      </c>
      <c r="J19" s="91"/>
      <c r="L19" s="87"/>
      <c r="M19" s="66"/>
      <c r="N19" s="267">
        <f>SUM(N6:N18)</f>
        <v>1</v>
      </c>
      <c r="O19" s="267">
        <f>SUM(O6:O18)</f>
        <v>1.9859</v>
      </c>
      <c r="P19" s="66"/>
      <c r="Q19" s="116"/>
    </row>
    <row r="20" spans="1:18" ht="14.4" customHeight="1" thickBot="1">
      <c r="B20" s="87"/>
      <c r="C20" s="68"/>
      <c r="J20" s="91"/>
      <c r="L20" s="87"/>
      <c r="N20" s="135"/>
      <c r="Q20" s="92"/>
    </row>
    <row r="21" spans="1:18" ht="14.4" customHeight="1">
      <c r="B21" s="87"/>
      <c r="C21" s="113" t="s">
        <v>55</v>
      </c>
      <c r="D21" s="114" t="s">
        <v>83</v>
      </c>
      <c r="E21" s="115" t="str">
        <f>F4</f>
        <v>BENCH</v>
      </c>
      <c r="F21" s="90"/>
      <c r="G21" s="258" t="s">
        <v>79</v>
      </c>
      <c r="H21" s="258"/>
      <c r="I21" s="259"/>
      <c r="J21" s="91"/>
      <c r="L21" s="87"/>
      <c r="M21" s="105" t="s">
        <v>39</v>
      </c>
      <c r="N21" s="136" t="s">
        <v>57</v>
      </c>
      <c r="O21" s="134" t="s">
        <v>58</v>
      </c>
      <c r="P21" s="287"/>
      <c r="Q21" s="92"/>
      <c r="R21" s="65"/>
    </row>
    <row r="22" spans="1:18" ht="14.4" customHeight="1">
      <c r="B22" s="319"/>
      <c r="C22" s="117" t="s">
        <v>15</v>
      </c>
      <c r="D22" s="299">
        <v>-1.9599999999999999E-2</v>
      </c>
      <c r="E22" s="299">
        <v>0.22819999999999999</v>
      </c>
      <c r="F22" s="206"/>
      <c r="G22" s="257" t="s">
        <v>89</v>
      </c>
      <c r="J22" s="118"/>
      <c r="L22" s="87"/>
      <c r="M22" s="188" t="s">
        <v>38</v>
      </c>
      <c r="N22" s="187">
        <v>2.18E-2</v>
      </c>
      <c r="O22" s="189">
        <v>2.8299999999999999E-2</v>
      </c>
      <c r="P22" s="262"/>
      <c r="Q22" s="92"/>
      <c r="R22" s="66"/>
    </row>
    <row r="23" spans="1:18" ht="14.4" customHeight="1">
      <c r="B23" s="319"/>
      <c r="C23" s="119" t="s">
        <v>14</v>
      </c>
      <c r="D23" s="277">
        <f>I14/100</f>
        <v>5.4199999999999998E-2</v>
      </c>
      <c r="E23" s="277">
        <f>I15/100</f>
        <v>0.14749999999999999</v>
      </c>
      <c r="F23" s="129"/>
      <c r="J23" s="91"/>
      <c r="L23" s="87"/>
      <c r="M23" s="188" t="s">
        <v>67</v>
      </c>
      <c r="N23" s="187">
        <v>2.93E-2</v>
      </c>
      <c r="O23" s="189">
        <v>3.5000000000000003E-2</v>
      </c>
      <c r="P23" s="262"/>
      <c r="Q23" s="92"/>
      <c r="R23" s="65"/>
    </row>
    <row r="24" spans="1:18" ht="14.4" customHeight="1">
      <c r="B24" s="319"/>
      <c r="C24" s="119" t="s">
        <v>16</v>
      </c>
      <c r="D24" s="277">
        <f>SUMIF('[1]Strategic Allocation-DATA'!$B$9:$B$33,'[1]Strategic Allocation-FACT SHEET'!C24,'[1]Strategic Allocation-DATA'!$C$9:$C$33)</f>
        <v>0.10026704991771261</v>
      </c>
      <c r="E24" s="277">
        <f>SUMIF('[1]Strategic Allocation-DATA'!$B$9:$B$33,'[1]Strategic Allocation-FACT SHEET'!C24,'[1]Strategic Allocation-DATA'!$F$9:$F$33)</f>
        <v>0.14084801840508329</v>
      </c>
      <c r="F24" s="129"/>
      <c r="J24" s="91"/>
      <c r="L24" s="87"/>
      <c r="M24" s="188" t="s">
        <v>66</v>
      </c>
      <c r="N24" s="187">
        <v>1.9300000000000001E-2</v>
      </c>
      <c r="O24" s="189">
        <v>2.46E-2</v>
      </c>
      <c r="P24" s="262"/>
      <c r="Q24" s="92"/>
      <c r="R24" s="65"/>
    </row>
    <row r="25" spans="1:18" s="66" customFormat="1" ht="14.4" customHeight="1">
      <c r="B25" s="319"/>
      <c r="C25" s="119" t="s">
        <v>29</v>
      </c>
      <c r="D25" s="278">
        <f>SUMIF('[1]Strategic Allocation-DATA'!$B$9:$B$33,'[1]Strategic Allocation-FACT SHEET'!C25,'[1]Strategic Allocation-DATA'!$C$9:$C$33)</f>
        <v>0.52632868367458774</v>
      </c>
      <c r="E25" s="278">
        <f>SUMIF('[1]Strategic Allocation-DATA'!$B$9:$B$33,'[1]Strategic Allocation-FACT SHEET'!C25,'[1]Strategic Allocation-DATA'!$F$9:$F$33)</f>
        <v>1.0375343984875443</v>
      </c>
      <c r="F25" s="130"/>
      <c r="G25" s="67"/>
      <c r="H25" s="67"/>
      <c r="I25" s="67"/>
      <c r="J25" s="91"/>
      <c r="L25" s="87"/>
      <c r="M25" s="188" t="s">
        <v>68</v>
      </c>
      <c r="N25" s="190">
        <v>40024</v>
      </c>
      <c r="O25" s="191">
        <v>42521</v>
      </c>
      <c r="P25" s="263"/>
      <c r="Q25" s="92"/>
      <c r="R25" s="65"/>
    </row>
    <row r="26" spans="1:18" ht="14.4" customHeight="1">
      <c r="B26" s="319"/>
      <c r="C26" s="119" t="s">
        <v>49</v>
      </c>
      <c r="D26" s="277">
        <f>SUMIF('[1]Strategic Allocation-DATA'!$B$9:$B$33,'[1]Strategic Allocation-FACT SHEET'!C26,'[1]Strategic Allocation-DATA'!$C$9:$C$33)</f>
        <v>-3.191545499705907E-2</v>
      </c>
      <c r="E26" s="277" t="s">
        <v>37</v>
      </c>
      <c r="F26" s="129"/>
      <c r="J26" s="91"/>
      <c r="L26" s="87"/>
      <c r="M26" s="192"/>
      <c r="N26" s="317"/>
      <c r="O26" s="318"/>
      <c r="P26" s="264"/>
      <c r="Q26" s="92"/>
      <c r="R26" s="65"/>
    </row>
    <row r="27" spans="1:18" ht="14.4" customHeight="1" thickBot="1">
      <c r="B27" s="319"/>
      <c r="C27" s="119" t="s">
        <v>48</v>
      </c>
      <c r="D27" s="278">
        <f>SUMIF('[1]Strategic Allocation-DATA'!$B$9:$B$33,'[1]Strategic Allocation-FACT SHEET'!C27,'[1]Strategic Allocation-DATA'!$C$9:$C$33)</f>
        <v>0.5815963364685538</v>
      </c>
      <c r="E27" s="278" t="s">
        <v>37</v>
      </c>
      <c r="F27" s="130"/>
      <c r="J27" s="91"/>
      <c r="L27" s="126"/>
      <c r="M27" s="193" t="s">
        <v>59</v>
      </c>
      <c r="N27" s="333" t="s">
        <v>60</v>
      </c>
      <c r="O27" s="334"/>
      <c r="P27" s="262"/>
      <c r="Q27" s="128"/>
      <c r="R27" s="65"/>
    </row>
    <row r="28" spans="1:18" ht="14.4" customHeight="1" thickBot="1">
      <c r="B28" s="319"/>
      <c r="C28" s="119" t="s">
        <v>50</v>
      </c>
      <c r="D28" s="278">
        <f>SUMIF('[1]Strategic Allocation-DATA'!$B$9:$B$33,'[1]Strategic Allocation-FACT SHEET'!C28,'[1]Strategic Allocation-DATA'!$C$9:$C$33)</f>
        <v>0.82299240064376389</v>
      </c>
      <c r="E28" s="278" t="s">
        <v>37</v>
      </c>
      <c r="F28" s="130"/>
      <c r="J28" s="91"/>
      <c r="K28" s="71"/>
      <c r="M28" s="127"/>
      <c r="N28" s="127"/>
      <c r="O28" s="127"/>
      <c r="P28" s="127"/>
      <c r="R28" s="65"/>
    </row>
    <row r="29" spans="1:18" ht="14.4" customHeight="1">
      <c r="B29" s="319"/>
      <c r="C29" s="119" t="s">
        <v>30</v>
      </c>
      <c r="D29" s="279">
        <f>SUMIF('[1]Strategic Allocation-DATA'!$B$9:$B$33,'[1]Strategic Allocation-FACT SHEET'!C29,'[1]Strategic Allocation-DATA'!$C$9:$C$33)</f>
        <v>0.67137476459510359</v>
      </c>
      <c r="E29" s="279">
        <f>SUMIF('[1]Strategic Allocation-DATA'!$B$9:$B$33,'[1]Strategic Allocation-FACT SHEET'!C29,'[1]Strategic Allocation-DATA'!$F$9:$F$33)</f>
        <v>0.70786252354048962</v>
      </c>
      <c r="F29" s="131"/>
      <c r="G29" s="66"/>
      <c r="H29" s="66"/>
      <c r="J29" s="91"/>
      <c r="R29" s="67"/>
    </row>
    <row r="30" spans="1:18" ht="15" thickBot="1">
      <c r="B30" s="319"/>
      <c r="C30" s="120" t="s">
        <v>27</v>
      </c>
      <c r="D30" s="280">
        <f>SUMIF('[1]Strategic Allocation-DATA'!$B$9:$B$33,'[1]Strategic Allocation-FACT SHEET'!C30,'[1]Strategic Allocation-DATA'!$C$9:$C$33)</f>
        <v>-0.23149614613029248</v>
      </c>
      <c r="E30" s="280">
        <f>SUMIF('[1]Strategic Allocation-DATA'!$B$9:$B$33,'[1]Strategic Allocation-FACT SHEET'!C30,'[1]Strategic Allocation-DATA'!$F$9:$F$33)</f>
        <v>-0.19598298792929666</v>
      </c>
      <c r="F30" s="132"/>
      <c r="J30" s="91"/>
      <c r="R30" s="67"/>
    </row>
    <row r="31" spans="1:18" ht="15" thickBot="1">
      <c r="B31" s="121"/>
      <c r="C31" s="122"/>
      <c r="D31" s="123"/>
      <c r="E31" s="123"/>
      <c r="F31" s="123"/>
      <c r="G31" s="123"/>
      <c r="H31" s="123"/>
      <c r="I31" s="124"/>
      <c r="J31" s="125"/>
      <c r="R31" s="67"/>
    </row>
    <row r="32" spans="1:18">
      <c r="C32" s="70"/>
      <c r="D32" s="69"/>
      <c r="E32" s="69"/>
      <c r="F32" s="69"/>
      <c r="R32" s="67"/>
    </row>
    <row r="33" spans="3:18">
      <c r="C33" s="70"/>
      <c r="D33" s="69"/>
      <c r="E33" s="69"/>
      <c r="F33" s="69"/>
      <c r="R33" s="67"/>
    </row>
    <row r="34" spans="3:18">
      <c r="C34" s="70"/>
      <c r="D34" s="69"/>
      <c r="E34" s="69"/>
      <c r="F34" s="69"/>
    </row>
    <row r="35" spans="3:18">
      <c r="C35" s="70"/>
      <c r="D35" s="69"/>
      <c r="E35" s="69"/>
      <c r="F35" s="69"/>
    </row>
    <row r="36" spans="3:18">
      <c r="C36" s="70"/>
      <c r="D36" s="69"/>
      <c r="E36" s="69"/>
      <c r="F36" s="69"/>
    </row>
    <row r="37" spans="3:18">
      <c r="C37" s="70"/>
      <c r="D37" s="69"/>
      <c r="E37" s="69"/>
      <c r="F37" s="69"/>
    </row>
    <row r="38" spans="3:18">
      <c r="C38" s="70"/>
      <c r="D38" s="69"/>
      <c r="E38" s="69"/>
      <c r="F38" s="69"/>
    </row>
    <row r="39" spans="3:18">
      <c r="C39" s="70"/>
      <c r="D39" s="69"/>
      <c r="E39" s="69"/>
      <c r="F39" s="69"/>
    </row>
    <row r="40" spans="3:18">
      <c r="C40" s="68"/>
    </row>
    <row r="41" spans="3:18">
      <c r="C41" s="68"/>
    </row>
    <row r="42" spans="3:18">
      <c r="C42" s="68"/>
    </row>
    <row r="43" spans="3:18">
      <c r="C43" s="68"/>
    </row>
  </sheetData>
  <sortState xmlns:xlrd2="http://schemas.microsoft.com/office/spreadsheetml/2017/richdata2" ref="M6:P13">
    <sortCondition descending="1" ref="N6:N13"/>
  </sortState>
  <mergeCells count="9">
    <mergeCell ref="N26:O26"/>
    <mergeCell ref="B22:B30"/>
    <mergeCell ref="C6:C11"/>
    <mergeCell ref="M4:P4"/>
    <mergeCell ref="B2:J2"/>
    <mergeCell ref="L2:Q2"/>
    <mergeCell ref="C4:C5"/>
    <mergeCell ref="D4:D5"/>
    <mergeCell ref="N27:O27"/>
  </mergeCells>
  <conditionalFormatting sqref="M6:P18">
    <cfRule type="containsBlanks" dxfId="12" priority="13">
      <formula>LEN(TRIM(M6))=0</formula>
    </cfRule>
  </conditionalFormatting>
  <conditionalFormatting sqref="E6:F11 D22:F30 H6:H11">
    <cfRule type="cellIs" dxfId="11" priority="12" operator="equal">
      <formula>0</formula>
    </cfRule>
  </conditionalFormatting>
  <conditionalFormatting sqref="E6:F11 D22:F30 H6:H11">
    <cfRule type="containsErrors" dxfId="10" priority="11">
      <formula>ISERROR(D6)</formula>
    </cfRule>
  </conditionalFormatting>
  <conditionalFormatting sqref="D17:G18 I17:I18 D14:I15">
    <cfRule type="cellIs" dxfId="9" priority="9" operator="equal">
      <formula>0</formula>
    </cfRule>
    <cfRule type="containsErrors" dxfId="8" priority="10">
      <formula>ISERROR(D14)</formula>
    </cfRule>
  </conditionalFormatting>
  <conditionalFormatting sqref="D19:G19 I19">
    <cfRule type="cellIs" dxfId="7" priority="7" operator="equal">
      <formula>0</formula>
    </cfRule>
    <cfRule type="containsErrors" dxfId="6" priority="8">
      <formula>ISERROR(D19)</formula>
    </cfRule>
  </conditionalFormatting>
  <conditionalFormatting sqref="H17:H18">
    <cfRule type="cellIs" dxfId="5" priority="5" operator="equal">
      <formula>0</formula>
    </cfRule>
    <cfRule type="containsErrors" dxfId="4" priority="6">
      <formula>ISERROR(H17)</formula>
    </cfRule>
  </conditionalFormatting>
  <conditionalFormatting sqref="H19">
    <cfRule type="cellIs" dxfId="3" priority="3" operator="equal">
      <formula>0</formula>
    </cfRule>
    <cfRule type="containsErrors" dxfId="2" priority="4">
      <formula>ISERROR(H19)</formula>
    </cfRule>
  </conditionalFormatting>
  <conditionalFormatting sqref="G6:G12">
    <cfRule type="cellIs" dxfId="1" priority="2" operator="equal">
      <formula>0</formula>
    </cfRule>
  </conditionalFormatting>
  <conditionalFormatting sqref="G6:G12">
    <cfRule type="containsErrors" dxfId="0" priority="1">
      <formula>ISERROR(G6)</formula>
    </cfRule>
  </conditionalFormatting>
  <dataValidations count="1">
    <dataValidation type="list" allowBlank="1" showInputMessage="1" showErrorMessage="1" sqref="D13:I13" xr:uid="{CE6D3C89-BC47-4D00-AF38-18516D66117F}">
      <formula1>$B$9:$B$43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F0FF-D2CF-409F-BACF-A9808FA6E00B}">
  <sheetPr>
    <tabColor rgb="FFC00000"/>
  </sheetPr>
  <dimension ref="A1:H7"/>
  <sheetViews>
    <sheetView workbookViewId="0"/>
  </sheetViews>
  <sheetFormatPr defaultRowHeight="14.4"/>
  <cols>
    <col min="1" max="1" width="24.88671875" bestFit="1" customWidth="1"/>
    <col min="2" max="7" width="9.109375" style="282"/>
  </cols>
  <sheetData>
    <row r="1" spans="1:8">
      <c r="A1" t="s">
        <v>91</v>
      </c>
      <c r="B1" s="282" t="str">
        <f>'Strategic Allocation-FACT SHEET'!D13</f>
        <v>YTD</v>
      </c>
      <c r="C1" s="282" t="str">
        <f>'Strategic Allocation-FACT SHEET'!E13</f>
        <v>1 Year</v>
      </c>
      <c r="D1" s="282" t="str">
        <f>'Strategic Allocation-FACT SHEET'!F13</f>
        <v>3 Years</v>
      </c>
      <c r="E1" s="282" t="str">
        <f>'Strategic Allocation-FACT SHEET'!G13</f>
        <v>5 Years</v>
      </c>
      <c r="F1" s="282" t="str">
        <f>'Strategic Allocation-FACT SHEET'!H13</f>
        <v>10 Years</v>
      </c>
      <c r="G1" s="282" t="str">
        <f>'Strategic Allocation-FACT SHEET'!I13</f>
        <v>Inception*</v>
      </c>
      <c r="H1" t="s">
        <v>92</v>
      </c>
    </row>
    <row r="2" spans="1:8">
      <c r="A2" t="str">
        <f>'Strategic Allocation-FACT SHEET'!C14</f>
        <v>Class A</v>
      </c>
      <c r="B2" s="282">
        <f>'Strategic Allocation-FACT SHEET'!D14</f>
        <v>-3.4193002853820951</v>
      </c>
      <c r="C2" s="282">
        <f>'Strategic Allocation-FACT SHEET'!E14</f>
        <v>-3.4193002853820951</v>
      </c>
      <c r="D2" s="282">
        <f>'Strategic Allocation-FACT SHEET'!F14</f>
        <v>1.75</v>
      </c>
      <c r="E2" s="282">
        <f>'Strategic Allocation-FACT SHEET'!G14</f>
        <v>4.9159041761788425</v>
      </c>
      <c r="F2" s="282">
        <f>'Strategic Allocation-FACT SHEET'!H14</f>
        <v>4.4761282899100197</v>
      </c>
      <c r="G2" s="282">
        <f>'Strategic Allocation-FACT SHEET'!I14</f>
        <v>5.42</v>
      </c>
      <c r="H2">
        <v>1</v>
      </c>
    </row>
    <row r="3" spans="1:8">
      <c r="A3" t="str">
        <f>'Strategic Allocation-FACT SHEET'!C15</f>
        <v>S&amp;P 500 TR Index</v>
      </c>
      <c r="B3" s="282">
        <f>'Strategic Allocation-FACT SHEET'!D15</f>
        <v>18.395967492961638</v>
      </c>
      <c r="C3" s="282">
        <f>'Strategic Allocation-FACT SHEET'!E15</f>
        <v>18.395967492961638</v>
      </c>
      <c r="D3" s="282">
        <f>'Strategic Allocation-FACT SHEET'!F15</f>
        <v>14.18</v>
      </c>
      <c r="E3" s="282">
        <f>'Strategic Allocation-FACT SHEET'!G15</f>
        <v>15.22</v>
      </c>
      <c r="F3" s="282">
        <f>'Strategic Allocation-FACT SHEET'!H15</f>
        <v>13.88</v>
      </c>
      <c r="G3" s="282">
        <f>'Strategic Allocation-FACT SHEET'!I15</f>
        <v>14.75</v>
      </c>
      <c r="H3">
        <v>2</v>
      </c>
    </row>
    <row r="4" spans="1:8">
      <c r="A4" t="s">
        <v>93</v>
      </c>
      <c r="B4" s="282">
        <f>'Strategic Allocation-FACT SHEET'!D16</f>
        <v>-8.01</v>
      </c>
      <c r="C4" s="282">
        <f>'Strategic Allocation-FACT SHEET'!E16</f>
        <v>-8.01</v>
      </c>
      <c r="D4" s="282">
        <f>'Strategic Allocation-FACT SHEET'!F16</f>
        <v>0.11</v>
      </c>
      <c r="E4" s="282">
        <f>'Strategic Allocation-FACT SHEET'!G16</f>
        <v>3.9</v>
      </c>
      <c r="F4" s="282">
        <f>'Strategic Allocation-FACT SHEET'!H16</f>
        <v>3.97</v>
      </c>
      <c r="G4" s="282">
        <f>'Strategic Allocation-FACT SHEET'!I16</f>
        <v>4.97</v>
      </c>
      <c r="H4">
        <v>3</v>
      </c>
    </row>
    <row r="5" spans="1:8">
      <c r="A5" t="s">
        <v>94</v>
      </c>
      <c r="B5" s="282">
        <f>'Strategic Allocation-FACT SHEET'!D17</f>
        <v>-3.19</v>
      </c>
      <c r="C5" s="282">
        <f>'Strategic Allocation-FACT SHEET'!E17</f>
        <v>-3.19</v>
      </c>
      <c r="D5" s="282">
        <f>'Strategic Allocation-FACT SHEET'!F17</f>
        <v>1.96</v>
      </c>
      <c r="E5" s="282" t="str">
        <f>'Strategic Allocation-FACT SHEET'!G17</f>
        <v>n/a</v>
      </c>
      <c r="F5" s="282" t="str">
        <f>'Strategic Allocation-FACT SHEET'!H17</f>
        <v>n/a</v>
      </c>
      <c r="G5" s="282">
        <f>'Strategic Allocation-FACT SHEET'!I17</f>
        <v>4.93</v>
      </c>
      <c r="H5">
        <v>4</v>
      </c>
    </row>
    <row r="6" spans="1:8">
      <c r="A6" t="str">
        <f>'Strategic Allocation-FACT SHEET'!C18</f>
        <v>Class C</v>
      </c>
      <c r="B6" s="282">
        <f>'Strategic Allocation-FACT SHEET'!D18</f>
        <v>-4.13</v>
      </c>
      <c r="C6" s="282">
        <f>'Strategic Allocation-FACT SHEET'!E18</f>
        <v>-4.13</v>
      </c>
      <c r="D6" s="282">
        <f>'Strategic Allocation-FACT SHEET'!F18</f>
        <v>0.96</v>
      </c>
      <c r="E6" s="282" t="str">
        <f>'Strategic Allocation-FACT SHEET'!G18</f>
        <v>n/a</v>
      </c>
      <c r="F6" s="282" t="str">
        <f>'Strategic Allocation-FACT SHEET'!H18</f>
        <v>n/a</v>
      </c>
      <c r="G6" s="282">
        <f>'Strategic Allocation-FACT SHEET'!I18</f>
        <v>3.91</v>
      </c>
      <c r="H6">
        <v>5</v>
      </c>
    </row>
    <row r="7" spans="1:8">
      <c r="A7" t="str">
        <f>'Strategic Allocation-FACT SHEET'!C19</f>
        <v>S&amp;P 500 TR Index</v>
      </c>
      <c r="B7" s="282">
        <f>'Strategic Allocation-FACT SHEET'!D19</f>
        <v>18.395967492961638</v>
      </c>
      <c r="C7" s="282">
        <f>'Strategic Allocation-FACT SHEET'!E19</f>
        <v>18.395967492961638</v>
      </c>
      <c r="D7" s="282">
        <f>'Strategic Allocation-FACT SHEET'!F19</f>
        <v>14.18</v>
      </c>
      <c r="E7" s="282" t="str">
        <f>'Strategic Allocation-FACT SHEET'!G19</f>
        <v>n/a</v>
      </c>
      <c r="F7" s="282" t="str">
        <f>'Strategic Allocation-FACT SHEET'!H19</f>
        <v>n/a</v>
      </c>
      <c r="G7" s="282">
        <f>'Strategic Allocation-FACT SHEET'!I19</f>
        <v>14.75</v>
      </c>
      <c r="H7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CF44-2870-4887-8F4A-54026B724E65}">
  <sheetPr>
    <tabColor rgb="FFC00000"/>
  </sheetPr>
  <dimension ref="A1:D10"/>
  <sheetViews>
    <sheetView workbookViewId="0"/>
  </sheetViews>
  <sheetFormatPr defaultRowHeight="14.4"/>
  <cols>
    <col min="1" max="1" width="31.44140625" bestFit="1" customWidth="1"/>
    <col min="3" max="3" width="16.109375" bestFit="1" customWidth="1"/>
  </cols>
  <sheetData>
    <row r="1" spans="1:4">
      <c r="A1" t="s">
        <v>95</v>
      </c>
      <c r="B1" t="s">
        <v>83</v>
      </c>
      <c r="C1" t="s">
        <v>63</v>
      </c>
      <c r="D1" t="s">
        <v>92</v>
      </c>
    </row>
    <row r="2" spans="1:4">
      <c r="A2" t="s">
        <v>96</v>
      </c>
      <c r="B2" s="281">
        <f>'Strategic Allocation-FACT SHEET'!D22*100</f>
        <v>-1.96</v>
      </c>
      <c r="C2" s="281">
        <f>'Strategic Allocation-FACT SHEET'!E22*100</f>
        <v>22.82</v>
      </c>
      <c r="D2">
        <v>1</v>
      </c>
    </row>
    <row r="3" spans="1:4">
      <c r="A3" t="s">
        <v>97</v>
      </c>
      <c r="B3" t="s">
        <v>69</v>
      </c>
      <c r="C3" t="s">
        <v>69</v>
      </c>
      <c r="D3">
        <v>2</v>
      </c>
    </row>
    <row r="4" spans="1:4">
      <c r="A4" t="str">
        <f>'Strategic Allocation-FACT SHEET'!C24</f>
        <v>Standard Deviation</v>
      </c>
      <c r="B4" t="s">
        <v>69</v>
      </c>
      <c r="C4" t="s">
        <v>69</v>
      </c>
      <c r="D4">
        <v>3</v>
      </c>
    </row>
    <row r="5" spans="1:4">
      <c r="A5" t="str">
        <f>'Strategic Allocation-FACT SHEET'!C25</f>
        <v>Sharpe Ratio</v>
      </c>
      <c r="B5" t="s">
        <v>69</v>
      </c>
      <c r="C5" t="s">
        <v>69</v>
      </c>
      <c r="D5">
        <v>4</v>
      </c>
    </row>
    <row r="6" spans="1:4">
      <c r="A6" t="s">
        <v>98</v>
      </c>
      <c r="B6" t="s">
        <v>69</v>
      </c>
      <c r="C6" t="s">
        <v>69</v>
      </c>
      <c r="D6">
        <v>5</v>
      </c>
    </row>
    <row r="7" spans="1:4">
      <c r="A7" t="s">
        <v>99</v>
      </c>
      <c r="B7" t="s">
        <v>69</v>
      </c>
      <c r="C7" t="s">
        <v>69</v>
      </c>
      <c r="D7">
        <v>6</v>
      </c>
    </row>
    <row r="8" spans="1:4">
      <c r="A8" t="s">
        <v>100</v>
      </c>
      <c r="B8" t="s">
        <v>69</v>
      </c>
      <c r="C8" t="s">
        <v>69</v>
      </c>
      <c r="D8">
        <v>7</v>
      </c>
    </row>
    <row r="9" spans="1:4">
      <c r="A9" t="str">
        <f>'Strategic Allocation-FACT SHEET'!C29</f>
        <v>% Positive Months</v>
      </c>
      <c r="B9" t="s">
        <v>69</v>
      </c>
      <c r="C9" t="s">
        <v>69</v>
      </c>
      <c r="D9">
        <v>8</v>
      </c>
    </row>
    <row r="10" spans="1:4">
      <c r="A10" t="str">
        <f>'Strategic Allocation-FACT SHEET'!C30</f>
        <v>Maximum Drawdown</v>
      </c>
      <c r="B10" t="s">
        <v>69</v>
      </c>
      <c r="C10" t="s">
        <v>69</v>
      </c>
      <c r="D1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9BAB-7DB4-41EF-B8FA-30470C43DBB0}">
  <sheetPr>
    <tabColor rgb="FFC00000"/>
  </sheetPr>
  <dimension ref="A1:E10"/>
  <sheetViews>
    <sheetView workbookViewId="0">
      <selection activeCell="A11" sqref="A11:E11"/>
    </sheetView>
  </sheetViews>
  <sheetFormatPr defaultRowHeight="14.4"/>
  <cols>
    <col min="1" max="1" width="44" bestFit="1" customWidth="1"/>
    <col min="2" max="3" width="9.109375" style="281"/>
    <col min="4" max="4" width="20.33203125" bestFit="1" customWidth="1"/>
  </cols>
  <sheetData>
    <row r="1" spans="1:5">
      <c r="A1" t="s">
        <v>101</v>
      </c>
      <c r="B1" s="281" t="s">
        <v>80</v>
      </c>
      <c r="C1" s="281" t="s">
        <v>81</v>
      </c>
      <c r="D1" t="s">
        <v>82</v>
      </c>
      <c r="E1" t="s">
        <v>92</v>
      </c>
    </row>
    <row r="2" spans="1:5">
      <c r="A2" t="str">
        <f>'Strategic Allocation-FACT SHEET'!M6</f>
        <v>Catalyst Enhanced Income Strategy Fund Class I</v>
      </c>
      <c r="B2" s="281">
        <f>'Strategic Allocation-FACT SHEET'!N6*100</f>
        <v>17.494973633217008</v>
      </c>
      <c r="C2" s="281">
        <f>'Strategic Allocation-FACT SHEET'!O6*100</f>
        <v>17.494973633217008</v>
      </c>
      <c r="D2" t="str">
        <f>'Strategic Allocation-FACT SHEET'!P6</f>
        <v>Non-Agency RMBS</v>
      </c>
      <c r="E2">
        <v>1</v>
      </c>
    </row>
    <row r="3" spans="1:5">
      <c r="A3" t="str">
        <f>'Strategic Allocation-FACT SHEET'!M7</f>
        <v>Rational Special Situations Income Fund Institutional Class</v>
      </c>
      <c r="B3" s="281">
        <f>'Strategic Allocation-FACT SHEET'!N7*100</f>
        <v>17.399036380414877</v>
      </c>
      <c r="C3" s="281">
        <f>'Strategic Allocation-FACT SHEET'!O7*100</f>
        <v>17.399036380414877</v>
      </c>
      <c r="D3" t="str">
        <f>'Strategic Allocation-FACT SHEET'!P7</f>
        <v>Non-Agency RMBS</v>
      </c>
      <c r="E3">
        <v>2</v>
      </c>
    </row>
    <row r="4" spans="1:5">
      <c r="A4" t="str">
        <f>'Strategic Allocation-FACT SHEET'!M8</f>
        <v>Rational/Pier 88 Convertible Securities Fund Institutional Class</v>
      </c>
      <c r="B4" s="281">
        <f>'Strategic Allocation-FACT SHEET'!N8*100</f>
        <v>16.331538602712051</v>
      </c>
      <c r="C4" s="281">
        <f>'Strategic Allocation-FACT SHEET'!O8*100</f>
        <v>16.331538602712051</v>
      </c>
      <c r="D4" t="str">
        <f>'Strategic Allocation-FACT SHEET'!P8</f>
        <v>Convertible Bond</v>
      </c>
      <c r="E4">
        <v>3</v>
      </c>
    </row>
    <row r="5" spans="1:5">
      <c r="A5" t="str">
        <f>'Strategic Allocation-FACT SHEET'!M9</f>
        <v>Cash &amp; Equivalents</v>
      </c>
      <c r="B5" s="281">
        <f>'Strategic Allocation-FACT SHEET'!N9*100</f>
        <v>15.874100921543507</v>
      </c>
      <c r="C5" s="281">
        <f>'Strategic Allocation-FACT SHEET'!O9*100</f>
        <v>15.874100921543507</v>
      </c>
      <c r="D5" t="str">
        <f>'Strategic Allocation-FACT SHEET'!P9</f>
        <v>Cash Equivalents</v>
      </c>
      <c r="E5">
        <v>4</v>
      </c>
    </row>
    <row r="6" spans="1:5">
      <c r="A6" t="str">
        <f>'Strategic Allocation-FACT SHEET'!M10</f>
        <v>Catalyst/CIFC Floating Rate Income Fund Class I</v>
      </c>
      <c r="B6" s="281">
        <f>'Strategic Allocation-FACT SHEET'!N10*100</f>
        <v>9.811160652401572</v>
      </c>
      <c r="C6" s="281">
        <f>'Strategic Allocation-FACT SHEET'!O10*100</f>
        <v>9.811160652401572</v>
      </c>
      <c r="D6" t="str">
        <f>'Strategic Allocation-FACT SHEET'!P10</f>
        <v>Senior Secured Notes</v>
      </c>
      <c r="E6">
        <v>5</v>
      </c>
    </row>
    <row r="7" spans="1:5">
      <c r="A7" t="str">
        <f>'Strategic Allocation-FACT SHEET'!M11</f>
        <v>Catalyst Insider Income Fund Class I</v>
      </c>
      <c r="B7" s="281">
        <f>'Strategic Allocation-FACT SHEET'!N11*100</f>
        <v>9.5811631986570802</v>
      </c>
      <c r="C7" s="281">
        <f>'Strategic Allocation-FACT SHEET'!O11*100</f>
        <v>9.5811631986570802</v>
      </c>
      <c r="D7" t="str">
        <f>'Strategic Allocation-FACT SHEET'!P11</f>
        <v>Corporate Bonds</v>
      </c>
      <c r="E7">
        <v>6</v>
      </c>
    </row>
    <row r="8" spans="1:5">
      <c r="A8" t="str">
        <f>'Strategic Allocation-FACT SHEET'!M12</f>
        <v>Catalyst/Stone Beach Income Opportunity Fund Class I</v>
      </c>
      <c r="B8" s="281">
        <f>'Strategic Allocation-FACT SHEET'!N12*100</f>
        <v>8.0758539727613616</v>
      </c>
      <c r="C8" s="281">
        <f>'Strategic Allocation-FACT SHEET'!O12*100</f>
        <v>8.0758539727613616</v>
      </c>
      <c r="D8" t="str">
        <f>'Strategic Allocation-FACT SHEET'!P12</f>
        <v>Agency MBS</v>
      </c>
      <c r="E8">
        <v>7</v>
      </c>
    </row>
    <row r="9" spans="1:5">
      <c r="A9" t="str">
        <f>'Strategic Allocation-FACT SHEET'!M13</f>
        <v>AlphaCentric Income Opportunities Fund Class I</v>
      </c>
      <c r="B9" s="281">
        <f>'Strategic Allocation-FACT SHEET'!N13*100</f>
        <v>5.4321726382925366</v>
      </c>
      <c r="C9" s="281">
        <f>'Strategic Allocation-FACT SHEET'!O13*100</f>
        <v>5.4321726382925366</v>
      </c>
      <c r="D9" t="str">
        <f>'Strategic Allocation-FACT SHEET'!P13</f>
        <v>Target Distribution</v>
      </c>
      <c r="E9">
        <v>8</v>
      </c>
    </row>
    <row r="10" spans="1:5">
      <c r="A10" t="str">
        <f>'Strategic Allocation-FACT SHEET'!M14</f>
        <v>S&amp;P 500 Futures Contracts</v>
      </c>
      <c r="B10" s="281">
        <f>'Strategic Allocation-FACT SHEET'!N14*100</f>
        <v>0</v>
      </c>
      <c r="C10" s="281">
        <f>'Strategic Allocation-FACT SHEET'!O14*100</f>
        <v>98.59</v>
      </c>
      <c r="D10" t="str">
        <f>'Strategic Allocation-FACT SHEET'!P14</f>
        <v>Futures Contracts</v>
      </c>
      <c r="E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Strategic Allocation-DATA</vt:lpstr>
      <vt:lpstr>Strategic Allocation-FACT SHEET</vt:lpstr>
      <vt:lpstr>HBA_EXPORT_PerformanceTable</vt:lpstr>
      <vt:lpstr>HBA_EXPORT_Perf&amp;RiskStats</vt:lpstr>
      <vt:lpstr>HBA_EXPORT_CurrentHoldings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jacob</cp:lastModifiedBy>
  <dcterms:created xsi:type="dcterms:W3CDTF">2016-01-27T18:50:44Z</dcterms:created>
  <dcterms:modified xsi:type="dcterms:W3CDTF">2021-01-06T16:00:52Z</dcterms:modified>
</cp:coreProperties>
</file>