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DC\"/>
    </mc:Choice>
  </mc:AlternateContent>
  <xr:revisionPtr revIDLastSave="0" documentId="13_ncr:1_{9895E47A-A29C-44E8-8955-F4F4189A7E8B}" xr6:coauthVersionLast="45" xr6:coauthVersionMax="45" xr10:uidLastSave="{00000000-0000-0000-0000-000000000000}"/>
  <bookViews>
    <workbookView xWindow="28692" yWindow="-108" windowWidth="29016" windowHeight="15816" tabRatio="780" xr2:uid="{00000000-000D-0000-FFFF-FFFF00000000}"/>
  </bookViews>
  <sheets>
    <sheet name="Dividend Capture -INPUTS" sheetId="5" r:id="rId1"/>
    <sheet name="Dividend Capture - DATA" sheetId="1" r:id="rId2"/>
    <sheet name="DATA - Since Change" sheetId="10" r:id="rId3"/>
    <sheet name="Dividend Capture -Fact Sheet" sheetId="4" r:id="rId4"/>
    <sheet name="HDC_EXPORT_10KCHART" sheetId="12" r:id="rId5"/>
    <sheet name="HDC_EXPORT_PerformanceTable" sheetId="6" r:id="rId6"/>
    <sheet name="HDC_EXPORT_Perf&amp;RiskStats" sheetId="7" r:id="rId7"/>
    <sheet name="HDC_EXPORT_Top10Holdings" sheetId="8" r:id="rId8"/>
    <sheet name="HDC_EXPORT_SectorAllocation" sheetId="9" r:id="rId9"/>
    <sheet name="HDC_EXPORT PortfolioStats" sheetId="11" r:id="rId10"/>
  </sheets>
  <externalReferences>
    <externalReference r:id="rId11"/>
  </externalReferences>
  <definedNames>
    <definedName name="_xlnm._FilterDatabase" localSheetId="0" hidden="1">'Dividend Capture -INPUTS'!$B$23:$D$37</definedName>
    <definedName name="_xlnm._FilterDatabase" localSheetId="8" hidden="1">HDC_EXPORT_SectorAllocation!$A$1:$C$15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2" l="1"/>
  <c r="B13" i="12"/>
  <c r="C13" i="12"/>
  <c r="A14" i="12"/>
  <c r="B14" i="12"/>
  <c r="C14" i="12"/>
  <c r="A15" i="12"/>
  <c r="B15" i="12"/>
  <c r="C15" i="12"/>
  <c r="J41" i="4"/>
  <c r="I41" i="4"/>
  <c r="H41" i="4"/>
  <c r="G41" i="4"/>
  <c r="F41" i="4"/>
  <c r="E41" i="4"/>
  <c r="D41" i="4"/>
  <c r="J40" i="4"/>
  <c r="J20" i="4" s="1"/>
  <c r="I40" i="4"/>
  <c r="I20" i="4" s="1"/>
  <c r="H40" i="4"/>
  <c r="G40" i="4"/>
  <c r="F40" i="4"/>
  <c r="E40" i="4"/>
  <c r="D40" i="4"/>
  <c r="D20" i="4" s="1"/>
  <c r="J39" i="4"/>
  <c r="I39" i="4"/>
  <c r="I19" i="4" s="1"/>
  <c r="H39" i="4"/>
  <c r="H19" i="4" s="1"/>
  <c r="G39" i="4"/>
  <c r="F39" i="4"/>
  <c r="E39" i="4"/>
  <c r="D39" i="4"/>
  <c r="J38" i="4"/>
  <c r="J18" i="4" s="1"/>
  <c r="I38" i="4"/>
  <c r="H38" i="4"/>
  <c r="H18" i="4" s="1"/>
  <c r="G38" i="4"/>
  <c r="G18" i="4" s="1"/>
  <c r="F38" i="4"/>
  <c r="D38" i="4"/>
  <c r="J37" i="4"/>
  <c r="I37" i="4"/>
  <c r="H37" i="4"/>
  <c r="H17" i="4" s="1"/>
  <c r="F10" i="4" s="1"/>
  <c r="G37" i="4"/>
  <c r="F37" i="4"/>
  <c r="E37" i="4"/>
  <c r="E17" i="4" s="1"/>
  <c r="F7" i="4" s="1"/>
  <c r="D37" i="4"/>
  <c r="J36" i="4"/>
  <c r="I36" i="4"/>
  <c r="H36" i="4"/>
  <c r="G36" i="4"/>
  <c r="F36" i="4"/>
  <c r="E36" i="4"/>
  <c r="D36" i="4"/>
  <c r="J35" i="4"/>
  <c r="I35" i="4"/>
  <c r="H35" i="4"/>
  <c r="G35" i="4"/>
  <c r="F35" i="4"/>
  <c r="E35" i="4"/>
  <c r="D35" i="4"/>
  <c r="P32" i="4"/>
  <c r="O32" i="4"/>
  <c r="F32" i="4"/>
  <c r="D32" i="4"/>
  <c r="P31" i="4"/>
  <c r="O31" i="4"/>
  <c r="F31" i="4"/>
  <c r="D31" i="4"/>
  <c r="P30" i="4"/>
  <c r="O30" i="4"/>
  <c r="F30" i="4"/>
  <c r="D30" i="4"/>
  <c r="P29" i="4"/>
  <c r="O29" i="4"/>
  <c r="F29" i="4"/>
  <c r="D29" i="4"/>
  <c r="F28" i="4"/>
  <c r="D28" i="4"/>
  <c r="F27" i="4"/>
  <c r="D27" i="4"/>
  <c r="F26" i="4"/>
  <c r="D26" i="4"/>
  <c r="F25" i="4"/>
  <c r="D25" i="4"/>
  <c r="P24" i="4"/>
  <c r="O24" i="4"/>
  <c r="N24" i="4"/>
  <c r="F24" i="4"/>
  <c r="D24" i="4"/>
  <c r="P23" i="4"/>
  <c r="O23" i="4"/>
  <c r="N23" i="4"/>
  <c r="P22" i="4"/>
  <c r="O22" i="4"/>
  <c r="N22" i="4"/>
  <c r="P21" i="4"/>
  <c r="O21" i="4"/>
  <c r="N21" i="4"/>
  <c r="P20" i="4"/>
  <c r="O20" i="4"/>
  <c r="N20" i="4"/>
  <c r="H20" i="4"/>
  <c r="P19" i="4"/>
  <c r="O19" i="4"/>
  <c r="N19" i="4"/>
  <c r="G19" i="4"/>
  <c r="F19" i="4"/>
  <c r="E19" i="4"/>
  <c r="P18" i="4"/>
  <c r="O18" i="4"/>
  <c r="N18" i="4"/>
  <c r="I18" i="4"/>
  <c r="F18" i="4"/>
  <c r="E18" i="4"/>
  <c r="D18" i="4"/>
  <c r="P17" i="4"/>
  <c r="O17" i="4"/>
  <c r="N17" i="4"/>
  <c r="J17" i="4"/>
  <c r="I17" i="4"/>
  <c r="G17" i="4"/>
  <c r="F9" i="4" s="1"/>
  <c r="F17" i="4"/>
  <c r="F8" i="4" s="1"/>
  <c r="D17" i="4"/>
  <c r="P16" i="4"/>
  <c r="O16" i="4"/>
  <c r="N16" i="4"/>
  <c r="I16" i="4"/>
  <c r="E11" i="4" s="1"/>
  <c r="H16" i="4"/>
  <c r="E10" i="4" s="1"/>
  <c r="G16" i="4"/>
  <c r="E9" i="4" s="1"/>
  <c r="P15" i="4"/>
  <c r="O15" i="4"/>
  <c r="N15" i="4"/>
  <c r="P14" i="4"/>
  <c r="O14" i="4"/>
  <c r="N14" i="4"/>
  <c r="P13" i="4"/>
  <c r="O13" i="4"/>
  <c r="N13" i="4"/>
  <c r="P12" i="4"/>
  <c r="O12" i="4"/>
  <c r="N12" i="4"/>
  <c r="F12" i="4"/>
  <c r="E12" i="4"/>
  <c r="D12" i="4"/>
  <c r="F11" i="4"/>
  <c r="D11" i="4"/>
  <c r="D10" i="4"/>
  <c r="R9" i="4"/>
  <c r="Q9" i="4"/>
  <c r="O9" i="4"/>
  <c r="N9" i="4"/>
  <c r="D9" i="4"/>
  <c r="R8" i="4"/>
  <c r="Q8" i="4"/>
  <c r="O8" i="4"/>
  <c r="N8" i="4"/>
  <c r="E8" i="4"/>
  <c r="D8" i="4"/>
  <c r="R7" i="4"/>
  <c r="Q7" i="4"/>
  <c r="O7" i="4"/>
  <c r="N7" i="4"/>
  <c r="E7" i="4"/>
  <c r="D7" i="4"/>
  <c r="R6" i="4"/>
  <c r="Q6" i="4"/>
  <c r="O6" i="4"/>
  <c r="N6" i="4"/>
  <c r="F6" i="4"/>
  <c r="E6" i="4"/>
  <c r="D6" i="4"/>
  <c r="R5" i="4"/>
  <c r="Q5" i="4"/>
  <c r="O5" i="4"/>
  <c r="N5" i="4"/>
  <c r="F5" i="4"/>
  <c r="E5" i="4"/>
  <c r="F4" i="4"/>
  <c r="F23" i="4" s="1"/>
  <c r="E4" i="4"/>
  <c r="D23" i="4" s="1"/>
  <c r="D4" i="4"/>
  <c r="C51" i="10"/>
  <c r="C55" i="10" s="1"/>
  <c r="B51" i="10"/>
  <c r="C50" i="10"/>
  <c r="C54" i="10" s="1"/>
  <c r="B50" i="10"/>
  <c r="C49" i="10"/>
  <c r="B49" i="10"/>
  <c r="B42" i="10"/>
  <c r="B38" i="10"/>
  <c r="G37" i="10"/>
  <c r="F37" i="10"/>
  <c r="E37" i="10"/>
  <c r="D37" i="10"/>
  <c r="C37" i="10"/>
  <c r="H23" i="10"/>
  <c r="D23" i="10"/>
  <c r="D22" i="10"/>
  <c r="D20" i="10"/>
  <c r="H13" i="10"/>
  <c r="F13" i="10"/>
  <c r="E13" i="10"/>
  <c r="D13" i="10"/>
  <c r="C7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K5" i="10"/>
  <c r="X5" i="10" s="1"/>
  <c r="J5" i="10"/>
  <c r="C5" i="10"/>
  <c r="B43" i="10" s="1"/>
  <c r="Y4" i="10"/>
  <c r="N4" i="10"/>
  <c r="M4" i="10"/>
  <c r="Z4" i="10" s="1"/>
  <c r="L4" i="10"/>
  <c r="L5" i="10" s="1"/>
  <c r="K4" i="10"/>
  <c r="X4" i="10" s="1"/>
  <c r="J4" i="10"/>
  <c r="O3" i="10"/>
  <c r="O4" i="10" s="1"/>
  <c r="N3" i="10"/>
  <c r="Z2" i="10"/>
  <c r="Y2" i="10"/>
  <c r="X2" i="10"/>
  <c r="T2" i="10"/>
  <c r="S2" i="10"/>
  <c r="R2" i="10"/>
  <c r="BG241" i="1"/>
  <c r="BF241" i="1"/>
  <c r="BC241" i="1"/>
  <c r="AY241" i="1"/>
  <c r="AX241" i="1"/>
  <c r="AS241" i="1"/>
  <c r="AO241" i="1"/>
  <c r="AT241" i="1" s="1"/>
  <c r="AN241" i="1"/>
  <c r="AC241" i="1"/>
  <c r="AB241" i="1"/>
  <c r="X241" i="1"/>
  <c r="W241" i="1"/>
  <c r="L241" i="1"/>
  <c r="K241" i="1"/>
  <c r="AQ240" i="1"/>
  <c r="AO240" i="1"/>
  <c r="AT240" i="1" s="1"/>
  <c r="AN240" i="1"/>
  <c r="AS240" i="1" s="1"/>
  <c r="AM240" i="1"/>
  <c r="AR240" i="1" s="1"/>
  <c r="AL240" i="1"/>
  <c r="X240" i="1"/>
  <c r="W240" i="1"/>
  <c r="L240" i="1"/>
  <c r="K240" i="1"/>
  <c r="AS239" i="1"/>
  <c r="AQ239" i="1"/>
  <c r="AO239" i="1"/>
  <c r="AT239" i="1" s="1"/>
  <c r="AN239" i="1"/>
  <c r="AL239" i="1"/>
  <c r="X239" i="1"/>
  <c r="W239" i="1"/>
  <c r="L239" i="1"/>
  <c r="AM239" i="1" s="1"/>
  <c r="AR239" i="1" s="1"/>
  <c r="K239" i="1"/>
  <c r="AT238" i="1"/>
  <c r="AS238" i="1"/>
  <c r="AR238" i="1"/>
  <c r="AO238" i="1"/>
  <c r="AN238" i="1"/>
  <c r="AL238" i="1"/>
  <c r="AQ238" i="1" s="1"/>
  <c r="AC238" i="1"/>
  <c r="AB238" i="1"/>
  <c r="X238" i="1"/>
  <c r="W238" i="1"/>
  <c r="L238" i="1"/>
  <c r="AM238" i="1" s="1"/>
  <c r="K238" i="1"/>
  <c r="BX237" i="1"/>
  <c r="BN237" i="1"/>
  <c r="BK237" i="1" s="1"/>
  <c r="BG237" i="1"/>
  <c r="BF237" i="1"/>
  <c r="BC237" i="1"/>
  <c r="AY237" i="1"/>
  <c r="AX237" i="1"/>
  <c r="AW237" i="1"/>
  <c r="AV237" i="1"/>
  <c r="AT237" i="1"/>
  <c r="AS237" i="1"/>
  <c r="AO237" i="1"/>
  <c r="AN237" i="1"/>
  <c r="X237" i="1"/>
  <c r="W237" i="1"/>
  <c r="L237" i="1"/>
  <c r="BB237" i="1" s="1"/>
  <c r="K237" i="1"/>
  <c r="BA237" i="1" s="1"/>
  <c r="BX236" i="1"/>
  <c r="BN236" i="1"/>
  <c r="BM236" i="1"/>
  <c r="BL236" i="1"/>
  <c r="BK236" i="1"/>
  <c r="BG236" i="1"/>
  <c r="BF236" i="1"/>
  <c r="BC236" i="1"/>
  <c r="BA236" i="1"/>
  <c r="AY236" i="1"/>
  <c r="AX236" i="1"/>
  <c r="AV236" i="1"/>
  <c r="AS236" i="1"/>
  <c r="AO236" i="1"/>
  <c r="AT236" i="1" s="1"/>
  <c r="AN236" i="1"/>
  <c r="AL236" i="1"/>
  <c r="AQ236" i="1" s="1"/>
  <c r="X236" i="1"/>
  <c r="W236" i="1"/>
  <c r="L236" i="1"/>
  <c r="BB236" i="1" s="1"/>
  <c r="K236" i="1"/>
  <c r="BG235" i="1"/>
  <c r="BF235" i="1"/>
  <c r="BC235" i="1"/>
  <c r="BB235" i="1"/>
  <c r="AY235" i="1"/>
  <c r="AX235" i="1"/>
  <c r="AW235" i="1"/>
  <c r="AV235" i="1"/>
  <c r="AR235" i="1"/>
  <c r="AO235" i="1"/>
  <c r="AT235" i="1" s="1"/>
  <c r="AN235" i="1"/>
  <c r="AS235" i="1" s="1"/>
  <c r="AM235" i="1"/>
  <c r="AL235" i="1"/>
  <c r="AQ235" i="1" s="1"/>
  <c r="AC235" i="1"/>
  <c r="AB235" i="1"/>
  <c r="X235" i="1"/>
  <c r="W235" i="1"/>
  <c r="L235" i="1"/>
  <c r="K235" i="1"/>
  <c r="BA235" i="1" s="1"/>
  <c r="BX234" i="1"/>
  <c r="BW234" i="1" s="1"/>
  <c r="BU234" i="1"/>
  <c r="BN234" i="1"/>
  <c r="BK234" i="1" s="1"/>
  <c r="BG234" i="1"/>
  <c r="BF234" i="1"/>
  <c r="BC234" i="1"/>
  <c r="BB234" i="1"/>
  <c r="BA234" i="1"/>
  <c r="AY234" i="1"/>
  <c r="AX234" i="1"/>
  <c r="AW234" i="1"/>
  <c r="AV234" i="1"/>
  <c r="AQ234" i="1"/>
  <c r="AO234" i="1"/>
  <c r="AT234" i="1" s="1"/>
  <c r="AN234" i="1"/>
  <c r="AS234" i="1" s="1"/>
  <c r="AM234" i="1"/>
  <c r="AR234" i="1" s="1"/>
  <c r="AL234" i="1"/>
  <c r="X234" i="1"/>
  <c r="W234" i="1"/>
  <c r="L234" i="1"/>
  <c r="K234" i="1"/>
  <c r="BX233" i="1"/>
  <c r="BN233" i="1"/>
  <c r="BK233" i="1"/>
  <c r="BG233" i="1"/>
  <c r="BF233" i="1"/>
  <c r="BC233" i="1"/>
  <c r="AY233" i="1"/>
  <c r="AX233" i="1"/>
  <c r="AV233" i="1"/>
  <c r="AS233" i="1"/>
  <c r="AO233" i="1"/>
  <c r="AT233" i="1" s="1"/>
  <c r="AN233" i="1"/>
  <c r="X233" i="1"/>
  <c r="W233" i="1"/>
  <c r="L233" i="1"/>
  <c r="BB233" i="1" s="1"/>
  <c r="K233" i="1"/>
  <c r="BA233" i="1" s="1"/>
  <c r="BG232" i="1"/>
  <c r="BF232" i="1"/>
  <c r="BC232" i="1"/>
  <c r="AY232" i="1"/>
  <c r="AX232" i="1"/>
  <c r="AT232" i="1"/>
  <c r="AS232" i="1"/>
  <c r="AO232" i="1"/>
  <c r="AN232" i="1"/>
  <c r="AC232" i="1"/>
  <c r="AB232" i="1"/>
  <c r="X232" i="1"/>
  <c r="W232" i="1"/>
  <c r="L232" i="1"/>
  <c r="K232" i="1"/>
  <c r="BX231" i="1"/>
  <c r="BU231" i="1" s="1"/>
  <c r="BV231" i="1"/>
  <c r="BN231" i="1"/>
  <c r="BK231" i="1" s="1"/>
  <c r="BM231" i="1"/>
  <c r="BL231" i="1"/>
  <c r="BG231" i="1"/>
  <c r="BF231" i="1"/>
  <c r="BC231" i="1"/>
  <c r="BB231" i="1"/>
  <c r="AY231" i="1"/>
  <c r="AX231" i="1"/>
  <c r="AV231" i="1"/>
  <c r="AT231" i="1"/>
  <c r="AS231" i="1"/>
  <c r="AO231" i="1"/>
  <c r="AN231" i="1"/>
  <c r="AL231" i="1"/>
  <c r="AQ231" i="1" s="1"/>
  <c r="X231" i="1"/>
  <c r="W231" i="1"/>
  <c r="L231" i="1"/>
  <c r="AW231" i="1" s="1"/>
  <c r="K231" i="1"/>
  <c r="BA231" i="1" s="1"/>
  <c r="BX230" i="1"/>
  <c r="BW230" i="1" s="1"/>
  <c r="BN230" i="1"/>
  <c r="BM230" i="1"/>
  <c r="BG230" i="1"/>
  <c r="BF230" i="1"/>
  <c r="BC230" i="1"/>
  <c r="BB230" i="1"/>
  <c r="BA230" i="1"/>
  <c r="AY230" i="1"/>
  <c r="AX230" i="1"/>
  <c r="AW230" i="1"/>
  <c r="AV230" i="1"/>
  <c r="AS230" i="1"/>
  <c r="AQ230" i="1"/>
  <c r="AO230" i="1"/>
  <c r="AT230" i="1" s="1"/>
  <c r="AN230" i="1"/>
  <c r="AL230" i="1"/>
  <c r="X230" i="1"/>
  <c r="W230" i="1"/>
  <c r="L230" i="1"/>
  <c r="AM230" i="1" s="1"/>
  <c r="AR230" i="1" s="1"/>
  <c r="K230" i="1"/>
  <c r="BG229" i="1"/>
  <c r="BF229" i="1"/>
  <c r="BC229" i="1"/>
  <c r="BB229" i="1"/>
  <c r="AY229" i="1"/>
  <c r="AX229" i="1"/>
  <c r="AT229" i="1"/>
  <c r="AS229" i="1"/>
  <c r="AR229" i="1"/>
  <c r="AO229" i="1"/>
  <c r="AN229" i="1"/>
  <c r="AL229" i="1"/>
  <c r="AQ229" i="1" s="1"/>
  <c r="AH229" i="1"/>
  <c r="AG229" i="1"/>
  <c r="AC229" i="1"/>
  <c r="AB229" i="1"/>
  <c r="X229" i="1"/>
  <c r="W229" i="1"/>
  <c r="L229" i="1"/>
  <c r="AM229" i="1" s="1"/>
  <c r="K229" i="1"/>
  <c r="BA229" i="1" s="1"/>
  <c r="BX228" i="1"/>
  <c r="BU228" i="1" s="1"/>
  <c r="BW228" i="1"/>
  <c r="BV228" i="1"/>
  <c r="BN228" i="1"/>
  <c r="BM228" i="1" s="1"/>
  <c r="BG228" i="1"/>
  <c r="BF228" i="1"/>
  <c r="BC228" i="1"/>
  <c r="BB228" i="1"/>
  <c r="AY228" i="1"/>
  <c r="AX228" i="1"/>
  <c r="AT228" i="1"/>
  <c r="AS228" i="1"/>
  <c r="AO228" i="1"/>
  <c r="AN228" i="1"/>
  <c r="X228" i="1"/>
  <c r="W228" i="1"/>
  <c r="L228" i="1"/>
  <c r="K228" i="1"/>
  <c r="BA228" i="1" s="1"/>
  <c r="BX227" i="1"/>
  <c r="BW227" i="1"/>
  <c r="BV227" i="1"/>
  <c r="BU227" i="1"/>
  <c r="BN227" i="1"/>
  <c r="BM227" i="1"/>
  <c r="BL227" i="1"/>
  <c r="BK227" i="1"/>
  <c r="BG227" i="1"/>
  <c r="BF227" i="1"/>
  <c r="BC227" i="1"/>
  <c r="AY227" i="1"/>
  <c r="AX227" i="1"/>
  <c r="AV227" i="1"/>
  <c r="AT227" i="1"/>
  <c r="AO227" i="1"/>
  <c r="AN227" i="1"/>
  <c r="AS227" i="1" s="1"/>
  <c r="X227" i="1"/>
  <c r="W227" i="1"/>
  <c r="L227" i="1"/>
  <c r="K227" i="1"/>
  <c r="BA227" i="1" s="1"/>
  <c r="BG226" i="1"/>
  <c r="BF226" i="1"/>
  <c r="BC226" i="1"/>
  <c r="BA226" i="1"/>
  <c r="AY226" i="1"/>
  <c r="AX226" i="1"/>
  <c r="AW226" i="1"/>
  <c r="AV226" i="1"/>
  <c r="AT226" i="1"/>
  <c r="AO226" i="1"/>
  <c r="AN226" i="1"/>
  <c r="AS226" i="1" s="1"/>
  <c r="AM226" i="1"/>
  <c r="AR226" i="1" s="1"/>
  <c r="AL226" i="1"/>
  <c r="AQ226" i="1" s="1"/>
  <c r="AC226" i="1"/>
  <c r="AB226" i="1"/>
  <c r="X226" i="1"/>
  <c r="W226" i="1"/>
  <c r="L226" i="1"/>
  <c r="BB226" i="1" s="1"/>
  <c r="K226" i="1"/>
  <c r="BX225" i="1"/>
  <c r="BV225" i="1" s="1"/>
  <c r="BW225" i="1"/>
  <c r="BU225" i="1"/>
  <c r="BN225" i="1"/>
  <c r="BL225" i="1" s="1"/>
  <c r="BG225" i="1"/>
  <c r="BF225" i="1"/>
  <c r="BC225" i="1"/>
  <c r="BB225" i="1"/>
  <c r="AY225" i="1"/>
  <c r="AX225" i="1"/>
  <c r="AT225" i="1"/>
  <c r="AS225" i="1"/>
  <c r="AR225" i="1"/>
  <c r="AO225" i="1"/>
  <c r="AN225" i="1"/>
  <c r="AL225" i="1"/>
  <c r="AQ225" i="1" s="1"/>
  <c r="X225" i="1"/>
  <c r="W225" i="1"/>
  <c r="L225" i="1"/>
  <c r="AM225" i="1" s="1"/>
  <c r="K225" i="1"/>
  <c r="BA225" i="1" s="1"/>
  <c r="BX224" i="1"/>
  <c r="BU224" i="1" s="1"/>
  <c r="BW224" i="1"/>
  <c r="BV224" i="1"/>
  <c r="BN224" i="1"/>
  <c r="BM224" i="1" s="1"/>
  <c r="BG224" i="1"/>
  <c r="BF224" i="1"/>
  <c r="BC224" i="1"/>
  <c r="BB224" i="1"/>
  <c r="AY224" i="1"/>
  <c r="AX224" i="1"/>
  <c r="AT224" i="1"/>
  <c r="AS224" i="1"/>
  <c r="AO224" i="1"/>
  <c r="AN224" i="1"/>
  <c r="X224" i="1"/>
  <c r="W224" i="1"/>
  <c r="L224" i="1"/>
  <c r="K224" i="1"/>
  <c r="BA224" i="1" s="1"/>
  <c r="BG223" i="1"/>
  <c r="BF223" i="1"/>
  <c r="BC223" i="1"/>
  <c r="AY223" i="1"/>
  <c r="AX223" i="1"/>
  <c r="AV223" i="1"/>
  <c r="AT223" i="1"/>
  <c r="AO223" i="1"/>
  <c r="AN223" i="1"/>
  <c r="AS223" i="1" s="1"/>
  <c r="AC223" i="1"/>
  <c r="AB223" i="1"/>
  <c r="X223" i="1"/>
  <c r="W223" i="1"/>
  <c r="L223" i="1"/>
  <c r="K223" i="1"/>
  <c r="BX222" i="1"/>
  <c r="BW222" i="1"/>
  <c r="BV222" i="1"/>
  <c r="BU222" i="1"/>
  <c r="BN222" i="1"/>
  <c r="BM222" i="1" s="1"/>
  <c r="BL222" i="1"/>
  <c r="BK222" i="1"/>
  <c r="BG222" i="1"/>
  <c r="BF222" i="1"/>
  <c r="BC222" i="1"/>
  <c r="BA222" i="1"/>
  <c r="AY222" i="1"/>
  <c r="AX222" i="1"/>
  <c r="AV222" i="1"/>
  <c r="AO222" i="1"/>
  <c r="AT222" i="1" s="1"/>
  <c r="AN222" i="1"/>
  <c r="AS222" i="1" s="1"/>
  <c r="AL222" i="1"/>
  <c r="AQ222" i="1" s="1"/>
  <c r="X222" i="1"/>
  <c r="W222" i="1"/>
  <c r="L222" i="1"/>
  <c r="K222" i="1"/>
  <c r="BX221" i="1"/>
  <c r="BV221" i="1" s="1"/>
  <c r="BN221" i="1"/>
  <c r="BM221" i="1"/>
  <c r="BL221" i="1"/>
  <c r="BK221" i="1"/>
  <c r="BG221" i="1"/>
  <c r="BF221" i="1"/>
  <c r="BC221" i="1"/>
  <c r="BB221" i="1"/>
  <c r="BA221" i="1"/>
  <c r="AY221" i="1"/>
  <c r="AX221" i="1"/>
  <c r="AV221" i="1"/>
  <c r="AS221" i="1"/>
  <c r="AQ221" i="1"/>
  <c r="AO221" i="1"/>
  <c r="AT221" i="1" s="1"/>
  <c r="AN221" i="1"/>
  <c r="AL221" i="1"/>
  <c r="X221" i="1"/>
  <c r="W221" i="1"/>
  <c r="L221" i="1"/>
  <c r="AW221" i="1" s="1"/>
  <c r="K221" i="1"/>
  <c r="BG220" i="1"/>
  <c r="BF220" i="1"/>
  <c r="BC220" i="1"/>
  <c r="BB220" i="1"/>
  <c r="AY220" i="1"/>
  <c r="AX220" i="1"/>
  <c r="AW220" i="1"/>
  <c r="AV220" i="1"/>
  <c r="AO220" i="1"/>
  <c r="AT220" i="1" s="1"/>
  <c r="AN220" i="1"/>
  <c r="AS220" i="1" s="1"/>
  <c r="AM220" i="1"/>
  <c r="AR220" i="1" s="1"/>
  <c r="AC220" i="1"/>
  <c r="AB220" i="1"/>
  <c r="X220" i="1"/>
  <c r="W220" i="1"/>
  <c r="L220" i="1"/>
  <c r="K220" i="1"/>
  <c r="BA220" i="1" s="1"/>
  <c r="BX219" i="1"/>
  <c r="BW219" i="1" s="1"/>
  <c r="BV219" i="1"/>
  <c r="BU219" i="1"/>
  <c r="BN219" i="1"/>
  <c r="BM219" i="1"/>
  <c r="BL219" i="1"/>
  <c r="BK219" i="1"/>
  <c r="BG219" i="1"/>
  <c r="BF219" i="1"/>
  <c r="BC219" i="1"/>
  <c r="BB219" i="1"/>
  <c r="BA219" i="1"/>
  <c r="AY219" i="1"/>
  <c r="AX219" i="1"/>
  <c r="AW219" i="1"/>
  <c r="AV219" i="1"/>
  <c r="AQ219" i="1"/>
  <c r="AO219" i="1"/>
  <c r="AT219" i="1" s="1"/>
  <c r="AN219" i="1"/>
  <c r="AS219" i="1" s="1"/>
  <c r="AM219" i="1"/>
  <c r="AR219" i="1" s="1"/>
  <c r="AL219" i="1"/>
  <c r="X219" i="1"/>
  <c r="W219" i="1"/>
  <c r="L219" i="1"/>
  <c r="K219" i="1"/>
  <c r="BX218" i="1"/>
  <c r="BN218" i="1"/>
  <c r="BG218" i="1"/>
  <c r="BF218" i="1"/>
  <c r="BC218" i="1"/>
  <c r="AY218" i="1"/>
  <c r="AX218" i="1"/>
  <c r="AV218" i="1"/>
  <c r="AT218" i="1"/>
  <c r="AS218" i="1"/>
  <c r="AO218" i="1"/>
  <c r="AN218" i="1"/>
  <c r="X218" i="1"/>
  <c r="W218" i="1"/>
  <c r="L218" i="1"/>
  <c r="BB218" i="1" s="1"/>
  <c r="K218" i="1"/>
  <c r="BA218" i="1" s="1"/>
  <c r="BG217" i="1"/>
  <c r="BF217" i="1"/>
  <c r="BC217" i="1"/>
  <c r="BB217" i="1"/>
  <c r="AY217" i="1"/>
  <c r="AX217" i="1"/>
  <c r="AS217" i="1"/>
  <c r="AO217" i="1"/>
  <c r="AT217" i="1" s="1"/>
  <c r="AN217" i="1"/>
  <c r="AH217" i="1"/>
  <c r="AG217" i="1"/>
  <c r="AC217" i="1"/>
  <c r="AB217" i="1"/>
  <c r="X217" i="1"/>
  <c r="W217" i="1"/>
  <c r="L217" i="1"/>
  <c r="AW217" i="1" s="1"/>
  <c r="K217" i="1"/>
  <c r="BX216" i="1"/>
  <c r="BW216" i="1"/>
  <c r="BV216" i="1"/>
  <c r="BU216" i="1"/>
  <c r="BN216" i="1"/>
  <c r="BM216" i="1"/>
  <c r="BL216" i="1"/>
  <c r="BK216" i="1"/>
  <c r="BG216" i="1"/>
  <c r="BF216" i="1"/>
  <c r="BC216" i="1"/>
  <c r="BA216" i="1"/>
  <c r="AY216" i="1"/>
  <c r="AX216" i="1"/>
  <c r="AW216" i="1"/>
  <c r="AV216" i="1"/>
  <c r="AQ216" i="1"/>
  <c r="AO216" i="1"/>
  <c r="AT216" i="1" s="1"/>
  <c r="AN216" i="1"/>
  <c r="AS216" i="1" s="1"/>
  <c r="AL216" i="1"/>
  <c r="X216" i="1"/>
  <c r="W216" i="1"/>
  <c r="L216" i="1"/>
  <c r="BB216" i="1" s="1"/>
  <c r="K216" i="1"/>
  <c r="BX215" i="1"/>
  <c r="BN215" i="1"/>
  <c r="BM215" i="1"/>
  <c r="BG215" i="1"/>
  <c r="BF215" i="1"/>
  <c r="BC215" i="1"/>
  <c r="BB215" i="1"/>
  <c r="AY215" i="1"/>
  <c r="AX215" i="1"/>
  <c r="AW215" i="1"/>
  <c r="AV215" i="1"/>
  <c r="AT215" i="1"/>
  <c r="AS215" i="1"/>
  <c r="AR215" i="1"/>
  <c r="AO215" i="1"/>
  <c r="AN215" i="1"/>
  <c r="AM215" i="1"/>
  <c r="AL215" i="1"/>
  <c r="AQ215" i="1" s="1"/>
  <c r="X215" i="1"/>
  <c r="W215" i="1"/>
  <c r="L215" i="1"/>
  <c r="K215" i="1"/>
  <c r="BA215" i="1" s="1"/>
  <c r="BG214" i="1"/>
  <c r="BF214" i="1"/>
  <c r="BC214" i="1"/>
  <c r="AY214" i="1"/>
  <c r="AX214" i="1"/>
  <c r="AS214" i="1"/>
  <c r="AO214" i="1"/>
  <c r="AT214" i="1" s="1"/>
  <c r="AN214" i="1"/>
  <c r="AC214" i="1"/>
  <c r="AB214" i="1"/>
  <c r="X214" i="1"/>
  <c r="W214" i="1"/>
  <c r="L214" i="1"/>
  <c r="K214" i="1"/>
  <c r="BX213" i="1"/>
  <c r="BW213" i="1" s="1"/>
  <c r="BV213" i="1"/>
  <c r="BU213" i="1"/>
  <c r="BN213" i="1"/>
  <c r="BG213" i="1"/>
  <c r="BF213" i="1"/>
  <c r="BC213" i="1"/>
  <c r="BB213" i="1"/>
  <c r="BA213" i="1"/>
  <c r="AY213" i="1"/>
  <c r="AX213" i="1"/>
  <c r="AS213" i="1"/>
  <c r="AQ213" i="1"/>
  <c r="AO213" i="1"/>
  <c r="AT213" i="1" s="1"/>
  <c r="AN213" i="1"/>
  <c r="X213" i="1"/>
  <c r="W213" i="1"/>
  <c r="L213" i="1"/>
  <c r="K213" i="1"/>
  <c r="AL213" i="1" s="1"/>
  <c r="BX212" i="1"/>
  <c r="BW212" i="1"/>
  <c r="BV212" i="1"/>
  <c r="BU212" i="1"/>
  <c r="BN212" i="1"/>
  <c r="BM212" i="1"/>
  <c r="BL212" i="1"/>
  <c r="BK212" i="1"/>
  <c r="BG212" i="1"/>
  <c r="BF212" i="1"/>
  <c r="BC212" i="1"/>
  <c r="BA212" i="1"/>
  <c r="AY212" i="1"/>
  <c r="AX212" i="1"/>
  <c r="AO212" i="1"/>
  <c r="AT212" i="1" s="1"/>
  <c r="AN212" i="1"/>
  <c r="AS212" i="1" s="1"/>
  <c r="X212" i="1"/>
  <c r="W212" i="1"/>
  <c r="L212" i="1"/>
  <c r="AM212" i="1" s="1"/>
  <c r="AR212" i="1" s="1"/>
  <c r="K212" i="1"/>
  <c r="AL212" i="1" s="1"/>
  <c r="AQ212" i="1" s="1"/>
  <c r="BG211" i="1"/>
  <c r="BF211" i="1"/>
  <c r="BC211" i="1"/>
  <c r="BB211" i="1"/>
  <c r="BA211" i="1"/>
  <c r="AY211" i="1"/>
  <c r="AX211" i="1"/>
  <c r="AV211" i="1"/>
  <c r="AT211" i="1"/>
  <c r="AS211" i="1"/>
  <c r="AQ211" i="1"/>
  <c r="AO211" i="1"/>
  <c r="AN211" i="1"/>
  <c r="AL211" i="1"/>
  <c r="AC211" i="1"/>
  <c r="AB211" i="1"/>
  <c r="X211" i="1"/>
  <c r="W211" i="1"/>
  <c r="L211" i="1"/>
  <c r="AW211" i="1" s="1"/>
  <c r="K211" i="1"/>
  <c r="BX210" i="1"/>
  <c r="BW210" i="1" s="1"/>
  <c r="BN210" i="1"/>
  <c r="BM210" i="1" s="1"/>
  <c r="BG210" i="1"/>
  <c r="BF210" i="1"/>
  <c r="BC210" i="1"/>
  <c r="AY210" i="1"/>
  <c r="AX210" i="1"/>
  <c r="AT210" i="1"/>
  <c r="AS210" i="1"/>
  <c r="AO210" i="1"/>
  <c r="AN210" i="1"/>
  <c r="X210" i="1"/>
  <c r="W210" i="1"/>
  <c r="L210" i="1"/>
  <c r="K210" i="1"/>
  <c r="BA210" i="1" s="1"/>
  <c r="BX209" i="1"/>
  <c r="BW209" i="1"/>
  <c r="BV209" i="1"/>
  <c r="BU209" i="1"/>
  <c r="BN209" i="1"/>
  <c r="BM209" i="1"/>
  <c r="BL209" i="1"/>
  <c r="BK209" i="1"/>
  <c r="BG209" i="1"/>
  <c r="BF209" i="1"/>
  <c r="BC209" i="1"/>
  <c r="BB209" i="1"/>
  <c r="BA209" i="1"/>
  <c r="AY209" i="1"/>
  <c r="AX209" i="1"/>
  <c r="AW209" i="1"/>
  <c r="AR209" i="1"/>
  <c r="AO209" i="1"/>
  <c r="AT209" i="1" s="1"/>
  <c r="AN209" i="1"/>
  <c r="AS209" i="1" s="1"/>
  <c r="AM209" i="1"/>
  <c r="X209" i="1"/>
  <c r="W209" i="1"/>
  <c r="L209" i="1"/>
  <c r="K209" i="1"/>
  <c r="AV209" i="1" s="1"/>
  <c r="BG208" i="1"/>
  <c r="BF208" i="1"/>
  <c r="BC208" i="1"/>
  <c r="BA208" i="1"/>
  <c r="AY208" i="1"/>
  <c r="AX208" i="1"/>
  <c r="AW208" i="1"/>
  <c r="AV208" i="1"/>
  <c r="AT208" i="1"/>
  <c r="AO208" i="1"/>
  <c r="AN208" i="1"/>
  <c r="AS208" i="1" s="1"/>
  <c r="AM208" i="1"/>
  <c r="AR208" i="1" s="1"/>
  <c r="AL208" i="1"/>
  <c r="AQ208" i="1" s="1"/>
  <c r="AC208" i="1"/>
  <c r="AB208" i="1"/>
  <c r="X208" i="1"/>
  <c r="W208" i="1"/>
  <c r="L208" i="1"/>
  <c r="BB208" i="1" s="1"/>
  <c r="K208" i="1"/>
  <c r="BX207" i="1"/>
  <c r="BW207" i="1"/>
  <c r="BV207" i="1"/>
  <c r="BU207" i="1"/>
  <c r="BN207" i="1"/>
  <c r="BM207" i="1"/>
  <c r="BL207" i="1"/>
  <c r="BK207" i="1"/>
  <c r="BG207" i="1"/>
  <c r="BF207" i="1"/>
  <c r="BC207" i="1"/>
  <c r="BA207" i="1"/>
  <c r="AY207" i="1"/>
  <c r="AX207" i="1"/>
  <c r="AV207" i="1"/>
  <c r="AO207" i="1"/>
  <c r="AT207" i="1" s="1"/>
  <c r="AN207" i="1"/>
  <c r="AS207" i="1" s="1"/>
  <c r="AL207" i="1"/>
  <c r="AQ207" i="1" s="1"/>
  <c r="X207" i="1"/>
  <c r="W207" i="1"/>
  <c r="L207" i="1"/>
  <c r="K207" i="1"/>
  <c r="BX206" i="1"/>
  <c r="BW206" i="1"/>
  <c r="BN206" i="1"/>
  <c r="BG206" i="1"/>
  <c r="BF206" i="1"/>
  <c r="BC206" i="1"/>
  <c r="BB206" i="1"/>
  <c r="AY206" i="1"/>
  <c r="AX206" i="1"/>
  <c r="AV206" i="1"/>
  <c r="AT206" i="1"/>
  <c r="AS206" i="1"/>
  <c r="AO206" i="1"/>
  <c r="AN206" i="1"/>
  <c r="AL206" i="1"/>
  <c r="AQ206" i="1" s="1"/>
  <c r="X206" i="1"/>
  <c r="W206" i="1"/>
  <c r="L206" i="1"/>
  <c r="K206" i="1"/>
  <c r="BA206" i="1" s="1"/>
  <c r="BG205" i="1"/>
  <c r="BF205" i="1"/>
  <c r="BC205" i="1"/>
  <c r="BB205" i="1"/>
  <c r="BA205" i="1"/>
  <c r="AY205" i="1"/>
  <c r="AX205" i="1"/>
  <c r="AO205" i="1"/>
  <c r="AT205" i="1" s="1"/>
  <c r="AN205" i="1"/>
  <c r="AS205" i="1" s="1"/>
  <c r="AH205" i="1"/>
  <c r="AG205" i="1"/>
  <c r="AC205" i="1"/>
  <c r="AB205" i="1"/>
  <c r="X205" i="1"/>
  <c r="W205" i="1"/>
  <c r="L205" i="1"/>
  <c r="AW205" i="1" s="1"/>
  <c r="K205" i="1"/>
  <c r="AV205" i="1" s="1"/>
  <c r="BX204" i="1"/>
  <c r="BW204" i="1" s="1"/>
  <c r="BV204" i="1"/>
  <c r="BU204" i="1"/>
  <c r="BN204" i="1"/>
  <c r="BM204" i="1" s="1"/>
  <c r="BL204" i="1"/>
  <c r="BK204" i="1"/>
  <c r="BG204" i="1"/>
  <c r="BF204" i="1"/>
  <c r="BC204" i="1"/>
  <c r="AY204" i="1"/>
  <c r="AX204" i="1"/>
  <c r="AT204" i="1"/>
  <c r="AO204" i="1"/>
  <c r="AN204" i="1"/>
  <c r="AS204" i="1" s="1"/>
  <c r="AM204" i="1"/>
  <c r="AR204" i="1" s="1"/>
  <c r="X204" i="1"/>
  <c r="W204" i="1"/>
  <c r="L204" i="1"/>
  <c r="BB204" i="1" s="1"/>
  <c r="K204" i="1"/>
  <c r="BX203" i="1"/>
  <c r="BU203" i="1" s="1"/>
  <c r="BW203" i="1"/>
  <c r="BV203" i="1"/>
  <c r="BN203" i="1"/>
  <c r="BK203" i="1" s="1"/>
  <c r="BL203" i="1"/>
  <c r="BG203" i="1"/>
  <c r="BF203" i="1"/>
  <c r="BC203" i="1"/>
  <c r="BB203" i="1"/>
  <c r="BA203" i="1"/>
  <c r="AY203" i="1"/>
  <c r="AX203" i="1"/>
  <c r="AT203" i="1"/>
  <c r="AS203" i="1"/>
  <c r="AO203" i="1"/>
  <c r="AN203" i="1"/>
  <c r="X203" i="1"/>
  <c r="W203" i="1"/>
  <c r="L203" i="1"/>
  <c r="AW203" i="1" s="1"/>
  <c r="K203" i="1"/>
  <c r="BG202" i="1"/>
  <c r="BF202" i="1"/>
  <c r="BC202" i="1"/>
  <c r="AY202" i="1"/>
  <c r="AX202" i="1"/>
  <c r="AW202" i="1"/>
  <c r="AO202" i="1"/>
  <c r="AT202" i="1" s="1"/>
  <c r="AN202" i="1"/>
  <c r="AS202" i="1" s="1"/>
  <c r="AC202" i="1"/>
  <c r="AB202" i="1"/>
  <c r="X202" i="1"/>
  <c r="W202" i="1"/>
  <c r="L202" i="1"/>
  <c r="BB202" i="1" s="1"/>
  <c r="K202" i="1"/>
  <c r="BX201" i="1"/>
  <c r="BW201" i="1" s="1"/>
  <c r="BU201" i="1"/>
  <c r="BN201" i="1"/>
  <c r="BK201" i="1" s="1"/>
  <c r="BL201" i="1"/>
  <c r="BG201" i="1"/>
  <c r="BF201" i="1"/>
  <c r="BC201" i="1"/>
  <c r="BB201" i="1"/>
  <c r="AY201" i="1"/>
  <c r="AX201" i="1"/>
  <c r="AO201" i="1"/>
  <c r="AT201" i="1" s="1"/>
  <c r="AN201" i="1"/>
  <c r="AS201" i="1" s="1"/>
  <c r="X201" i="1"/>
  <c r="W201" i="1"/>
  <c r="L201" i="1"/>
  <c r="AW201" i="1" s="1"/>
  <c r="K201" i="1"/>
  <c r="BX200" i="1"/>
  <c r="BW200" i="1"/>
  <c r="BV200" i="1"/>
  <c r="BU200" i="1"/>
  <c r="BN200" i="1"/>
  <c r="BM200" i="1"/>
  <c r="BL200" i="1"/>
  <c r="BK200" i="1"/>
  <c r="BG200" i="1"/>
  <c r="BF200" i="1"/>
  <c r="BC200" i="1"/>
  <c r="AY200" i="1"/>
  <c r="AX200" i="1"/>
  <c r="AO200" i="1"/>
  <c r="AT200" i="1" s="1"/>
  <c r="AN200" i="1"/>
  <c r="AS200" i="1" s="1"/>
  <c r="X200" i="1"/>
  <c r="W200" i="1"/>
  <c r="L200" i="1"/>
  <c r="BB200" i="1" s="1"/>
  <c r="K200" i="1"/>
  <c r="BG199" i="1"/>
  <c r="BF199" i="1"/>
  <c r="BC199" i="1"/>
  <c r="BA199" i="1"/>
  <c r="AY199" i="1"/>
  <c r="AX199" i="1"/>
  <c r="AV199" i="1"/>
  <c r="AT199" i="1"/>
  <c r="AS199" i="1"/>
  <c r="AO199" i="1"/>
  <c r="AN199" i="1"/>
  <c r="AL199" i="1"/>
  <c r="AQ199" i="1" s="1"/>
  <c r="AC199" i="1"/>
  <c r="AB199" i="1"/>
  <c r="X199" i="1"/>
  <c r="W199" i="1"/>
  <c r="L199" i="1"/>
  <c r="K199" i="1"/>
  <c r="BX198" i="1"/>
  <c r="BV198" i="1" s="1"/>
  <c r="BW198" i="1"/>
  <c r="BN198" i="1"/>
  <c r="BL198" i="1" s="1"/>
  <c r="BK198" i="1"/>
  <c r="BG198" i="1"/>
  <c r="BF198" i="1"/>
  <c r="BC198" i="1"/>
  <c r="BB198" i="1"/>
  <c r="AY198" i="1"/>
  <c r="AX198" i="1"/>
  <c r="AS198" i="1"/>
  <c r="AO198" i="1"/>
  <c r="AT198" i="1" s="1"/>
  <c r="AN198" i="1"/>
  <c r="AM198" i="1"/>
  <c r="AR198" i="1" s="1"/>
  <c r="AL198" i="1"/>
  <c r="AQ198" i="1" s="1"/>
  <c r="X198" i="1"/>
  <c r="W198" i="1"/>
  <c r="L198" i="1"/>
  <c r="AW198" i="1" s="1"/>
  <c r="K198" i="1"/>
  <c r="BA198" i="1" s="1"/>
  <c r="BX197" i="1"/>
  <c r="BV197" i="1" s="1"/>
  <c r="BW197" i="1"/>
  <c r="BN197" i="1"/>
  <c r="BK197" i="1" s="1"/>
  <c r="BL197" i="1"/>
  <c r="BG197" i="1"/>
  <c r="BF197" i="1"/>
  <c r="BC197" i="1"/>
  <c r="BA197" i="1"/>
  <c r="AY197" i="1"/>
  <c r="AX197" i="1"/>
  <c r="AO197" i="1"/>
  <c r="AT197" i="1" s="1"/>
  <c r="AN197" i="1"/>
  <c r="AS197" i="1" s="1"/>
  <c r="X197" i="1"/>
  <c r="W197" i="1"/>
  <c r="L197" i="1"/>
  <c r="K197" i="1"/>
  <c r="AL197" i="1" s="1"/>
  <c r="AQ197" i="1" s="1"/>
  <c r="BG196" i="1"/>
  <c r="BF196" i="1"/>
  <c r="BC196" i="1"/>
  <c r="BA196" i="1"/>
  <c r="AY196" i="1"/>
  <c r="AX196" i="1"/>
  <c r="AV196" i="1"/>
  <c r="AT196" i="1"/>
  <c r="AO196" i="1"/>
  <c r="AN196" i="1"/>
  <c r="AS196" i="1" s="1"/>
  <c r="AC196" i="1"/>
  <c r="AB196" i="1"/>
  <c r="X196" i="1"/>
  <c r="W196" i="1"/>
  <c r="L196" i="1"/>
  <c r="AM196" i="1" s="1"/>
  <c r="AR196" i="1" s="1"/>
  <c r="K196" i="1"/>
  <c r="AL196" i="1" s="1"/>
  <c r="AQ196" i="1" s="1"/>
  <c r="BX195" i="1"/>
  <c r="BW195" i="1"/>
  <c r="BV195" i="1"/>
  <c r="BU195" i="1"/>
  <c r="BN195" i="1"/>
  <c r="BM195" i="1" s="1"/>
  <c r="BL195" i="1"/>
  <c r="BK195" i="1"/>
  <c r="BG195" i="1"/>
  <c r="BF195" i="1"/>
  <c r="BC195" i="1"/>
  <c r="AY195" i="1"/>
  <c r="AX195" i="1"/>
  <c r="AT195" i="1"/>
  <c r="AO195" i="1"/>
  <c r="AN195" i="1"/>
  <c r="AS195" i="1" s="1"/>
  <c r="X195" i="1"/>
  <c r="W195" i="1"/>
  <c r="L195" i="1"/>
  <c r="BB195" i="1" s="1"/>
  <c r="K195" i="1"/>
  <c r="BX194" i="1"/>
  <c r="BU194" i="1" s="1"/>
  <c r="BW194" i="1"/>
  <c r="BV194" i="1"/>
  <c r="BN194" i="1"/>
  <c r="BK194" i="1" s="1"/>
  <c r="BM194" i="1"/>
  <c r="BL194" i="1"/>
  <c r="BG194" i="1"/>
  <c r="BF194" i="1"/>
  <c r="BC194" i="1"/>
  <c r="BA194" i="1"/>
  <c r="AY194" i="1"/>
  <c r="AX194" i="1"/>
  <c r="AV194" i="1"/>
  <c r="AT194" i="1"/>
  <c r="AS194" i="1"/>
  <c r="AQ194" i="1"/>
  <c r="AO194" i="1"/>
  <c r="AN194" i="1"/>
  <c r="AL194" i="1"/>
  <c r="X194" i="1"/>
  <c r="W194" i="1"/>
  <c r="L194" i="1"/>
  <c r="AW194" i="1" s="1"/>
  <c r="K194" i="1"/>
  <c r="BG193" i="1"/>
  <c r="BF193" i="1"/>
  <c r="BC193" i="1"/>
  <c r="BB193" i="1"/>
  <c r="BA193" i="1"/>
  <c r="AY193" i="1"/>
  <c r="AX193" i="1"/>
  <c r="AW193" i="1"/>
  <c r="AV193" i="1"/>
  <c r="AQ193" i="1"/>
  <c r="AO193" i="1"/>
  <c r="AT193" i="1" s="1"/>
  <c r="AN193" i="1"/>
  <c r="AS193" i="1" s="1"/>
  <c r="AM193" i="1"/>
  <c r="AR193" i="1" s="1"/>
  <c r="AL193" i="1"/>
  <c r="AH193" i="1"/>
  <c r="AG193" i="1"/>
  <c r="AC193" i="1"/>
  <c r="AB193" i="1"/>
  <c r="X193" i="1"/>
  <c r="W193" i="1"/>
  <c r="L193" i="1"/>
  <c r="K193" i="1"/>
  <c r="BX192" i="1"/>
  <c r="BN192" i="1"/>
  <c r="BG192" i="1"/>
  <c r="BF192" i="1"/>
  <c r="BC192" i="1"/>
  <c r="AY192" i="1"/>
  <c r="AX192" i="1"/>
  <c r="AT192" i="1"/>
  <c r="AS192" i="1"/>
  <c r="AO192" i="1"/>
  <c r="AN192" i="1"/>
  <c r="X192" i="1"/>
  <c r="W192" i="1"/>
  <c r="L192" i="1"/>
  <c r="BB192" i="1" s="1"/>
  <c r="K192" i="1"/>
  <c r="BA192" i="1" s="1"/>
  <c r="BX191" i="1"/>
  <c r="BW191" i="1"/>
  <c r="BV191" i="1"/>
  <c r="BU191" i="1"/>
  <c r="BN191" i="1"/>
  <c r="BM191" i="1"/>
  <c r="BL191" i="1"/>
  <c r="BK191" i="1"/>
  <c r="BG191" i="1"/>
  <c r="BF191" i="1"/>
  <c r="BC191" i="1"/>
  <c r="BB191" i="1"/>
  <c r="AY191" i="1"/>
  <c r="AX191" i="1"/>
  <c r="AS191" i="1"/>
  <c r="AO191" i="1"/>
  <c r="AT191" i="1" s="1"/>
  <c r="AN191" i="1"/>
  <c r="X191" i="1"/>
  <c r="W191" i="1"/>
  <c r="L191" i="1"/>
  <c r="AW191" i="1" s="1"/>
  <c r="K191" i="1"/>
  <c r="AV191" i="1" s="1"/>
  <c r="BG190" i="1"/>
  <c r="BF190" i="1"/>
  <c r="BC190" i="1"/>
  <c r="BA190" i="1"/>
  <c r="AY190" i="1"/>
  <c r="AX190" i="1"/>
  <c r="AV190" i="1"/>
  <c r="AO190" i="1"/>
  <c r="AT190" i="1" s="1"/>
  <c r="AN190" i="1"/>
  <c r="AS190" i="1" s="1"/>
  <c r="AL190" i="1"/>
  <c r="AQ190" i="1" s="1"/>
  <c r="AC190" i="1"/>
  <c r="AB190" i="1"/>
  <c r="X190" i="1"/>
  <c r="W190" i="1"/>
  <c r="L190" i="1"/>
  <c r="K190" i="1"/>
  <c r="BX189" i="1"/>
  <c r="BV189" i="1" s="1"/>
  <c r="BW189" i="1"/>
  <c r="BU189" i="1"/>
  <c r="BN189" i="1"/>
  <c r="BL189" i="1" s="1"/>
  <c r="BM189" i="1"/>
  <c r="BK189" i="1"/>
  <c r="BG189" i="1"/>
  <c r="BF189" i="1"/>
  <c r="BC189" i="1"/>
  <c r="BB189" i="1"/>
  <c r="BA189" i="1"/>
  <c r="AY189" i="1"/>
  <c r="AX189" i="1"/>
  <c r="AW189" i="1"/>
  <c r="AV189" i="1"/>
  <c r="AO189" i="1"/>
  <c r="AT189" i="1" s="1"/>
  <c r="AN189" i="1"/>
  <c r="AS189" i="1" s="1"/>
  <c r="AM189" i="1"/>
  <c r="AR189" i="1" s="1"/>
  <c r="AL189" i="1"/>
  <c r="AQ189" i="1" s="1"/>
  <c r="X189" i="1"/>
  <c r="W189" i="1"/>
  <c r="L189" i="1"/>
  <c r="K189" i="1"/>
  <c r="BX188" i="1"/>
  <c r="BN188" i="1"/>
  <c r="BG188" i="1"/>
  <c r="BF188" i="1"/>
  <c r="BC188" i="1"/>
  <c r="AY188" i="1"/>
  <c r="AX188" i="1"/>
  <c r="AV188" i="1"/>
  <c r="AT188" i="1"/>
  <c r="AO188" i="1"/>
  <c r="AN188" i="1"/>
  <c r="AS188" i="1" s="1"/>
  <c r="AL188" i="1"/>
  <c r="AQ188" i="1" s="1"/>
  <c r="X188" i="1"/>
  <c r="W188" i="1"/>
  <c r="L188" i="1"/>
  <c r="K188" i="1"/>
  <c r="BA188" i="1" s="1"/>
  <c r="BG187" i="1"/>
  <c r="BF187" i="1"/>
  <c r="BC187" i="1"/>
  <c r="BB187" i="1"/>
  <c r="AY187" i="1"/>
  <c r="AX187" i="1"/>
  <c r="AT187" i="1"/>
  <c r="AO187" i="1"/>
  <c r="AN187" i="1"/>
  <c r="AS187" i="1" s="1"/>
  <c r="AC187" i="1"/>
  <c r="AB187" i="1"/>
  <c r="X187" i="1"/>
  <c r="W187" i="1"/>
  <c r="L187" i="1"/>
  <c r="K187" i="1"/>
  <c r="BX186" i="1"/>
  <c r="BU186" i="1" s="1"/>
  <c r="BW186" i="1"/>
  <c r="BV186" i="1"/>
  <c r="BN186" i="1"/>
  <c r="BK186" i="1" s="1"/>
  <c r="BG186" i="1"/>
  <c r="BF186" i="1"/>
  <c r="BC186" i="1"/>
  <c r="BB186" i="1"/>
  <c r="BA186" i="1"/>
  <c r="AY186" i="1"/>
  <c r="AX186" i="1"/>
  <c r="AV186" i="1"/>
  <c r="AT186" i="1"/>
  <c r="AS186" i="1"/>
  <c r="AQ186" i="1"/>
  <c r="AO186" i="1"/>
  <c r="AN186" i="1"/>
  <c r="AL186" i="1"/>
  <c r="X186" i="1"/>
  <c r="W186" i="1"/>
  <c r="L186" i="1"/>
  <c r="K186" i="1"/>
  <c r="BX185" i="1"/>
  <c r="BV185" i="1" s="1"/>
  <c r="BW185" i="1"/>
  <c r="BU185" i="1"/>
  <c r="BN185" i="1"/>
  <c r="BL185" i="1" s="1"/>
  <c r="BM185" i="1"/>
  <c r="BK185" i="1"/>
  <c r="BG185" i="1"/>
  <c r="BF185" i="1"/>
  <c r="BC185" i="1"/>
  <c r="BB185" i="1"/>
  <c r="BA185" i="1"/>
  <c r="AY185" i="1"/>
  <c r="AX185" i="1"/>
  <c r="AW185" i="1"/>
  <c r="AV185" i="1"/>
  <c r="AO185" i="1"/>
  <c r="AT185" i="1" s="1"/>
  <c r="AN185" i="1"/>
  <c r="AS185" i="1" s="1"/>
  <c r="AM185" i="1"/>
  <c r="AR185" i="1" s="1"/>
  <c r="AL185" i="1"/>
  <c r="AQ185" i="1" s="1"/>
  <c r="X185" i="1"/>
  <c r="W185" i="1"/>
  <c r="L185" i="1"/>
  <c r="K185" i="1"/>
  <c r="BG184" i="1"/>
  <c r="BF184" i="1"/>
  <c r="BC184" i="1"/>
  <c r="BB184" i="1"/>
  <c r="AY184" i="1"/>
  <c r="AX184" i="1"/>
  <c r="AW184" i="1"/>
  <c r="AV184" i="1"/>
  <c r="AT184" i="1"/>
  <c r="AS184" i="1"/>
  <c r="AR184" i="1"/>
  <c r="AO184" i="1"/>
  <c r="AN184" i="1"/>
  <c r="AM184" i="1"/>
  <c r="AL184" i="1"/>
  <c r="AQ184" i="1" s="1"/>
  <c r="AC184" i="1"/>
  <c r="AB184" i="1"/>
  <c r="X184" i="1"/>
  <c r="W184" i="1"/>
  <c r="L184" i="1"/>
  <c r="K184" i="1"/>
  <c r="BA184" i="1" s="1"/>
  <c r="BX183" i="1"/>
  <c r="BW183" i="1" s="1"/>
  <c r="BV183" i="1"/>
  <c r="BU183" i="1"/>
  <c r="BN183" i="1"/>
  <c r="BM183" i="1" s="1"/>
  <c r="BL183" i="1"/>
  <c r="BK183" i="1"/>
  <c r="BG183" i="1"/>
  <c r="BF183" i="1"/>
  <c r="BC183" i="1"/>
  <c r="AY183" i="1"/>
  <c r="AX183" i="1"/>
  <c r="AW183" i="1"/>
  <c r="AT183" i="1"/>
  <c r="AS183" i="1"/>
  <c r="AO183" i="1"/>
  <c r="AN183" i="1"/>
  <c r="X183" i="1"/>
  <c r="W183" i="1"/>
  <c r="L183" i="1"/>
  <c r="BB183" i="1" s="1"/>
  <c r="K183" i="1"/>
  <c r="BA183" i="1" s="1"/>
  <c r="BX182" i="1"/>
  <c r="BW182" i="1" s="1"/>
  <c r="BN182" i="1"/>
  <c r="BL182" i="1" s="1"/>
  <c r="BM182" i="1"/>
  <c r="BG182" i="1"/>
  <c r="BF182" i="1"/>
  <c r="BC182" i="1"/>
  <c r="AY182" i="1"/>
  <c r="AX182" i="1"/>
  <c r="AT182" i="1"/>
  <c r="AS182" i="1"/>
  <c r="AO182" i="1"/>
  <c r="AN182" i="1"/>
  <c r="X182" i="1"/>
  <c r="W182" i="1"/>
  <c r="L182" i="1"/>
  <c r="BB182" i="1" s="1"/>
  <c r="K182" i="1"/>
  <c r="BA182" i="1" s="1"/>
  <c r="BG181" i="1"/>
  <c r="BF181" i="1"/>
  <c r="BC181" i="1"/>
  <c r="BA181" i="1"/>
  <c r="AY181" i="1"/>
  <c r="AX181" i="1"/>
  <c r="AW181" i="1"/>
  <c r="AV181" i="1"/>
  <c r="AO181" i="1"/>
  <c r="AT181" i="1" s="1"/>
  <c r="AN181" i="1"/>
  <c r="AS181" i="1" s="1"/>
  <c r="AM181" i="1"/>
  <c r="AR181" i="1" s="1"/>
  <c r="AL181" i="1"/>
  <c r="AQ181" i="1" s="1"/>
  <c r="AH181" i="1"/>
  <c r="AG181" i="1"/>
  <c r="AC181" i="1"/>
  <c r="AB181" i="1"/>
  <c r="X181" i="1"/>
  <c r="W181" i="1"/>
  <c r="L181" i="1"/>
  <c r="BB181" i="1" s="1"/>
  <c r="K181" i="1"/>
  <c r="BX180" i="1"/>
  <c r="BV180" i="1" s="1"/>
  <c r="BW180" i="1"/>
  <c r="BU180" i="1"/>
  <c r="BN180" i="1"/>
  <c r="BL180" i="1" s="1"/>
  <c r="BM180" i="1"/>
  <c r="BK180" i="1"/>
  <c r="BG180" i="1"/>
  <c r="BF180" i="1"/>
  <c r="BC180" i="1"/>
  <c r="AY180" i="1"/>
  <c r="AX180" i="1"/>
  <c r="AT180" i="1"/>
  <c r="AS180" i="1"/>
  <c r="AO180" i="1"/>
  <c r="AN180" i="1"/>
  <c r="X180" i="1"/>
  <c r="W180" i="1"/>
  <c r="L180" i="1"/>
  <c r="BB180" i="1" s="1"/>
  <c r="K180" i="1"/>
  <c r="BA180" i="1" s="1"/>
  <c r="BX179" i="1"/>
  <c r="BW179" i="1"/>
  <c r="BV179" i="1"/>
  <c r="BU179" i="1"/>
  <c r="BN179" i="1"/>
  <c r="BM179" i="1"/>
  <c r="BL179" i="1"/>
  <c r="BK179" i="1"/>
  <c r="BG179" i="1"/>
  <c r="BF179" i="1"/>
  <c r="BC179" i="1"/>
  <c r="AY179" i="1"/>
  <c r="AX179" i="1"/>
  <c r="AT179" i="1"/>
  <c r="AS179" i="1"/>
  <c r="AO179" i="1"/>
  <c r="AN179" i="1"/>
  <c r="X179" i="1"/>
  <c r="W179" i="1"/>
  <c r="L179" i="1"/>
  <c r="K179" i="1"/>
  <c r="BA179" i="1" s="1"/>
  <c r="BG178" i="1"/>
  <c r="BF178" i="1"/>
  <c r="BC178" i="1"/>
  <c r="BA178" i="1"/>
  <c r="AY178" i="1"/>
  <c r="AX178" i="1"/>
  <c r="AV178" i="1"/>
  <c r="AT178" i="1"/>
  <c r="AO178" i="1"/>
  <c r="AN178" i="1"/>
  <c r="AS178" i="1" s="1"/>
  <c r="AL178" i="1"/>
  <c r="AQ178" i="1" s="1"/>
  <c r="AC178" i="1"/>
  <c r="AB178" i="1"/>
  <c r="X178" i="1"/>
  <c r="W178" i="1"/>
  <c r="L178" i="1"/>
  <c r="BB178" i="1" s="1"/>
  <c r="K178" i="1"/>
  <c r="BX177" i="1"/>
  <c r="BU177" i="1" s="1"/>
  <c r="BW177" i="1"/>
  <c r="BV177" i="1"/>
  <c r="BN177" i="1"/>
  <c r="BM177" i="1"/>
  <c r="BL177" i="1"/>
  <c r="BK177" i="1"/>
  <c r="BG177" i="1"/>
  <c r="BF177" i="1"/>
  <c r="BC177" i="1"/>
  <c r="BB177" i="1"/>
  <c r="BA177" i="1"/>
  <c r="AY177" i="1"/>
  <c r="AX177" i="1"/>
  <c r="AV177" i="1"/>
  <c r="AS177" i="1"/>
  <c r="AQ177" i="1"/>
  <c r="AO177" i="1"/>
  <c r="AT177" i="1" s="1"/>
  <c r="AN177" i="1"/>
  <c r="AL177" i="1"/>
  <c r="X177" i="1"/>
  <c r="W177" i="1"/>
  <c r="L177" i="1"/>
  <c r="AW177" i="1" s="1"/>
  <c r="K177" i="1"/>
  <c r="BX176" i="1"/>
  <c r="BW176" i="1"/>
  <c r="BV176" i="1"/>
  <c r="BU176" i="1"/>
  <c r="BN176" i="1"/>
  <c r="BM176" i="1"/>
  <c r="BL176" i="1"/>
  <c r="BK176" i="1"/>
  <c r="BG176" i="1"/>
  <c r="BF176" i="1"/>
  <c r="BC176" i="1"/>
  <c r="AY176" i="1"/>
  <c r="AX176" i="1"/>
  <c r="AW176" i="1"/>
  <c r="AV176" i="1"/>
  <c r="AO176" i="1"/>
  <c r="AT176" i="1" s="1"/>
  <c r="AN176" i="1"/>
  <c r="AS176" i="1" s="1"/>
  <c r="AM176" i="1"/>
  <c r="AR176" i="1" s="1"/>
  <c r="AL176" i="1"/>
  <c r="AQ176" i="1" s="1"/>
  <c r="X176" i="1"/>
  <c r="W176" i="1"/>
  <c r="L176" i="1"/>
  <c r="BB176" i="1" s="1"/>
  <c r="K176" i="1"/>
  <c r="BA176" i="1" s="1"/>
  <c r="BG175" i="1"/>
  <c r="BF175" i="1"/>
  <c r="BC175" i="1"/>
  <c r="BB175" i="1"/>
  <c r="BA175" i="1"/>
  <c r="AY175" i="1"/>
  <c r="AX175" i="1"/>
  <c r="AV175" i="1"/>
  <c r="AT175" i="1"/>
  <c r="AS175" i="1"/>
  <c r="AO175" i="1"/>
  <c r="AN175" i="1"/>
  <c r="AL175" i="1"/>
  <c r="AQ175" i="1" s="1"/>
  <c r="AC175" i="1"/>
  <c r="AB175" i="1"/>
  <c r="X175" i="1"/>
  <c r="W175" i="1"/>
  <c r="L175" i="1"/>
  <c r="AW175" i="1" s="1"/>
  <c r="K175" i="1"/>
  <c r="BX174" i="1"/>
  <c r="BW174" i="1" s="1"/>
  <c r="BN174" i="1"/>
  <c r="BM174" i="1" s="1"/>
  <c r="BG174" i="1"/>
  <c r="BF174" i="1"/>
  <c r="BC174" i="1"/>
  <c r="AY174" i="1"/>
  <c r="AX174" i="1"/>
  <c r="AT174" i="1"/>
  <c r="AS174" i="1"/>
  <c r="AO174" i="1"/>
  <c r="AN174" i="1"/>
  <c r="X174" i="1"/>
  <c r="W174" i="1"/>
  <c r="L174" i="1"/>
  <c r="BB174" i="1" s="1"/>
  <c r="K174" i="1"/>
  <c r="BX173" i="1"/>
  <c r="BW173" i="1"/>
  <c r="BV173" i="1"/>
  <c r="BU173" i="1"/>
  <c r="BN173" i="1"/>
  <c r="BM173" i="1"/>
  <c r="BL173" i="1"/>
  <c r="BK173" i="1"/>
  <c r="BG173" i="1"/>
  <c r="BF173" i="1"/>
  <c r="BC173" i="1"/>
  <c r="BB173" i="1"/>
  <c r="BA173" i="1"/>
  <c r="AY173" i="1"/>
  <c r="AX173" i="1"/>
  <c r="AV173" i="1"/>
  <c r="AS173" i="1"/>
  <c r="AQ173" i="1"/>
  <c r="AO173" i="1"/>
  <c r="AT173" i="1" s="1"/>
  <c r="AN173" i="1"/>
  <c r="AL173" i="1"/>
  <c r="X173" i="1"/>
  <c r="W173" i="1"/>
  <c r="L173" i="1"/>
  <c r="AW173" i="1" s="1"/>
  <c r="K173" i="1"/>
  <c r="BG172" i="1"/>
  <c r="BF172" i="1"/>
  <c r="BC172" i="1"/>
  <c r="BB172" i="1"/>
  <c r="AY172" i="1"/>
  <c r="AX172" i="1"/>
  <c r="AW172" i="1"/>
  <c r="AV172" i="1"/>
  <c r="AO172" i="1"/>
  <c r="AT172" i="1" s="1"/>
  <c r="AN172" i="1"/>
  <c r="AS172" i="1" s="1"/>
  <c r="AM172" i="1"/>
  <c r="AR172" i="1" s="1"/>
  <c r="AL172" i="1"/>
  <c r="AQ172" i="1" s="1"/>
  <c r="AC172" i="1"/>
  <c r="AB172" i="1"/>
  <c r="X172" i="1"/>
  <c r="W172" i="1"/>
  <c r="L172" i="1"/>
  <c r="K172" i="1"/>
  <c r="BA172" i="1" s="1"/>
  <c r="BX171" i="1"/>
  <c r="BW171" i="1" s="1"/>
  <c r="BV171" i="1"/>
  <c r="BU171" i="1"/>
  <c r="BN171" i="1"/>
  <c r="BM171" i="1" s="1"/>
  <c r="BL171" i="1"/>
  <c r="BK171" i="1"/>
  <c r="BG171" i="1"/>
  <c r="BF171" i="1"/>
  <c r="BC171" i="1"/>
  <c r="BA171" i="1"/>
  <c r="AY171" i="1"/>
  <c r="AX171" i="1"/>
  <c r="AW171" i="1"/>
  <c r="AV171" i="1"/>
  <c r="AQ171" i="1"/>
  <c r="AO171" i="1"/>
  <c r="AT171" i="1" s="1"/>
  <c r="AN171" i="1"/>
  <c r="AS171" i="1" s="1"/>
  <c r="AM171" i="1"/>
  <c r="AR171" i="1" s="1"/>
  <c r="AL171" i="1"/>
  <c r="X171" i="1"/>
  <c r="W171" i="1"/>
  <c r="L171" i="1"/>
  <c r="BB171" i="1" s="1"/>
  <c r="K171" i="1"/>
  <c r="BX170" i="1"/>
  <c r="BW170" i="1" s="1"/>
  <c r="BN170" i="1"/>
  <c r="BM170" i="1" s="1"/>
  <c r="BG170" i="1"/>
  <c r="BF170" i="1"/>
  <c r="BC170" i="1"/>
  <c r="AY170" i="1"/>
  <c r="AX170" i="1"/>
  <c r="AT170" i="1"/>
  <c r="AS170" i="1"/>
  <c r="AO170" i="1"/>
  <c r="AN170" i="1"/>
  <c r="X170" i="1"/>
  <c r="W170" i="1"/>
  <c r="L170" i="1"/>
  <c r="BB170" i="1" s="1"/>
  <c r="K170" i="1"/>
  <c r="BG169" i="1"/>
  <c r="BF169" i="1"/>
  <c r="BC169" i="1"/>
  <c r="BA169" i="1"/>
  <c r="AY169" i="1"/>
  <c r="AX169" i="1"/>
  <c r="AV169" i="1"/>
  <c r="AQ169" i="1"/>
  <c r="AO169" i="1"/>
  <c r="AT169" i="1" s="1"/>
  <c r="AN169" i="1"/>
  <c r="AS169" i="1" s="1"/>
  <c r="AL169" i="1"/>
  <c r="AH169" i="1"/>
  <c r="AG169" i="1"/>
  <c r="AC169" i="1"/>
  <c r="AB169" i="1"/>
  <c r="X169" i="1"/>
  <c r="W169" i="1"/>
  <c r="L169" i="1"/>
  <c r="AW169" i="1" s="1"/>
  <c r="K169" i="1"/>
  <c r="BX168" i="1"/>
  <c r="BW168" i="1"/>
  <c r="BV168" i="1"/>
  <c r="BU168" i="1"/>
  <c r="BN168" i="1"/>
  <c r="BM168" i="1"/>
  <c r="BL168" i="1"/>
  <c r="BK168" i="1"/>
  <c r="BG168" i="1"/>
  <c r="BF168" i="1"/>
  <c r="BC168" i="1"/>
  <c r="AY168" i="1"/>
  <c r="AX168" i="1"/>
  <c r="AW168" i="1"/>
  <c r="AV168" i="1"/>
  <c r="AT168" i="1"/>
  <c r="AO168" i="1"/>
  <c r="AN168" i="1"/>
  <c r="AS168" i="1" s="1"/>
  <c r="AM168" i="1"/>
  <c r="AR168" i="1" s="1"/>
  <c r="AL168" i="1"/>
  <c r="AQ168" i="1" s="1"/>
  <c r="X168" i="1"/>
  <c r="W168" i="1"/>
  <c r="L168" i="1"/>
  <c r="BB168" i="1" s="1"/>
  <c r="K168" i="1"/>
  <c r="BA168" i="1" s="1"/>
  <c r="BX167" i="1"/>
  <c r="BN167" i="1"/>
  <c r="BG167" i="1"/>
  <c r="BF167" i="1"/>
  <c r="BC167" i="1"/>
  <c r="BB167" i="1"/>
  <c r="AY167" i="1"/>
  <c r="AX167" i="1"/>
  <c r="AT167" i="1"/>
  <c r="AS167" i="1"/>
  <c r="AO167" i="1"/>
  <c r="AN167" i="1"/>
  <c r="X167" i="1"/>
  <c r="W167" i="1"/>
  <c r="L167" i="1"/>
  <c r="AW167" i="1" s="1"/>
  <c r="K167" i="1"/>
  <c r="BA167" i="1" s="1"/>
  <c r="BG166" i="1"/>
  <c r="BF166" i="1"/>
  <c r="BC166" i="1"/>
  <c r="AY166" i="1"/>
  <c r="AX166" i="1"/>
  <c r="AO166" i="1"/>
  <c r="AT166" i="1" s="1"/>
  <c r="AN166" i="1"/>
  <c r="AS166" i="1" s="1"/>
  <c r="AC166" i="1"/>
  <c r="AB166" i="1"/>
  <c r="X166" i="1"/>
  <c r="W166" i="1"/>
  <c r="L166" i="1"/>
  <c r="AW166" i="1" s="1"/>
  <c r="K166" i="1"/>
  <c r="BX165" i="1"/>
  <c r="BW165" i="1"/>
  <c r="BV165" i="1"/>
  <c r="BU165" i="1"/>
  <c r="BN165" i="1"/>
  <c r="BM165" i="1"/>
  <c r="BL165" i="1"/>
  <c r="BK165" i="1"/>
  <c r="BG165" i="1"/>
  <c r="BF165" i="1"/>
  <c r="BC165" i="1"/>
  <c r="BA165" i="1"/>
  <c r="AY165" i="1"/>
  <c r="AX165" i="1"/>
  <c r="AV165" i="1"/>
  <c r="AS165" i="1"/>
  <c r="AQ165" i="1"/>
  <c r="AO165" i="1"/>
  <c r="AT165" i="1" s="1"/>
  <c r="AN165" i="1"/>
  <c r="AL165" i="1"/>
  <c r="X165" i="1"/>
  <c r="W165" i="1"/>
  <c r="L165" i="1"/>
  <c r="BB165" i="1" s="1"/>
  <c r="K165" i="1"/>
  <c r="BX164" i="1"/>
  <c r="BW164" i="1"/>
  <c r="BV164" i="1"/>
  <c r="BU164" i="1"/>
  <c r="BN164" i="1"/>
  <c r="BM164" i="1"/>
  <c r="BL164" i="1"/>
  <c r="BK164" i="1"/>
  <c r="BG164" i="1"/>
  <c r="BF164" i="1"/>
  <c r="BC164" i="1"/>
  <c r="BB164" i="1"/>
  <c r="AY164" i="1"/>
  <c r="AX164" i="1"/>
  <c r="AW164" i="1"/>
  <c r="AV164" i="1"/>
  <c r="AT164" i="1"/>
  <c r="AR164" i="1"/>
  <c r="AO164" i="1"/>
  <c r="AN164" i="1"/>
  <c r="AS164" i="1" s="1"/>
  <c r="AL164" i="1"/>
  <c r="AQ164" i="1" s="1"/>
  <c r="X164" i="1"/>
  <c r="W164" i="1"/>
  <c r="L164" i="1"/>
  <c r="AM164" i="1" s="1"/>
  <c r="K164" i="1"/>
  <c r="BA164" i="1" s="1"/>
  <c r="BG163" i="1"/>
  <c r="BF163" i="1"/>
  <c r="BC163" i="1"/>
  <c r="BB163" i="1"/>
  <c r="BA163" i="1"/>
  <c r="AY163" i="1"/>
  <c r="AX163" i="1"/>
  <c r="AV163" i="1"/>
  <c r="AT163" i="1"/>
  <c r="AO163" i="1"/>
  <c r="AN163" i="1"/>
  <c r="AS163" i="1" s="1"/>
  <c r="AL163" i="1"/>
  <c r="AQ163" i="1" s="1"/>
  <c r="AC163" i="1"/>
  <c r="AB163" i="1"/>
  <c r="X163" i="1"/>
  <c r="W163" i="1"/>
  <c r="L163" i="1"/>
  <c r="AW163" i="1" s="1"/>
  <c r="K163" i="1"/>
  <c r="BX162" i="1"/>
  <c r="BU162" i="1"/>
  <c r="BN162" i="1"/>
  <c r="BK162" i="1"/>
  <c r="BG162" i="1"/>
  <c r="BF162" i="1"/>
  <c r="BC162" i="1"/>
  <c r="AY162" i="1"/>
  <c r="AX162" i="1"/>
  <c r="AT162" i="1"/>
  <c r="AS162" i="1"/>
  <c r="AO162" i="1"/>
  <c r="AN162" i="1"/>
  <c r="X162" i="1"/>
  <c r="W162" i="1"/>
  <c r="L162" i="1"/>
  <c r="K162" i="1"/>
  <c r="BX161" i="1"/>
  <c r="BW161" i="1"/>
  <c r="BV161" i="1"/>
  <c r="BU161" i="1"/>
  <c r="BN161" i="1"/>
  <c r="BM161" i="1"/>
  <c r="BL161" i="1"/>
  <c r="BK161" i="1"/>
  <c r="BG161" i="1"/>
  <c r="BF161" i="1"/>
  <c r="BC161" i="1"/>
  <c r="BB161" i="1"/>
  <c r="BA161" i="1"/>
  <c r="AY161" i="1"/>
  <c r="AX161" i="1"/>
  <c r="AV161" i="1"/>
  <c r="AO161" i="1"/>
  <c r="AT161" i="1" s="1"/>
  <c r="AN161" i="1"/>
  <c r="AS161" i="1" s="1"/>
  <c r="AL161" i="1"/>
  <c r="AQ161" i="1" s="1"/>
  <c r="X161" i="1"/>
  <c r="W161" i="1"/>
  <c r="L161" i="1"/>
  <c r="K161" i="1"/>
  <c r="BG160" i="1"/>
  <c r="BF160" i="1"/>
  <c r="BC160" i="1"/>
  <c r="BB160" i="1"/>
  <c r="AY160" i="1"/>
  <c r="AX160" i="1"/>
  <c r="AW160" i="1"/>
  <c r="AV160" i="1"/>
  <c r="AT160" i="1"/>
  <c r="AR160" i="1"/>
  <c r="AO160" i="1"/>
  <c r="AN160" i="1"/>
  <c r="AS160" i="1" s="1"/>
  <c r="AM160" i="1"/>
  <c r="AL160" i="1"/>
  <c r="AQ160" i="1" s="1"/>
  <c r="AC160" i="1"/>
  <c r="AB160" i="1"/>
  <c r="X160" i="1"/>
  <c r="W160" i="1"/>
  <c r="L160" i="1"/>
  <c r="K160" i="1"/>
  <c r="BA160" i="1" s="1"/>
  <c r="BX159" i="1"/>
  <c r="BU159" i="1"/>
  <c r="BN159" i="1"/>
  <c r="BK159" i="1"/>
  <c r="BG159" i="1"/>
  <c r="BF159" i="1"/>
  <c r="BC159" i="1"/>
  <c r="BA159" i="1"/>
  <c r="AY159" i="1"/>
  <c r="AX159" i="1"/>
  <c r="AV159" i="1"/>
  <c r="AS159" i="1"/>
  <c r="AO159" i="1"/>
  <c r="AT159" i="1" s="1"/>
  <c r="AN159" i="1"/>
  <c r="AL159" i="1"/>
  <c r="AQ159" i="1" s="1"/>
  <c r="X159" i="1"/>
  <c r="W159" i="1"/>
  <c r="L159" i="1"/>
  <c r="K159" i="1"/>
  <c r="BX158" i="1"/>
  <c r="BV158" i="1" s="1"/>
  <c r="BN158" i="1"/>
  <c r="BL158" i="1" s="1"/>
  <c r="BM158" i="1"/>
  <c r="BK158" i="1"/>
  <c r="BG158" i="1"/>
  <c r="BF158" i="1"/>
  <c r="BC158" i="1"/>
  <c r="BB158" i="1"/>
  <c r="AY158" i="1"/>
  <c r="AX158" i="1"/>
  <c r="AW158" i="1"/>
  <c r="AT158" i="1"/>
  <c r="AS158" i="1"/>
  <c r="AO158" i="1"/>
  <c r="AN158" i="1"/>
  <c r="X158" i="1"/>
  <c r="W158" i="1"/>
  <c r="L158" i="1"/>
  <c r="AM158" i="1" s="1"/>
  <c r="AR158" i="1" s="1"/>
  <c r="K158" i="1"/>
  <c r="BA158" i="1" s="1"/>
  <c r="BG157" i="1"/>
  <c r="BF157" i="1"/>
  <c r="BC157" i="1"/>
  <c r="BB157" i="1"/>
  <c r="BA157" i="1"/>
  <c r="AY157" i="1"/>
  <c r="AX157" i="1"/>
  <c r="AS157" i="1"/>
  <c r="AQ157" i="1"/>
  <c r="AO157" i="1"/>
  <c r="AT157" i="1" s="1"/>
  <c r="AN157" i="1"/>
  <c r="AL157" i="1"/>
  <c r="AH157" i="1"/>
  <c r="AG157" i="1"/>
  <c r="AC157" i="1"/>
  <c r="AB157" i="1"/>
  <c r="X157" i="1"/>
  <c r="W157" i="1"/>
  <c r="O157" i="1"/>
  <c r="L157" i="1"/>
  <c r="K157" i="1"/>
  <c r="AV157" i="1" s="1"/>
  <c r="BX156" i="1"/>
  <c r="BN156" i="1"/>
  <c r="BL156" i="1" s="1"/>
  <c r="BM156" i="1"/>
  <c r="BG156" i="1"/>
  <c r="BF156" i="1"/>
  <c r="BC156" i="1"/>
  <c r="BB156" i="1"/>
  <c r="AY156" i="1"/>
  <c r="AX156" i="1"/>
  <c r="AW156" i="1"/>
  <c r="AS156" i="1"/>
  <c r="AR156" i="1"/>
  <c r="AO156" i="1"/>
  <c r="AT156" i="1" s="1"/>
  <c r="AN156" i="1"/>
  <c r="AM156" i="1"/>
  <c r="X156" i="1"/>
  <c r="W156" i="1"/>
  <c r="L156" i="1"/>
  <c r="K156" i="1"/>
  <c r="BA156" i="1" s="1"/>
  <c r="BX155" i="1"/>
  <c r="BW155" i="1" s="1"/>
  <c r="BV155" i="1"/>
  <c r="BU155" i="1"/>
  <c r="BN155" i="1"/>
  <c r="BM155" i="1" s="1"/>
  <c r="BG155" i="1"/>
  <c r="BF155" i="1"/>
  <c r="BC155" i="1"/>
  <c r="AY155" i="1"/>
  <c r="AX155" i="1"/>
  <c r="AW155" i="1"/>
  <c r="AT155" i="1"/>
  <c r="AS155" i="1"/>
  <c r="AO155" i="1"/>
  <c r="AN155" i="1"/>
  <c r="AL155" i="1"/>
  <c r="AQ155" i="1" s="1"/>
  <c r="X155" i="1"/>
  <c r="W155" i="1"/>
  <c r="O155" i="1"/>
  <c r="L155" i="1"/>
  <c r="BB155" i="1" s="1"/>
  <c r="K155" i="1"/>
  <c r="BA155" i="1" s="1"/>
  <c r="BG154" i="1"/>
  <c r="BF154" i="1"/>
  <c r="BC154" i="1"/>
  <c r="AY154" i="1"/>
  <c r="AX154" i="1"/>
  <c r="AW154" i="1"/>
  <c r="AV154" i="1"/>
  <c r="AT154" i="1"/>
  <c r="AO154" i="1"/>
  <c r="AN154" i="1"/>
  <c r="AS154" i="1" s="1"/>
  <c r="AM154" i="1"/>
  <c r="AR154" i="1" s="1"/>
  <c r="AL154" i="1"/>
  <c r="AQ154" i="1" s="1"/>
  <c r="AC154" i="1"/>
  <c r="AB154" i="1"/>
  <c r="X154" i="1"/>
  <c r="W154" i="1"/>
  <c r="L154" i="1"/>
  <c r="BB154" i="1" s="1"/>
  <c r="K154" i="1"/>
  <c r="O154" i="1" s="1"/>
  <c r="BX153" i="1"/>
  <c r="BW153" i="1"/>
  <c r="BV153" i="1"/>
  <c r="BU153" i="1"/>
  <c r="BN153" i="1"/>
  <c r="BM153" i="1"/>
  <c r="BL153" i="1"/>
  <c r="BK153" i="1"/>
  <c r="BG153" i="1"/>
  <c r="BF153" i="1"/>
  <c r="BC153" i="1"/>
  <c r="BA153" i="1"/>
  <c r="AY153" i="1"/>
  <c r="AX153" i="1"/>
  <c r="AW153" i="1"/>
  <c r="AV153" i="1"/>
  <c r="AQ153" i="1"/>
  <c r="AO153" i="1"/>
  <c r="AT153" i="1" s="1"/>
  <c r="AN153" i="1"/>
  <c r="AS153" i="1" s="1"/>
  <c r="AM153" i="1"/>
  <c r="AR153" i="1" s="1"/>
  <c r="AL153" i="1"/>
  <c r="X153" i="1"/>
  <c r="W153" i="1"/>
  <c r="O153" i="1"/>
  <c r="L153" i="1"/>
  <c r="BB153" i="1" s="1"/>
  <c r="K153" i="1"/>
  <c r="BX152" i="1"/>
  <c r="BV152" i="1" s="1"/>
  <c r="BW152" i="1"/>
  <c r="BN152" i="1"/>
  <c r="BL152" i="1" s="1"/>
  <c r="BM152" i="1"/>
  <c r="BG152" i="1"/>
  <c r="BF152" i="1"/>
  <c r="BC152" i="1"/>
  <c r="AY152" i="1"/>
  <c r="AX152" i="1"/>
  <c r="AV152" i="1"/>
  <c r="AT152" i="1"/>
  <c r="AO152" i="1"/>
  <c r="AN152" i="1"/>
  <c r="AS152" i="1" s="1"/>
  <c r="AL152" i="1"/>
  <c r="AQ152" i="1" s="1"/>
  <c r="X152" i="1"/>
  <c r="W152" i="1"/>
  <c r="O152" i="1"/>
  <c r="L152" i="1"/>
  <c r="K152" i="1"/>
  <c r="BA152" i="1" s="1"/>
  <c r="BG151" i="1"/>
  <c r="BF151" i="1"/>
  <c r="BC151" i="1"/>
  <c r="BB151" i="1"/>
  <c r="BA151" i="1"/>
  <c r="AY151" i="1"/>
  <c r="AX151" i="1"/>
  <c r="AV151" i="1"/>
  <c r="AT151" i="1"/>
  <c r="AS151" i="1"/>
  <c r="AO151" i="1"/>
  <c r="AN151" i="1"/>
  <c r="AL151" i="1"/>
  <c r="AQ151" i="1" s="1"/>
  <c r="AC151" i="1"/>
  <c r="AB151" i="1"/>
  <c r="X151" i="1"/>
  <c r="W151" i="1"/>
  <c r="O151" i="1"/>
  <c r="L151" i="1"/>
  <c r="AW151" i="1" s="1"/>
  <c r="K151" i="1"/>
  <c r="BX150" i="1"/>
  <c r="BV150" i="1" s="1"/>
  <c r="BW150" i="1"/>
  <c r="BN150" i="1"/>
  <c r="BL150" i="1" s="1"/>
  <c r="BM150" i="1"/>
  <c r="BG150" i="1"/>
  <c r="BF150" i="1"/>
  <c r="BC150" i="1"/>
  <c r="AY150" i="1"/>
  <c r="AX150" i="1"/>
  <c r="AV150" i="1"/>
  <c r="AT150" i="1"/>
  <c r="AO150" i="1"/>
  <c r="AN150" i="1"/>
  <c r="AS150" i="1" s="1"/>
  <c r="AL150" i="1"/>
  <c r="AQ150" i="1" s="1"/>
  <c r="X150" i="1"/>
  <c r="W150" i="1"/>
  <c r="O150" i="1"/>
  <c r="L150" i="1"/>
  <c r="K150" i="1"/>
  <c r="BA150" i="1" s="1"/>
  <c r="BX149" i="1"/>
  <c r="BV149" i="1" s="1"/>
  <c r="BW149" i="1"/>
  <c r="BN149" i="1"/>
  <c r="BL149" i="1" s="1"/>
  <c r="BM149" i="1"/>
  <c r="BG149" i="1"/>
  <c r="BF149" i="1"/>
  <c r="BC149" i="1"/>
  <c r="BB149" i="1"/>
  <c r="AY149" i="1"/>
  <c r="AX149" i="1"/>
  <c r="AV149" i="1"/>
  <c r="AT149" i="1"/>
  <c r="AS149" i="1"/>
  <c r="AO149" i="1"/>
  <c r="AN149" i="1"/>
  <c r="AL149" i="1"/>
  <c r="AQ149" i="1" s="1"/>
  <c r="X149" i="1"/>
  <c r="W149" i="1"/>
  <c r="O149" i="1"/>
  <c r="L149" i="1"/>
  <c r="AW149" i="1" s="1"/>
  <c r="K149" i="1"/>
  <c r="BA149" i="1" s="1"/>
  <c r="BG148" i="1"/>
  <c r="BF148" i="1"/>
  <c r="BC148" i="1"/>
  <c r="BA148" i="1"/>
  <c r="AY148" i="1"/>
  <c r="AX148" i="1"/>
  <c r="AS148" i="1"/>
  <c r="AO148" i="1"/>
  <c r="AT148" i="1" s="1"/>
  <c r="AN148" i="1"/>
  <c r="AC148" i="1"/>
  <c r="AB148" i="1"/>
  <c r="X148" i="1"/>
  <c r="W148" i="1"/>
  <c r="O148" i="1"/>
  <c r="L148" i="1"/>
  <c r="K148" i="1"/>
  <c r="AV148" i="1" s="1"/>
  <c r="BX147" i="1"/>
  <c r="BV147" i="1" s="1"/>
  <c r="BW147" i="1"/>
  <c r="BN147" i="1"/>
  <c r="BL147" i="1" s="1"/>
  <c r="BM147" i="1"/>
  <c r="BG147" i="1"/>
  <c r="BF147" i="1"/>
  <c r="BC147" i="1"/>
  <c r="BB147" i="1"/>
  <c r="AY147" i="1"/>
  <c r="AX147" i="1"/>
  <c r="AV147" i="1"/>
  <c r="AT147" i="1"/>
  <c r="AS147" i="1"/>
  <c r="AO147" i="1"/>
  <c r="AN147" i="1"/>
  <c r="AL147" i="1"/>
  <c r="AQ147" i="1" s="1"/>
  <c r="X147" i="1"/>
  <c r="W147" i="1"/>
  <c r="O147" i="1"/>
  <c r="L147" i="1"/>
  <c r="AW147" i="1" s="1"/>
  <c r="K147" i="1"/>
  <c r="BA147" i="1" s="1"/>
  <c r="BX146" i="1"/>
  <c r="BU146" i="1" s="1"/>
  <c r="BN146" i="1"/>
  <c r="BG146" i="1"/>
  <c r="BF146" i="1"/>
  <c r="BC146" i="1"/>
  <c r="BB146" i="1"/>
  <c r="AY146" i="1"/>
  <c r="AX146" i="1"/>
  <c r="AS146" i="1"/>
  <c r="AO146" i="1"/>
  <c r="AT146" i="1" s="1"/>
  <c r="AN146" i="1"/>
  <c r="X146" i="1"/>
  <c r="W146" i="1"/>
  <c r="L146" i="1"/>
  <c r="AW146" i="1" s="1"/>
  <c r="K146" i="1"/>
  <c r="BG145" i="1"/>
  <c r="BF145" i="1"/>
  <c r="BC145" i="1"/>
  <c r="BA145" i="1"/>
  <c r="AY145" i="1"/>
  <c r="AX145" i="1"/>
  <c r="AW145" i="1"/>
  <c r="AV145" i="1"/>
  <c r="AQ145" i="1"/>
  <c r="AO145" i="1"/>
  <c r="AT145" i="1" s="1"/>
  <c r="AN145" i="1"/>
  <c r="AS145" i="1" s="1"/>
  <c r="AM145" i="1"/>
  <c r="AR145" i="1" s="1"/>
  <c r="AL145" i="1"/>
  <c r="AH145" i="1"/>
  <c r="AG145" i="1"/>
  <c r="AC145" i="1"/>
  <c r="AB145" i="1"/>
  <c r="X145" i="1"/>
  <c r="W145" i="1"/>
  <c r="O145" i="1"/>
  <c r="L145" i="1"/>
  <c r="BB145" i="1" s="1"/>
  <c r="K145" i="1"/>
  <c r="BX144" i="1"/>
  <c r="BV144" i="1" s="1"/>
  <c r="BW144" i="1"/>
  <c r="BU144" i="1"/>
  <c r="BN144" i="1"/>
  <c r="BL144" i="1" s="1"/>
  <c r="BM144" i="1"/>
  <c r="BK144" i="1"/>
  <c r="BG144" i="1"/>
  <c r="BF144" i="1"/>
  <c r="BC144" i="1"/>
  <c r="AY144" i="1"/>
  <c r="AX144" i="1"/>
  <c r="AV144" i="1"/>
  <c r="AT144" i="1"/>
  <c r="AO144" i="1"/>
  <c r="AN144" i="1"/>
  <c r="AS144" i="1" s="1"/>
  <c r="AL144" i="1"/>
  <c r="AQ144" i="1" s="1"/>
  <c r="X144" i="1"/>
  <c r="W144" i="1"/>
  <c r="O144" i="1"/>
  <c r="L144" i="1"/>
  <c r="K144" i="1"/>
  <c r="BA144" i="1" s="1"/>
  <c r="BX143" i="1"/>
  <c r="BW143" i="1" s="1"/>
  <c r="BN143" i="1"/>
  <c r="BM143" i="1" s="1"/>
  <c r="BG143" i="1"/>
  <c r="BF143" i="1"/>
  <c r="BC143" i="1"/>
  <c r="AY143" i="1"/>
  <c r="AX143" i="1"/>
  <c r="AT143" i="1"/>
  <c r="AS143" i="1"/>
  <c r="AO143" i="1"/>
  <c r="AN143" i="1"/>
  <c r="X143" i="1"/>
  <c r="W143" i="1"/>
  <c r="O143" i="1"/>
  <c r="L143" i="1"/>
  <c r="K143" i="1"/>
  <c r="BA143" i="1" s="1"/>
  <c r="BG142" i="1"/>
  <c r="BF142" i="1"/>
  <c r="BC142" i="1"/>
  <c r="BA142" i="1"/>
  <c r="AY142" i="1"/>
  <c r="AX142" i="1"/>
  <c r="AS142" i="1"/>
  <c r="AO142" i="1"/>
  <c r="AT142" i="1" s="1"/>
  <c r="AN142" i="1"/>
  <c r="AC142" i="1"/>
  <c r="AB142" i="1"/>
  <c r="X142" i="1"/>
  <c r="W142" i="1"/>
  <c r="O142" i="1"/>
  <c r="L142" i="1"/>
  <c r="BB142" i="1" s="1"/>
  <c r="K142" i="1"/>
  <c r="AV142" i="1" s="1"/>
  <c r="BX141" i="1"/>
  <c r="BV141" i="1" s="1"/>
  <c r="BW141" i="1"/>
  <c r="BN141" i="1"/>
  <c r="BG141" i="1"/>
  <c r="BF141" i="1"/>
  <c r="BC141" i="1"/>
  <c r="AY141" i="1"/>
  <c r="AX141" i="1"/>
  <c r="AV141" i="1"/>
  <c r="AT141" i="1"/>
  <c r="AS141" i="1"/>
  <c r="AO141" i="1"/>
  <c r="AN141" i="1"/>
  <c r="X141" i="1"/>
  <c r="W141" i="1"/>
  <c r="L141" i="1"/>
  <c r="K141" i="1"/>
  <c r="BA141" i="1" s="1"/>
  <c r="BX140" i="1"/>
  <c r="BW140" i="1" s="1"/>
  <c r="BN140" i="1"/>
  <c r="BM140" i="1"/>
  <c r="BL140" i="1"/>
  <c r="BK140" i="1"/>
  <c r="BG140" i="1"/>
  <c r="BF140" i="1"/>
  <c r="BC140" i="1"/>
  <c r="BB140" i="1"/>
  <c r="AY140" i="1"/>
  <c r="AX140" i="1"/>
  <c r="AW140" i="1"/>
  <c r="AS140" i="1"/>
  <c r="AO140" i="1"/>
  <c r="AT140" i="1" s="1"/>
  <c r="AN140" i="1"/>
  <c r="AM140" i="1"/>
  <c r="AR140" i="1" s="1"/>
  <c r="X140" i="1"/>
  <c r="W140" i="1"/>
  <c r="L140" i="1"/>
  <c r="K140" i="1"/>
  <c r="BA140" i="1" s="1"/>
  <c r="BG139" i="1"/>
  <c r="BF139" i="1"/>
  <c r="BC139" i="1"/>
  <c r="AY139" i="1"/>
  <c r="AX139" i="1"/>
  <c r="AT139" i="1"/>
  <c r="AO139" i="1"/>
  <c r="AN139" i="1"/>
  <c r="AS139" i="1" s="1"/>
  <c r="AC139" i="1"/>
  <c r="AB139" i="1"/>
  <c r="X139" i="1"/>
  <c r="W139" i="1"/>
  <c r="L139" i="1"/>
  <c r="K139" i="1"/>
  <c r="BA139" i="1" s="1"/>
  <c r="BX138" i="1"/>
  <c r="BW138" i="1"/>
  <c r="BV138" i="1"/>
  <c r="BU138" i="1"/>
  <c r="BN138" i="1"/>
  <c r="BL138" i="1" s="1"/>
  <c r="BM138" i="1"/>
  <c r="BK138" i="1"/>
  <c r="BG138" i="1"/>
  <c r="BF138" i="1"/>
  <c r="BC138" i="1"/>
  <c r="AY138" i="1"/>
  <c r="AX138" i="1"/>
  <c r="AV138" i="1"/>
  <c r="AT138" i="1"/>
  <c r="AS138" i="1"/>
  <c r="AO138" i="1"/>
  <c r="AN138" i="1"/>
  <c r="AL138" i="1"/>
  <c r="AQ138" i="1" s="1"/>
  <c r="X138" i="1"/>
  <c r="W138" i="1"/>
  <c r="L138" i="1"/>
  <c r="K138" i="1"/>
  <c r="BA138" i="1" s="1"/>
  <c r="BX137" i="1"/>
  <c r="BW137" i="1" s="1"/>
  <c r="BV137" i="1"/>
  <c r="BU137" i="1"/>
  <c r="BN137" i="1"/>
  <c r="BM137" i="1"/>
  <c r="BL137" i="1"/>
  <c r="BK137" i="1"/>
  <c r="BG137" i="1"/>
  <c r="BF137" i="1"/>
  <c r="BC137" i="1"/>
  <c r="BB137" i="1"/>
  <c r="AY137" i="1"/>
  <c r="AX137" i="1"/>
  <c r="AW137" i="1"/>
  <c r="AO137" i="1"/>
  <c r="AT137" i="1" s="1"/>
  <c r="AN137" i="1"/>
  <c r="AS137" i="1" s="1"/>
  <c r="AM137" i="1"/>
  <c r="AR137" i="1" s="1"/>
  <c r="X137" i="1"/>
  <c r="W137" i="1"/>
  <c r="L137" i="1"/>
  <c r="K137" i="1"/>
  <c r="AV137" i="1" s="1"/>
  <c r="BG136" i="1"/>
  <c r="BF136" i="1"/>
  <c r="BC136" i="1"/>
  <c r="BB136" i="1"/>
  <c r="BA136" i="1"/>
  <c r="AY136" i="1"/>
  <c r="AX136" i="1"/>
  <c r="AW136" i="1"/>
  <c r="AV136" i="1"/>
  <c r="AT136" i="1"/>
  <c r="AS136" i="1"/>
  <c r="AO136" i="1"/>
  <c r="AN136" i="1"/>
  <c r="AM136" i="1"/>
  <c r="AR136" i="1" s="1"/>
  <c r="AL136" i="1"/>
  <c r="AQ136" i="1" s="1"/>
  <c r="AC136" i="1"/>
  <c r="AB136" i="1"/>
  <c r="X136" i="1"/>
  <c r="W136" i="1"/>
  <c r="O136" i="1"/>
  <c r="L136" i="1"/>
  <c r="K136" i="1"/>
  <c r="BX135" i="1"/>
  <c r="BW135" i="1" s="1"/>
  <c r="BN135" i="1"/>
  <c r="BM135" i="1" s="1"/>
  <c r="BG135" i="1"/>
  <c r="BF135" i="1"/>
  <c r="BC135" i="1"/>
  <c r="AY135" i="1"/>
  <c r="AX135" i="1"/>
  <c r="AW135" i="1"/>
  <c r="AV135" i="1"/>
  <c r="AT135" i="1"/>
  <c r="AO135" i="1"/>
  <c r="AN135" i="1"/>
  <c r="AS135" i="1" s="1"/>
  <c r="AM135" i="1"/>
  <c r="AR135" i="1" s="1"/>
  <c r="AL135" i="1"/>
  <c r="AQ135" i="1" s="1"/>
  <c r="X135" i="1"/>
  <c r="W135" i="1"/>
  <c r="O135" i="1"/>
  <c r="L135" i="1"/>
  <c r="BB135" i="1" s="1"/>
  <c r="K135" i="1"/>
  <c r="BA135" i="1" s="1"/>
  <c r="BX134" i="1"/>
  <c r="BW134" i="1" s="1"/>
  <c r="BN134" i="1"/>
  <c r="BM134" i="1" s="1"/>
  <c r="BG134" i="1"/>
  <c r="BF134" i="1"/>
  <c r="BC134" i="1"/>
  <c r="AY134" i="1"/>
  <c r="AX134" i="1"/>
  <c r="AV134" i="1"/>
  <c r="AT134" i="1"/>
  <c r="AS134" i="1"/>
  <c r="AO134" i="1"/>
  <c r="AN134" i="1"/>
  <c r="AL134" i="1"/>
  <c r="AQ134" i="1" s="1"/>
  <c r="X134" i="1"/>
  <c r="W134" i="1"/>
  <c r="O134" i="1"/>
  <c r="L134" i="1"/>
  <c r="BB134" i="1" s="1"/>
  <c r="K134" i="1"/>
  <c r="BA134" i="1" s="1"/>
  <c r="BG133" i="1"/>
  <c r="BF133" i="1"/>
  <c r="BC133" i="1"/>
  <c r="BB133" i="1"/>
  <c r="AY133" i="1"/>
  <c r="AX133" i="1"/>
  <c r="AS133" i="1"/>
  <c r="AO133" i="1"/>
  <c r="AT133" i="1" s="1"/>
  <c r="AN133" i="1"/>
  <c r="AH133" i="1"/>
  <c r="AG133" i="1"/>
  <c r="AC133" i="1"/>
  <c r="AB133" i="1"/>
  <c r="X133" i="1"/>
  <c r="W133" i="1"/>
  <c r="L133" i="1"/>
  <c r="AW133" i="1" s="1"/>
  <c r="K133" i="1"/>
  <c r="BX132" i="1"/>
  <c r="BW132" i="1" s="1"/>
  <c r="BV132" i="1"/>
  <c r="BU132" i="1"/>
  <c r="BN132" i="1"/>
  <c r="BM132" i="1" s="1"/>
  <c r="BL132" i="1"/>
  <c r="BK132" i="1"/>
  <c r="BG132" i="1"/>
  <c r="BF132" i="1"/>
  <c r="BC132" i="1"/>
  <c r="BB132" i="1"/>
  <c r="BA132" i="1"/>
  <c r="AY132" i="1"/>
  <c r="AX132" i="1"/>
  <c r="AW132" i="1"/>
  <c r="AV132" i="1"/>
  <c r="AQ132" i="1"/>
  <c r="AO132" i="1"/>
  <c r="AT132" i="1" s="1"/>
  <c r="AN132" i="1"/>
  <c r="AS132" i="1" s="1"/>
  <c r="AM132" i="1"/>
  <c r="AR132" i="1" s="1"/>
  <c r="AL132" i="1"/>
  <c r="X132" i="1"/>
  <c r="W132" i="1"/>
  <c r="O132" i="1"/>
  <c r="L132" i="1"/>
  <c r="K132" i="1"/>
  <c r="BX131" i="1"/>
  <c r="BW131" i="1" s="1"/>
  <c r="BN131" i="1"/>
  <c r="BM131" i="1" s="1"/>
  <c r="BG131" i="1"/>
  <c r="BF131" i="1"/>
  <c r="BC131" i="1"/>
  <c r="AY131" i="1"/>
  <c r="AX131" i="1"/>
  <c r="AW131" i="1"/>
  <c r="AV131" i="1"/>
  <c r="AT131" i="1"/>
  <c r="AO131" i="1"/>
  <c r="AN131" i="1"/>
  <c r="AS131" i="1" s="1"/>
  <c r="AM131" i="1"/>
  <c r="AR131" i="1" s="1"/>
  <c r="AL131" i="1"/>
  <c r="AQ131" i="1" s="1"/>
  <c r="X131" i="1"/>
  <c r="W131" i="1"/>
  <c r="O131" i="1"/>
  <c r="L131" i="1"/>
  <c r="BB131" i="1" s="1"/>
  <c r="K131" i="1"/>
  <c r="BA131" i="1" s="1"/>
  <c r="BG130" i="1"/>
  <c r="BF130" i="1"/>
  <c r="BC130" i="1"/>
  <c r="BB130" i="1"/>
  <c r="BA130" i="1"/>
  <c r="AY130" i="1"/>
  <c r="AX130" i="1"/>
  <c r="AW130" i="1"/>
  <c r="AV130" i="1"/>
  <c r="AT130" i="1"/>
  <c r="AS130" i="1"/>
  <c r="AR130" i="1"/>
  <c r="AO130" i="1"/>
  <c r="AN130" i="1"/>
  <c r="AM130" i="1"/>
  <c r="AL130" i="1"/>
  <c r="AQ130" i="1" s="1"/>
  <c r="AC130" i="1"/>
  <c r="AB130" i="1"/>
  <c r="X130" i="1"/>
  <c r="W130" i="1"/>
  <c r="O130" i="1"/>
  <c r="L130" i="1"/>
  <c r="K130" i="1"/>
  <c r="BX129" i="1"/>
  <c r="BW129" i="1" s="1"/>
  <c r="BN129" i="1"/>
  <c r="BM129" i="1" s="1"/>
  <c r="BG129" i="1"/>
  <c r="BF129" i="1"/>
  <c r="BC129" i="1"/>
  <c r="AY129" i="1"/>
  <c r="AX129" i="1"/>
  <c r="AW129" i="1"/>
  <c r="AV129" i="1"/>
  <c r="AT129" i="1"/>
  <c r="AO129" i="1"/>
  <c r="AN129" i="1"/>
  <c r="AS129" i="1" s="1"/>
  <c r="AM129" i="1"/>
  <c r="AR129" i="1" s="1"/>
  <c r="AL129" i="1"/>
  <c r="AQ129" i="1" s="1"/>
  <c r="X129" i="1"/>
  <c r="W129" i="1"/>
  <c r="O129" i="1"/>
  <c r="L129" i="1"/>
  <c r="BB129" i="1" s="1"/>
  <c r="K129" i="1"/>
  <c r="BA129" i="1" s="1"/>
  <c r="BX128" i="1"/>
  <c r="BN128" i="1"/>
  <c r="BG128" i="1"/>
  <c r="BF128" i="1"/>
  <c r="BC128" i="1"/>
  <c r="AY128" i="1"/>
  <c r="AX128" i="1"/>
  <c r="AV128" i="1"/>
  <c r="AT128" i="1"/>
  <c r="AS128" i="1"/>
  <c r="AO128" i="1"/>
  <c r="AN128" i="1"/>
  <c r="X128" i="1"/>
  <c r="W128" i="1"/>
  <c r="O128" i="1"/>
  <c r="L128" i="1"/>
  <c r="K128" i="1"/>
  <c r="BA128" i="1" s="1"/>
  <c r="BG127" i="1"/>
  <c r="BF127" i="1"/>
  <c r="BC127" i="1"/>
  <c r="BB127" i="1"/>
  <c r="BA127" i="1"/>
  <c r="AY127" i="1"/>
  <c r="AX127" i="1"/>
  <c r="AS127" i="1"/>
  <c r="AO127" i="1"/>
  <c r="AT127" i="1" s="1"/>
  <c r="AN127" i="1"/>
  <c r="AC127" i="1"/>
  <c r="AB127" i="1"/>
  <c r="X127" i="1"/>
  <c r="W127" i="1"/>
  <c r="O127" i="1"/>
  <c r="L127" i="1"/>
  <c r="AW127" i="1" s="1"/>
  <c r="K127" i="1"/>
  <c r="AV127" i="1" s="1"/>
  <c r="BX126" i="1"/>
  <c r="BN126" i="1"/>
  <c r="BG126" i="1"/>
  <c r="BF126" i="1"/>
  <c r="BC126" i="1"/>
  <c r="AY126" i="1"/>
  <c r="AX126" i="1"/>
  <c r="AT126" i="1"/>
  <c r="AS126" i="1"/>
  <c r="AO126" i="1"/>
  <c r="AN126" i="1"/>
  <c r="AL126" i="1"/>
  <c r="AQ126" i="1" s="1"/>
  <c r="X126" i="1"/>
  <c r="W126" i="1"/>
  <c r="L126" i="1"/>
  <c r="K126" i="1"/>
  <c r="BA126" i="1" s="1"/>
  <c r="BX125" i="1"/>
  <c r="BW125" i="1" s="1"/>
  <c r="BN125" i="1"/>
  <c r="BM125" i="1" s="1"/>
  <c r="BL125" i="1"/>
  <c r="BK125" i="1"/>
  <c r="BG125" i="1"/>
  <c r="BF125" i="1"/>
  <c r="BC125" i="1"/>
  <c r="BB125" i="1"/>
  <c r="BA125" i="1"/>
  <c r="AY125" i="1"/>
  <c r="AX125" i="1"/>
  <c r="AS125" i="1"/>
  <c r="AO125" i="1"/>
  <c r="AT125" i="1" s="1"/>
  <c r="AN125" i="1"/>
  <c r="X125" i="1"/>
  <c r="W125" i="1"/>
  <c r="L125" i="1"/>
  <c r="AW125" i="1" s="1"/>
  <c r="K125" i="1"/>
  <c r="BG124" i="1"/>
  <c r="BF124" i="1"/>
  <c r="BC124" i="1"/>
  <c r="BA124" i="1"/>
  <c r="AY124" i="1"/>
  <c r="AX124" i="1"/>
  <c r="AV124" i="1"/>
  <c r="AO124" i="1"/>
  <c r="AT124" i="1" s="1"/>
  <c r="AN124" i="1"/>
  <c r="AS124" i="1" s="1"/>
  <c r="AM124" i="1"/>
  <c r="AR124" i="1" s="1"/>
  <c r="AC124" i="1"/>
  <c r="AB124" i="1"/>
  <c r="X124" i="1"/>
  <c r="W124" i="1"/>
  <c r="O124" i="1"/>
  <c r="L124" i="1"/>
  <c r="BB124" i="1" s="1"/>
  <c r="K124" i="1"/>
  <c r="AL124" i="1" s="1"/>
  <c r="AQ124" i="1" s="1"/>
  <c r="BX123" i="1"/>
  <c r="BW123" i="1"/>
  <c r="BV123" i="1"/>
  <c r="BU123" i="1"/>
  <c r="BN123" i="1"/>
  <c r="BM123" i="1" s="1"/>
  <c r="BL123" i="1"/>
  <c r="BK123" i="1"/>
  <c r="BG123" i="1"/>
  <c r="BF123" i="1"/>
  <c r="BC123" i="1"/>
  <c r="BB123" i="1"/>
  <c r="AY123" i="1"/>
  <c r="AX123" i="1"/>
  <c r="AV123" i="1"/>
  <c r="AS123" i="1"/>
  <c r="AO123" i="1"/>
  <c r="AT123" i="1" s="1"/>
  <c r="AN123" i="1"/>
  <c r="X123" i="1"/>
  <c r="W123" i="1"/>
  <c r="L123" i="1"/>
  <c r="K123" i="1"/>
  <c r="O123" i="1" s="1"/>
  <c r="BX122" i="1"/>
  <c r="BV122" i="1" s="1"/>
  <c r="BW122" i="1"/>
  <c r="BU122" i="1"/>
  <c r="BN122" i="1"/>
  <c r="BM122" i="1" s="1"/>
  <c r="BG122" i="1"/>
  <c r="BF122" i="1"/>
  <c r="BC122" i="1"/>
  <c r="BB122" i="1"/>
  <c r="AY122" i="1"/>
  <c r="AX122" i="1"/>
  <c r="AW122" i="1"/>
  <c r="AS122" i="1"/>
  <c r="AR122" i="1"/>
  <c r="AO122" i="1"/>
  <c r="AT122" i="1" s="1"/>
  <c r="AN122" i="1"/>
  <c r="AM122" i="1"/>
  <c r="X122" i="1"/>
  <c r="W122" i="1"/>
  <c r="L122" i="1"/>
  <c r="K122" i="1"/>
  <c r="BA122" i="1" s="1"/>
  <c r="BG121" i="1"/>
  <c r="BF121" i="1"/>
  <c r="BC121" i="1"/>
  <c r="AY121" i="1"/>
  <c r="AX121" i="1"/>
  <c r="AV121" i="1"/>
  <c r="AT121" i="1"/>
  <c r="AO121" i="1"/>
  <c r="AN121" i="1"/>
  <c r="AS121" i="1" s="1"/>
  <c r="AL121" i="1"/>
  <c r="AQ121" i="1" s="1"/>
  <c r="AH121" i="1"/>
  <c r="AG121" i="1"/>
  <c r="AC121" i="1"/>
  <c r="AB121" i="1"/>
  <c r="X121" i="1"/>
  <c r="W121" i="1"/>
  <c r="O121" i="1"/>
  <c r="L121" i="1"/>
  <c r="K121" i="1"/>
  <c r="BA121" i="1" s="1"/>
  <c r="BX120" i="1"/>
  <c r="BU120" i="1" s="1"/>
  <c r="BW120" i="1"/>
  <c r="BV120" i="1"/>
  <c r="BN120" i="1"/>
  <c r="BK120" i="1" s="1"/>
  <c r="BL120" i="1"/>
  <c r="BG120" i="1"/>
  <c r="BF120" i="1"/>
  <c r="BC120" i="1"/>
  <c r="BB120" i="1"/>
  <c r="BA120" i="1"/>
  <c r="AY120" i="1"/>
  <c r="AX120" i="1"/>
  <c r="AW120" i="1"/>
  <c r="AT120" i="1"/>
  <c r="AO120" i="1"/>
  <c r="AN120" i="1"/>
  <c r="AS120" i="1" s="1"/>
  <c r="AM120" i="1"/>
  <c r="AR120" i="1" s="1"/>
  <c r="X120" i="1"/>
  <c r="W120" i="1"/>
  <c r="O120" i="1"/>
  <c r="L120" i="1"/>
  <c r="K120" i="1"/>
  <c r="AV120" i="1" s="1"/>
  <c r="BX119" i="1"/>
  <c r="BN119" i="1"/>
  <c r="BL119" i="1" s="1"/>
  <c r="BM119" i="1"/>
  <c r="BG119" i="1"/>
  <c r="BF119" i="1"/>
  <c r="BC119" i="1"/>
  <c r="BB119" i="1"/>
  <c r="BA119" i="1"/>
  <c r="AY119" i="1"/>
  <c r="AX119" i="1"/>
  <c r="AQ119" i="1"/>
  <c r="AO119" i="1"/>
  <c r="AT119" i="1" s="1"/>
  <c r="AN119" i="1"/>
  <c r="AS119" i="1" s="1"/>
  <c r="AL119" i="1"/>
  <c r="X119" i="1"/>
  <c r="W119" i="1"/>
  <c r="O119" i="1"/>
  <c r="L119" i="1"/>
  <c r="K119" i="1"/>
  <c r="AV119" i="1" s="1"/>
  <c r="BG118" i="1"/>
  <c r="BF118" i="1"/>
  <c r="BC118" i="1"/>
  <c r="BB118" i="1"/>
  <c r="AY118" i="1"/>
  <c r="AX118" i="1"/>
  <c r="AS118" i="1"/>
  <c r="AO118" i="1"/>
  <c r="AT118" i="1" s="1"/>
  <c r="AN118" i="1"/>
  <c r="AC118" i="1"/>
  <c r="AB118" i="1"/>
  <c r="X118" i="1"/>
  <c r="W118" i="1"/>
  <c r="L118" i="1"/>
  <c r="AM118" i="1" s="1"/>
  <c r="AR118" i="1" s="1"/>
  <c r="K118" i="1"/>
  <c r="BX117" i="1"/>
  <c r="BW117" i="1"/>
  <c r="BV117" i="1"/>
  <c r="BU117" i="1"/>
  <c r="BN117" i="1"/>
  <c r="BM117" i="1"/>
  <c r="BL117" i="1"/>
  <c r="BK117" i="1"/>
  <c r="BG117" i="1"/>
  <c r="BF117" i="1"/>
  <c r="BC117" i="1"/>
  <c r="BA117" i="1"/>
  <c r="AY117" i="1"/>
  <c r="AX117" i="1"/>
  <c r="AT117" i="1"/>
  <c r="AS117" i="1"/>
  <c r="AO117" i="1"/>
  <c r="AN117" i="1"/>
  <c r="X117" i="1"/>
  <c r="W117" i="1"/>
  <c r="L117" i="1"/>
  <c r="AW117" i="1" s="1"/>
  <c r="K117" i="1"/>
  <c r="AV117" i="1" s="1"/>
  <c r="BX116" i="1"/>
  <c r="BW116" i="1"/>
  <c r="BV116" i="1"/>
  <c r="BU116" i="1"/>
  <c r="BN116" i="1"/>
  <c r="BM116" i="1"/>
  <c r="BL116" i="1"/>
  <c r="BK116" i="1"/>
  <c r="BG116" i="1"/>
  <c r="BF116" i="1"/>
  <c r="BC116" i="1"/>
  <c r="BB116" i="1"/>
  <c r="BA116" i="1"/>
  <c r="AY116" i="1"/>
  <c r="AX116" i="1"/>
  <c r="AW116" i="1"/>
  <c r="AV116" i="1"/>
  <c r="AR116" i="1"/>
  <c r="AQ116" i="1"/>
  <c r="AO116" i="1"/>
  <c r="AT116" i="1" s="1"/>
  <c r="AN116" i="1"/>
  <c r="AS116" i="1" s="1"/>
  <c r="AM116" i="1"/>
  <c r="AL116" i="1"/>
  <c r="X116" i="1"/>
  <c r="W116" i="1"/>
  <c r="O116" i="1"/>
  <c r="L116" i="1"/>
  <c r="K116" i="1"/>
  <c r="BG115" i="1"/>
  <c r="BF115" i="1"/>
  <c r="BC115" i="1"/>
  <c r="AY115" i="1"/>
  <c r="AX115" i="1"/>
  <c r="AV115" i="1"/>
  <c r="AO115" i="1"/>
  <c r="AT115" i="1" s="1"/>
  <c r="AN115" i="1"/>
  <c r="AS115" i="1" s="1"/>
  <c r="AL115" i="1"/>
  <c r="AQ115" i="1" s="1"/>
  <c r="AC115" i="1"/>
  <c r="AB115" i="1"/>
  <c r="X115" i="1"/>
  <c r="W115" i="1"/>
  <c r="L115" i="1"/>
  <c r="BB115" i="1" s="1"/>
  <c r="K115" i="1"/>
  <c r="BA115" i="1" s="1"/>
  <c r="BX114" i="1"/>
  <c r="BW114" i="1"/>
  <c r="BV114" i="1"/>
  <c r="BU114" i="1"/>
  <c r="BN114" i="1"/>
  <c r="BM114" i="1"/>
  <c r="BL114" i="1"/>
  <c r="BK114" i="1"/>
  <c r="BG114" i="1"/>
  <c r="BF114" i="1"/>
  <c r="BC114" i="1"/>
  <c r="BB114" i="1"/>
  <c r="BA114" i="1"/>
  <c r="AY114" i="1"/>
  <c r="AX114" i="1"/>
  <c r="AW114" i="1"/>
  <c r="AV114" i="1"/>
  <c r="AR114" i="1"/>
  <c r="AO114" i="1"/>
  <c r="AT114" i="1" s="1"/>
  <c r="AN114" i="1"/>
  <c r="AS114" i="1" s="1"/>
  <c r="AM114" i="1"/>
  <c r="AL114" i="1"/>
  <c r="AQ114" i="1" s="1"/>
  <c r="X114" i="1"/>
  <c r="W114" i="1"/>
  <c r="O114" i="1"/>
  <c r="L114" i="1"/>
  <c r="K114" i="1"/>
  <c r="BX113" i="1"/>
  <c r="BW113" i="1" s="1"/>
  <c r="BU113" i="1"/>
  <c r="BN113" i="1"/>
  <c r="BM113" i="1" s="1"/>
  <c r="BK113" i="1"/>
  <c r="BG113" i="1"/>
  <c r="BF113" i="1"/>
  <c r="BC113" i="1"/>
  <c r="AY113" i="1"/>
  <c r="AX113" i="1"/>
  <c r="AV113" i="1"/>
  <c r="AS113" i="1"/>
  <c r="AO113" i="1"/>
  <c r="AT113" i="1" s="1"/>
  <c r="AN113" i="1"/>
  <c r="AL113" i="1"/>
  <c r="AQ113" i="1" s="1"/>
  <c r="X113" i="1"/>
  <c r="W113" i="1"/>
  <c r="O113" i="1"/>
  <c r="L113" i="1"/>
  <c r="BB113" i="1" s="1"/>
  <c r="K113" i="1"/>
  <c r="BA113" i="1" s="1"/>
  <c r="BG112" i="1"/>
  <c r="BF112" i="1"/>
  <c r="BC112" i="1"/>
  <c r="BB112" i="1"/>
  <c r="BA112" i="1"/>
  <c r="AY112" i="1"/>
  <c r="AX112" i="1"/>
  <c r="AW112" i="1"/>
  <c r="AV112" i="1"/>
  <c r="AT112" i="1"/>
  <c r="AS112" i="1"/>
  <c r="AR112" i="1"/>
  <c r="AO112" i="1"/>
  <c r="AN112" i="1"/>
  <c r="AM112" i="1"/>
  <c r="AL112" i="1"/>
  <c r="AQ112" i="1" s="1"/>
  <c r="AC112" i="1"/>
  <c r="AB112" i="1"/>
  <c r="X112" i="1"/>
  <c r="W112" i="1"/>
  <c r="O112" i="1"/>
  <c r="L112" i="1"/>
  <c r="K112" i="1"/>
  <c r="BX111" i="1"/>
  <c r="BW111" i="1" s="1"/>
  <c r="BU111" i="1"/>
  <c r="BN111" i="1"/>
  <c r="BM111" i="1" s="1"/>
  <c r="BK111" i="1"/>
  <c r="BG111" i="1"/>
  <c r="BF111" i="1"/>
  <c r="BC111" i="1"/>
  <c r="AY111" i="1"/>
  <c r="AX111" i="1"/>
  <c r="AV111" i="1"/>
  <c r="AT111" i="1"/>
  <c r="AS111" i="1"/>
  <c r="AO111" i="1"/>
  <c r="AN111" i="1"/>
  <c r="AL111" i="1"/>
  <c r="AQ111" i="1" s="1"/>
  <c r="X111" i="1"/>
  <c r="W111" i="1"/>
  <c r="O111" i="1"/>
  <c r="L111" i="1"/>
  <c r="BB111" i="1" s="1"/>
  <c r="K111" i="1"/>
  <c r="BA111" i="1" s="1"/>
  <c r="BX110" i="1"/>
  <c r="BN110" i="1"/>
  <c r="BG110" i="1"/>
  <c r="BF110" i="1"/>
  <c r="BC110" i="1"/>
  <c r="BB110" i="1"/>
  <c r="AY110" i="1"/>
  <c r="AX110" i="1"/>
  <c r="AT110" i="1"/>
  <c r="AS110" i="1"/>
  <c r="AO110" i="1"/>
  <c r="AN110" i="1"/>
  <c r="X110" i="1"/>
  <c r="W110" i="1"/>
  <c r="L110" i="1"/>
  <c r="AW110" i="1" s="1"/>
  <c r="K110" i="1"/>
  <c r="BG109" i="1"/>
  <c r="BF109" i="1"/>
  <c r="BC109" i="1"/>
  <c r="BA109" i="1"/>
  <c r="AY109" i="1"/>
  <c r="AX109" i="1"/>
  <c r="AS109" i="1"/>
  <c r="AO109" i="1"/>
  <c r="AT109" i="1" s="1"/>
  <c r="AN109" i="1"/>
  <c r="AH109" i="1"/>
  <c r="AG109" i="1"/>
  <c r="AC109" i="1"/>
  <c r="AB109" i="1"/>
  <c r="X109" i="1"/>
  <c r="W109" i="1"/>
  <c r="L109" i="1"/>
  <c r="AW109" i="1" s="1"/>
  <c r="K109" i="1"/>
  <c r="AV109" i="1" s="1"/>
  <c r="BX108" i="1"/>
  <c r="BW108" i="1"/>
  <c r="BV108" i="1"/>
  <c r="BU108" i="1"/>
  <c r="BN108" i="1"/>
  <c r="BM108" i="1"/>
  <c r="BL108" i="1"/>
  <c r="BK108" i="1"/>
  <c r="BG108" i="1"/>
  <c r="BF108" i="1"/>
  <c r="BC108" i="1"/>
  <c r="BB108" i="1"/>
  <c r="BA108" i="1"/>
  <c r="AY108" i="1"/>
  <c r="AX108" i="1"/>
  <c r="AW108" i="1"/>
  <c r="AV108" i="1"/>
  <c r="AO108" i="1"/>
  <c r="AT108" i="1" s="1"/>
  <c r="AN108" i="1"/>
  <c r="AS108" i="1" s="1"/>
  <c r="AM108" i="1"/>
  <c r="AR108" i="1" s="1"/>
  <c r="AL108" i="1"/>
  <c r="AQ108" i="1" s="1"/>
  <c r="X108" i="1"/>
  <c r="W108" i="1"/>
  <c r="O108" i="1"/>
  <c r="L108" i="1"/>
  <c r="K108" i="1"/>
  <c r="BX107" i="1"/>
  <c r="BV107" i="1" s="1"/>
  <c r="BW107" i="1"/>
  <c r="BU107" i="1"/>
  <c r="BN107" i="1"/>
  <c r="BL107" i="1" s="1"/>
  <c r="BM107" i="1"/>
  <c r="BK107" i="1"/>
  <c r="BG107" i="1"/>
  <c r="BF107" i="1"/>
  <c r="BC107" i="1"/>
  <c r="AY107" i="1"/>
  <c r="AX107" i="1"/>
  <c r="AV107" i="1"/>
  <c r="AT107" i="1"/>
  <c r="AS107" i="1"/>
  <c r="AO107" i="1"/>
  <c r="AN107" i="1"/>
  <c r="AL107" i="1"/>
  <c r="AQ107" i="1" s="1"/>
  <c r="X107" i="1"/>
  <c r="W107" i="1"/>
  <c r="O107" i="1"/>
  <c r="L107" i="1"/>
  <c r="BB107" i="1" s="1"/>
  <c r="K107" i="1"/>
  <c r="BA107" i="1" s="1"/>
  <c r="BG106" i="1"/>
  <c r="BF106" i="1"/>
  <c r="BC106" i="1"/>
  <c r="BB106" i="1"/>
  <c r="BA106" i="1"/>
  <c r="AY106" i="1"/>
  <c r="AX106" i="1"/>
  <c r="AW106" i="1"/>
  <c r="AV106" i="1"/>
  <c r="AT106" i="1"/>
  <c r="AS106" i="1"/>
  <c r="AR106" i="1"/>
  <c r="AO106" i="1"/>
  <c r="AN106" i="1"/>
  <c r="AM106" i="1"/>
  <c r="AL106" i="1"/>
  <c r="AQ106" i="1" s="1"/>
  <c r="AC106" i="1"/>
  <c r="AB106" i="1"/>
  <c r="X106" i="1"/>
  <c r="W106" i="1"/>
  <c r="O106" i="1"/>
  <c r="L106" i="1"/>
  <c r="K106" i="1"/>
  <c r="BX105" i="1"/>
  <c r="BV105" i="1" s="1"/>
  <c r="BW105" i="1"/>
  <c r="BU105" i="1"/>
  <c r="BN105" i="1"/>
  <c r="BL105" i="1" s="1"/>
  <c r="BM105" i="1"/>
  <c r="BK105" i="1"/>
  <c r="BG105" i="1"/>
  <c r="BF105" i="1"/>
  <c r="BC105" i="1"/>
  <c r="AY105" i="1"/>
  <c r="AX105" i="1"/>
  <c r="AV105" i="1"/>
  <c r="AT105" i="1"/>
  <c r="AO105" i="1"/>
  <c r="AN105" i="1"/>
  <c r="AS105" i="1" s="1"/>
  <c r="AL105" i="1"/>
  <c r="AQ105" i="1" s="1"/>
  <c r="X105" i="1"/>
  <c r="W105" i="1"/>
  <c r="O105" i="1"/>
  <c r="L105" i="1"/>
  <c r="BB105" i="1" s="1"/>
  <c r="K105" i="1"/>
  <c r="BA105" i="1" s="1"/>
  <c r="BX104" i="1"/>
  <c r="BN104" i="1"/>
  <c r="BG104" i="1"/>
  <c r="BF104" i="1"/>
  <c r="BC104" i="1"/>
  <c r="BB104" i="1"/>
  <c r="AY104" i="1"/>
  <c r="AX104" i="1"/>
  <c r="AT104" i="1"/>
  <c r="AS104" i="1"/>
  <c r="AO104" i="1"/>
  <c r="AN104" i="1"/>
  <c r="X104" i="1"/>
  <c r="W104" i="1"/>
  <c r="L104" i="1"/>
  <c r="AW104" i="1" s="1"/>
  <c r="K104" i="1"/>
  <c r="BG103" i="1"/>
  <c r="BF103" i="1"/>
  <c r="BC103" i="1"/>
  <c r="BA103" i="1"/>
  <c r="AY103" i="1"/>
  <c r="AX103" i="1"/>
  <c r="AS103" i="1"/>
  <c r="AO103" i="1"/>
  <c r="AT103" i="1" s="1"/>
  <c r="AN103" i="1"/>
  <c r="AC103" i="1"/>
  <c r="AB103" i="1"/>
  <c r="X103" i="1"/>
  <c r="W103" i="1"/>
  <c r="O103" i="1"/>
  <c r="L103" i="1"/>
  <c r="AW103" i="1" s="1"/>
  <c r="K103" i="1"/>
  <c r="AV103" i="1" s="1"/>
  <c r="BX102" i="1"/>
  <c r="BN102" i="1"/>
  <c r="BG102" i="1"/>
  <c r="BF102" i="1"/>
  <c r="BC102" i="1"/>
  <c r="BB102" i="1"/>
  <c r="AY102" i="1"/>
  <c r="AX102" i="1"/>
  <c r="AT102" i="1"/>
  <c r="AS102" i="1"/>
  <c r="AO102" i="1"/>
  <c r="AN102" i="1"/>
  <c r="X102" i="1"/>
  <c r="W102" i="1"/>
  <c r="L102" i="1"/>
  <c r="AW102" i="1" s="1"/>
  <c r="K102" i="1"/>
  <c r="BX101" i="1"/>
  <c r="BW101" i="1"/>
  <c r="BV101" i="1"/>
  <c r="BU101" i="1"/>
  <c r="BN101" i="1"/>
  <c r="BM101" i="1"/>
  <c r="BL101" i="1"/>
  <c r="BK101" i="1"/>
  <c r="BG101" i="1"/>
  <c r="BF101" i="1"/>
  <c r="BC101" i="1"/>
  <c r="BB101" i="1"/>
  <c r="BA101" i="1"/>
  <c r="AY101" i="1"/>
  <c r="AX101" i="1"/>
  <c r="AS101" i="1"/>
  <c r="AO101" i="1"/>
  <c r="AT101" i="1" s="1"/>
  <c r="AN101" i="1"/>
  <c r="X101" i="1"/>
  <c r="W101" i="1"/>
  <c r="L101" i="1"/>
  <c r="AW101" i="1" s="1"/>
  <c r="K101" i="1"/>
  <c r="AV101" i="1" s="1"/>
  <c r="BG100" i="1"/>
  <c r="BF100" i="1"/>
  <c r="BC100" i="1"/>
  <c r="AY100" i="1"/>
  <c r="AX100" i="1"/>
  <c r="AW100" i="1"/>
  <c r="AO100" i="1"/>
  <c r="AT100" i="1" s="1"/>
  <c r="AN100" i="1"/>
  <c r="AS100" i="1" s="1"/>
  <c r="AM100" i="1"/>
  <c r="AR100" i="1" s="1"/>
  <c r="AC100" i="1"/>
  <c r="AB100" i="1"/>
  <c r="X100" i="1"/>
  <c r="W100" i="1"/>
  <c r="L100" i="1"/>
  <c r="BB100" i="1" s="1"/>
  <c r="K100" i="1"/>
  <c r="BX99" i="1"/>
  <c r="BW99" i="1"/>
  <c r="BV99" i="1"/>
  <c r="BU99" i="1"/>
  <c r="BN99" i="1"/>
  <c r="BM99" i="1"/>
  <c r="BL99" i="1"/>
  <c r="BK99" i="1"/>
  <c r="BG99" i="1"/>
  <c r="BF99" i="1"/>
  <c r="BC99" i="1"/>
  <c r="BB99" i="1"/>
  <c r="BA99" i="1"/>
  <c r="AY99" i="1"/>
  <c r="AX99" i="1"/>
  <c r="AS99" i="1"/>
  <c r="AO99" i="1"/>
  <c r="AT99" i="1" s="1"/>
  <c r="AN99" i="1"/>
  <c r="X99" i="1"/>
  <c r="W99" i="1"/>
  <c r="L99" i="1"/>
  <c r="AW99" i="1" s="1"/>
  <c r="K99" i="1"/>
  <c r="AV99" i="1" s="1"/>
  <c r="BX98" i="1"/>
  <c r="BW98" i="1"/>
  <c r="BV98" i="1"/>
  <c r="BU98" i="1"/>
  <c r="BN98" i="1"/>
  <c r="BM98" i="1"/>
  <c r="BL98" i="1"/>
  <c r="BK98" i="1"/>
  <c r="BG98" i="1"/>
  <c r="BF98" i="1"/>
  <c r="BC98" i="1"/>
  <c r="BB98" i="1"/>
  <c r="BA98" i="1"/>
  <c r="AY98" i="1"/>
  <c r="AX98" i="1"/>
  <c r="AW98" i="1"/>
  <c r="AV98" i="1"/>
  <c r="AQ98" i="1"/>
  <c r="AO98" i="1"/>
  <c r="AT98" i="1" s="1"/>
  <c r="AN98" i="1"/>
  <c r="AS98" i="1" s="1"/>
  <c r="AM98" i="1"/>
  <c r="AR98" i="1" s="1"/>
  <c r="AL98" i="1"/>
  <c r="X98" i="1"/>
  <c r="W98" i="1"/>
  <c r="O98" i="1"/>
  <c r="L98" i="1"/>
  <c r="K98" i="1"/>
  <c r="BG97" i="1"/>
  <c r="BF97" i="1"/>
  <c r="BC97" i="1"/>
  <c r="AY97" i="1"/>
  <c r="AX97" i="1"/>
  <c r="AV97" i="1"/>
  <c r="AT97" i="1"/>
  <c r="AO97" i="1"/>
  <c r="AN97" i="1"/>
  <c r="AS97" i="1" s="1"/>
  <c r="AL97" i="1"/>
  <c r="AQ97" i="1" s="1"/>
  <c r="AH97" i="1"/>
  <c r="AG97" i="1"/>
  <c r="AC97" i="1"/>
  <c r="AB97" i="1"/>
  <c r="X97" i="1"/>
  <c r="W97" i="1"/>
  <c r="O97" i="1"/>
  <c r="L97" i="1"/>
  <c r="BB97" i="1" s="1"/>
  <c r="K97" i="1"/>
  <c r="BA97" i="1" s="1"/>
  <c r="BX96" i="1"/>
  <c r="BN96" i="1"/>
  <c r="BG96" i="1"/>
  <c r="BF96" i="1"/>
  <c r="BC96" i="1"/>
  <c r="BB96" i="1"/>
  <c r="AY96" i="1"/>
  <c r="AX96" i="1"/>
  <c r="AT96" i="1"/>
  <c r="AS96" i="1"/>
  <c r="AO96" i="1"/>
  <c r="AN96" i="1"/>
  <c r="X96" i="1"/>
  <c r="W96" i="1"/>
  <c r="L96" i="1"/>
  <c r="AW96" i="1" s="1"/>
  <c r="K96" i="1"/>
  <c r="BX95" i="1"/>
  <c r="BW95" i="1"/>
  <c r="BV95" i="1"/>
  <c r="BU95" i="1"/>
  <c r="BN95" i="1"/>
  <c r="BM95" i="1"/>
  <c r="BL95" i="1"/>
  <c r="BK95" i="1"/>
  <c r="BG95" i="1"/>
  <c r="BF95" i="1"/>
  <c r="BC95" i="1"/>
  <c r="BB95" i="1"/>
  <c r="BA95" i="1"/>
  <c r="AY95" i="1"/>
  <c r="AX95" i="1"/>
  <c r="AS95" i="1"/>
  <c r="AO95" i="1"/>
  <c r="AT95" i="1" s="1"/>
  <c r="AN95" i="1"/>
  <c r="X95" i="1"/>
  <c r="W95" i="1"/>
  <c r="L95" i="1"/>
  <c r="AW95" i="1" s="1"/>
  <c r="K95" i="1"/>
  <c r="AV95" i="1" s="1"/>
  <c r="BG94" i="1"/>
  <c r="BF94" i="1"/>
  <c r="BC94" i="1"/>
  <c r="AY94" i="1"/>
  <c r="AX94" i="1"/>
  <c r="AO94" i="1"/>
  <c r="AT94" i="1" s="1"/>
  <c r="AN94" i="1"/>
  <c r="AS94" i="1" s="1"/>
  <c r="AM94" i="1"/>
  <c r="AR94" i="1" s="1"/>
  <c r="AC94" i="1"/>
  <c r="AB94" i="1"/>
  <c r="X94" i="1"/>
  <c r="W94" i="1"/>
  <c r="L94" i="1"/>
  <c r="AW94" i="1" s="1"/>
  <c r="K94" i="1"/>
  <c r="BX93" i="1"/>
  <c r="BW93" i="1"/>
  <c r="BV93" i="1"/>
  <c r="BU93" i="1"/>
  <c r="BN93" i="1"/>
  <c r="BM93" i="1"/>
  <c r="BL93" i="1"/>
  <c r="BK93" i="1"/>
  <c r="BG93" i="1"/>
  <c r="BF93" i="1"/>
  <c r="BC93" i="1"/>
  <c r="BB93" i="1"/>
  <c r="BA93" i="1"/>
  <c r="AY93" i="1"/>
  <c r="AX93" i="1"/>
  <c r="AS93" i="1"/>
  <c r="AO93" i="1"/>
  <c r="AT93" i="1" s="1"/>
  <c r="AN93" i="1"/>
  <c r="X93" i="1"/>
  <c r="W93" i="1"/>
  <c r="L93" i="1"/>
  <c r="AW93" i="1" s="1"/>
  <c r="K93" i="1"/>
  <c r="AV93" i="1" s="1"/>
  <c r="BX92" i="1"/>
  <c r="BW92" i="1"/>
  <c r="BV92" i="1"/>
  <c r="BU92" i="1"/>
  <c r="BN92" i="1"/>
  <c r="BM92" i="1"/>
  <c r="BL92" i="1"/>
  <c r="BK92" i="1"/>
  <c r="BG92" i="1"/>
  <c r="BF92" i="1"/>
  <c r="BC92" i="1"/>
  <c r="BB92" i="1"/>
  <c r="BA92" i="1"/>
  <c r="AY92" i="1"/>
  <c r="AX92" i="1"/>
  <c r="AW92" i="1"/>
  <c r="AV92" i="1"/>
  <c r="AQ92" i="1"/>
  <c r="AO92" i="1"/>
  <c r="AT92" i="1" s="1"/>
  <c r="AN92" i="1"/>
  <c r="AS92" i="1" s="1"/>
  <c r="AM92" i="1"/>
  <c r="AR92" i="1" s="1"/>
  <c r="AL92" i="1"/>
  <c r="X92" i="1"/>
  <c r="W92" i="1"/>
  <c r="O92" i="1"/>
  <c r="L92" i="1"/>
  <c r="K92" i="1"/>
  <c r="BG91" i="1"/>
  <c r="BF91" i="1"/>
  <c r="BC91" i="1"/>
  <c r="AY91" i="1"/>
  <c r="AX91" i="1"/>
  <c r="AW91" i="1"/>
  <c r="AV91" i="1"/>
  <c r="AT91" i="1"/>
  <c r="AO91" i="1"/>
  <c r="AN91" i="1"/>
  <c r="AS91" i="1" s="1"/>
  <c r="AM91" i="1"/>
  <c r="AR91" i="1" s="1"/>
  <c r="AL91" i="1"/>
  <c r="AQ91" i="1" s="1"/>
  <c r="AC91" i="1"/>
  <c r="AB91" i="1"/>
  <c r="X91" i="1"/>
  <c r="W91" i="1"/>
  <c r="L91" i="1"/>
  <c r="BB91" i="1" s="1"/>
  <c r="K91" i="1"/>
  <c r="BA91" i="1" s="1"/>
  <c r="BX90" i="1"/>
  <c r="BW90" i="1"/>
  <c r="BV90" i="1"/>
  <c r="BU90" i="1"/>
  <c r="BN90" i="1"/>
  <c r="BM90" i="1"/>
  <c r="BL90" i="1"/>
  <c r="BK90" i="1"/>
  <c r="BG90" i="1"/>
  <c r="BF90" i="1"/>
  <c r="BC90" i="1"/>
  <c r="BB90" i="1"/>
  <c r="BA90" i="1"/>
  <c r="AY90" i="1"/>
  <c r="AX90" i="1"/>
  <c r="AW90" i="1"/>
  <c r="AV90" i="1"/>
  <c r="AQ90" i="1"/>
  <c r="AO90" i="1"/>
  <c r="AT90" i="1" s="1"/>
  <c r="AN90" i="1"/>
  <c r="AS90" i="1" s="1"/>
  <c r="AM90" i="1"/>
  <c r="AR90" i="1" s="1"/>
  <c r="AL90" i="1"/>
  <c r="X90" i="1"/>
  <c r="W90" i="1"/>
  <c r="O90" i="1"/>
  <c r="L90" i="1"/>
  <c r="K90" i="1"/>
  <c r="BX89" i="1"/>
  <c r="BV89" i="1" s="1"/>
  <c r="BW89" i="1"/>
  <c r="BU89" i="1"/>
  <c r="BN89" i="1"/>
  <c r="BL89" i="1" s="1"/>
  <c r="BM89" i="1"/>
  <c r="BK89" i="1"/>
  <c r="BG89" i="1"/>
  <c r="BF89" i="1"/>
  <c r="BC89" i="1"/>
  <c r="AY89" i="1"/>
  <c r="AX89" i="1"/>
  <c r="AW89" i="1"/>
  <c r="AV89" i="1"/>
  <c r="AO89" i="1"/>
  <c r="AT89" i="1" s="1"/>
  <c r="AN89" i="1"/>
  <c r="AS89" i="1" s="1"/>
  <c r="AL89" i="1"/>
  <c r="AQ89" i="1" s="1"/>
  <c r="X89" i="1"/>
  <c r="W89" i="1"/>
  <c r="O89" i="1"/>
  <c r="L89" i="1"/>
  <c r="BB89" i="1" s="1"/>
  <c r="K89" i="1"/>
  <c r="BA89" i="1" s="1"/>
  <c r="BG88" i="1"/>
  <c r="BF88" i="1"/>
  <c r="BC88" i="1"/>
  <c r="BA88" i="1"/>
  <c r="AY88" i="1"/>
  <c r="AX88" i="1"/>
  <c r="AW88" i="1"/>
  <c r="AV88" i="1"/>
  <c r="AT88" i="1"/>
  <c r="AS88" i="1"/>
  <c r="AO88" i="1"/>
  <c r="AN88" i="1"/>
  <c r="AM88" i="1"/>
  <c r="AR88" i="1" s="1"/>
  <c r="AL88" i="1"/>
  <c r="AQ88" i="1" s="1"/>
  <c r="AC88" i="1"/>
  <c r="AB88" i="1"/>
  <c r="X88" i="1"/>
  <c r="W88" i="1"/>
  <c r="O88" i="1"/>
  <c r="L88" i="1"/>
  <c r="BB88" i="1" s="1"/>
  <c r="K88" i="1"/>
  <c r="BX87" i="1"/>
  <c r="BV87" i="1" s="1"/>
  <c r="BW87" i="1"/>
  <c r="BU87" i="1"/>
  <c r="BN87" i="1"/>
  <c r="BL87" i="1" s="1"/>
  <c r="BG87" i="1"/>
  <c r="BF87" i="1"/>
  <c r="BC87" i="1"/>
  <c r="BB87" i="1"/>
  <c r="AY87" i="1"/>
  <c r="AX87" i="1"/>
  <c r="AW87" i="1"/>
  <c r="AT87" i="1"/>
  <c r="AS87" i="1"/>
  <c r="AO87" i="1"/>
  <c r="AN87" i="1"/>
  <c r="X87" i="1"/>
  <c r="W87" i="1"/>
  <c r="L87" i="1"/>
  <c r="AM87" i="1" s="1"/>
  <c r="AR87" i="1" s="1"/>
  <c r="K87" i="1"/>
  <c r="BX86" i="1"/>
  <c r="BW86" i="1"/>
  <c r="BV86" i="1"/>
  <c r="BU86" i="1"/>
  <c r="BN86" i="1"/>
  <c r="BM86" i="1" s="1"/>
  <c r="BG86" i="1"/>
  <c r="BF86" i="1"/>
  <c r="BC86" i="1"/>
  <c r="AY86" i="1"/>
  <c r="AX86" i="1"/>
  <c r="AW86" i="1"/>
  <c r="AV86" i="1"/>
  <c r="AS86" i="1"/>
  <c r="AO86" i="1"/>
  <c r="AT86" i="1" s="1"/>
  <c r="AN86" i="1"/>
  <c r="AL86" i="1"/>
  <c r="AQ86" i="1" s="1"/>
  <c r="X86" i="1"/>
  <c r="W86" i="1"/>
  <c r="O86" i="1"/>
  <c r="L86" i="1"/>
  <c r="BB86" i="1" s="1"/>
  <c r="K86" i="1"/>
  <c r="BA86" i="1" s="1"/>
  <c r="BG85" i="1"/>
  <c r="BF85" i="1"/>
  <c r="BC85" i="1"/>
  <c r="BA85" i="1"/>
  <c r="AY85" i="1"/>
  <c r="AX85" i="1"/>
  <c r="AW85" i="1"/>
  <c r="AO85" i="1"/>
  <c r="AT85" i="1" s="1"/>
  <c r="AN85" i="1"/>
  <c r="AS85" i="1" s="1"/>
  <c r="AL85" i="1"/>
  <c r="AQ85" i="1" s="1"/>
  <c r="AH85" i="1"/>
  <c r="AG85" i="1"/>
  <c r="AC85" i="1"/>
  <c r="AB85" i="1"/>
  <c r="X85" i="1"/>
  <c r="W85" i="1"/>
  <c r="O85" i="1"/>
  <c r="L85" i="1"/>
  <c r="AM85" i="1" s="1"/>
  <c r="AR85" i="1" s="1"/>
  <c r="K85" i="1"/>
  <c r="AV85" i="1" s="1"/>
  <c r="BX84" i="1"/>
  <c r="BW84" i="1" s="1"/>
  <c r="BN84" i="1"/>
  <c r="BM84" i="1" s="1"/>
  <c r="BG84" i="1"/>
  <c r="BF84" i="1"/>
  <c r="BC84" i="1"/>
  <c r="BB84" i="1"/>
  <c r="AY84" i="1"/>
  <c r="AX84" i="1"/>
  <c r="AW84" i="1"/>
  <c r="AV84" i="1"/>
  <c r="AS84" i="1"/>
  <c r="AO84" i="1"/>
  <c r="AT84" i="1" s="1"/>
  <c r="AN84" i="1"/>
  <c r="AM84" i="1"/>
  <c r="AR84" i="1" s="1"/>
  <c r="AL84" i="1"/>
  <c r="AQ84" i="1" s="1"/>
  <c r="X84" i="1"/>
  <c r="W84" i="1"/>
  <c r="O84" i="1"/>
  <c r="L84" i="1"/>
  <c r="K84" i="1"/>
  <c r="BA84" i="1" s="1"/>
  <c r="BX83" i="1"/>
  <c r="BN83" i="1"/>
  <c r="BG83" i="1"/>
  <c r="BF83" i="1"/>
  <c r="BC83" i="1"/>
  <c r="AY83" i="1"/>
  <c r="AX83" i="1"/>
  <c r="AT83" i="1"/>
  <c r="AS83" i="1"/>
  <c r="AO83" i="1"/>
  <c r="AN83" i="1"/>
  <c r="X83" i="1"/>
  <c r="W83" i="1"/>
  <c r="L83" i="1"/>
  <c r="K83" i="1"/>
  <c r="BG82" i="1"/>
  <c r="BF82" i="1"/>
  <c r="BC82" i="1"/>
  <c r="BB82" i="1"/>
  <c r="BA82" i="1"/>
  <c r="AY82" i="1"/>
  <c r="AX82" i="1"/>
  <c r="AW82" i="1"/>
  <c r="AT82" i="1"/>
  <c r="AR82" i="1"/>
  <c r="AO82" i="1"/>
  <c r="AN82" i="1"/>
  <c r="AS82" i="1" s="1"/>
  <c r="AM82" i="1"/>
  <c r="AC82" i="1"/>
  <c r="AB82" i="1"/>
  <c r="X82" i="1"/>
  <c r="W82" i="1"/>
  <c r="O82" i="1"/>
  <c r="L82" i="1"/>
  <c r="K82" i="1"/>
  <c r="AV82" i="1" s="1"/>
  <c r="BX81" i="1"/>
  <c r="BN81" i="1"/>
  <c r="BG81" i="1"/>
  <c r="BF81" i="1"/>
  <c r="BC81" i="1"/>
  <c r="AY81" i="1"/>
  <c r="AX81" i="1"/>
  <c r="AT81" i="1"/>
  <c r="AS81" i="1"/>
  <c r="AO81" i="1"/>
  <c r="AN81" i="1"/>
  <c r="X81" i="1"/>
  <c r="W81" i="1"/>
  <c r="L81" i="1"/>
  <c r="K81" i="1"/>
  <c r="BX80" i="1"/>
  <c r="BU80" i="1" s="1"/>
  <c r="BW80" i="1"/>
  <c r="BV80" i="1"/>
  <c r="BN80" i="1"/>
  <c r="BK80" i="1" s="1"/>
  <c r="BM80" i="1"/>
  <c r="BL80" i="1"/>
  <c r="BG80" i="1"/>
  <c r="BF80" i="1"/>
  <c r="BC80" i="1"/>
  <c r="BB80" i="1"/>
  <c r="BA80" i="1"/>
  <c r="AY80" i="1"/>
  <c r="AX80" i="1"/>
  <c r="AW80" i="1"/>
  <c r="AT80" i="1"/>
  <c r="AR80" i="1"/>
  <c r="AO80" i="1"/>
  <c r="AN80" i="1"/>
  <c r="AS80" i="1" s="1"/>
  <c r="AM80" i="1"/>
  <c r="X80" i="1"/>
  <c r="W80" i="1"/>
  <c r="L80" i="1"/>
  <c r="K80" i="1"/>
  <c r="AV80" i="1" s="1"/>
  <c r="BG79" i="1"/>
  <c r="BF79" i="1"/>
  <c r="BC79" i="1"/>
  <c r="AY79" i="1"/>
  <c r="AX79" i="1"/>
  <c r="AO79" i="1"/>
  <c r="AT79" i="1" s="1"/>
  <c r="AN79" i="1"/>
  <c r="AS79" i="1" s="1"/>
  <c r="AC79" i="1"/>
  <c r="AB79" i="1"/>
  <c r="X79" i="1"/>
  <c r="W79" i="1"/>
  <c r="L79" i="1"/>
  <c r="K79" i="1"/>
  <c r="BX78" i="1"/>
  <c r="BU78" i="1" s="1"/>
  <c r="BW78" i="1"/>
  <c r="BV78" i="1"/>
  <c r="BN78" i="1"/>
  <c r="BK78" i="1" s="1"/>
  <c r="BM78" i="1"/>
  <c r="BL78" i="1"/>
  <c r="BG78" i="1"/>
  <c r="BF78" i="1"/>
  <c r="BC78" i="1"/>
  <c r="BB78" i="1"/>
  <c r="BA78" i="1"/>
  <c r="AY78" i="1"/>
  <c r="AX78" i="1"/>
  <c r="AW78" i="1"/>
  <c r="AT78" i="1"/>
  <c r="AR78" i="1"/>
  <c r="AO78" i="1"/>
  <c r="AN78" i="1"/>
  <c r="AS78" i="1" s="1"/>
  <c r="AM78" i="1"/>
  <c r="X78" i="1"/>
  <c r="W78" i="1"/>
  <c r="L78" i="1"/>
  <c r="K78" i="1"/>
  <c r="AV78" i="1" s="1"/>
  <c r="BX77" i="1"/>
  <c r="BW77" i="1"/>
  <c r="BV77" i="1"/>
  <c r="BU77" i="1"/>
  <c r="BN77" i="1"/>
  <c r="BM77" i="1"/>
  <c r="BL77" i="1"/>
  <c r="BK77" i="1"/>
  <c r="BG77" i="1"/>
  <c r="BF77" i="1"/>
  <c r="BC77" i="1"/>
  <c r="BA77" i="1"/>
  <c r="AY77" i="1"/>
  <c r="AX77" i="1"/>
  <c r="AV77" i="1"/>
  <c r="AO77" i="1"/>
  <c r="AT77" i="1" s="1"/>
  <c r="AN77" i="1"/>
  <c r="AS77" i="1" s="1"/>
  <c r="AL77" i="1"/>
  <c r="AQ77" i="1" s="1"/>
  <c r="X77" i="1"/>
  <c r="W77" i="1"/>
  <c r="O77" i="1"/>
  <c r="L77" i="1"/>
  <c r="AW77" i="1" s="1"/>
  <c r="K77" i="1"/>
  <c r="BG76" i="1"/>
  <c r="BF76" i="1"/>
  <c r="BC76" i="1"/>
  <c r="BB76" i="1"/>
  <c r="AY76" i="1"/>
  <c r="AX76" i="1"/>
  <c r="AW76" i="1"/>
  <c r="AV76" i="1"/>
  <c r="AS76" i="1"/>
  <c r="AO76" i="1"/>
  <c r="AT76" i="1" s="1"/>
  <c r="AN76" i="1"/>
  <c r="AM76" i="1"/>
  <c r="AR76" i="1" s="1"/>
  <c r="AL76" i="1"/>
  <c r="AQ76" i="1" s="1"/>
  <c r="AC76" i="1"/>
  <c r="AB76" i="1"/>
  <c r="X76" i="1"/>
  <c r="W76" i="1"/>
  <c r="L76" i="1"/>
  <c r="K76" i="1"/>
  <c r="BA76" i="1" s="1"/>
  <c r="BX75" i="1"/>
  <c r="BW75" i="1"/>
  <c r="BV75" i="1"/>
  <c r="BU75" i="1"/>
  <c r="BN75" i="1"/>
  <c r="BM75" i="1"/>
  <c r="BL75" i="1"/>
  <c r="BK75" i="1"/>
  <c r="BG75" i="1"/>
  <c r="BF75" i="1"/>
  <c r="BC75" i="1"/>
  <c r="BA75" i="1"/>
  <c r="AY75" i="1"/>
  <c r="AX75" i="1"/>
  <c r="AV75" i="1"/>
  <c r="AO75" i="1"/>
  <c r="AT75" i="1" s="1"/>
  <c r="AN75" i="1"/>
  <c r="AS75" i="1" s="1"/>
  <c r="AL75" i="1"/>
  <c r="AQ75" i="1" s="1"/>
  <c r="X75" i="1"/>
  <c r="W75" i="1"/>
  <c r="O75" i="1"/>
  <c r="L75" i="1"/>
  <c r="AW75" i="1" s="1"/>
  <c r="K75" i="1"/>
  <c r="BX74" i="1"/>
  <c r="BW74" i="1" s="1"/>
  <c r="BN74" i="1"/>
  <c r="BM74" i="1" s="1"/>
  <c r="BG74" i="1"/>
  <c r="BF74" i="1"/>
  <c r="BC74" i="1"/>
  <c r="BB74" i="1"/>
  <c r="AY74" i="1"/>
  <c r="AX74" i="1"/>
  <c r="AW74" i="1"/>
  <c r="AV74" i="1"/>
  <c r="AS74" i="1"/>
  <c r="AO74" i="1"/>
  <c r="AT74" i="1" s="1"/>
  <c r="AN74" i="1"/>
  <c r="AM74" i="1"/>
  <c r="AR74" i="1" s="1"/>
  <c r="AL74" i="1"/>
  <c r="AQ74" i="1" s="1"/>
  <c r="X74" i="1"/>
  <c r="W74" i="1"/>
  <c r="O74" i="1"/>
  <c r="L74" i="1"/>
  <c r="K74" i="1"/>
  <c r="BA74" i="1" s="1"/>
  <c r="BG73" i="1"/>
  <c r="BF73" i="1"/>
  <c r="BC73" i="1"/>
  <c r="AY73" i="1"/>
  <c r="AX73" i="1"/>
  <c r="AT73" i="1"/>
  <c r="AS73" i="1"/>
  <c r="AO73" i="1"/>
  <c r="AN73" i="1"/>
  <c r="AH73" i="1"/>
  <c r="AG73" i="1"/>
  <c r="AC73" i="1"/>
  <c r="AB73" i="1"/>
  <c r="X73" i="1"/>
  <c r="W73" i="1"/>
  <c r="L73" i="1"/>
  <c r="K73" i="1"/>
  <c r="BX72" i="1"/>
  <c r="BU72" i="1" s="1"/>
  <c r="BW72" i="1"/>
  <c r="BV72" i="1"/>
  <c r="BN72" i="1"/>
  <c r="BK72" i="1" s="1"/>
  <c r="BM72" i="1"/>
  <c r="BL72" i="1"/>
  <c r="BG72" i="1"/>
  <c r="BF72" i="1"/>
  <c r="BC72" i="1"/>
  <c r="BB72" i="1"/>
  <c r="BA72" i="1"/>
  <c r="AY72" i="1"/>
  <c r="AX72" i="1"/>
  <c r="AW72" i="1"/>
  <c r="AT72" i="1"/>
  <c r="AR72" i="1"/>
  <c r="AO72" i="1"/>
  <c r="AN72" i="1"/>
  <c r="AS72" i="1" s="1"/>
  <c r="AM72" i="1"/>
  <c r="X72" i="1"/>
  <c r="W72" i="1"/>
  <c r="L72" i="1"/>
  <c r="K72" i="1"/>
  <c r="AV72" i="1" s="1"/>
  <c r="BX71" i="1"/>
  <c r="BW71" i="1"/>
  <c r="BV71" i="1"/>
  <c r="BU71" i="1"/>
  <c r="BN71" i="1"/>
  <c r="BM71" i="1"/>
  <c r="BL71" i="1"/>
  <c r="BK71" i="1"/>
  <c r="BG71" i="1"/>
  <c r="BF71" i="1"/>
  <c r="BC71" i="1"/>
  <c r="BA71" i="1"/>
  <c r="AY71" i="1"/>
  <c r="AX71" i="1"/>
  <c r="AV71" i="1"/>
  <c r="AO71" i="1"/>
  <c r="AT71" i="1" s="1"/>
  <c r="AN71" i="1"/>
  <c r="AS71" i="1" s="1"/>
  <c r="AL71" i="1"/>
  <c r="AQ71" i="1" s="1"/>
  <c r="X71" i="1"/>
  <c r="W71" i="1"/>
  <c r="O71" i="1"/>
  <c r="L71" i="1"/>
  <c r="AW71" i="1" s="1"/>
  <c r="K71" i="1"/>
  <c r="BG70" i="1"/>
  <c r="BF70" i="1"/>
  <c r="BC70" i="1"/>
  <c r="BB70" i="1"/>
  <c r="AY70" i="1"/>
  <c r="AX70" i="1"/>
  <c r="AW70" i="1"/>
  <c r="AV70" i="1"/>
  <c r="AS70" i="1"/>
  <c r="AO70" i="1"/>
  <c r="AT70" i="1" s="1"/>
  <c r="AN70" i="1"/>
  <c r="AM70" i="1"/>
  <c r="AR70" i="1" s="1"/>
  <c r="AL70" i="1"/>
  <c r="AQ70" i="1" s="1"/>
  <c r="AC70" i="1"/>
  <c r="AB70" i="1"/>
  <c r="X70" i="1"/>
  <c r="W70" i="1"/>
  <c r="L70" i="1"/>
  <c r="K70" i="1"/>
  <c r="BA70" i="1" s="1"/>
  <c r="BX69" i="1"/>
  <c r="BW69" i="1"/>
  <c r="BV69" i="1"/>
  <c r="BU69" i="1"/>
  <c r="BN69" i="1"/>
  <c r="BM69" i="1"/>
  <c r="BL69" i="1"/>
  <c r="BK69" i="1"/>
  <c r="BG69" i="1"/>
  <c r="BF69" i="1"/>
  <c r="BC69" i="1"/>
  <c r="BA69" i="1"/>
  <c r="AY69" i="1"/>
  <c r="AX69" i="1"/>
  <c r="AV69" i="1"/>
  <c r="AO69" i="1"/>
  <c r="AT69" i="1" s="1"/>
  <c r="AN69" i="1"/>
  <c r="AS69" i="1" s="1"/>
  <c r="AL69" i="1"/>
  <c r="AQ69" i="1" s="1"/>
  <c r="X69" i="1"/>
  <c r="W69" i="1"/>
  <c r="O69" i="1"/>
  <c r="L69" i="1"/>
  <c r="AW69" i="1" s="1"/>
  <c r="K69" i="1"/>
  <c r="BX68" i="1"/>
  <c r="BN68" i="1"/>
  <c r="BG68" i="1"/>
  <c r="BF68" i="1"/>
  <c r="BC68" i="1"/>
  <c r="BB68" i="1"/>
  <c r="AY68" i="1"/>
  <c r="AX68" i="1"/>
  <c r="AW68" i="1"/>
  <c r="AV68" i="1"/>
  <c r="AS68" i="1"/>
  <c r="AO68" i="1"/>
  <c r="AT68" i="1" s="1"/>
  <c r="AN68" i="1"/>
  <c r="AM68" i="1"/>
  <c r="AR68" i="1" s="1"/>
  <c r="AL68" i="1"/>
  <c r="AQ68" i="1" s="1"/>
  <c r="X68" i="1"/>
  <c r="W68" i="1"/>
  <c r="O68" i="1"/>
  <c r="L68" i="1"/>
  <c r="K68" i="1"/>
  <c r="BA68" i="1" s="1"/>
  <c r="BG67" i="1"/>
  <c r="BF67" i="1"/>
  <c r="BC67" i="1"/>
  <c r="BA67" i="1"/>
  <c r="AY67" i="1"/>
  <c r="AX67" i="1"/>
  <c r="AV67" i="1"/>
  <c r="AT67" i="1"/>
  <c r="AS67" i="1"/>
  <c r="AQ67" i="1"/>
  <c r="AO67" i="1"/>
  <c r="AN67" i="1"/>
  <c r="AL67" i="1"/>
  <c r="AC67" i="1"/>
  <c r="AB67" i="1"/>
  <c r="X67" i="1"/>
  <c r="W67" i="1"/>
  <c r="O67" i="1"/>
  <c r="L67" i="1"/>
  <c r="BB67" i="1" s="1"/>
  <c r="K67" i="1"/>
  <c r="BX66" i="1"/>
  <c r="BN66" i="1"/>
  <c r="BG66" i="1"/>
  <c r="BF66" i="1"/>
  <c r="BC66" i="1"/>
  <c r="BB66" i="1"/>
  <c r="AY66" i="1"/>
  <c r="AX66" i="1"/>
  <c r="AW66" i="1"/>
  <c r="AV66" i="1"/>
  <c r="AS66" i="1"/>
  <c r="AO66" i="1"/>
  <c r="AT66" i="1" s="1"/>
  <c r="AN66" i="1"/>
  <c r="AM66" i="1"/>
  <c r="AR66" i="1" s="1"/>
  <c r="AL66" i="1"/>
  <c r="AQ66" i="1" s="1"/>
  <c r="X66" i="1"/>
  <c r="W66" i="1"/>
  <c r="O66" i="1"/>
  <c r="L66" i="1"/>
  <c r="K66" i="1"/>
  <c r="BA66" i="1" s="1"/>
  <c r="BX65" i="1"/>
  <c r="BW65" i="1" s="1"/>
  <c r="BN65" i="1"/>
  <c r="BM65" i="1" s="1"/>
  <c r="BG65" i="1"/>
  <c r="BF65" i="1"/>
  <c r="BC65" i="1"/>
  <c r="AY65" i="1"/>
  <c r="AX65" i="1"/>
  <c r="AS65" i="1"/>
  <c r="AO65" i="1"/>
  <c r="AT65" i="1" s="1"/>
  <c r="AN65" i="1"/>
  <c r="X65" i="1"/>
  <c r="W65" i="1"/>
  <c r="L65" i="1"/>
  <c r="K65" i="1"/>
  <c r="BA65" i="1" s="1"/>
  <c r="BG64" i="1"/>
  <c r="BF64" i="1"/>
  <c r="BC64" i="1"/>
  <c r="AY64" i="1"/>
  <c r="AX64" i="1"/>
  <c r="AW64" i="1"/>
  <c r="AT64" i="1"/>
  <c r="AS64" i="1"/>
  <c r="AO64" i="1"/>
  <c r="AN64" i="1"/>
  <c r="AM64" i="1"/>
  <c r="AR64" i="1" s="1"/>
  <c r="AC64" i="1"/>
  <c r="AB64" i="1"/>
  <c r="X64" i="1"/>
  <c r="W64" i="1"/>
  <c r="L64" i="1"/>
  <c r="BB64" i="1" s="1"/>
  <c r="K64" i="1"/>
  <c r="BX63" i="1"/>
  <c r="BW63" i="1" s="1"/>
  <c r="BN63" i="1"/>
  <c r="BM63" i="1" s="1"/>
  <c r="BG63" i="1"/>
  <c r="BF63" i="1"/>
  <c r="BC63" i="1"/>
  <c r="BB63" i="1"/>
  <c r="AY63" i="1"/>
  <c r="AX63" i="1"/>
  <c r="AW63" i="1"/>
  <c r="AT63" i="1"/>
  <c r="AS63" i="1"/>
  <c r="AO63" i="1"/>
  <c r="AN63" i="1"/>
  <c r="AM63" i="1"/>
  <c r="AR63" i="1" s="1"/>
  <c r="X63" i="1"/>
  <c r="W63" i="1"/>
  <c r="L63" i="1"/>
  <c r="K63" i="1"/>
  <c r="BA63" i="1" s="1"/>
  <c r="BX62" i="1"/>
  <c r="BW62" i="1"/>
  <c r="BV62" i="1"/>
  <c r="BU62" i="1"/>
  <c r="BN62" i="1"/>
  <c r="BM62" i="1"/>
  <c r="BL62" i="1"/>
  <c r="BK62" i="1"/>
  <c r="BG62" i="1"/>
  <c r="BF62" i="1"/>
  <c r="BC62" i="1"/>
  <c r="BB62" i="1"/>
  <c r="BA62" i="1"/>
  <c r="AY62" i="1"/>
  <c r="AX62" i="1"/>
  <c r="AW62" i="1"/>
  <c r="AV62" i="1"/>
  <c r="AS62" i="1"/>
  <c r="AO62" i="1"/>
  <c r="AT62" i="1" s="1"/>
  <c r="AN62" i="1"/>
  <c r="AM62" i="1"/>
  <c r="AR62" i="1" s="1"/>
  <c r="AL62" i="1"/>
  <c r="AQ62" i="1" s="1"/>
  <c r="X62" i="1"/>
  <c r="W62" i="1"/>
  <c r="O62" i="1"/>
  <c r="L62" i="1"/>
  <c r="K62" i="1"/>
  <c r="BG61" i="1"/>
  <c r="BF61" i="1"/>
  <c r="BC61" i="1"/>
  <c r="AY61" i="1"/>
  <c r="AX61" i="1"/>
  <c r="AS61" i="1"/>
  <c r="AO61" i="1"/>
  <c r="AT61" i="1" s="1"/>
  <c r="AN61" i="1"/>
  <c r="AH61" i="1"/>
  <c r="AG61" i="1"/>
  <c r="AC61" i="1"/>
  <c r="AB61" i="1"/>
  <c r="X61" i="1"/>
  <c r="W61" i="1"/>
  <c r="L61" i="1"/>
  <c r="K61" i="1"/>
  <c r="BA61" i="1" s="1"/>
  <c r="BX60" i="1"/>
  <c r="BN60" i="1"/>
  <c r="BK60" i="1"/>
  <c r="BG60" i="1"/>
  <c r="BF60" i="1"/>
  <c r="BC60" i="1"/>
  <c r="AY60" i="1"/>
  <c r="AX60" i="1"/>
  <c r="AT60" i="1"/>
  <c r="AS60" i="1"/>
  <c r="AO60" i="1"/>
  <c r="AN60" i="1"/>
  <c r="X60" i="1"/>
  <c r="W60" i="1"/>
  <c r="L60" i="1"/>
  <c r="BB60" i="1" s="1"/>
  <c r="K60" i="1"/>
  <c r="BX59" i="1"/>
  <c r="BU59" i="1" s="1"/>
  <c r="BW59" i="1"/>
  <c r="BV59" i="1"/>
  <c r="BN59" i="1"/>
  <c r="BG59" i="1"/>
  <c r="BF59" i="1"/>
  <c r="BC59" i="1"/>
  <c r="BB59" i="1"/>
  <c r="AY59" i="1"/>
  <c r="AX59" i="1"/>
  <c r="AW59" i="1"/>
  <c r="AS59" i="1"/>
  <c r="AR59" i="1"/>
  <c r="AO59" i="1"/>
  <c r="AT59" i="1" s="1"/>
  <c r="AN59" i="1"/>
  <c r="AM59" i="1"/>
  <c r="X59" i="1"/>
  <c r="W59" i="1"/>
  <c r="L59" i="1"/>
  <c r="K59" i="1"/>
  <c r="BG58" i="1"/>
  <c r="BF58" i="1"/>
  <c r="BC58" i="1"/>
  <c r="BB58" i="1"/>
  <c r="BA58" i="1"/>
  <c r="AY58" i="1"/>
  <c r="AX58" i="1"/>
  <c r="AW58" i="1"/>
  <c r="AV58" i="1"/>
  <c r="AT58" i="1"/>
  <c r="AS58" i="1"/>
  <c r="AQ58" i="1"/>
  <c r="AO58" i="1"/>
  <c r="AN58" i="1"/>
  <c r="AM58" i="1"/>
  <c r="AR58" i="1" s="1"/>
  <c r="AL58" i="1"/>
  <c r="AC58" i="1"/>
  <c r="AB58" i="1"/>
  <c r="X58" i="1"/>
  <c r="W58" i="1"/>
  <c r="O58" i="1"/>
  <c r="L58" i="1"/>
  <c r="K58" i="1"/>
  <c r="BX57" i="1"/>
  <c r="BW57" i="1" s="1"/>
  <c r="BV57" i="1"/>
  <c r="BU57" i="1"/>
  <c r="BN57" i="1"/>
  <c r="BG57" i="1"/>
  <c r="BF57" i="1"/>
  <c r="BC57" i="1"/>
  <c r="AY57" i="1"/>
  <c r="AX57" i="1"/>
  <c r="AV57" i="1"/>
  <c r="AS57" i="1"/>
  <c r="AO57" i="1"/>
  <c r="AT57" i="1" s="1"/>
  <c r="AN57" i="1"/>
  <c r="X57" i="1"/>
  <c r="W57" i="1"/>
  <c r="O57" i="1"/>
  <c r="L57" i="1"/>
  <c r="K57" i="1"/>
  <c r="BA57" i="1" s="1"/>
  <c r="BX56" i="1"/>
  <c r="BU56" i="1"/>
  <c r="BN56" i="1"/>
  <c r="BK56" i="1" s="1"/>
  <c r="BG56" i="1"/>
  <c r="BF56" i="1"/>
  <c r="BC56" i="1"/>
  <c r="AY56" i="1"/>
  <c r="AX56" i="1"/>
  <c r="AT56" i="1"/>
  <c r="AS56" i="1"/>
  <c r="AO56" i="1"/>
  <c r="AN56" i="1"/>
  <c r="AM56" i="1"/>
  <c r="AR56" i="1" s="1"/>
  <c r="AL56" i="1"/>
  <c r="AQ56" i="1" s="1"/>
  <c r="X56" i="1"/>
  <c r="W56" i="1"/>
  <c r="O56" i="1"/>
  <c r="L56" i="1"/>
  <c r="BB56" i="1" s="1"/>
  <c r="K56" i="1"/>
  <c r="BA56" i="1" s="1"/>
  <c r="BG55" i="1"/>
  <c r="BF55" i="1"/>
  <c r="BC55" i="1"/>
  <c r="AY55" i="1"/>
  <c r="AX55" i="1"/>
  <c r="AS55" i="1"/>
  <c r="AO55" i="1"/>
  <c r="AT55" i="1" s="1"/>
  <c r="AN55" i="1"/>
  <c r="AM55" i="1"/>
  <c r="AR55" i="1" s="1"/>
  <c r="AC55" i="1"/>
  <c r="AB55" i="1"/>
  <c r="X55" i="1"/>
  <c r="W55" i="1"/>
  <c r="O55" i="1"/>
  <c r="L55" i="1"/>
  <c r="AW55" i="1" s="1"/>
  <c r="K55" i="1"/>
  <c r="BX54" i="1"/>
  <c r="BW54" i="1"/>
  <c r="BV54" i="1"/>
  <c r="BU54" i="1"/>
  <c r="BN54" i="1"/>
  <c r="BM54" i="1"/>
  <c r="BL54" i="1"/>
  <c r="BK54" i="1"/>
  <c r="BG54" i="1"/>
  <c r="BF54" i="1"/>
  <c r="BC54" i="1"/>
  <c r="AY54" i="1"/>
  <c r="AX54" i="1"/>
  <c r="AT54" i="1"/>
  <c r="AS54" i="1"/>
  <c r="AO54" i="1"/>
  <c r="AN54" i="1"/>
  <c r="X54" i="1"/>
  <c r="W54" i="1"/>
  <c r="L54" i="1"/>
  <c r="BB54" i="1" s="1"/>
  <c r="K54" i="1"/>
  <c r="BX53" i="1"/>
  <c r="BW53" i="1" s="1"/>
  <c r="BU53" i="1"/>
  <c r="BN53" i="1"/>
  <c r="BL53" i="1" s="1"/>
  <c r="BM53" i="1"/>
  <c r="BG53" i="1"/>
  <c r="BF53" i="1"/>
  <c r="BC53" i="1"/>
  <c r="AY53" i="1"/>
  <c r="AX53" i="1"/>
  <c r="AS53" i="1"/>
  <c r="AO53" i="1"/>
  <c r="AT53" i="1" s="1"/>
  <c r="AN53" i="1"/>
  <c r="AM53" i="1"/>
  <c r="AR53" i="1" s="1"/>
  <c r="X53" i="1"/>
  <c r="W53" i="1"/>
  <c r="L53" i="1"/>
  <c r="K53" i="1"/>
  <c r="BA53" i="1" s="1"/>
  <c r="BG52" i="1"/>
  <c r="BF52" i="1"/>
  <c r="BC52" i="1"/>
  <c r="BB52" i="1"/>
  <c r="AY52" i="1"/>
  <c r="AX52" i="1"/>
  <c r="AW52" i="1"/>
  <c r="AT52" i="1"/>
  <c r="AS52" i="1"/>
  <c r="AO52" i="1"/>
  <c r="AN52" i="1"/>
  <c r="AM52" i="1"/>
  <c r="AR52" i="1" s="1"/>
  <c r="AC52" i="1"/>
  <c r="AB52" i="1"/>
  <c r="X52" i="1"/>
  <c r="W52" i="1"/>
  <c r="L52" i="1"/>
  <c r="K52" i="1"/>
  <c r="AL52" i="1" s="1"/>
  <c r="AQ52" i="1" s="1"/>
  <c r="BX51" i="1"/>
  <c r="BU51" i="1" s="1"/>
  <c r="BN51" i="1"/>
  <c r="BK51" i="1" s="1"/>
  <c r="BM51" i="1"/>
  <c r="BL51" i="1"/>
  <c r="BG51" i="1"/>
  <c r="BF51" i="1"/>
  <c r="BC51" i="1"/>
  <c r="BB51" i="1"/>
  <c r="BA51" i="1"/>
  <c r="AY51" i="1"/>
  <c r="AX51" i="1"/>
  <c r="AW51" i="1"/>
  <c r="AV51" i="1"/>
  <c r="AS51" i="1"/>
  <c r="AQ51" i="1"/>
  <c r="AO51" i="1"/>
  <c r="AT51" i="1" s="1"/>
  <c r="AN51" i="1"/>
  <c r="AM51" i="1"/>
  <c r="AR51" i="1" s="1"/>
  <c r="AL51" i="1"/>
  <c r="X51" i="1"/>
  <c r="W51" i="1"/>
  <c r="O51" i="1"/>
  <c r="L51" i="1"/>
  <c r="K51" i="1"/>
  <c r="BX50" i="1"/>
  <c r="BU50" i="1" s="1"/>
  <c r="BW50" i="1"/>
  <c r="BV50" i="1"/>
  <c r="BN50" i="1"/>
  <c r="BK50" i="1" s="1"/>
  <c r="BM50" i="1"/>
  <c r="BL50" i="1"/>
  <c r="BG50" i="1"/>
  <c r="BF50" i="1"/>
  <c r="BC50" i="1"/>
  <c r="BB50" i="1"/>
  <c r="BA50" i="1"/>
  <c r="AY50" i="1"/>
  <c r="AX50" i="1"/>
  <c r="AV50" i="1"/>
  <c r="AT50" i="1"/>
  <c r="AO50" i="1"/>
  <c r="AN50" i="1"/>
  <c r="AS50" i="1" s="1"/>
  <c r="AL50" i="1"/>
  <c r="AQ50" i="1" s="1"/>
  <c r="X50" i="1"/>
  <c r="W50" i="1"/>
  <c r="O50" i="1"/>
  <c r="L50" i="1"/>
  <c r="AW50" i="1" s="1"/>
  <c r="K50" i="1"/>
  <c r="BG49" i="1"/>
  <c r="BF49" i="1"/>
  <c r="BC49" i="1"/>
  <c r="BB49" i="1"/>
  <c r="BA49" i="1"/>
  <c r="AY49" i="1"/>
  <c r="AX49" i="1"/>
  <c r="AW49" i="1"/>
  <c r="AV49" i="1"/>
  <c r="AS49" i="1"/>
  <c r="AQ49" i="1"/>
  <c r="AO49" i="1"/>
  <c r="AT49" i="1" s="1"/>
  <c r="AN49" i="1"/>
  <c r="AM49" i="1"/>
  <c r="AR49" i="1" s="1"/>
  <c r="AL49" i="1"/>
  <c r="AH49" i="1"/>
  <c r="AG49" i="1"/>
  <c r="AC49" i="1"/>
  <c r="AB49" i="1"/>
  <c r="X49" i="1"/>
  <c r="W49" i="1"/>
  <c r="O49" i="1"/>
  <c r="L49" i="1"/>
  <c r="K49" i="1"/>
  <c r="BX48" i="1"/>
  <c r="BU48" i="1" s="1"/>
  <c r="BW48" i="1"/>
  <c r="BV48" i="1"/>
  <c r="BN48" i="1"/>
  <c r="BK48" i="1" s="1"/>
  <c r="BM48" i="1"/>
  <c r="BL48" i="1"/>
  <c r="BG48" i="1"/>
  <c r="BF48" i="1"/>
  <c r="BC48" i="1"/>
  <c r="BB48" i="1"/>
  <c r="BA48" i="1"/>
  <c r="AY48" i="1"/>
  <c r="AX48" i="1"/>
  <c r="AV48" i="1"/>
  <c r="AT48" i="1"/>
  <c r="AO48" i="1"/>
  <c r="AN48" i="1"/>
  <c r="AS48" i="1" s="1"/>
  <c r="AL48" i="1"/>
  <c r="AQ48" i="1" s="1"/>
  <c r="X48" i="1"/>
  <c r="W48" i="1"/>
  <c r="O48" i="1"/>
  <c r="L48" i="1"/>
  <c r="AW48" i="1" s="1"/>
  <c r="K48" i="1"/>
  <c r="BX47" i="1"/>
  <c r="BW47" i="1" s="1"/>
  <c r="BV47" i="1"/>
  <c r="BU47" i="1"/>
  <c r="BN47" i="1"/>
  <c r="BM47" i="1" s="1"/>
  <c r="BL47" i="1"/>
  <c r="BK47" i="1"/>
  <c r="BG47" i="1"/>
  <c r="BF47" i="1"/>
  <c r="BC47" i="1"/>
  <c r="BB47" i="1"/>
  <c r="BA47" i="1"/>
  <c r="AY47" i="1"/>
  <c r="AX47" i="1"/>
  <c r="AW47" i="1"/>
  <c r="AV47" i="1"/>
  <c r="AS47" i="1"/>
  <c r="AQ47" i="1"/>
  <c r="AO47" i="1"/>
  <c r="AT47" i="1" s="1"/>
  <c r="AN47" i="1"/>
  <c r="AM47" i="1"/>
  <c r="AR47" i="1" s="1"/>
  <c r="AL47" i="1"/>
  <c r="X47" i="1"/>
  <c r="W47" i="1"/>
  <c r="O47" i="1"/>
  <c r="L47" i="1"/>
  <c r="K47" i="1"/>
  <c r="BG46" i="1"/>
  <c r="BF46" i="1"/>
  <c r="BC46" i="1"/>
  <c r="BB46" i="1"/>
  <c r="BA46" i="1"/>
  <c r="AY46" i="1"/>
  <c r="AX46" i="1"/>
  <c r="AW46" i="1"/>
  <c r="AV46" i="1"/>
  <c r="AT46" i="1"/>
  <c r="AR46" i="1"/>
  <c r="AO46" i="1"/>
  <c r="AN46" i="1"/>
  <c r="AS46" i="1" s="1"/>
  <c r="AM46" i="1"/>
  <c r="AL46" i="1"/>
  <c r="AQ46" i="1" s="1"/>
  <c r="AC46" i="1"/>
  <c r="AB46" i="1"/>
  <c r="X46" i="1"/>
  <c r="W46" i="1"/>
  <c r="O46" i="1"/>
  <c r="L46" i="1"/>
  <c r="K46" i="1"/>
  <c r="BX45" i="1"/>
  <c r="BU45" i="1" s="1"/>
  <c r="BW45" i="1"/>
  <c r="BV45" i="1"/>
  <c r="BN45" i="1"/>
  <c r="BK45" i="1" s="1"/>
  <c r="BM45" i="1"/>
  <c r="BL45" i="1"/>
  <c r="BG45" i="1"/>
  <c r="BF45" i="1"/>
  <c r="BC45" i="1"/>
  <c r="BB45" i="1"/>
  <c r="BA45" i="1"/>
  <c r="AY45" i="1"/>
  <c r="AX45" i="1"/>
  <c r="AV45" i="1"/>
  <c r="AT45" i="1"/>
  <c r="AO45" i="1"/>
  <c r="AN45" i="1"/>
  <c r="AS45" i="1" s="1"/>
  <c r="AL45" i="1"/>
  <c r="AQ45" i="1" s="1"/>
  <c r="X45" i="1"/>
  <c r="W45" i="1"/>
  <c r="O45" i="1"/>
  <c r="L45" i="1"/>
  <c r="AW45" i="1" s="1"/>
  <c r="K45" i="1"/>
  <c r="BX44" i="1"/>
  <c r="BW44" i="1" s="1"/>
  <c r="BV44" i="1"/>
  <c r="BU44" i="1"/>
  <c r="BN44" i="1"/>
  <c r="BM44" i="1" s="1"/>
  <c r="BL44" i="1"/>
  <c r="BK44" i="1"/>
  <c r="BG44" i="1"/>
  <c r="BF44" i="1"/>
  <c r="BC44" i="1"/>
  <c r="BB44" i="1"/>
  <c r="BA44" i="1"/>
  <c r="AY44" i="1"/>
  <c r="AX44" i="1"/>
  <c r="AW44" i="1"/>
  <c r="AV44" i="1"/>
  <c r="AS44" i="1"/>
  <c r="AQ44" i="1"/>
  <c r="AO44" i="1"/>
  <c r="AT44" i="1" s="1"/>
  <c r="AN44" i="1"/>
  <c r="AM44" i="1"/>
  <c r="AR44" i="1" s="1"/>
  <c r="AL44" i="1"/>
  <c r="X44" i="1"/>
  <c r="W44" i="1"/>
  <c r="O44" i="1"/>
  <c r="L44" i="1"/>
  <c r="K44" i="1"/>
  <c r="BG43" i="1"/>
  <c r="BF43" i="1"/>
  <c r="BC43" i="1"/>
  <c r="BB43" i="1"/>
  <c r="BA43" i="1"/>
  <c r="AY43" i="1"/>
  <c r="AX43" i="1"/>
  <c r="AV43" i="1"/>
  <c r="AT43" i="1"/>
  <c r="AO43" i="1"/>
  <c r="AN43" i="1"/>
  <c r="AS43" i="1" s="1"/>
  <c r="AL43" i="1"/>
  <c r="AQ43" i="1" s="1"/>
  <c r="AC43" i="1"/>
  <c r="AB43" i="1"/>
  <c r="X43" i="1"/>
  <c r="W43" i="1"/>
  <c r="O43" i="1"/>
  <c r="L43" i="1"/>
  <c r="AW43" i="1" s="1"/>
  <c r="K43" i="1"/>
  <c r="B43" i="1"/>
  <c r="BX42" i="1"/>
  <c r="BW42" i="1"/>
  <c r="BV42" i="1"/>
  <c r="BU42" i="1"/>
  <c r="BN42" i="1"/>
  <c r="BM42" i="1"/>
  <c r="BL42" i="1"/>
  <c r="BK42" i="1"/>
  <c r="BG42" i="1"/>
  <c r="BF42" i="1"/>
  <c r="BC42" i="1"/>
  <c r="BB42" i="1"/>
  <c r="BA42" i="1"/>
  <c r="AY42" i="1"/>
  <c r="AX42" i="1"/>
  <c r="AV42" i="1"/>
  <c r="AT42" i="1"/>
  <c r="AO42" i="1"/>
  <c r="AN42" i="1"/>
  <c r="AS42" i="1" s="1"/>
  <c r="AL42" i="1"/>
  <c r="AQ42" i="1" s="1"/>
  <c r="X42" i="1"/>
  <c r="W42" i="1"/>
  <c r="O42" i="1"/>
  <c r="L42" i="1"/>
  <c r="AW42" i="1" s="1"/>
  <c r="K42" i="1"/>
  <c r="F42" i="1"/>
  <c r="E42" i="1"/>
  <c r="D42" i="1"/>
  <c r="C42" i="1"/>
  <c r="BX41" i="1"/>
  <c r="BW41" i="1" s="1"/>
  <c r="BN41" i="1"/>
  <c r="BM41" i="1" s="1"/>
  <c r="BG41" i="1"/>
  <c r="BF41" i="1"/>
  <c r="BC41" i="1"/>
  <c r="AY41" i="1"/>
  <c r="AX41" i="1"/>
  <c r="AT41" i="1"/>
  <c r="AO41" i="1"/>
  <c r="AN41" i="1"/>
  <c r="AS41" i="1" s="1"/>
  <c r="X41" i="1"/>
  <c r="W41" i="1"/>
  <c r="L41" i="1"/>
  <c r="K41" i="1"/>
  <c r="BA41" i="1" s="1"/>
  <c r="BG40" i="1"/>
  <c r="BF40" i="1"/>
  <c r="BC40" i="1"/>
  <c r="BB40" i="1"/>
  <c r="BA40" i="1"/>
  <c r="AY40" i="1"/>
  <c r="AX40" i="1"/>
  <c r="AV40" i="1"/>
  <c r="AT40" i="1"/>
  <c r="AO40" i="1"/>
  <c r="AN40" i="1"/>
  <c r="AS40" i="1" s="1"/>
  <c r="AL40" i="1"/>
  <c r="AQ40" i="1" s="1"/>
  <c r="AC40" i="1"/>
  <c r="AB40" i="1"/>
  <c r="X40" i="1"/>
  <c r="W40" i="1"/>
  <c r="O40" i="1"/>
  <c r="L40" i="1"/>
  <c r="AW40" i="1" s="1"/>
  <c r="K40" i="1"/>
  <c r="BX39" i="1"/>
  <c r="BW39" i="1" s="1"/>
  <c r="BN39" i="1"/>
  <c r="BM39" i="1" s="1"/>
  <c r="BG39" i="1"/>
  <c r="BF39" i="1"/>
  <c r="BC39" i="1"/>
  <c r="AY39" i="1"/>
  <c r="AX39" i="1"/>
  <c r="AT39" i="1"/>
  <c r="AO39" i="1"/>
  <c r="AN39" i="1"/>
  <c r="AS39" i="1" s="1"/>
  <c r="X39" i="1"/>
  <c r="W39" i="1"/>
  <c r="L39" i="1"/>
  <c r="K39" i="1"/>
  <c r="BA39" i="1" s="1"/>
  <c r="BX38" i="1"/>
  <c r="BW38" i="1"/>
  <c r="BV38" i="1"/>
  <c r="BU38" i="1"/>
  <c r="BN38" i="1"/>
  <c r="BM38" i="1"/>
  <c r="BL38" i="1"/>
  <c r="BK38" i="1"/>
  <c r="BG38" i="1"/>
  <c r="BF38" i="1"/>
  <c r="BC38" i="1"/>
  <c r="BB38" i="1"/>
  <c r="BA38" i="1"/>
  <c r="AY38" i="1"/>
  <c r="AX38" i="1"/>
  <c r="AV38" i="1"/>
  <c r="AT38" i="1"/>
  <c r="AO38" i="1"/>
  <c r="AN38" i="1"/>
  <c r="AS38" i="1" s="1"/>
  <c r="AL38" i="1"/>
  <c r="AQ38" i="1" s="1"/>
  <c r="X38" i="1"/>
  <c r="W38" i="1"/>
  <c r="O38" i="1"/>
  <c r="L38" i="1"/>
  <c r="AW38" i="1" s="1"/>
  <c r="K38" i="1"/>
  <c r="BG37" i="1"/>
  <c r="BF37" i="1"/>
  <c r="BC37" i="1"/>
  <c r="BB37" i="1"/>
  <c r="AY37" i="1"/>
  <c r="AX37" i="1"/>
  <c r="AW37" i="1"/>
  <c r="AS37" i="1"/>
  <c r="AR37" i="1"/>
  <c r="AO37" i="1"/>
  <c r="AT37" i="1" s="1"/>
  <c r="AN37" i="1"/>
  <c r="AM37" i="1"/>
  <c r="AH37" i="1"/>
  <c r="AG37" i="1"/>
  <c r="AC37" i="1"/>
  <c r="AB37" i="1"/>
  <c r="X37" i="1"/>
  <c r="W37" i="1"/>
  <c r="L37" i="1"/>
  <c r="K37" i="1"/>
  <c r="BX36" i="1"/>
  <c r="BW36" i="1" s="1"/>
  <c r="BV36" i="1"/>
  <c r="BU36" i="1"/>
  <c r="BN36" i="1"/>
  <c r="BM36" i="1" s="1"/>
  <c r="BL36" i="1"/>
  <c r="BK36" i="1"/>
  <c r="BG36" i="1"/>
  <c r="BF36" i="1"/>
  <c r="BC36" i="1"/>
  <c r="BA36" i="1"/>
  <c r="AY36" i="1"/>
  <c r="AX36" i="1"/>
  <c r="AW36" i="1"/>
  <c r="AV36" i="1"/>
  <c r="AS36" i="1"/>
  <c r="AQ36" i="1"/>
  <c r="AO36" i="1"/>
  <c r="AT36" i="1" s="1"/>
  <c r="AN36" i="1"/>
  <c r="AM36" i="1"/>
  <c r="AR36" i="1" s="1"/>
  <c r="AL36" i="1"/>
  <c r="X36" i="1"/>
  <c r="W36" i="1"/>
  <c r="O36" i="1"/>
  <c r="L36" i="1"/>
  <c r="BB36" i="1" s="1"/>
  <c r="K36" i="1"/>
  <c r="BX35" i="1"/>
  <c r="BW35" i="1" s="1"/>
  <c r="BN35" i="1"/>
  <c r="BM35" i="1" s="1"/>
  <c r="BG35" i="1"/>
  <c r="BF35" i="1"/>
  <c r="BC35" i="1"/>
  <c r="AY35" i="1"/>
  <c r="AX35" i="1"/>
  <c r="AW35" i="1"/>
  <c r="AT35" i="1"/>
  <c r="AS35" i="1"/>
  <c r="AO35" i="1"/>
  <c r="AN35" i="1"/>
  <c r="AM35" i="1"/>
  <c r="AR35" i="1" s="1"/>
  <c r="X35" i="1"/>
  <c r="W35" i="1"/>
  <c r="L35" i="1"/>
  <c r="BB35" i="1" s="1"/>
  <c r="K35" i="1"/>
  <c r="BG34" i="1"/>
  <c r="BF34" i="1"/>
  <c r="BC34" i="1"/>
  <c r="BB34" i="1"/>
  <c r="BA34" i="1"/>
  <c r="AY34" i="1"/>
  <c r="AX34" i="1"/>
  <c r="AV34" i="1"/>
  <c r="AT34" i="1"/>
  <c r="AO34" i="1"/>
  <c r="AN34" i="1"/>
  <c r="AS34" i="1" s="1"/>
  <c r="AL34" i="1"/>
  <c r="AQ34" i="1" s="1"/>
  <c r="AC34" i="1"/>
  <c r="AB34" i="1"/>
  <c r="X34" i="1"/>
  <c r="W34" i="1"/>
  <c r="O34" i="1"/>
  <c r="L34" i="1"/>
  <c r="AW34" i="1" s="1"/>
  <c r="K34" i="1"/>
  <c r="BX33" i="1"/>
  <c r="BN33" i="1"/>
  <c r="BG33" i="1"/>
  <c r="BF33" i="1"/>
  <c r="BC33" i="1"/>
  <c r="AY33" i="1"/>
  <c r="AX33" i="1"/>
  <c r="AT33" i="1"/>
  <c r="AS33" i="1"/>
  <c r="AO33" i="1"/>
  <c r="AN33" i="1"/>
  <c r="AM33" i="1"/>
  <c r="AR33" i="1" s="1"/>
  <c r="X33" i="1"/>
  <c r="W33" i="1"/>
  <c r="L33" i="1"/>
  <c r="BB33" i="1" s="1"/>
  <c r="K33" i="1"/>
  <c r="BX32" i="1"/>
  <c r="BW32" i="1"/>
  <c r="BV32" i="1"/>
  <c r="BU32" i="1"/>
  <c r="BN32" i="1"/>
  <c r="BM32" i="1"/>
  <c r="BL32" i="1"/>
  <c r="BK32" i="1"/>
  <c r="BG32" i="1"/>
  <c r="BF32" i="1"/>
  <c r="BC32" i="1"/>
  <c r="BB32" i="1"/>
  <c r="BA32" i="1"/>
  <c r="AY32" i="1"/>
  <c r="AX32" i="1"/>
  <c r="AV32" i="1"/>
  <c r="AT32" i="1"/>
  <c r="AQ32" i="1"/>
  <c r="AO32" i="1"/>
  <c r="AN32" i="1"/>
  <c r="AS32" i="1" s="1"/>
  <c r="AL32" i="1"/>
  <c r="X32" i="1"/>
  <c r="W32" i="1"/>
  <c r="O32" i="1"/>
  <c r="L32" i="1"/>
  <c r="K32" i="1"/>
  <c r="BG31" i="1"/>
  <c r="BF31" i="1"/>
  <c r="BC31" i="1"/>
  <c r="AY31" i="1"/>
  <c r="AX31" i="1"/>
  <c r="AS31" i="1"/>
  <c r="AO31" i="1"/>
  <c r="AT31" i="1" s="1"/>
  <c r="AN31" i="1"/>
  <c r="AC31" i="1"/>
  <c r="AB31" i="1"/>
  <c r="X31" i="1"/>
  <c r="W31" i="1"/>
  <c r="L31" i="1"/>
  <c r="K31" i="1"/>
  <c r="BX30" i="1"/>
  <c r="BW30" i="1"/>
  <c r="BV30" i="1"/>
  <c r="BU30" i="1"/>
  <c r="BN30" i="1"/>
  <c r="BM30" i="1"/>
  <c r="BL30" i="1"/>
  <c r="BK30" i="1"/>
  <c r="BG30" i="1"/>
  <c r="BF30" i="1"/>
  <c r="BC30" i="1"/>
  <c r="BA30" i="1"/>
  <c r="AY30" i="1"/>
  <c r="AX30" i="1"/>
  <c r="AV30" i="1"/>
  <c r="AT30" i="1"/>
  <c r="AO30" i="1"/>
  <c r="AN30" i="1"/>
  <c r="AS30" i="1" s="1"/>
  <c r="AL30" i="1"/>
  <c r="AQ30" i="1" s="1"/>
  <c r="X30" i="1"/>
  <c r="W30" i="1"/>
  <c r="O30" i="1"/>
  <c r="L30" i="1"/>
  <c r="BB30" i="1" s="1"/>
  <c r="K30" i="1"/>
  <c r="BX29" i="1"/>
  <c r="BV29" i="1" s="1"/>
  <c r="BW29" i="1"/>
  <c r="BU29" i="1"/>
  <c r="BN29" i="1"/>
  <c r="BL29" i="1" s="1"/>
  <c r="BK29" i="1"/>
  <c r="BG29" i="1"/>
  <c r="BF29" i="1"/>
  <c r="BC29" i="1"/>
  <c r="BB29" i="1"/>
  <c r="AY29" i="1"/>
  <c r="AX29" i="1"/>
  <c r="AW29" i="1"/>
  <c r="AS29" i="1"/>
  <c r="AR29" i="1"/>
  <c r="AO29" i="1"/>
  <c r="AT29" i="1" s="1"/>
  <c r="AN29" i="1"/>
  <c r="AM29" i="1"/>
  <c r="X29" i="1"/>
  <c r="W29" i="1"/>
  <c r="L29" i="1"/>
  <c r="K29" i="1"/>
  <c r="BG28" i="1"/>
  <c r="BF28" i="1"/>
  <c r="BC28" i="1"/>
  <c r="BA28" i="1"/>
  <c r="AY28" i="1"/>
  <c r="AX28" i="1"/>
  <c r="AW28" i="1"/>
  <c r="AV28" i="1"/>
  <c r="AS28" i="1"/>
  <c r="AQ28" i="1"/>
  <c r="AO28" i="1"/>
  <c r="AT28" i="1" s="1"/>
  <c r="AN28" i="1"/>
  <c r="AL28" i="1"/>
  <c r="AC28" i="1"/>
  <c r="AB28" i="1"/>
  <c r="X28" i="1"/>
  <c r="W28" i="1"/>
  <c r="O28" i="1"/>
  <c r="L28" i="1"/>
  <c r="BB28" i="1" s="1"/>
  <c r="K28" i="1"/>
  <c r="BX27" i="1"/>
  <c r="BV27" i="1" s="1"/>
  <c r="BN27" i="1"/>
  <c r="BL27" i="1" s="1"/>
  <c r="BK27" i="1"/>
  <c r="BG27" i="1"/>
  <c r="BF27" i="1"/>
  <c r="BC27" i="1"/>
  <c r="BB27" i="1"/>
  <c r="AY27" i="1"/>
  <c r="AX27" i="1"/>
  <c r="AW27" i="1"/>
  <c r="AS27" i="1"/>
  <c r="AR27" i="1"/>
  <c r="AO27" i="1"/>
  <c r="AT27" i="1" s="1"/>
  <c r="AN27" i="1"/>
  <c r="AM27" i="1"/>
  <c r="AL27" i="1"/>
  <c r="AQ27" i="1" s="1"/>
  <c r="X27" i="1"/>
  <c r="W27" i="1"/>
  <c r="L27" i="1"/>
  <c r="K27" i="1"/>
  <c r="BA27" i="1" s="1"/>
  <c r="BX26" i="1"/>
  <c r="BW26" i="1" s="1"/>
  <c r="BU26" i="1"/>
  <c r="BN26" i="1"/>
  <c r="BM26" i="1" s="1"/>
  <c r="BG26" i="1"/>
  <c r="BF26" i="1"/>
  <c r="BC26" i="1"/>
  <c r="BA26" i="1"/>
  <c r="AY26" i="1"/>
  <c r="AX26" i="1"/>
  <c r="AS26" i="1"/>
  <c r="AO26" i="1"/>
  <c r="AT26" i="1" s="1"/>
  <c r="AN26" i="1"/>
  <c r="AL26" i="1"/>
  <c r="AQ26" i="1" s="1"/>
  <c r="X26" i="1"/>
  <c r="W26" i="1"/>
  <c r="L26" i="1"/>
  <c r="BB26" i="1" s="1"/>
  <c r="K26" i="1"/>
  <c r="O26" i="1" s="1"/>
  <c r="BG25" i="1"/>
  <c r="BF25" i="1"/>
  <c r="BC25" i="1"/>
  <c r="BA25" i="1"/>
  <c r="AY25" i="1"/>
  <c r="AX25" i="1"/>
  <c r="AV25" i="1"/>
  <c r="AO25" i="1"/>
  <c r="AT25" i="1" s="1"/>
  <c r="AN25" i="1"/>
  <c r="AS25" i="1" s="1"/>
  <c r="AL25" i="1"/>
  <c r="AQ25" i="1" s="1"/>
  <c r="AH25" i="1"/>
  <c r="AG25" i="1"/>
  <c r="AC25" i="1"/>
  <c r="AB25" i="1"/>
  <c r="X25" i="1"/>
  <c r="W25" i="1"/>
  <c r="O25" i="1"/>
  <c r="L25" i="1"/>
  <c r="BB25" i="1" s="1"/>
  <c r="K25" i="1"/>
  <c r="BX24" i="1"/>
  <c r="BW24" i="1" s="1"/>
  <c r="BU24" i="1"/>
  <c r="BN24" i="1"/>
  <c r="BM24" i="1" s="1"/>
  <c r="BK24" i="1"/>
  <c r="BG24" i="1"/>
  <c r="BF24" i="1"/>
  <c r="BC24" i="1"/>
  <c r="BB24" i="1"/>
  <c r="AY24" i="1"/>
  <c r="AX24" i="1"/>
  <c r="AS24" i="1"/>
  <c r="AO24" i="1"/>
  <c r="AT24" i="1" s="1"/>
  <c r="AN24" i="1"/>
  <c r="X24" i="1"/>
  <c r="W24" i="1"/>
  <c r="L24" i="1"/>
  <c r="AW24" i="1" s="1"/>
  <c r="K24" i="1"/>
  <c r="AV24" i="1" s="1"/>
  <c r="G24" i="1"/>
  <c r="F24" i="1"/>
  <c r="BX23" i="1"/>
  <c r="BV23" i="1" s="1"/>
  <c r="BW23" i="1"/>
  <c r="BN23" i="1"/>
  <c r="BL23" i="1" s="1"/>
  <c r="BM23" i="1"/>
  <c r="BG23" i="1"/>
  <c r="BF23" i="1"/>
  <c r="BC23" i="1"/>
  <c r="BB23" i="1"/>
  <c r="AY23" i="1"/>
  <c r="AX23" i="1"/>
  <c r="AT23" i="1"/>
  <c r="AS23" i="1"/>
  <c r="AO23" i="1"/>
  <c r="AN23" i="1"/>
  <c r="X23" i="1"/>
  <c r="W23" i="1"/>
  <c r="L23" i="1"/>
  <c r="AW23" i="1" s="1"/>
  <c r="K23" i="1"/>
  <c r="BA23" i="1" s="1"/>
  <c r="BG22" i="1"/>
  <c r="BF22" i="1"/>
  <c r="BC22" i="1"/>
  <c r="BB22" i="1"/>
  <c r="AY22" i="1"/>
  <c r="AX22" i="1"/>
  <c r="AW22" i="1"/>
  <c r="AV22" i="1"/>
  <c r="AT22" i="1"/>
  <c r="AS22" i="1"/>
  <c r="AO22" i="1"/>
  <c r="AN22" i="1"/>
  <c r="AM22" i="1"/>
  <c r="AR22" i="1" s="1"/>
  <c r="AL22" i="1"/>
  <c r="AQ22" i="1" s="1"/>
  <c r="AC22" i="1"/>
  <c r="AB22" i="1"/>
  <c r="X22" i="1"/>
  <c r="W22" i="1"/>
  <c r="L22" i="1"/>
  <c r="K22" i="1"/>
  <c r="BA22" i="1" s="1"/>
  <c r="G22" i="1"/>
  <c r="BX21" i="1"/>
  <c r="BV21" i="1" s="1"/>
  <c r="BW21" i="1"/>
  <c r="BN21" i="1"/>
  <c r="BL21" i="1" s="1"/>
  <c r="BM21" i="1"/>
  <c r="BG21" i="1"/>
  <c r="BF21" i="1"/>
  <c r="BC21" i="1"/>
  <c r="BB21" i="1"/>
  <c r="AY21" i="1"/>
  <c r="AX21" i="1"/>
  <c r="AS21" i="1"/>
  <c r="AO21" i="1"/>
  <c r="AT21" i="1" s="1"/>
  <c r="AN21" i="1"/>
  <c r="X21" i="1"/>
  <c r="W21" i="1"/>
  <c r="L21" i="1"/>
  <c r="AW21" i="1" s="1"/>
  <c r="K21" i="1"/>
  <c r="BA21" i="1" s="1"/>
  <c r="BX20" i="1"/>
  <c r="BW20" i="1" s="1"/>
  <c r="BN20" i="1"/>
  <c r="BM20" i="1" s="1"/>
  <c r="BG20" i="1"/>
  <c r="BF20" i="1"/>
  <c r="BC20" i="1"/>
  <c r="AY20" i="1"/>
  <c r="AX20" i="1"/>
  <c r="AW20" i="1"/>
  <c r="AV20" i="1"/>
  <c r="AT20" i="1"/>
  <c r="AS20" i="1"/>
  <c r="AO20" i="1"/>
  <c r="AN20" i="1"/>
  <c r="AM20" i="1"/>
  <c r="AR20" i="1" s="1"/>
  <c r="AL20" i="1"/>
  <c r="AQ20" i="1" s="1"/>
  <c r="X20" i="1"/>
  <c r="W20" i="1"/>
  <c r="O20" i="1"/>
  <c r="L20" i="1"/>
  <c r="BB20" i="1" s="1"/>
  <c r="K20" i="1"/>
  <c r="BA20" i="1" s="1"/>
  <c r="BG19" i="1"/>
  <c r="BF19" i="1"/>
  <c r="BC19" i="1"/>
  <c r="BA19" i="1"/>
  <c r="AY19" i="1"/>
  <c r="AX19" i="1"/>
  <c r="AO19" i="1"/>
  <c r="AT19" i="1" s="1"/>
  <c r="AN19" i="1"/>
  <c r="AS19" i="1" s="1"/>
  <c r="AC19" i="1"/>
  <c r="AB19" i="1"/>
  <c r="X19" i="1"/>
  <c r="W19" i="1"/>
  <c r="O19" i="1"/>
  <c r="L19" i="1"/>
  <c r="K19" i="1"/>
  <c r="AV19" i="1" s="1"/>
  <c r="BX18" i="1"/>
  <c r="BW18" i="1" s="1"/>
  <c r="BV18" i="1"/>
  <c r="BU18" i="1"/>
  <c r="BN18" i="1"/>
  <c r="BM18" i="1" s="1"/>
  <c r="BL18" i="1"/>
  <c r="BK18" i="1"/>
  <c r="BG18" i="1"/>
  <c r="BF18" i="1"/>
  <c r="BC18" i="1"/>
  <c r="BB18" i="1"/>
  <c r="BA18" i="1"/>
  <c r="AY18" i="1"/>
  <c r="AX18" i="1"/>
  <c r="AW18" i="1"/>
  <c r="AV18" i="1"/>
  <c r="AO18" i="1"/>
  <c r="AT18" i="1" s="1"/>
  <c r="AN18" i="1"/>
  <c r="AS18" i="1" s="1"/>
  <c r="AM18" i="1"/>
  <c r="AR18" i="1" s="1"/>
  <c r="AL18" i="1"/>
  <c r="AQ18" i="1" s="1"/>
  <c r="X18" i="1"/>
  <c r="W18" i="1"/>
  <c r="O18" i="1"/>
  <c r="L18" i="1"/>
  <c r="K18" i="1"/>
  <c r="G18" i="1"/>
  <c r="F18" i="1"/>
  <c r="E18" i="1"/>
  <c r="D18" i="1"/>
  <c r="C18" i="1"/>
  <c r="BX17" i="1"/>
  <c r="BV17" i="1" s="1"/>
  <c r="BW17" i="1"/>
  <c r="BN17" i="1"/>
  <c r="BL17" i="1" s="1"/>
  <c r="BM17" i="1"/>
  <c r="BG17" i="1"/>
  <c r="BF17" i="1"/>
  <c r="BC17" i="1"/>
  <c r="BB17" i="1"/>
  <c r="AY17" i="1"/>
  <c r="AX17" i="1"/>
  <c r="AS17" i="1"/>
  <c r="AO17" i="1"/>
  <c r="AT17" i="1" s="1"/>
  <c r="AN17" i="1"/>
  <c r="X17" i="1"/>
  <c r="W17" i="1"/>
  <c r="L17" i="1"/>
  <c r="AW17" i="1" s="1"/>
  <c r="K17" i="1"/>
  <c r="BA17" i="1" s="1"/>
  <c r="BG16" i="1"/>
  <c r="BF16" i="1"/>
  <c r="BC16" i="1"/>
  <c r="AY16" i="1"/>
  <c r="AX16" i="1"/>
  <c r="AW16" i="1"/>
  <c r="AV16" i="1"/>
  <c r="AT16" i="1"/>
  <c r="AS16" i="1"/>
  <c r="AO16" i="1"/>
  <c r="AN16" i="1"/>
  <c r="AM16" i="1"/>
  <c r="AR16" i="1" s="1"/>
  <c r="AL16" i="1"/>
  <c r="AQ16" i="1" s="1"/>
  <c r="AC16" i="1"/>
  <c r="AB16" i="1"/>
  <c r="X16" i="1"/>
  <c r="W16" i="1"/>
  <c r="L16" i="1"/>
  <c r="BB16" i="1" s="1"/>
  <c r="K16" i="1"/>
  <c r="BA16" i="1" s="1"/>
  <c r="BX15" i="1"/>
  <c r="BV15" i="1" s="1"/>
  <c r="BW15" i="1"/>
  <c r="BN15" i="1"/>
  <c r="BL15" i="1" s="1"/>
  <c r="BM15" i="1"/>
  <c r="BG15" i="1"/>
  <c r="BF15" i="1"/>
  <c r="BC15" i="1"/>
  <c r="AY15" i="1"/>
  <c r="AX15" i="1"/>
  <c r="AT15" i="1"/>
  <c r="AS15" i="1"/>
  <c r="AO15" i="1"/>
  <c r="AN15" i="1"/>
  <c r="X15" i="1"/>
  <c r="W15" i="1"/>
  <c r="L15" i="1"/>
  <c r="K15" i="1"/>
  <c r="BA15" i="1" s="1"/>
  <c r="BX14" i="1"/>
  <c r="BW14" i="1" s="1"/>
  <c r="BV14" i="1"/>
  <c r="BU14" i="1"/>
  <c r="BN14" i="1"/>
  <c r="BM14" i="1" s="1"/>
  <c r="BL14" i="1"/>
  <c r="BK14" i="1"/>
  <c r="BG14" i="1"/>
  <c r="BF14" i="1"/>
  <c r="BC14" i="1"/>
  <c r="BB14" i="1"/>
  <c r="BA14" i="1"/>
  <c r="AY14" i="1"/>
  <c r="AX14" i="1"/>
  <c r="AW14" i="1"/>
  <c r="AV14" i="1"/>
  <c r="AO14" i="1"/>
  <c r="AT14" i="1" s="1"/>
  <c r="AN14" i="1"/>
  <c r="AS14" i="1" s="1"/>
  <c r="AM14" i="1"/>
  <c r="AR14" i="1" s="1"/>
  <c r="AL14" i="1"/>
  <c r="AQ14" i="1" s="1"/>
  <c r="X14" i="1"/>
  <c r="W14" i="1"/>
  <c r="O14" i="1"/>
  <c r="L14" i="1"/>
  <c r="K14" i="1"/>
  <c r="BG13" i="1"/>
  <c r="BF13" i="1"/>
  <c r="BC13" i="1"/>
  <c r="BB13" i="1"/>
  <c r="BA13" i="1"/>
  <c r="AY13" i="1"/>
  <c r="AX13" i="1"/>
  <c r="AS13" i="1"/>
  <c r="AO13" i="1"/>
  <c r="AT13" i="1" s="1"/>
  <c r="AN13" i="1"/>
  <c r="AH13" i="1"/>
  <c r="AG13" i="1"/>
  <c r="AC13" i="1"/>
  <c r="AB13" i="1"/>
  <c r="X13" i="1"/>
  <c r="W13" i="1"/>
  <c r="L13" i="1"/>
  <c r="AM13" i="1" s="1"/>
  <c r="AR13" i="1" s="1"/>
  <c r="K13" i="1"/>
  <c r="AV13" i="1" s="1"/>
  <c r="G13" i="1"/>
  <c r="F13" i="1"/>
  <c r="BX12" i="1"/>
  <c r="BN12" i="1"/>
  <c r="BG12" i="1"/>
  <c r="BF12" i="1"/>
  <c r="BC12" i="1"/>
  <c r="AY12" i="1"/>
  <c r="AX12" i="1"/>
  <c r="AV12" i="1"/>
  <c r="AT12" i="1"/>
  <c r="AS12" i="1"/>
  <c r="AO12" i="1"/>
  <c r="AN12" i="1"/>
  <c r="AL12" i="1"/>
  <c r="AQ12" i="1" s="1"/>
  <c r="X12" i="1"/>
  <c r="W12" i="1"/>
  <c r="L12" i="1"/>
  <c r="K12" i="1"/>
  <c r="BA12" i="1" s="1"/>
  <c r="BX11" i="1"/>
  <c r="BW11" i="1"/>
  <c r="BV11" i="1"/>
  <c r="BU11" i="1"/>
  <c r="BN11" i="1"/>
  <c r="BM11" i="1"/>
  <c r="BL11" i="1"/>
  <c r="BK11" i="1"/>
  <c r="BG11" i="1"/>
  <c r="BF11" i="1"/>
  <c r="BC11" i="1"/>
  <c r="BB11" i="1"/>
  <c r="BA11" i="1"/>
  <c r="AY11" i="1"/>
  <c r="AX11" i="1"/>
  <c r="AW11" i="1"/>
  <c r="AO11" i="1"/>
  <c r="AT11" i="1" s="1"/>
  <c r="AN11" i="1"/>
  <c r="AS11" i="1" s="1"/>
  <c r="AM11" i="1"/>
  <c r="AR11" i="1" s="1"/>
  <c r="X11" i="1"/>
  <c r="W11" i="1"/>
  <c r="L11" i="1"/>
  <c r="K11" i="1"/>
  <c r="AV11" i="1" s="1"/>
  <c r="BG10" i="1"/>
  <c r="BF10" i="1"/>
  <c r="BC10" i="1"/>
  <c r="BB10" i="1"/>
  <c r="BA10" i="1"/>
  <c r="AY10" i="1"/>
  <c r="AX10" i="1"/>
  <c r="AW10" i="1"/>
  <c r="AV10" i="1"/>
  <c r="AT10" i="1"/>
  <c r="AS10" i="1"/>
  <c r="AR10" i="1"/>
  <c r="AQ10" i="1"/>
  <c r="AO10" i="1"/>
  <c r="AN10" i="1"/>
  <c r="AM10" i="1"/>
  <c r="AL10" i="1"/>
  <c r="AC10" i="1"/>
  <c r="AB10" i="1"/>
  <c r="X10" i="1"/>
  <c r="W10" i="1"/>
  <c r="O10" i="1"/>
  <c r="L10" i="1"/>
  <c r="K10" i="1"/>
  <c r="BX9" i="1"/>
  <c r="BW9" i="1"/>
  <c r="BV9" i="1"/>
  <c r="BU9" i="1"/>
  <c r="BN9" i="1"/>
  <c r="BM9" i="1"/>
  <c r="BL9" i="1"/>
  <c r="BK9" i="1"/>
  <c r="BG9" i="1"/>
  <c r="BF9" i="1"/>
  <c r="BC9" i="1"/>
  <c r="BB9" i="1"/>
  <c r="BA9" i="1"/>
  <c r="AY9" i="1"/>
  <c r="AX9" i="1"/>
  <c r="AS9" i="1"/>
  <c r="AR9" i="1"/>
  <c r="AO9" i="1"/>
  <c r="AT9" i="1" s="1"/>
  <c r="AN9" i="1"/>
  <c r="X9" i="1"/>
  <c r="W9" i="1"/>
  <c r="L9" i="1"/>
  <c r="AM9" i="1" s="1"/>
  <c r="K9" i="1"/>
  <c r="AV9" i="1" s="1"/>
  <c r="BX8" i="1"/>
  <c r="BN8" i="1"/>
  <c r="BG8" i="1"/>
  <c r="BF8" i="1"/>
  <c r="BC8" i="1"/>
  <c r="AY8" i="1"/>
  <c r="AX8" i="1"/>
  <c r="AT8" i="1"/>
  <c r="AS8" i="1"/>
  <c r="AO8" i="1"/>
  <c r="AN8" i="1"/>
  <c r="AL8" i="1"/>
  <c r="AQ8" i="1" s="1"/>
  <c r="X8" i="1"/>
  <c r="W8" i="1"/>
  <c r="O8" i="1"/>
  <c r="L8" i="1"/>
  <c r="K8" i="1"/>
  <c r="BA8" i="1" s="1"/>
  <c r="BG7" i="1"/>
  <c r="BF7" i="1"/>
  <c r="BC7" i="1"/>
  <c r="BB7" i="1"/>
  <c r="BA7" i="1"/>
  <c r="AY7" i="1"/>
  <c r="AX7" i="1"/>
  <c r="AW7" i="1"/>
  <c r="AV7" i="1"/>
  <c r="AT7" i="1"/>
  <c r="AS7" i="1"/>
  <c r="AR7" i="1"/>
  <c r="AQ7" i="1"/>
  <c r="AO7" i="1"/>
  <c r="AN7" i="1"/>
  <c r="AM7" i="1"/>
  <c r="AL7" i="1"/>
  <c r="AC7" i="1"/>
  <c r="AB7" i="1"/>
  <c r="X7" i="1"/>
  <c r="W7" i="1"/>
  <c r="S7" i="1"/>
  <c r="AD7" i="1" s="1"/>
  <c r="O7" i="1"/>
  <c r="L7" i="1"/>
  <c r="K7" i="1"/>
  <c r="BX6" i="1"/>
  <c r="BN6" i="1"/>
  <c r="BG6" i="1"/>
  <c r="BF6" i="1"/>
  <c r="BC6" i="1"/>
  <c r="AY6" i="1"/>
  <c r="AX6" i="1"/>
  <c r="AV6" i="1"/>
  <c r="AT6" i="1"/>
  <c r="AS6" i="1"/>
  <c r="AO6" i="1"/>
  <c r="AN6" i="1"/>
  <c r="Y6" i="1"/>
  <c r="X6" i="1"/>
  <c r="W6" i="1"/>
  <c r="S6" i="1"/>
  <c r="BH6" i="1" s="1"/>
  <c r="O6" i="1"/>
  <c r="L6" i="1"/>
  <c r="K6" i="1"/>
  <c r="BA6" i="1" s="1"/>
  <c r="C6" i="1"/>
  <c r="BX5" i="1"/>
  <c r="BN5" i="1"/>
  <c r="BM5" i="1"/>
  <c r="BG5" i="1"/>
  <c r="BF5" i="1"/>
  <c r="BC5" i="1"/>
  <c r="BB5" i="1"/>
  <c r="AY5" i="1"/>
  <c r="AX5" i="1"/>
  <c r="AT5" i="1"/>
  <c r="AS5" i="1"/>
  <c r="AO5" i="1"/>
  <c r="AN5" i="1"/>
  <c r="Y5" i="1"/>
  <c r="X5" i="1"/>
  <c r="W5" i="1"/>
  <c r="S5" i="1"/>
  <c r="BH5" i="1" s="1"/>
  <c r="L5" i="1"/>
  <c r="K5" i="1"/>
  <c r="F5" i="1"/>
  <c r="D5" i="1"/>
  <c r="G5" i="1" s="1"/>
  <c r="BH4" i="1"/>
  <c r="BG4" i="1"/>
  <c r="BF4" i="1"/>
  <c r="BC4" i="1"/>
  <c r="AY4" i="1"/>
  <c r="AX4" i="1"/>
  <c r="AW4" i="1"/>
  <c r="AV4" i="1"/>
  <c r="AT4" i="1"/>
  <c r="AS4" i="1"/>
  <c r="AO4" i="1"/>
  <c r="AN4" i="1"/>
  <c r="AM4" i="1"/>
  <c r="AR4" i="1" s="1"/>
  <c r="AL4" i="1"/>
  <c r="AQ4" i="1" s="1"/>
  <c r="AD4" i="1"/>
  <c r="AC4" i="1"/>
  <c r="AB4" i="1"/>
  <c r="Y4" i="1"/>
  <c r="X4" i="1"/>
  <c r="W4" i="1"/>
  <c r="T4" i="1"/>
  <c r="S4" i="1"/>
  <c r="L4" i="1"/>
  <c r="K4" i="1"/>
  <c r="C24" i="1" s="1"/>
  <c r="CC3" i="1"/>
  <c r="CA3" i="1"/>
  <c r="BZ3" i="1"/>
  <c r="BS3" i="1"/>
  <c r="BQ3" i="1"/>
  <c r="BR3" i="1" s="1"/>
  <c r="U3" i="1"/>
  <c r="I3" i="1"/>
  <c r="CB2" i="1"/>
  <c r="BW2" i="1"/>
  <c r="BR2" i="1"/>
  <c r="BQ2" i="1"/>
  <c r="BM2" i="1"/>
  <c r="BH2" i="1"/>
  <c r="BC2" i="1"/>
  <c r="AY2" i="1"/>
  <c r="AX2" i="1"/>
  <c r="AT2" i="1"/>
  <c r="AO2" i="1"/>
  <c r="AH2" i="1"/>
  <c r="AM2" i="1" s="1"/>
  <c r="AR2" i="1" s="1"/>
  <c r="U2" i="1"/>
  <c r="T2" i="1"/>
  <c r="S2" i="1"/>
  <c r="O2" i="1"/>
  <c r="M2" i="1"/>
  <c r="Y2" i="1" s="1"/>
  <c r="AD2" i="1" s="1"/>
  <c r="AI2" i="1" s="1"/>
  <c r="AN2" i="1" s="1"/>
  <c r="AS2" i="1" s="1"/>
  <c r="L2" i="1"/>
  <c r="CA2" i="1" s="1"/>
  <c r="K2" i="1"/>
  <c r="W2" i="1" s="1"/>
  <c r="D38" i="5"/>
  <c r="C38" i="5"/>
  <c r="H6" i="5"/>
  <c r="G6" i="5"/>
  <c r="F6" i="5"/>
  <c r="E6" i="5"/>
  <c r="D6" i="5"/>
  <c r="Y5" i="10" l="1"/>
  <c r="L6" i="10"/>
  <c r="AA4" i="10"/>
  <c r="O5" i="10"/>
  <c r="J6" i="10"/>
  <c r="B41" i="10"/>
  <c r="B45" i="10"/>
  <c r="M5" i="10"/>
  <c r="K6" i="10"/>
  <c r="B40" i="10"/>
  <c r="B44" i="10"/>
  <c r="B47" i="10"/>
  <c r="B39" i="10"/>
  <c r="U4" i="1"/>
  <c r="BA2" i="1"/>
  <c r="T5" i="1"/>
  <c r="BI4" i="1"/>
  <c r="Z4" i="1"/>
  <c r="AE4" i="1"/>
  <c r="BW6" i="1"/>
  <c r="BV6" i="1"/>
  <c r="BU6" i="1"/>
  <c r="AV8" i="1"/>
  <c r="BV5" i="1"/>
  <c r="BU5" i="1"/>
  <c r="BB2" i="1"/>
  <c r="BW8" i="1"/>
  <c r="BV8" i="1"/>
  <c r="BU8" i="1"/>
  <c r="BB12" i="1"/>
  <c r="AM12" i="1"/>
  <c r="AR12" i="1" s="1"/>
  <c r="AW12" i="1"/>
  <c r="BA5" i="1"/>
  <c r="AV5" i="1"/>
  <c r="AL5" i="1"/>
  <c r="AQ5" i="1" s="1"/>
  <c r="O5" i="1"/>
  <c r="C9" i="1"/>
  <c r="CB3" i="1"/>
  <c r="D22" i="1"/>
  <c r="AW5" i="1"/>
  <c r="AM5" i="1"/>
  <c r="AR5" i="1" s="1"/>
  <c r="AL6" i="1"/>
  <c r="AQ6" i="1" s="1"/>
  <c r="O12" i="1"/>
  <c r="BM12" i="1"/>
  <c r="BL12" i="1"/>
  <c r="BK12" i="1"/>
  <c r="BF2" i="1"/>
  <c r="BB6" i="1"/>
  <c r="AM6" i="1"/>
  <c r="AR6" i="1" s="1"/>
  <c r="AW6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C26" i="1"/>
  <c r="BL5" i="1"/>
  <c r="BK5" i="1"/>
  <c r="AW19" i="1"/>
  <c r="AM19" i="1"/>
  <c r="AR19" i="1" s="1"/>
  <c r="BB19" i="1"/>
  <c r="D26" i="1"/>
  <c r="BM6" i="1"/>
  <c r="BL6" i="1"/>
  <c r="BK6" i="1"/>
  <c r="BB8" i="1"/>
  <c r="AW8" i="1"/>
  <c r="AM8" i="1"/>
  <c r="AR8" i="1" s="1"/>
  <c r="BW12" i="1"/>
  <c r="BV12" i="1"/>
  <c r="BU12" i="1"/>
  <c r="BZ2" i="1"/>
  <c r="BK2" i="1"/>
  <c r="AB2" i="1"/>
  <c r="Q2" i="1"/>
  <c r="BU2" i="1"/>
  <c r="AV2" i="1"/>
  <c r="BL2" i="1"/>
  <c r="AC2" i="1"/>
  <c r="R2" i="1"/>
  <c r="AW2" i="1"/>
  <c r="BG2" i="1"/>
  <c r="BV2" i="1"/>
  <c r="X2" i="1"/>
  <c r="AG2" i="1"/>
  <c r="AL2" i="1" s="1"/>
  <c r="AQ2" i="1" s="1"/>
  <c r="BP2" i="1"/>
  <c r="D24" i="1"/>
  <c r="BW5" i="1"/>
  <c r="Y7" i="1"/>
  <c r="S8" i="1"/>
  <c r="BH7" i="1"/>
  <c r="BM8" i="1"/>
  <c r="BL8" i="1"/>
  <c r="BK8" i="1"/>
  <c r="BB15" i="1"/>
  <c r="AM15" i="1"/>
  <c r="AR15" i="1" s="1"/>
  <c r="AW15" i="1"/>
  <c r="BA33" i="1"/>
  <c r="AV33" i="1"/>
  <c r="AL33" i="1"/>
  <c r="AQ33" i="1" s="1"/>
  <c r="O33" i="1"/>
  <c r="BA24" i="1"/>
  <c r="BL24" i="1"/>
  <c r="BV24" i="1"/>
  <c r="AM25" i="1"/>
  <c r="AR25" i="1" s="1"/>
  <c r="AW25" i="1"/>
  <c r="AV27" i="1"/>
  <c r="BU27" i="1"/>
  <c r="BM29" i="1"/>
  <c r="AV31" i="1"/>
  <c r="AL31" i="1"/>
  <c r="AQ31" i="1" s="1"/>
  <c r="BA31" i="1"/>
  <c r="O31" i="1"/>
  <c r="AW32" i="1"/>
  <c r="AM32" i="1"/>
  <c r="AR32" i="1" s="1"/>
  <c r="BW33" i="1"/>
  <c r="BV33" i="1"/>
  <c r="BU33" i="1"/>
  <c r="AV37" i="1"/>
  <c r="AL37" i="1"/>
  <c r="AQ37" i="1" s="1"/>
  <c r="O37" i="1"/>
  <c r="BA37" i="1"/>
  <c r="BB39" i="1"/>
  <c r="AW39" i="1"/>
  <c r="AM39" i="1"/>
  <c r="AR39" i="1" s="1"/>
  <c r="BB41" i="1"/>
  <c r="AW41" i="1"/>
  <c r="AM41" i="1"/>
  <c r="AR41" i="1" s="1"/>
  <c r="O9" i="1"/>
  <c r="AL9" i="1"/>
  <c r="AQ9" i="1" s="1"/>
  <c r="C13" i="1"/>
  <c r="O13" i="1"/>
  <c r="AL13" i="1"/>
  <c r="AQ13" i="1" s="1"/>
  <c r="O17" i="1"/>
  <c r="AL17" i="1"/>
  <c r="AQ17" i="1" s="1"/>
  <c r="AV17" i="1"/>
  <c r="BK20" i="1"/>
  <c r="BU20" i="1"/>
  <c r="O21" i="1"/>
  <c r="AL21" i="1"/>
  <c r="AQ21" i="1" s="1"/>
  <c r="AV21" i="1"/>
  <c r="O23" i="1"/>
  <c r="AL23" i="1"/>
  <c r="AQ23" i="1" s="1"/>
  <c r="AV23" i="1"/>
  <c r="BW27" i="1"/>
  <c r="AW30" i="1"/>
  <c r="AM30" i="1"/>
  <c r="AR30" i="1" s="1"/>
  <c r="AW31" i="1"/>
  <c r="AM31" i="1"/>
  <c r="AR31" i="1" s="1"/>
  <c r="BB31" i="1"/>
  <c r="O15" i="1"/>
  <c r="AL15" i="1"/>
  <c r="AQ15" i="1" s="1"/>
  <c r="AV15" i="1"/>
  <c r="O4" i="1"/>
  <c r="AW9" i="1"/>
  <c r="D13" i="1"/>
  <c r="AW13" i="1"/>
  <c r="BU15" i="1"/>
  <c r="O16" i="1"/>
  <c r="AM17" i="1"/>
  <c r="AR17" i="1" s="1"/>
  <c r="BL20" i="1"/>
  <c r="BV20" i="1"/>
  <c r="AM21" i="1"/>
  <c r="AR21" i="1" s="1"/>
  <c r="AM23" i="1"/>
  <c r="AR23" i="1" s="1"/>
  <c r="BA4" i="1"/>
  <c r="B51" i="1"/>
  <c r="B49" i="1"/>
  <c r="B47" i="1"/>
  <c r="B46" i="1"/>
  <c r="B44" i="1"/>
  <c r="B50" i="1"/>
  <c r="B48" i="1"/>
  <c r="B45" i="1"/>
  <c r="B53" i="1"/>
  <c r="BK15" i="1"/>
  <c r="BB4" i="1"/>
  <c r="O11" i="1"/>
  <c r="AL11" i="1"/>
  <c r="AQ11" i="1" s="1"/>
  <c r="AL19" i="1"/>
  <c r="AQ19" i="1" s="1"/>
  <c r="O22" i="1"/>
  <c r="AV26" i="1"/>
  <c r="BV26" i="1"/>
  <c r="O27" i="1"/>
  <c r="BM27" i="1"/>
  <c r="AV29" i="1"/>
  <c r="AL29" i="1"/>
  <c r="AQ29" i="1" s="1"/>
  <c r="O29" i="1"/>
  <c r="BA29" i="1"/>
  <c r="BK59" i="1"/>
  <c r="BM59" i="1"/>
  <c r="BL59" i="1"/>
  <c r="BK17" i="1"/>
  <c r="BU17" i="1"/>
  <c r="BK21" i="1"/>
  <c r="BU21" i="1"/>
  <c r="C22" i="1"/>
  <c r="BK23" i="1"/>
  <c r="BU23" i="1"/>
  <c r="O24" i="1"/>
  <c r="AL24" i="1"/>
  <c r="AQ24" i="1" s="1"/>
  <c r="AW26" i="1"/>
  <c r="BK26" i="1"/>
  <c r="AM28" i="1"/>
  <c r="AR28" i="1" s="1"/>
  <c r="AW33" i="1"/>
  <c r="BM33" i="1"/>
  <c r="BL33" i="1"/>
  <c r="BK33" i="1"/>
  <c r="BA35" i="1"/>
  <c r="AV35" i="1"/>
  <c r="AL35" i="1"/>
  <c r="AQ35" i="1" s="1"/>
  <c r="O35" i="1"/>
  <c r="AW53" i="1"/>
  <c r="BB53" i="1"/>
  <c r="BM57" i="1"/>
  <c r="BL57" i="1"/>
  <c r="BK57" i="1"/>
  <c r="AM24" i="1"/>
  <c r="AR24" i="1" s="1"/>
  <c r="AM26" i="1"/>
  <c r="AR26" i="1" s="1"/>
  <c r="BL26" i="1"/>
  <c r="BA54" i="1"/>
  <c r="O54" i="1"/>
  <c r="AV54" i="1"/>
  <c r="AL54" i="1"/>
  <c r="AQ54" i="1" s="1"/>
  <c r="BM96" i="1"/>
  <c r="BL96" i="1"/>
  <c r="BK96" i="1"/>
  <c r="BA83" i="1"/>
  <c r="AV83" i="1"/>
  <c r="AL83" i="1"/>
  <c r="AQ83" i="1" s="1"/>
  <c r="O83" i="1"/>
  <c r="O39" i="1"/>
  <c r="AL39" i="1"/>
  <c r="AQ39" i="1" s="1"/>
  <c r="AV39" i="1"/>
  <c r="O41" i="1"/>
  <c r="AL41" i="1"/>
  <c r="AQ41" i="1" s="1"/>
  <c r="AV41" i="1"/>
  <c r="BV51" i="1"/>
  <c r="AV52" i="1"/>
  <c r="BK53" i="1"/>
  <c r="BV53" i="1"/>
  <c r="AV56" i="1"/>
  <c r="BW56" i="1"/>
  <c r="BV56" i="1"/>
  <c r="AL57" i="1"/>
  <c r="AQ57" i="1" s="1"/>
  <c r="AW60" i="1"/>
  <c r="O63" i="1"/>
  <c r="AV64" i="1"/>
  <c r="AL64" i="1"/>
  <c r="AQ64" i="1" s="1"/>
  <c r="BA64" i="1"/>
  <c r="O64" i="1"/>
  <c r="BU65" i="1"/>
  <c r="BA73" i="1"/>
  <c r="AV73" i="1"/>
  <c r="AL73" i="1"/>
  <c r="AQ73" i="1" s="1"/>
  <c r="O73" i="1"/>
  <c r="BB83" i="1"/>
  <c r="AW83" i="1"/>
  <c r="AM83" i="1"/>
  <c r="AR83" i="1" s="1"/>
  <c r="BW83" i="1"/>
  <c r="BV83" i="1"/>
  <c r="BU83" i="1"/>
  <c r="BA87" i="1"/>
  <c r="AL87" i="1"/>
  <c r="AQ87" i="1" s="1"/>
  <c r="O87" i="1"/>
  <c r="AV87" i="1"/>
  <c r="BW51" i="1"/>
  <c r="AM54" i="1"/>
  <c r="AR54" i="1" s="1"/>
  <c r="AW54" i="1"/>
  <c r="AV55" i="1"/>
  <c r="AL55" i="1"/>
  <c r="AQ55" i="1" s="1"/>
  <c r="BA55" i="1"/>
  <c r="AW56" i="1"/>
  <c r="BB57" i="1"/>
  <c r="AW57" i="1"/>
  <c r="AM57" i="1"/>
  <c r="AR57" i="1" s="1"/>
  <c r="BM60" i="1"/>
  <c r="BL60" i="1"/>
  <c r="BV65" i="1"/>
  <c r="BM66" i="1"/>
  <c r="BL66" i="1"/>
  <c r="BK66" i="1"/>
  <c r="BB73" i="1"/>
  <c r="AW73" i="1"/>
  <c r="AM73" i="1"/>
  <c r="AR73" i="1" s="1"/>
  <c r="BM81" i="1"/>
  <c r="BL81" i="1"/>
  <c r="BK81" i="1"/>
  <c r="BM110" i="1"/>
  <c r="BL110" i="1"/>
  <c r="BK110" i="1"/>
  <c r="BB55" i="1"/>
  <c r="BM56" i="1"/>
  <c r="BL56" i="1"/>
  <c r="AV60" i="1"/>
  <c r="AL60" i="1"/>
  <c r="AQ60" i="1" s="1"/>
  <c r="O60" i="1"/>
  <c r="BA60" i="1"/>
  <c r="BV63" i="1"/>
  <c r="BU63" i="1"/>
  <c r="AV65" i="1"/>
  <c r="AL65" i="1"/>
  <c r="AQ65" i="1" s="1"/>
  <c r="O65" i="1"/>
  <c r="BM68" i="1"/>
  <c r="BL68" i="1"/>
  <c r="BK68" i="1"/>
  <c r="BA81" i="1"/>
  <c r="AV81" i="1"/>
  <c r="AL81" i="1"/>
  <c r="AQ81" i="1" s="1"/>
  <c r="O81" i="1"/>
  <c r="AV94" i="1"/>
  <c r="AL94" i="1"/>
  <c r="AQ94" i="1" s="1"/>
  <c r="BA94" i="1"/>
  <c r="O94" i="1"/>
  <c r="BW110" i="1"/>
  <c r="BV110" i="1"/>
  <c r="BU110" i="1"/>
  <c r="AM34" i="1"/>
  <c r="AR34" i="1" s="1"/>
  <c r="BK35" i="1"/>
  <c r="BU35" i="1"/>
  <c r="AM38" i="1"/>
  <c r="AR38" i="1" s="1"/>
  <c r="BK39" i="1"/>
  <c r="BU39" i="1"/>
  <c r="AM40" i="1"/>
  <c r="AR40" i="1" s="1"/>
  <c r="BK41" i="1"/>
  <c r="BU41" i="1"/>
  <c r="AM42" i="1"/>
  <c r="AR42" i="1" s="1"/>
  <c r="AM43" i="1"/>
  <c r="AR43" i="1" s="1"/>
  <c r="AM45" i="1"/>
  <c r="AR45" i="1" s="1"/>
  <c r="AM48" i="1"/>
  <c r="AR48" i="1" s="1"/>
  <c r="AM50" i="1"/>
  <c r="AR50" i="1" s="1"/>
  <c r="AM60" i="1"/>
  <c r="AR60" i="1" s="1"/>
  <c r="AV61" i="1"/>
  <c r="AL61" i="1"/>
  <c r="AQ61" i="1" s="1"/>
  <c r="O61" i="1"/>
  <c r="BB65" i="1"/>
  <c r="AW65" i="1"/>
  <c r="AM65" i="1"/>
  <c r="AR65" i="1" s="1"/>
  <c r="BB81" i="1"/>
  <c r="AW81" i="1"/>
  <c r="AM81" i="1"/>
  <c r="AR81" i="1" s="1"/>
  <c r="BW81" i="1"/>
  <c r="BV81" i="1"/>
  <c r="BU81" i="1"/>
  <c r="BW102" i="1"/>
  <c r="BV102" i="1"/>
  <c r="BU102" i="1"/>
  <c r="BA110" i="1"/>
  <c r="AV110" i="1"/>
  <c r="AL110" i="1"/>
  <c r="AQ110" i="1" s="1"/>
  <c r="O110" i="1"/>
  <c r="BL35" i="1"/>
  <c r="BV35" i="1"/>
  <c r="BL39" i="1"/>
  <c r="BV39" i="1"/>
  <c r="BL41" i="1"/>
  <c r="BV41" i="1"/>
  <c r="BA52" i="1"/>
  <c r="O52" i="1"/>
  <c r="BB61" i="1"/>
  <c r="AW61" i="1"/>
  <c r="AM61" i="1"/>
  <c r="AR61" i="1" s="1"/>
  <c r="AV63" i="1"/>
  <c r="BK65" i="1"/>
  <c r="BW66" i="1"/>
  <c r="BV66" i="1"/>
  <c r="BU66" i="1"/>
  <c r="BA102" i="1"/>
  <c r="AV102" i="1"/>
  <c r="AL102" i="1"/>
  <c r="AQ102" i="1" s="1"/>
  <c r="O102" i="1"/>
  <c r="BW60" i="1"/>
  <c r="BV60" i="1"/>
  <c r="BU60" i="1"/>
  <c r="AL63" i="1"/>
  <c r="AQ63" i="1" s="1"/>
  <c r="BL65" i="1"/>
  <c r="BW68" i="1"/>
  <c r="BV68" i="1"/>
  <c r="BU68" i="1"/>
  <c r="AV79" i="1"/>
  <c r="AL79" i="1"/>
  <c r="AQ79" i="1" s="1"/>
  <c r="BA79" i="1"/>
  <c r="O79" i="1"/>
  <c r="AM86" i="1"/>
  <c r="AR86" i="1" s="1"/>
  <c r="AV53" i="1"/>
  <c r="AL53" i="1"/>
  <c r="AQ53" i="1" s="1"/>
  <c r="O53" i="1"/>
  <c r="AV59" i="1"/>
  <c r="AL59" i="1"/>
  <c r="AQ59" i="1" s="1"/>
  <c r="O59" i="1"/>
  <c r="BA59" i="1"/>
  <c r="BL63" i="1"/>
  <c r="BK63" i="1"/>
  <c r="AW79" i="1"/>
  <c r="AM79" i="1"/>
  <c r="AR79" i="1" s="1"/>
  <c r="BB79" i="1"/>
  <c r="BM83" i="1"/>
  <c r="BL83" i="1"/>
  <c r="BK83" i="1"/>
  <c r="BB85" i="1"/>
  <c r="BK86" i="1"/>
  <c r="BA96" i="1"/>
  <c r="AV96" i="1"/>
  <c r="AL96" i="1"/>
  <c r="AQ96" i="1" s="1"/>
  <c r="O96" i="1"/>
  <c r="BW96" i="1"/>
  <c r="BV96" i="1"/>
  <c r="BU96" i="1"/>
  <c r="AM67" i="1"/>
  <c r="AR67" i="1" s="1"/>
  <c r="AW67" i="1"/>
  <c r="BB69" i="1"/>
  <c r="BB71" i="1"/>
  <c r="BK74" i="1"/>
  <c r="BU74" i="1"/>
  <c r="BB75" i="1"/>
  <c r="BB77" i="1"/>
  <c r="BK84" i="1"/>
  <c r="BU84" i="1"/>
  <c r="BL86" i="1"/>
  <c r="BM104" i="1"/>
  <c r="BL104" i="1"/>
  <c r="BK104" i="1"/>
  <c r="O70" i="1"/>
  <c r="O72" i="1"/>
  <c r="AL72" i="1"/>
  <c r="AQ72" i="1" s="1"/>
  <c r="BL74" i="1"/>
  <c r="BV74" i="1"/>
  <c r="O76" i="1"/>
  <c r="O78" i="1"/>
  <c r="AL78" i="1"/>
  <c r="AQ78" i="1" s="1"/>
  <c r="O80" i="1"/>
  <c r="AL80" i="1"/>
  <c r="AQ80" i="1" s="1"/>
  <c r="AL82" i="1"/>
  <c r="AQ82" i="1" s="1"/>
  <c r="BL84" i="1"/>
  <c r="BV84" i="1"/>
  <c r="BK87" i="1"/>
  <c r="AM89" i="1"/>
  <c r="AR89" i="1" s="1"/>
  <c r="BA104" i="1"/>
  <c r="AV104" i="1"/>
  <c r="AL104" i="1"/>
  <c r="AQ104" i="1" s="1"/>
  <c r="O104" i="1"/>
  <c r="BW104" i="1"/>
  <c r="BV104" i="1"/>
  <c r="BU104" i="1"/>
  <c r="BM87" i="1"/>
  <c r="BW119" i="1"/>
  <c r="BV119" i="1"/>
  <c r="BU119" i="1"/>
  <c r="AV100" i="1"/>
  <c r="AL100" i="1"/>
  <c r="AQ100" i="1" s="1"/>
  <c r="BA100" i="1"/>
  <c r="O100" i="1"/>
  <c r="AM69" i="1"/>
  <c r="AR69" i="1" s="1"/>
  <c r="AM71" i="1"/>
  <c r="AR71" i="1" s="1"/>
  <c r="AM75" i="1"/>
  <c r="AR75" i="1" s="1"/>
  <c r="AM77" i="1"/>
  <c r="AR77" i="1" s="1"/>
  <c r="BM102" i="1"/>
  <c r="BL102" i="1"/>
  <c r="BK102" i="1"/>
  <c r="BA118" i="1"/>
  <c r="AL118" i="1"/>
  <c r="AQ118" i="1" s="1"/>
  <c r="AV118" i="1"/>
  <c r="O118" i="1"/>
  <c r="BB121" i="1"/>
  <c r="AM121" i="1"/>
  <c r="AR121" i="1" s="1"/>
  <c r="AW121" i="1"/>
  <c r="AM97" i="1"/>
  <c r="AR97" i="1" s="1"/>
  <c r="AW97" i="1"/>
  <c r="BB103" i="1"/>
  <c r="AM105" i="1"/>
  <c r="AR105" i="1" s="1"/>
  <c r="AW105" i="1"/>
  <c r="AM107" i="1"/>
  <c r="AR107" i="1" s="1"/>
  <c r="AW107" i="1"/>
  <c r="BB109" i="1"/>
  <c r="AM111" i="1"/>
  <c r="AR111" i="1" s="1"/>
  <c r="AW111" i="1"/>
  <c r="AM113" i="1"/>
  <c r="AR113" i="1" s="1"/>
  <c r="AW113" i="1"/>
  <c r="AM115" i="1"/>
  <c r="AR115" i="1" s="1"/>
  <c r="AW115" i="1"/>
  <c r="BB117" i="1"/>
  <c r="AV122" i="1"/>
  <c r="BB139" i="1"/>
  <c r="AM139" i="1"/>
  <c r="AR139" i="1" s="1"/>
  <c r="AW139" i="1"/>
  <c r="BW167" i="1"/>
  <c r="BV167" i="1"/>
  <c r="BU167" i="1"/>
  <c r="BM120" i="1"/>
  <c r="AL122" i="1"/>
  <c r="AQ122" i="1" s="1"/>
  <c r="BB126" i="1"/>
  <c r="AW126" i="1"/>
  <c r="AM126" i="1"/>
  <c r="AR126" i="1" s="1"/>
  <c r="BW128" i="1"/>
  <c r="BV128" i="1"/>
  <c r="BU128" i="1"/>
  <c r="AV146" i="1"/>
  <c r="AL146" i="1"/>
  <c r="AQ146" i="1" s="1"/>
  <c r="O146" i="1"/>
  <c r="BA146" i="1"/>
  <c r="BB94" i="1"/>
  <c r="AM96" i="1"/>
  <c r="AR96" i="1" s="1"/>
  <c r="AM102" i="1"/>
  <c r="AR102" i="1" s="1"/>
  <c r="AM104" i="1"/>
  <c r="AR104" i="1" s="1"/>
  <c r="AM110" i="1"/>
  <c r="AR110" i="1" s="1"/>
  <c r="O122" i="1"/>
  <c r="AL123" i="1"/>
  <c r="AQ123" i="1" s="1"/>
  <c r="O126" i="1"/>
  <c r="BM126" i="1"/>
  <c r="BL126" i="1"/>
  <c r="BK126" i="1"/>
  <c r="BA133" i="1"/>
  <c r="AV133" i="1"/>
  <c r="AL133" i="1"/>
  <c r="AQ133" i="1" s="1"/>
  <c r="O133" i="1"/>
  <c r="BB138" i="1"/>
  <c r="AW138" i="1"/>
  <c r="AM138" i="1"/>
  <c r="AR138" i="1" s="1"/>
  <c r="O91" i="1"/>
  <c r="O93" i="1"/>
  <c r="AL93" i="1"/>
  <c r="AQ93" i="1" s="1"/>
  <c r="O95" i="1"/>
  <c r="AL95" i="1"/>
  <c r="AQ95" i="1" s="1"/>
  <c r="O99" i="1"/>
  <c r="AL99" i="1"/>
  <c r="AQ99" i="1" s="1"/>
  <c r="O101" i="1"/>
  <c r="AL101" i="1"/>
  <c r="AQ101" i="1" s="1"/>
  <c r="AL103" i="1"/>
  <c r="AQ103" i="1" s="1"/>
  <c r="O109" i="1"/>
  <c r="AL109" i="1"/>
  <c r="AQ109" i="1" s="1"/>
  <c r="BL111" i="1"/>
  <c r="BV111" i="1"/>
  <c r="BL113" i="1"/>
  <c r="BV113" i="1"/>
  <c r="O115" i="1"/>
  <c r="O117" i="1"/>
  <c r="AL117" i="1"/>
  <c r="AQ117" i="1" s="1"/>
  <c r="AW118" i="1"/>
  <c r="BK122" i="1"/>
  <c r="AW123" i="1"/>
  <c r="AM123" i="1"/>
  <c r="AR123" i="1" s="1"/>
  <c r="BA123" i="1"/>
  <c r="AW124" i="1"/>
  <c r="BU125" i="1"/>
  <c r="AL128" i="1"/>
  <c r="AQ128" i="1" s="1"/>
  <c r="BL141" i="1"/>
  <c r="BM141" i="1"/>
  <c r="BK141" i="1"/>
  <c r="AM93" i="1"/>
  <c r="AR93" i="1" s="1"/>
  <c r="AM95" i="1"/>
  <c r="AR95" i="1" s="1"/>
  <c r="AM99" i="1"/>
  <c r="AR99" i="1" s="1"/>
  <c r="AM101" i="1"/>
  <c r="AR101" i="1" s="1"/>
  <c r="AM103" i="1"/>
  <c r="AR103" i="1" s="1"/>
  <c r="AM109" i="1"/>
  <c r="AR109" i="1" s="1"/>
  <c r="AM117" i="1"/>
  <c r="AR117" i="1" s="1"/>
  <c r="BL122" i="1"/>
  <c r="BV125" i="1"/>
  <c r="AV126" i="1"/>
  <c r="AW119" i="1"/>
  <c r="AM119" i="1"/>
  <c r="AR119" i="1" s="1"/>
  <c r="BK119" i="1"/>
  <c r="AL120" i="1"/>
  <c r="AQ120" i="1" s="1"/>
  <c r="AV125" i="1"/>
  <c r="AL125" i="1"/>
  <c r="AQ125" i="1" s="1"/>
  <c r="O125" i="1"/>
  <c r="BW126" i="1"/>
  <c r="BV126" i="1"/>
  <c r="BU126" i="1"/>
  <c r="BB128" i="1"/>
  <c r="AW128" i="1"/>
  <c r="AM128" i="1"/>
  <c r="AR128" i="1" s="1"/>
  <c r="BM128" i="1"/>
  <c r="BL128" i="1"/>
  <c r="BK128" i="1"/>
  <c r="AV140" i="1"/>
  <c r="AL140" i="1"/>
  <c r="AQ140" i="1" s="1"/>
  <c r="O140" i="1"/>
  <c r="BM146" i="1"/>
  <c r="BL146" i="1"/>
  <c r="BK146" i="1"/>
  <c r="BK129" i="1"/>
  <c r="BU129" i="1"/>
  <c r="BK131" i="1"/>
  <c r="BU131" i="1"/>
  <c r="AM134" i="1"/>
  <c r="AR134" i="1" s="1"/>
  <c r="AW134" i="1"/>
  <c r="BK135" i="1"/>
  <c r="BU135" i="1"/>
  <c r="BA137" i="1"/>
  <c r="O138" i="1"/>
  <c r="O139" i="1"/>
  <c r="AL141" i="1"/>
  <c r="AQ141" i="1" s="1"/>
  <c r="BB152" i="1"/>
  <c r="AW152" i="1"/>
  <c r="AM152" i="1"/>
  <c r="AR152" i="1" s="1"/>
  <c r="AL127" i="1"/>
  <c r="AQ127" i="1" s="1"/>
  <c r="BL129" i="1"/>
  <c r="BV129" i="1"/>
  <c r="BL131" i="1"/>
  <c r="BV131" i="1"/>
  <c r="BL135" i="1"/>
  <c r="BV135" i="1"/>
  <c r="AW141" i="1"/>
  <c r="AM141" i="1"/>
  <c r="AR141" i="1" s="1"/>
  <c r="BB141" i="1"/>
  <c r="AW142" i="1"/>
  <c r="BB144" i="1"/>
  <c r="AW144" i="1"/>
  <c r="AM144" i="1"/>
  <c r="AR144" i="1" s="1"/>
  <c r="BW146" i="1"/>
  <c r="BV146" i="1"/>
  <c r="BB159" i="1"/>
  <c r="AW159" i="1"/>
  <c r="AM125" i="1"/>
  <c r="AR125" i="1" s="1"/>
  <c r="AM127" i="1"/>
  <c r="AR127" i="1" s="1"/>
  <c r="AM133" i="1"/>
  <c r="AR133" i="1" s="1"/>
  <c r="BK134" i="1"/>
  <c r="BU134" i="1"/>
  <c r="BU140" i="1"/>
  <c r="O141" i="1"/>
  <c r="BU141" i="1"/>
  <c r="BB150" i="1"/>
  <c r="AW150" i="1"/>
  <c r="AM150" i="1"/>
  <c r="AR150" i="1" s="1"/>
  <c r="BW156" i="1"/>
  <c r="BV156" i="1"/>
  <c r="BU156" i="1"/>
  <c r="BA162" i="1"/>
  <c r="AL162" i="1"/>
  <c r="AQ162" i="1" s="1"/>
  <c r="AV162" i="1"/>
  <c r="BL134" i="1"/>
  <c r="BV134" i="1"/>
  <c r="BV140" i="1"/>
  <c r="AM142" i="1"/>
  <c r="AR142" i="1" s="1"/>
  <c r="AV143" i="1"/>
  <c r="BL143" i="1"/>
  <c r="BK143" i="1"/>
  <c r="AW148" i="1"/>
  <c r="AM148" i="1"/>
  <c r="AR148" i="1" s="1"/>
  <c r="BB148" i="1"/>
  <c r="O137" i="1"/>
  <c r="AL137" i="1"/>
  <c r="AQ137" i="1" s="1"/>
  <c r="AL143" i="1"/>
  <c r="AQ143" i="1" s="1"/>
  <c r="AM159" i="1"/>
  <c r="AR159" i="1" s="1"/>
  <c r="AV139" i="1"/>
  <c r="AL139" i="1"/>
  <c r="AQ139" i="1" s="1"/>
  <c r="AW143" i="1"/>
  <c r="AM143" i="1"/>
  <c r="AR143" i="1" s="1"/>
  <c r="BB143" i="1"/>
  <c r="BV143" i="1"/>
  <c r="BU143" i="1"/>
  <c r="BU158" i="1"/>
  <c r="BB162" i="1"/>
  <c r="AW162" i="1"/>
  <c r="AM162" i="1"/>
  <c r="AR162" i="1" s="1"/>
  <c r="BW188" i="1"/>
  <c r="BV188" i="1"/>
  <c r="BU188" i="1"/>
  <c r="AV155" i="1"/>
  <c r="AV158" i="1"/>
  <c r="BW158" i="1"/>
  <c r="BA170" i="1"/>
  <c r="AV170" i="1"/>
  <c r="AL170" i="1"/>
  <c r="AQ170" i="1" s="1"/>
  <c r="AV156" i="1"/>
  <c r="AL158" i="1"/>
  <c r="AQ158" i="1" s="1"/>
  <c r="BM162" i="1"/>
  <c r="BL162" i="1"/>
  <c r="AW165" i="1"/>
  <c r="AM165" i="1"/>
  <c r="AR165" i="1" s="1"/>
  <c r="AM147" i="1"/>
  <c r="AR147" i="1" s="1"/>
  <c r="AM149" i="1"/>
  <c r="AR149" i="1" s="1"/>
  <c r="BK150" i="1"/>
  <c r="BU150" i="1"/>
  <c r="AM151" i="1"/>
  <c r="AR151" i="1" s="1"/>
  <c r="BK152" i="1"/>
  <c r="BU152" i="1"/>
  <c r="BA154" i="1"/>
  <c r="AM155" i="1"/>
  <c r="AR155" i="1" s="1"/>
  <c r="BK155" i="1"/>
  <c r="AL156" i="1"/>
  <c r="AQ156" i="1" s="1"/>
  <c r="BW159" i="1"/>
  <c r="BV159" i="1"/>
  <c r="AW161" i="1"/>
  <c r="AM161" i="1"/>
  <c r="AR161" i="1" s="1"/>
  <c r="AL142" i="1"/>
  <c r="AQ142" i="1" s="1"/>
  <c r="AL148" i="1"/>
  <c r="AQ148" i="1" s="1"/>
  <c r="BL155" i="1"/>
  <c r="O156" i="1"/>
  <c r="BA174" i="1"/>
  <c r="AV174" i="1"/>
  <c r="AL174" i="1"/>
  <c r="AQ174" i="1" s="1"/>
  <c r="AM146" i="1"/>
  <c r="AR146" i="1" s="1"/>
  <c r="BK147" i="1"/>
  <c r="BU147" i="1"/>
  <c r="BK149" i="1"/>
  <c r="BU149" i="1"/>
  <c r="BK156" i="1"/>
  <c r="AW157" i="1"/>
  <c r="AM157" i="1"/>
  <c r="AR157" i="1" s="1"/>
  <c r="AV166" i="1"/>
  <c r="AL166" i="1"/>
  <c r="AQ166" i="1" s="1"/>
  <c r="BA166" i="1"/>
  <c r="BW192" i="1"/>
  <c r="BV192" i="1"/>
  <c r="BU192" i="1"/>
  <c r="BM159" i="1"/>
  <c r="BL159" i="1"/>
  <c r="BW162" i="1"/>
  <c r="BV162" i="1"/>
  <c r="BM167" i="1"/>
  <c r="BL167" i="1"/>
  <c r="BK167" i="1"/>
  <c r="BB169" i="1"/>
  <c r="AW178" i="1"/>
  <c r="AV179" i="1"/>
  <c r="AV180" i="1"/>
  <c r="AV183" i="1"/>
  <c r="AW186" i="1"/>
  <c r="AM186" i="1"/>
  <c r="AR186" i="1" s="1"/>
  <c r="BB166" i="1"/>
  <c r="AL167" i="1"/>
  <c r="AQ167" i="1" s="1"/>
  <c r="AV167" i="1"/>
  <c r="AM170" i="1"/>
  <c r="AR170" i="1" s="1"/>
  <c r="AW170" i="1"/>
  <c r="AM174" i="1"/>
  <c r="AR174" i="1" s="1"/>
  <c r="AW174" i="1"/>
  <c r="AM178" i="1"/>
  <c r="AR178" i="1" s="1"/>
  <c r="AL179" i="1"/>
  <c r="AQ179" i="1" s="1"/>
  <c r="AL180" i="1"/>
  <c r="AQ180" i="1" s="1"/>
  <c r="AW180" i="1"/>
  <c r="AL182" i="1"/>
  <c r="AQ182" i="1" s="1"/>
  <c r="AV182" i="1"/>
  <c r="AL183" i="1"/>
  <c r="AQ183" i="1" s="1"/>
  <c r="BA195" i="1"/>
  <c r="AV195" i="1"/>
  <c r="AL195" i="1"/>
  <c r="AQ195" i="1" s="1"/>
  <c r="AV200" i="1"/>
  <c r="BA200" i="1"/>
  <c r="BB207" i="1"/>
  <c r="AM207" i="1"/>
  <c r="AR207" i="1" s="1"/>
  <c r="AW207" i="1"/>
  <c r="AM163" i="1"/>
  <c r="AR163" i="1" s="1"/>
  <c r="AM167" i="1"/>
  <c r="AR167" i="1" s="1"/>
  <c r="AM175" i="1"/>
  <c r="AR175" i="1" s="1"/>
  <c r="AW179" i="1"/>
  <c r="AM179" i="1"/>
  <c r="AR179" i="1" s="1"/>
  <c r="AM180" i="1"/>
  <c r="AR180" i="1" s="1"/>
  <c r="AM182" i="1"/>
  <c r="AR182" i="1" s="1"/>
  <c r="AW182" i="1"/>
  <c r="BU182" i="1"/>
  <c r="AM183" i="1"/>
  <c r="AR183" i="1" s="1"/>
  <c r="AW197" i="1"/>
  <c r="AM197" i="1"/>
  <c r="AR197" i="1" s="1"/>
  <c r="BB197" i="1"/>
  <c r="BK170" i="1"/>
  <c r="BU170" i="1"/>
  <c r="BK174" i="1"/>
  <c r="BU174" i="1"/>
  <c r="BK182" i="1"/>
  <c r="BV182" i="1"/>
  <c r="BL186" i="1"/>
  <c r="AV187" i="1"/>
  <c r="AL187" i="1"/>
  <c r="AQ187" i="1" s="1"/>
  <c r="BB188" i="1"/>
  <c r="AW188" i="1"/>
  <c r="AM188" i="1"/>
  <c r="AR188" i="1" s="1"/>
  <c r="BB222" i="1"/>
  <c r="AM222" i="1"/>
  <c r="AR222" i="1" s="1"/>
  <c r="AW222" i="1"/>
  <c r="AM169" i="1"/>
  <c r="AR169" i="1" s="1"/>
  <c r="BL170" i="1"/>
  <c r="BV170" i="1"/>
  <c r="AM173" i="1"/>
  <c r="AR173" i="1" s="1"/>
  <c r="BL174" i="1"/>
  <c r="BV174" i="1"/>
  <c r="AM177" i="1"/>
  <c r="AR177" i="1" s="1"/>
  <c r="BB179" i="1"/>
  <c r="BM186" i="1"/>
  <c r="AW187" i="1"/>
  <c r="AM187" i="1"/>
  <c r="AR187" i="1" s="1"/>
  <c r="BA187" i="1"/>
  <c r="AM166" i="1"/>
  <c r="AR166" i="1" s="1"/>
  <c r="BM188" i="1"/>
  <c r="BL188" i="1"/>
  <c r="BK188" i="1"/>
  <c r="AL200" i="1"/>
  <c r="AQ200" i="1" s="1"/>
  <c r="BA204" i="1"/>
  <c r="AL204" i="1"/>
  <c r="AQ204" i="1" s="1"/>
  <c r="AV204" i="1"/>
  <c r="BL206" i="1"/>
  <c r="BK206" i="1"/>
  <c r="BM206" i="1"/>
  <c r="BB190" i="1"/>
  <c r="AW190" i="1"/>
  <c r="AM190" i="1"/>
  <c r="AR190" i="1" s="1"/>
  <c r="BM192" i="1"/>
  <c r="BL192" i="1"/>
  <c r="BK192" i="1"/>
  <c r="BB199" i="1"/>
  <c r="AW199" i="1"/>
  <c r="AM199" i="1"/>
  <c r="AR199" i="1" s="1"/>
  <c r="BA191" i="1"/>
  <c r="BB194" i="1"/>
  <c r="BM197" i="1"/>
  <c r="BM198" i="1"/>
  <c r="AM200" i="1"/>
  <c r="AR200" i="1" s="1"/>
  <c r="AV201" i="1"/>
  <c r="AL201" i="1"/>
  <c r="AQ201" i="1" s="1"/>
  <c r="BA201" i="1"/>
  <c r="BM201" i="1"/>
  <c r="BM203" i="1"/>
  <c r="AL210" i="1"/>
  <c r="AQ210" i="1" s="1"/>
  <c r="AV214" i="1"/>
  <c r="AL214" i="1"/>
  <c r="AQ214" i="1" s="1"/>
  <c r="BA214" i="1"/>
  <c r="BU236" i="1"/>
  <c r="BW236" i="1"/>
  <c r="BV236" i="1"/>
  <c r="AL192" i="1"/>
  <c r="AQ192" i="1" s="1"/>
  <c r="AV192" i="1"/>
  <c r="AM195" i="1"/>
  <c r="AR195" i="1" s="1"/>
  <c r="AW195" i="1"/>
  <c r="BB196" i="1"/>
  <c r="AV202" i="1"/>
  <c r="AL202" i="1"/>
  <c r="AQ202" i="1" s="1"/>
  <c r="AW214" i="1"/>
  <c r="AM214" i="1"/>
  <c r="AR214" i="1" s="1"/>
  <c r="BB214" i="1"/>
  <c r="AV217" i="1"/>
  <c r="AL217" i="1"/>
  <c r="AQ217" i="1" s="1"/>
  <c r="BA217" i="1"/>
  <c r="BW233" i="1"/>
  <c r="BV233" i="1"/>
  <c r="BU233" i="1"/>
  <c r="AM192" i="1"/>
  <c r="AR192" i="1" s="1"/>
  <c r="AW192" i="1"/>
  <c r="AM202" i="1"/>
  <c r="AR202" i="1" s="1"/>
  <c r="BA202" i="1"/>
  <c r="BV215" i="1"/>
  <c r="BU215" i="1"/>
  <c r="BW215" i="1"/>
  <c r="BB227" i="1"/>
  <c r="AM227" i="1"/>
  <c r="AR227" i="1" s="1"/>
  <c r="AW227" i="1"/>
  <c r="BV206" i="1"/>
  <c r="BU206" i="1"/>
  <c r="BM213" i="1"/>
  <c r="BL213" i="1"/>
  <c r="BK213" i="1"/>
  <c r="AL191" i="1"/>
  <c r="AQ191" i="1" s="1"/>
  <c r="AM194" i="1"/>
  <c r="AR194" i="1" s="1"/>
  <c r="BV201" i="1"/>
  <c r="AV203" i="1"/>
  <c r="AL203" i="1"/>
  <c r="AQ203" i="1" s="1"/>
  <c r="AW204" i="1"/>
  <c r="AW206" i="1"/>
  <c r="AM206" i="1"/>
  <c r="AR206" i="1" s="1"/>
  <c r="BB210" i="1"/>
  <c r="AW210" i="1"/>
  <c r="AM210" i="1"/>
  <c r="AR210" i="1" s="1"/>
  <c r="AW213" i="1"/>
  <c r="AM213" i="1"/>
  <c r="AR213" i="1" s="1"/>
  <c r="AM191" i="1"/>
  <c r="AR191" i="1" s="1"/>
  <c r="AW196" i="1"/>
  <c r="AV197" i="1"/>
  <c r="BU197" i="1"/>
  <c r="AV198" i="1"/>
  <c r="AV210" i="1"/>
  <c r="BU198" i="1"/>
  <c r="AW200" i="1"/>
  <c r="BB212" i="1"/>
  <c r="BM218" i="1"/>
  <c r="BL218" i="1"/>
  <c r="BK218" i="1"/>
  <c r="BA232" i="1"/>
  <c r="AL232" i="1"/>
  <c r="AQ232" i="1" s="1"/>
  <c r="AV232" i="1"/>
  <c r="AM203" i="1"/>
  <c r="AR203" i="1" s="1"/>
  <c r="AM211" i="1"/>
  <c r="AR211" i="1" s="1"/>
  <c r="BL215" i="1"/>
  <c r="BK215" i="1"/>
  <c r="AW218" i="1"/>
  <c r="BL230" i="1"/>
  <c r="BK230" i="1"/>
  <c r="AW232" i="1"/>
  <c r="AM232" i="1"/>
  <c r="AR232" i="1" s="1"/>
  <c r="BB232" i="1"/>
  <c r="BW237" i="1"/>
  <c r="BV237" i="1"/>
  <c r="BU237" i="1"/>
  <c r="AL205" i="1"/>
  <c r="AQ205" i="1" s="1"/>
  <c r="AL209" i="1"/>
  <c r="AQ209" i="1" s="1"/>
  <c r="BK210" i="1"/>
  <c r="BU210" i="1"/>
  <c r="AM216" i="1"/>
  <c r="AR216" i="1" s="1"/>
  <c r="AL218" i="1"/>
  <c r="AQ218" i="1" s="1"/>
  <c r="BU221" i="1"/>
  <c r="AL227" i="1"/>
  <c r="AQ227" i="1" s="1"/>
  <c r="AM201" i="1"/>
  <c r="AR201" i="1" s="1"/>
  <c r="AM205" i="1"/>
  <c r="AR205" i="1" s="1"/>
  <c r="BL210" i="1"/>
  <c r="BV210" i="1"/>
  <c r="AV212" i="1"/>
  <c r="AV213" i="1"/>
  <c r="AM218" i="1"/>
  <c r="AR218" i="1" s="1"/>
  <c r="AL220" i="1"/>
  <c r="AQ220" i="1" s="1"/>
  <c r="BW221" i="1"/>
  <c r="BA223" i="1"/>
  <c r="AL223" i="1"/>
  <c r="AQ223" i="1" s="1"/>
  <c r="AW212" i="1"/>
  <c r="BW218" i="1"/>
  <c r="BV218" i="1"/>
  <c r="BU218" i="1"/>
  <c r="AM223" i="1"/>
  <c r="AR223" i="1" s="1"/>
  <c r="AW223" i="1"/>
  <c r="BB223" i="1"/>
  <c r="BM234" i="1"/>
  <c r="BL234" i="1"/>
  <c r="AV241" i="1"/>
  <c r="AL241" i="1"/>
  <c r="AQ241" i="1" s="1"/>
  <c r="BA241" i="1"/>
  <c r="AV224" i="1"/>
  <c r="AV225" i="1"/>
  <c r="AV228" i="1"/>
  <c r="AV229" i="1"/>
  <c r="AM231" i="1"/>
  <c r="AR231" i="1" s="1"/>
  <c r="BW231" i="1"/>
  <c r="AW241" i="1"/>
  <c r="AM241" i="1"/>
  <c r="AR241" i="1" s="1"/>
  <c r="AL224" i="1"/>
  <c r="AQ224" i="1" s="1"/>
  <c r="BK224" i="1"/>
  <c r="AW225" i="1"/>
  <c r="AL228" i="1"/>
  <c r="AQ228" i="1" s="1"/>
  <c r="BK228" i="1"/>
  <c r="AW229" i="1"/>
  <c r="BU230" i="1"/>
  <c r="BM237" i="1"/>
  <c r="BL237" i="1"/>
  <c r="BB241" i="1"/>
  <c r="AM217" i="1"/>
  <c r="AR217" i="1" s="1"/>
  <c r="AM221" i="1"/>
  <c r="AR221" i="1" s="1"/>
  <c r="AW224" i="1"/>
  <c r="AM224" i="1"/>
  <c r="AR224" i="1" s="1"/>
  <c r="BL224" i="1"/>
  <c r="BK225" i="1"/>
  <c r="AW228" i="1"/>
  <c r="AM228" i="1"/>
  <c r="AR228" i="1" s="1"/>
  <c r="BL228" i="1"/>
  <c r="BV230" i="1"/>
  <c r="AW233" i="1"/>
  <c r="BM233" i="1"/>
  <c r="BL233" i="1"/>
  <c r="AL237" i="1"/>
  <c r="AQ237" i="1" s="1"/>
  <c r="BM225" i="1"/>
  <c r="AL233" i="1"/>
  <c r="AQ233" i="1" s="1"/>
  <c r="BV234" i="1"/>
  <c r="AM237" i="1"/>
  <c r="AR237" i="1" s="1"/>
  <c r="AM233" i="1"/>
  <c r="AR233" i="1" s="1"/>
  <c r="AW236" i="1"/>
  <c r="AM236" i="1"/>
  <c r="AR236" i="1" s="1"/>
  <c r="K7" i="10" l="1"/>
  <c r="X6" i="10"/>
  <c r="J7" i="10"/>
  <c r="M6" i="10"/>
  <c r="Z5" i="10"/>
  <c r="O6" i="10"/>
  <c r="AA5" i="10"/>
  <c r="L7" i="10"/>
  <c r="Y6" i="10"/>
  <c r="D52" i="1"/>
  <c r="BX4" i="1"/>
  <c r="BN4" i="1"/>
  <c r="C44" i="1"/>
  <c r="D44" i="1"/>
  <c r="E24" i="1"/>
  <c r="E22" i="1"/>
  <c r="C46" i="1"/>
  <c r="D46" i="1"/>
  <c r="S9" i="1"/>
  <c r="BH8" i="1"/>
  <c r="Y8" i="1"/>
  <c r="F43" i="1"/>
  <c r="D45" i="1"/>
  <c r="C45" i="1"/>
  <c r="C47" i="1"/>
  <c r="D47" i="1"/>
  <c r="BI5" i="1"/>
  <c r="T6" i="1"/>
  <c r="Z5" i="1"/>
  <c r="D50" i="1"/>
  <c r="C50" i="1"/>
  <c r="C49" i="1"/>
  <c r="D49" i="1"/>
  <c r="G43" i="1"/>
  <c r="E43" i="1"/>
  <c r="C53" i="1"/>
  <c r="D53" i="1"/>
  <c r="C51" i="1"/>
  <c r="D51" i="1"/>
  <c r="C43" i="1"/>
  <c r="E9" i="1"/>
  <c r="E25" i="1" s="1"/>
  <c r="D9" i="1"/>
  <c r="D25" i="1" s="1"/>
  <c r="C25" i="1"/>
  <c r="G9" i="1"/>
  <c r="G25" i="1" s="1"/>
  <c r="F9" i="1"/>
  <c r="F25" i="1" s="1"/>
  <c r="D48" i="1"/>
  <c r="C48" i="1"/>
  <c r="E13" i="1"/>
  <c r="D43" i="1"/>
  <c r="C52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E53" i="1" s="1"/>
  <c r="AA6" i="10" l="1"/>
  <c r="O7" i="10"/>
  <c r="L8" i="10"/>
  <c r="Y7" i="10"/>
  <c r="Z6" i="10"/>
  <c r="M7" i="10"/>
  <c r="J8" i="10"/>
  <c r="K8" i="10"/>
  <c r="X7" i="10"/>
  <c r="E58" i="1"/>
  <c r="E15" i="1" s="1"/>
  <c r="E56" i="1"/>
  <c r="E12" i="1"/>
  <c r="E10" i="1"/>
  <c r="E11" i="1" s="1"/>
  <c r="E20" i="1" s="1"/>
  <c r="C60" i="1"/>
  <c r="C59" i="1"/>
  <c r="C16" i="1" s="1"/>
  <c r="C64" i="1"/>
  <c r="C65" i="1"/>
  <c r="C61" i="1"/>
  <c r="C57" i="1"/>
  <c r="C14" i="1" s="1"/>
  <c r="C62" i="1"/>
  <c r="C56" i="1"/>
  <c r="C63" i="1"/>
  <c r="C19" i="1"/>
  <c r="C17" i="1"/>
  <c r="C58" i="1"/>
  <c r="C15" i="1" s="1"/>
  <c r="C10" i="1"/>
  <c r="C11" i="1" s="1"/>
  <c r="C20" i="1" s="1"/>
  <c r="C12" i="1"/>
  <c r="E46" i="1"/>
  <c r="E59" i="1" s="1"/>
  <c r="E16" i="1" s="1"/>
  <c r="E44" i="1"/>
  <c r="E57" i="1" s="1"/>
  <c r="E14" i="1" s="1"/>
  <c r="E51" i="1"/>
  <c r="E64" i="1" s="1"/>
  <c r="E50" i="1"/>
  <c r="E63" i="1" s="1"/>
  <c r="E47" i="1"/>
  <c r="E60" i="1" s="1"/>
  <c r="E45" i="1"/>
  <c r="E49" i="1"/>
  <c r="E62" i="1" s="1"/>
  <c r="E48" i="1"/>
  <c r="E17" i="1" s="1"/>
  <c r="D64" i="1"/>
  <c r="D65" i="1"/>
  <c r="D61" i="1"/>
  <c r="D57" i="1"/>
  <c r="D14" i="1" s="1"/>
  <c r="D62" i="1"/>
  <c r="D56" i="1"/>
  <c r="D63" i="1"/>
  <c r="D59" i="1"/>
  <c r="D16" i="1" s="1"/>
  <c r="D58" i="1"/>
  <c r="D15" i="1" s="1"/>
  <c r="D17" i="1"/>
  <c r="D19" i="1"/>
  <c r="D12" i="1"/>
  <c r="D60" i="1"/>
  <c r="D10" i="1"/>
  <c r="D11" i="1" s="1"/>
  <c r="D20" i="1" s="1"/>
  <c r="E52" i="1"/>
  <c r="E65" i="1" s="1"/>
  <c r="BM4" i="1"/>
  <c r="BR4" i="1" s="1"/>
  <c r="BR5" i="1" s="1"/>
  <c r="BR6" i="1" s="1"/>
  <c r="BL4" i="1"/>
  <c r="BQ4" i="1" s="1"/>
  <c r="BQ5" i="1" s="1"/>
  <c r="BQ6" i="1" s="1"/>
  <c r="BK4" i="1"/>
  <c r="BP4" i="1" s="1"/>
  <c r="BP5" i="1" s="1"/>
  <c r="BP6" i="1" s="1"/>
  <c r="BS4" i="1"/>
  <c r="BS5" i="1" s="1"/>
  <c r="BS6" i="1" s="1"/>
  <c r="BI6" i="1"/>
  <c r="T7" i="1"/>
  <c r="Z6" i="1"/>
  <c r="BW4" i="1"/>
  <c r="CB4" i="1" s="1"/>
  <c r="CB5" i="1" s="1"/>
  <c r="CB6" i="1" s="1"/>
  <c r="BV4" i="1"/>
  <c r="CA4" i="1" s="1"/>
  <c r="CA5" i="1" s="1"/>
  <c r="CA6" i="1" s="1"/>
  <c r="BU4" i="1"/>
  <c r="BZ4" i="1" s="1"/>
  <c r="BZ5" i="1" s="1"/>
  <c r="BZ6" i="1" s="1"/>
  <c r="CC4" i="1"/>
  <c r="CC5" i="1" s="1"/>
  <c r="CC6" i="1" s="1"/>
  <c r="BH9" i="1"/>
  <c r="Y9" i="1"/>
  <c r="S10" i="1"/>
  <c r="Z7" i="10" l="1"/>
  <c r="M8" i="10"/>
  <c r="J9" i="10"/>
  <c r="AA7" i="10"/>
  <c r="O8" i="10"/>
  <c r="X8" i="10"/>
  <c r="K9" i="10"/>
  <c r="Y8" i="10"/>
  <c r="L9" i="10"/>
  <c r="Z7" i="1"/>
  <c r="BI7" i="1"/>
  <c r="AE7" i="1"/>
  <c r="T8" i="1"/>
  <c r="E21" i="1"/>
  <c r="E19" i="1"/>
  <c r="C21" i="1"/>
  <c r="E61" i="1"/>
  <c r="Y10" i="1"/>
  <c r="BH10" i="1"/>
  <c r="AD10" i="1"/>
  <c r="S11" i="1"/>
  <c r="D21" i="1"/>
  <c r="AA8" i="10" l="1"/>
  <c r="O9" i="10"/>
  <c r="Y9" i="10"/>
  <c r="L10" i="10"/>
  <c r="Z8" i="10"/>
  <c r="M9" i="10"/>
  <c r="J10" i="10"/>
  <c r="K10" i="10"/>
  <c r="X9" i="10"/>
  <c r="S12" i="1"/>
  <c r="Y11" i="1"/>
  <c r="BH11" i="1"/>
  <c r="T9" i="1"/>
  <c r="BI8" i="1"/>
  <c r="Z8" i="1"/>
  <c r="BX7" i="1"/>
  <c r="BN7" i="1"/>
  <c r="K11" i="10" l="1"/>
  <c r="X10" i="10"/>
  <c r="Z9" i="10"/>
  <c r="M10" i="10"/>
  <c r="J11" i="10"/>
  <c r="O10" i="10"/>
  <c r="AA9" i="10"/>
  <c r="L11" i="10"/>
  <c r="Y10" i="10"/>
  <c r="BK7" i="1"/>
  <c r="BP7" i="1" s="1"/>
  <c r="BP8" i="1" s="1"/>
  <c r="BP9" i="1" s="1"/>
  <c r="BL7" i="1"/>
  <c r="BQ7" i="1" s="1"/>
  <c r="BQ8" i="1" s="1"/>
  <c r="BQ9" i="1" s="1"/>
  <c r="BM7" i="1"/>
  <c r="BR7" i="1" s="1"/>
  <c r="BR8" i="1" s="1"/>
  <c r="BR9" i="1" s="1"/>
  <c r="BS7" i="1"/>
  <c r="BS8" i="1" s="1"/>
  <c r="BS9" i="1" s="1"/>
  <c r="BU7" i="1"/>
  <c r="BZ7" i="1" s="1"/>
  <c r="BZ8" i="1" s="1"/>
  <c r="BZ9" i="1" s="1"/>
  <c r="BW7" i="1"/>
  <c r="CB7" i="1" s="1"/>
  <c r="CB8" i="1" s="1"/>
  <c r="CB9" i="1" s="1"/>
  <c r="BV7" i="1"/>
  <c r="CA7" i="1" s="1"/>
  <c r="CA8" i="1" s="1"/>
  <c r="CA9" i="1" s="1"/>
  <c r="CC7" i="1"/>
  <c r="CC8" i="1" s="1"/>
  <c r="CC9" i="1" s="1"/>
  <c r="BI9" i="1"/>
  <c r="Z9" i="1"/>
  <c r="T10" i="1"/>
  <c r="S13" i="1"/>
  <c r="BH12" i="1"/>
  <c r="Y12" i="1"/>
  <c r="J12" i="10" l="1"/>
  <c r="L12" i="10"/>
  <c r="Y11" i="10"/>
  <c r="Z10" i="10"/>
  <c r="M11" i="10"/>
  <c r="AA10" i="10"/>
  <c r="O11" i="10"/>
  <c r="K12" i="10"/>
  <c r="X11" i="10"/>
  <c r="S14" i="1"/>
  <c r="AD13" i="1"/>
  <c r="BH13" i="1"/>
  <c r="Y13" i="1"/>
  <c r="AI13" i="1"/>
  <c r="Z10" i="1"/>
  <c r="BI10" i="1"/>
  <c r="AE10" i="1"/>
  <c r="T11" i="1"/>
  <c r="AA11" i="10" l="1"/>
  <c r="O12" i="10"/>
  <c r="J13" i="10"/>
  <c r="L13" i="10"/>
  <c r="Y12" i="10"/>
  <c r="K13" i="10"/>
  <c r="X12" i="10"/>
  <c r="M12" i="10"/>
  <c r="Z11" i="10"/>
  <c r="Z11" i="1"/>
  <c r="T12" i="1"/>
  <c r="BI11" i="1"/>
  <c r="BH14" i="1"/>
  <c r="Y14" i="1"/>
  <c r="S15" i="1"/>
  <c r="BX10" i="1"/>
  <c r="BN10" i="1"/>
  <c r="M13" i="10" l="1"/>
  <c r="Z12" i="10"/>
  <c r="L14" i="10"/>
  <c r="Y13" i="10"/>
  <c r="K14" i="10"/>
  <c r="X13" i="10"/>
  <c r="J14" i="10"/>
  <c r="J15" i="10" s="1"/>
  <c r="J16" i="10" s="1"/>
  <c r="O13" i="10"/>
  <c r="AA12" i="10"/>
  <c r="Y15" i="1"/>
  <c r="S16" i="1"/>
  <c r="BH15" i="1"/>
  <c r="BU10" i="1"/>
  <c r="BZ10" i="1" s="1"/>
  <c r="BZ11" i="1" s="1"/>
  <c r="BZ12" i="1" s="1"/>
  <c r="BW10" i="1"/>
  <c r="CB10" i="1" s="1"/>
  <c r="CB11" i="1" s="1"/>
  <c r="CB12" i="1" s="1"/>
  <c r="BV10" i="1"/>
  <c r="CA10" i="1" s="1"/>
  <c r="CA11" i="1" s="1"/>
  <c r="CA12" i="1" s="1"/>
  <c r="CC10" i="1"/>
  <c r="CC11" i="1" s="1"/>
  <c r="CC12" i="1" s="1"/>
  <c r="T13" i="1"/>
  <c r="BI12" i="1"/>
  <c r="Z12" i="1"/>
  <c r="BK10" i="1"/>
  <c r="BP10" i="1" s="1"/>
  <c r="BP11" i="1" s="1"/>
  <c r="BP12" i="1" s="1"/>
  <c r="BL10" i="1"/>
  <c r="BQ10" i="1" s="1"/>
  <c r="BQ11" i="1" s="1"/>
  <c r="BQ12" i="1" s="1"/>
  <c r="BM10" i="1"/>
  <c r="BR10" i="1" s="1"/>
  <c r="BR11" i="1" s="1"/>
  <c r="BR12" i="1" s="1"/>
  <c r="BS10" i="1"/>
  <c r="BS11" i="1" s="1"/>
  <c r="BS12" i="1" s="1"/>
  <c r="AA13" i="10" l="1"/>
  <c r="O14" i="10"/>
  <c r="M14" i="10"/>
  <c r="Z13" i="10"/>
  <c r="K15" i="10"/>
  <c r="X14" i="10"/>
  <c r="G46" i="10"/>
  <c r="D45" i="10"/>
  <c r="H46" i="10"/>
  <c r="G40" i="10"/>
  <c r="H42" i="10"/>
  <c r="E46" i="10"/>
  <c r="G39" i="10"/>
  <c r="D42" i="10"/>
  <c r="E42" i="10"/>
  <c r="G43" i="10"/>
  <c r="D43" i="10"/>
  <c r="F44" i="10"/>
  <c r="C8" i="10"/>
  <c r="F46" i="10"/>
  <c r="F42" i="10"/>
  <c r="H43" i="10"/>
  <c r="G41" i="10"/>
  <c r="D38" i="10"/>
  <c r="F41" i="10"/>
  <c r="H40" i="10"/>
  <c r="G47" i="10"/>
  <c r="E40" i="10"/>
  <c r="H38" i="10"/>
  <c r="G38" i="10"/>
  <c r="D46" i="10"/>
  <c r="D39" i="10"/>
  <c r="F38" i="10"/>
  <c r="H39" i="10"/>
  <c r="F40" i="10"/>
  <c r="H44" i="10"/>
  <c r="G42" i="10"/>
  <c r="G45" i="10"/>
  <c r="F39" i="10"/>
  <c r="E45" i="10"/>
  <c r="D41" i="10"/>
  <c r="E44" i="10"/>
  <c r="D40" i="10"/>
  <c r="E39" i="10"/>
  <c r="E38" i="10"/>
  <c r="H41" i="10"/>
  <c r="E43" i="10"/>
  <c r="E41" i="10"/>
  <c r="Y14" i="10"/>
  <c r="L15" i="10"/>
  <c r="G44" i="10"/>
  <c r="AE13" i="1"/>
  <c r="BI13" i="1"/>
  <c r="AJ13" i="1"/>
  <c r="Z13" i="1"/>
  <c r="T14" i="1"/>
  <c r="AD16" i="1"/>
  <c r="S17" i="1"/>
  <c r="Y16" i="1"/>
  <c r="BH16" i="1"/>
  <c r="Y15" i="10" l="1"/>
  <c r="L16" i="10"/>
  <c r="X15" i="10"/>
  <c r="K16" i="10"/>
  <c r="D8" i="10"/>
  <c r="C53" i="10"/>
  <c r="Z14" i="10"/>
  <c r="M15" i="10"/>
  <c r="AA14" i="10"/>
  <c r="O15" i="10"/>
  <c r="Z14" i="1"/>
  <c r="T15" i="1"/>
  <c r="BI14" i="1"/>
  <c r="S18" i="1"/>
  <c r="BH17" i="1"/>
  <c r="Y17" i="1"/>
  <c r="BN13" i="1"/>
  <c r="BX13" i="1"/>
  <c r="Z15" i="10" l="1"/>
  <c r="M16" i="10"/>
  <c r="F45" i="10"/>
  <c r="X16" i="10"/>
  <c r="D24" i="10" s="1"/>
  <c r="D44" i="10"/>
  <c r="D47" i="10"/>
  <c r="H8" i="10"/>
  <c r="E8" i="10"/>
  <c r="F8" i="10" s="1"/>
  <c r="G8" i="10" s="1"/>
  <c r="AA15" i="10"/>
  <c r="O16" i="10"/>
  <c r="H45" i="10"/>
  <c r="Y16" i="10"/>
  <c r="E47" i="10"/>
  <c r="BV13" i="1"/>
  <c r="CA13" i="1" s="1"/>
  <c r="CA14" i="1" s="1"/>
  <c r="CA15" i="1" s="1"/>
  <c r="BU13" i="1"/>
  <c r="BZ13" i="1" s="1"/>
  <c r="BZ14" i="1" s="1"/>
  <c r="BZ15" i="1" s="1"/>
  <c r="BW13" i="1"/>
  <c r="CB13" i="1" s="1"/>
  <c r="CB14" i="1" s="1"/>
  <c r="CB15" i="1" s="1"/>
  <c r="CC13" i="1"/>
  <c r="CC14" i="1" s="1"/>
  <c r="CC15" i="1" s="1"/>
  <c r="BH18" i="1"/>
  <c r="Y18" i="1"/>
  <c r="S19" i="1"/>
  <c r="BL13" i="1"/>
  <c r="BQ13" i="1" s="1"/>
  <c r="BQ14" i="1" s="1"/>
  <c r="BQ15" i="1" s="1"/>
  <c r="BK13" i="1"/>
  <c r="BP13" i="1" s="1"/>
  <c r="BP14" i="1" s="1"/>
  <c r="BP15" i="1" s="1"/>
  <c r="BM13" i="1"/>
  <c r="BR13" i="1" s="1"/>
  <c r="BR14" i="1" s="1"/>
  <c r="BR15" i="1" s="1"/>
  <c r="BS13" i="1"/>
  <c r="BS14" i="1" s="1"/>
  <c r="BS15" i="1" s="1"/>
  <c r="T16" i="1"/>
  <c r="BI15" i="1"/>
  <c r="Z15" i="1"/>
  <c r="E18" i="10" l="1"/>
  <c r="E17" i="10"/>
  <c r="D18" i="10"/>
  <c r="D51" i="10"/>
  <c r="D55" i="10" s="1"/>
  <c r="D49" i="10"/>
  <c r="D53" i="10" s="1"/>
  <c r="D17" i="10"/>
  <c r="D50" i="10"/>
  <c r="D54" i="10" s="1"/>
  <c r="AA16" i="10"/>
  <c r="H24" i="10" s="1"/>
  <c r="H11" i="10"/>
  <c r="D11" i="10"/>
  <c r="G11" i="10"/>
  <c r="F11" i="10"/>
  <c r="E11" i="10"/>
  <c r="H47" i="10"/>
  <c r="Z16" i="10"/>
  <c r="F43" i="10"/>
  <c r="F47" i="10"/>
  <c r="Y19" i="1"/>
  <c r="BH19" i="1"/>
  <c r="S20" i="1"/>
  <c r="AD19" i="1"/>
  <c r="AE16" i="1"/>
  <c r="T17" i="1"/>
  <c r="BI16" i="1"/>
  <c r="Z16" i="1"/>
  <c r="E10" i="10" l="1"/>
  <c r="E12" i="10"/>
  <c r="F10" i="10"/>
  <c r="F12" i="10"/>
  <c r="G10" i="10"/>
  <c r="G12" i="10"/>
  <c r="H51" i="10"/>
  <c r="H55" i="10" s="1"/>
  <c r="H49" i="10"/>
  <c r="H53" i="10" s="1"/>
  <c r="H17" i="10"/>
  <c r="H50" i="10"/>
  <c r="H54" i="10" s="1"/>
  <c r="H18" i="10"/>
  <c r="D12" i="10"/>
  <c r="D10" i="10"/>
  <c r="F17" i="10"/>
  <c r="F18" i="10"/>
  <c r="H10" i="10"/>
  <c r="H19" i="10" s="1"/>
  <c r="H12" i="10"/>
  <c r="BI17" i="1"/>
  <c r="Z17" i="1"/>
  <c r="T18" i="1"/>
  <c r="Y20" i="1"/>
  <c r="S21" i="1"/>
  <c r="BH20" i="1"/>
  <c r="BX16" i="1"/>
  <c r="BN16" i="1"/>
  <c r="D21" i="10" l="1"/>
  <c r="D19" i="10"/>
  <c r="BM16" i="1"/>
  <c r="BR16" i="1" s="1"/>
  <c r="BR17" i="1" s="1"/>
  <c r="BR18" i="1" s="1"/>
  <c r="BL16" i="1"/>
  <c r="BQ16" i="1" s="1"/>
  <c r="BQ17" i="1" s="1"/>
  <c r="BQ18" i="1" s="1"/>
  <c r="BK16" i="1"/>
  <c r="BP16" i="1" s="1"/>
  <c r="BP17" i="1" s="1"/>
  <c r="BP18" i="1" s="1"/>
  <c r="BS16" i="1"/>
  <c r="BS17" i="1" s="1"/>
  <c r="BS18" i="1" s="1"/>
  <c r="BW16" i="1"/>
  <c r="CB16" i="1" s="1"/>
  <c r="CB17" i="1" s="1"/>
  <c r="CB18" i="1" s="1"/>
  <c r="BV16" i="1"/>
  <c r="CA16" i="1" s="1"/>
  <c r="CA17" i="1" s="1"/>
  <c r="CA18" i="1" s="1"/>
  <c r="BU16" i="1"/>
  <c r="BZ16" i="1" s="1"/>
  <c r="BZ17" i="1" s="1"/>
  <c r="BZ18" i="1" s="1"/>
  <c r="CC16" i="1"/>
  <c r="CC17" i="1" s="1"/>
  <c r="CC18" i="1" s="1"/>
  <c r="Z18" i="1"/>
  <c r="T19" i="1"/>
  <c r="BI18" i="1"/>
  <c r="S22" i="1"/>
  <c r="BH21" i="1"/>
  <c r="Y21" i="1"/>
  <c r="BI19" i="1" l="1"/>
  <c r="AE19" i="1"/>
  <c r="T20" i="1"/>
  <c r="Z19" i="1"/>
  <c r="AD22" i="1"/>
  <c r="BH22" i="1"/>
  <c r="S23" i="1"/>
  <c r="Y22" i="1"/>
  <c r="BX19" i="1" l="1"/>
  <c r="BN19" i="1"/>
  <c r="Z20" i="1"/>
  <c r="T21" i="1"/>
  <c r="BI20" i="1"/>
  <c r="S24" i="1"/>
  <c r="BH23" i="1"/>
  <c r="Y23" i="1"/>
  <c r="BH24" i="1" l="1"/>
  <c r="Y24" i="1"/>
  <c r="S25" i="1"/>
  <c r="T22" i="1"/>
  <c r="BI21" i="1"/>
  <c r="Z21" i="1"/>
  <c r="BL19" i="1"/>
  <c r="BQ19" i="1" s="1"/>
  <c r="BQ20" i="1" s="1"/>
  <c r="BQ21" i="1" s="1"/>
  <c r="BM19" i="1"/>
  <c r="BR19" i="1" s="1"/>
  <c r="BR20" i="1" s="1"/>
  <c r="BR21" i="1" s="1"/>
  <c r="BK19" i="1"/>
  <c r="BP19" i="1" s="1"/>
  <c r="BP20" i="1" s="1"/>
  <c r="BP21" i="1" s="1"/>
  <c r="BS19" i="1"/>
  <c r="BS20" i="1" s="1"/>
  <c r="BS21" i="1" s="1"/>
  <c r="BW19" i="1"/>
  <c r="CB19" i="1" s="1"/>
  <c r="CB20" i="1" s="1"/>
  <c r="CB21" i="1" s="1"/>
  <c r="BV19" i="1"/>
  <c r="CA19" i="1" s="1"/>
  <c r="CA20" i="1" s="1"/>
  <c r="CA21" i="1" s="1"/>
  <c r="BU19" i="1"/>
  <c r="BZ19" i="1" s="1"/>
  <c r="BZ20" i="1" s="1"/>
  <c r="BZ21" i="1" s="1"/>
  <c r="CC19" i="1"/>
  <c r="CC20" i="1" s="1"/>
  <c r="CC21" i="1" s="1"/>
  <c r="S26" i="1" l="1"/>
  <c r="AI25" i="1"/>
  <c r="Y25" i="1"/>
  <c r="AD25" i="1"/>
  <c r="BH25" i="1"/>
  <c r="AE22" i="1"/>
  <c r="T23" i="1"/>
  <c r="Z22" i="1"/>
  <c r="BI22" i="1"/>
  <c r="S27" i="1" l="1"/>
  <c r="BH26" i="1"/>
  <c r="Y26" i="1"/>
  <c r="T24" i="1"/>
  <c r="BI23" i="1"/>
  <c r="Z23" i="1"/>
  <c r="BX22" i="1"/>
  <c r="BN22" i="1"/>
  <c r="BW22" i="1" l="1"/>
  <c r="CB22" i="1" s="1"/>
  <c r="CB23" i="1" s="1"/>
  <c r="CB24" i="1" s="1"/>
  <c r="BV22" i="1"/>
  <c r="CA22" i="1" s="1"/>
  <c r="CA23" i="1" s="1"/>
  <c r="CA24" i="1" s="1"/>
  <c r="BU22" i="1"/>
  <c r="BZ22" i="1" s="1"/>
  <c r="BZ23" i="1" s="1"/>
  <c r="BZ24" i="1" s="1"/>
  <c r="CC22" i="1"/>
  <c r="CC23" i="1" s="1"/>
  <c r="CC24" i="1" s="1"/>
  <c r="S28" i="1"/>
  <c r="Y27" i="1"/>
  <c r="BH27" i="1"/>
  <c r="BM22" i="1"/>
  <c r="BR22" i="1" s="1"/>
  <c r="BR23" i="1" s="1"/>
  <c r="BR24" i="1" s="1"/>
  <c r="BL22" i="1"/>
  <c r="BQ22" i="1" s="1"/>
  <c r="BQ23" i="1" s="1"/>
  <c r="BQ24" i="1" s="1"/>
  <c r="BK22" i="1"/>
  <c r="BP22" i="1" s="1"/>
  <c r="BP23" i="1" s="1"/>
  <c r="BP24" i="1" s="1"/>
  <c r="BS22" i="1"/>
  <c r="BS23" i="1" s="1"/>
  <c r="BS24" i="1" s="1"/>
  <c r="BI24" i="1"/>
  <c r="Z24" i="1"/>
  <c r="T25" i="1"/>
  <c r="T26" i="1" l="1"/>
  <c r="AJ25" i="1"/>
  <c r="Z25" i="1"/>
  <c r="AE25" i="1"/>
  <c r="BI25" i="1"/>
  <c r="S29" i="1"/>
  <c r="Y28" i="1"/>
  <c r="BH28" i="1"/>
  <c r="AD28" i="1"/>
  <c r="BH29" i="1" l="1"/>
  <c r="S30" i="1"/>
  <c r="Y29" i="1"/>
  <c r="BN25" i="1"/>
  <c r="BX25" i="1"/>
  <c r="BI26" i="1"/>
  <c r="T27" i="1"/>
  <c r="Z26" i="1"/>
  <c r="Z27" i="1" l="1"/>
  <c r="T28" i="1"/>
  <c r="BI27" i="1"/>
  <c r="BW25" i="1"/>
  <c r="CB25" i="1" s="1"/>
  <c r="CB26" i="1" s="1"/>
  <c r="CB27" i="1" s="1"/>
  <c r="BV25" i="1"/>
  <c r="CA25" i="1" s="1"/>
  <c r="CA26" i="1" s="1"/>
  <c r="CA27" i="1" s="1"/>
  <c r="BU25" i="1"/>
  <c r="BZ25" i="1" s="1"/>
  <c r="BZ26" i="1" s="1"/>
  <c r="BZ27" i="1" s="1"/>
  <c r="CC25" i="1"/>
  <c r="CC26" i="1" s="1"/>
  <c r="CC27" i="1" s="1"/>
  <c r="BM25" i="1"/>
  <c r="BR25" i="1" s="1"/>
  <c r="BR26" i="1" s="1"/>
  <c r="BR27" i="1" s="1"/>
  <c r="BL25" i="1"/>
  <c r="BQ25" i="1" s="1"/>
  <c r="BQ26" i="1" s="1"/>
  <c r="BQ27" i="1" s="1"/>
  <c r="BK25" i="1"/>
  <c r="BP25" i="1" s="1"/>
  <c r="BP26" i="1" s="1"/>
  <c r="BP27" i="1" s="1"/>
  <c r="BS25" i="1"/>
  <c r="BS26" i="1" s="1"/>
  <c r="BS27" i="1" s="1"/>
  <c r="BH30" i="1"/>
  <c r="Y30" i="1"/>
  <c r="S31" i="1"/>
  <c r="BH31" i="1" l="1"/>
  <c r="S32" i="1"/>
  <c r="Y31" i="1"/>
  <c r="AD31" i="1"/>
  <c r="BI28" i="1"/>
  <c r="Z28" i="1"/>
  <c r="T29" i="1"/>
  <c r="AE28" i="1"/>
  <c r="BX28" i="1" l="1"/>
  <c r="BN28" i="1"/>
  <c r="T30" i="1"/>
  <c r="Z29" i="1"/>
  <c r="BI29" i="1"/>
  <c r="BH32" i="1"/>
  <c r="Y32" i="1"/>
  <c r="S33" i="1"/>
  <c r="BI30" i="1" l="1"/>
  <c r="Z30" i="1"/>
  <c r="T31" i="1"/>
  <c r="Y33" i="1"/>
  <c r="BH33" i="1"/>
  <c r="S34" i="1"/>
  <c r="BM28" i="1"/>
  <c r="BR28" i="1" s="1"/>
  <c r="BR29" i="1" s="1"/>
  <c r="BR30" i="1" s="1"/>
  <c r="BL28" i="1"/>
  <c r="BQ28" i="1" s="1"/>
  <c r="BQ29" i="1" s="1"/>
  <c r="BQ30" i="1" s="1"/>
  <c r="BK28" i="1"/>
  <c r="BP28" i="1" s="1"/>
  <c r="BP29" i="1" s="1"/>
  <c r="BP30" i="1" s="1"/>
  <c r="BS28" i="1"/>
  <c r="BS29" i="1" s="1"/>
  <c r="BS30" i="1" s="1"/>
  <c r="BW28" i="1"/>
  <c r="CB28" i="1" s="1"/>
  <c r="CB29" i="1" s="1"/>
  <c r="CB30" i="1" s="1"/>
  <c r="BU28" i="1"/>
  <c r="BZ28" i="1" s="1"/>
  <c r="BZ29" i="1" s="1"/>
  <c r="BZ30" i="1" s="1"/>
  <c r="BV28" i="1"/>
  <c r="CA28" i="1" s="1"/>
  <c r="CA29" i="1" s="1"/>
  <c r="CA30" i="1" s="1"/>
  <c r="CC28" i="1"/>
  <c r="CC29" i="1" s="1"/>
  <c r="CC30" i="1" s="1"/>
  <c r="Y34" i="1" l="1"/>
  <c r="BH34" i="1"/>
  <c r="AD34" i="1"/>
  <c r="S35" i="1"/>
  <c r="T32" i="1"/>
  <c r="AE31" i="1"/>
  <c r="BI31" i="1"/>
  <c r="Z31" i="1"/>
  <c r="BX31" i="1" l="1"/>
  <c r="BN31" i="1"/>
  <c r="BI32" i="1"/>
  <c r="Z32" i="1"/>
  <c r="T33" i="1"/>
  <c r="S36" i="1"/>
  <c r="Y35" i="1"/>
  <c r="BH35" i="1"/>
  <c r="BL31" i="1" l="1"/>
  <c r="BQ31" i="1" s="1"/>
  <c r="BQ32" i="1" s="1"/>
  <c r="BQ33" i="1" s="1"/>
  <c r="BK31" i="1"/>
  <c r="BP31" i="1" s="1"/>
  <c r="BP32" i="1" s="1"/>
  <c r="BP33" i="1" s="1"/>
  <c r="BM31" i="1"/>
  <c r="BR31" i="1" s="1"/>
  <c r="BR32" i="1" s="1"/>
  <c r="BR33" i="1" s="1"/>
  <c r="BS31" i="1"/>
  <c r="BS32" i="1" s="1"/>
  <c r="BS33" i="1" s="1"/>
  <c r="S37" i="1"/>
  <c r="Y36" i="1"/>
  <c r="BH36" i="1"/>
  <c r="T34" i="1"/>
  <c r="Z33" i="1"/>
  <c r="BI33" i="1"/>
  <c r="BV31" i="1"/>
  <c r="CA31" i="1" s="1"/>
  <c r="CA32" i="1" s="1"/>
  <c r="CA33" i="1" s="1"/>
  <c r="BW31" i="1"/>
  <c r="CB31" i="1" s="1"/>
  <c r="CB32" i="1" s="1"/>
  <c r="CB33" i="1" s="1"/>
  <c r="BU31" i="1"/>
  <c r="BZ31" i="1" s="1"/>
  <c r="BZ32" i="1" s="1"/>
  <c r="BZ33" i="1" s="1"/>
  <c r="CC31" i="1"/>
  <c r="CC32" i="1" s="1"/>
  <c r="CC33" i="1" s="1"/>
  <c r="AD37" i="1" l="1"/>
  <c r="BH37" i="1"/>
  <c r="S38" i="1"/>
  <c r="Y37" i="1"/>
  <c r="AI37" i="1"/>
  <c r="Z34" i="1"/>
  <c r="BI34" i="1"/>
  <c r="AE34" i="1"/>
  <c r="T35" i="1"/>
  <c r="BX34" i="1" l="1"/>
  <c r="BN34" i="1"/>
  <c r="T36" i="1"/>
  <c r="Z35" i="1"/>
  <c r="BI35" i="1"/>
  <c r="BH38" i="1"/>
  <c r="S39" i="1"/>
  <c r="Y38" i="1"/>
  <c r="T37" i="1" l="1"/>
  <c r="Z36" i="1"/>
  <c r="BI36" i="1"/>
  <c r="Y39" i="1"/>
  <c r="BH39" i="1"/>
  <c r="S40" i="1"/>
  <c r="BK34" i="1"/>
  <c r="BP34" i="1" s="1"/>
  <c r="BP35" i="1" s="1"/>
  <c r="BP36" i="1" s="1"/>
  <c r="BM34" i="1"/>
  <c r="BR34" i="1" s="1"/>
  <c r="BR35" i="1" s="1"/>
  <c r="BR36" i="1" s="1"/>
  <c r="BL34" i="1"/>
  <c r="BQ34" i="1" s="1"/>
  <c r="BQ35" i="1" s="1"/>
  <c r="BQ36" i="1" s="1"/>
  <c r="BS34" i="1"/>
  <c r="BS35" i="1" s="1"/>
  <c r="BS36" i="1" s="1"/>
  <c r="BU34" i="1"/>
  <c r="BZ34" i="1" s="1"/>
  <c r="BZ35" i="1" s="1"/>
  <c r="BZ36" i="1" s="1"/>
  <c r="BW34" i="1"/>
  <c r="CB34" i="1" s="1"/>
  <c r="CB35" i="1" s="1"/>
  <c r="CB36" i="1" s="1"/>
  <c r="BV34" i="1"/>
  <c r="CA34" i="1" s="1"/>
  <c r="CA35" i="1" s="1"/>
  <c r="CA36" i="1" s="1"/>
  <c r="CC34" i="1"/>
  <c r="CC35" i="1" s="1"/>
  <c r="CC36" i="1" s="1"/>
  <c r="Y40" i="1" l="1"/>
  <c r="BH40" i="1"/>
  <c r="S41" i="1"/>
  <c r="AD40" i="1"/>
  <c r="BI37" i="1"/>
  <c r="T38" i="1"/>
  <c r="AJ37" i="1"/>
  <c r="Z37" i="1"/>
  <c r="AE37" i="1"/>
  <c r="BI38" i="1" l="1"/>
  <c r="T39" i="1"/>
  <c r="Z38" i="1"/>
  <c r="Y41" i="1"/>
  <c r="S42" i="1"/>
  <c r="BH41" i="1"/>
  <c r="BX37" i="1"/>
  <c r="BN37" i="1"/>
  <c r="BV37" i="1" l="1"/>
  <c r="CA37" i="1" s="1"/>
  <c r="CA38" i="1" s="1"/>
  <c r="CA39" i="1" s="1"/>
  <c r="BW37" i="1"/>
  <c r="CB37" i="1" s="1"/>
  <c r="CB38" i="1" s="1"/>
  <c r="CB39" i="1" s="1"/>
  <c r="BU37" i="1"/>
  <c r="BZ37" i="1" s="1"/>
  <c r="BZ38" i="1" s="1"/>
  <c r="BZ39" i="1" s="1"/>
  <c r="CC37" i="1"/>
  <c r="CC38" i="1" s="1"/>
  <c r="CC39" i="1" s="1"/>
  <c r="BH42" i="1"/>
  <c r="Y42" i="1"/>
  <c r="S43" i="1"/>
  <c r="BI39" i="1"/>
  <c r="T40" i="1"/>
  <c r="Z39" i="1"/>
  <c r="BL37" i="1"/>
  <c r="BQ37" i="1" s="1"/>
  <c r="BQ38" i="1" s="1"/>
  <c r="BQ39" i="1" s="1"/>
  <c r="BM37" i="1"/>
  <c r="BR37" i="1" s="1"/>
  <c r="BR38" i="1" s="1"/>
  <c r="BR39" i="1" s="1"/>
  <c r="BK37" i="1"/>
  <c r="BP37" i="1" s="1"/>
  <c r="BP38" i="1" s="1"/>
  <c r="BP39" i="1" s="1"/>
  <c r="BS37" i="1"/>
  <c r="BS38" i="1" s="1"/>
  <c r="BS39" i="1" s="1"/>
  <c r="Y43" i="1" l="1"/>
  <c r="BH43" i="1"/>
  <c r="AD43" i="1"/>
  <c r="S44" i="1"/>
  <c r="Z40" i="1"/>
  <c r="BI40" i="1"/>
  <c r="T41" i="1"/>
  <c r="AE40" i="1"/>
  <c r="T42" i="1" l="1"/>
  <c r="BI41" i="1"/>
  <c r="Z41" i="1"/>
  <c r="BX40" i="1"/>
  <c r="BN40" i="1"/>
  <c r="Y44" i="1"/>
  <c r="S45" i="1"/>
  <c r="BH44" i="1"/>
  <c r="BH45" i="1" l="1"/>
  <c r="Y45" i="1"/>
  <c r="S46" i="1"/>
  <c r="BV40" i="1"/>
  <c r="CA40" i="1" s="1"/>
  <c r="CA41" i="1" s="1"/>
  <c r="CA42" i="1" s="1"/>
  <c r="BU40" i="1"/>
  <c r="BZ40" i="1" s="1"/>
  <c r="BZ41" i="1" s="1"/>
  <c r="BZ42" i="1" s="1"/>
  <c r="BW40" i="1"/>
  <c r="CB40" i="1" s="1"/>
  <c r="CB41" i="1" s="1"/>
  <c r="CB42" i="1" s="1"/>
  <c r="CC40" i="1"/>
  <c r="CC41" i="1" s="1"/>
  <c r="CC42" i="1" s="1"/>
  <c r="BL40" i="1"/>
  <c r="BQ40" i="1" s="1"/>
  <c r="BQ41" i="1" s="1"/>
  <c r="BQ42" i="1" s="1"/>
  <c r="BK40" i="1"/>
  <c r="BP40" i="1" s="1"/>
  <c r="BP41" i="1" s="1"/>
  <c r="BP42" i="1" s="1"/>
  <c r="BM40" i="1"/>
  <c r="BR40" i="1" s="1"/>
  <c r="BR41" i="1" s="1"/>
  <c r="BR42" i="1" s="1"/>
  <c r="BS40" i="1"/>
  <c r="BS41" i="1" s="1"/>
  <c r="BS42" i="1" s="1"/>
  <c r="BI42" i="1"/>
  <c r="Z42" i="1"/>
  <c r="T43" i="1"/>
  <c r="Z43" i="1" l="1"/>
  <c r="BI43" i="1"/>
  <c r="AE43" i="1"/>
  <c r="T44" i="1"/>
  <c r="Y46" i="1"/>
  <c r="BH46" i="1"/>
  <c r="AD46" i="1"/>
  <c r="S47" i="1"/>
  <c r="BX43" i="1" l="1"/>
  <c r="BN43" i="1"/>
  <c r="Z44" i="1"/>
  <c r="T45" i="1"/>
  <c r="BI44" i="1"/>
  <c r="Y47" i="1"/>
  <c r="S48" i="1"/>
  <c r="BH47" i="1"/>
  <c r="BH48" i="1" l="1"/>
  <c r="Y48" i="1"/>
  <c r="S49" i="1"/>
  <c r="BI45" i="1"/>
  <c r="Z45" i="1"/>
  <c r="T46" i="1"/>
  <c r="BL43" i="1"/>
  <c r="BQ43" i="1" s="1"/>
  <c r="BQ44" i="1" s="1"/>
  <c r="BQ45" i="1" s="1"/>
  <c r="BK43" i="1"/>
  <c r="BP43" i="1" s="1"/>
  <c r="BP44" i="1" s="1"/>
  <c r="BP45" i="1" s="1"/>
  <c r="BM43" i="1"/>
  <c r="BR43" i="1" s="1"/>
  <c r="BR44" i="1" s="1"/>
  <c r="BR45" i="1" s="1"/>
  <c r="BS43" i="1"/>
  <c r="BS44" i="1" s="1"/>
  <c r="BS45" i="1" s="1"/>
  <c r="BV43" i="1"/>
  <c r="CA43" i="1" s="1"/>
  <c r="CA44" i="1" s="1"/>
  <c r="CA45" i="1" s="1"/>
  <c r="BU43" i="1"/>
  <c r="BZ43" i="1" s="1"/>
  <c r="BZ44" i="1" s="1"/>
  <c r="BZ45" i="1" s="1"/>
  <c r="BW43" i="1"/>
  <c r="CB43" i="1" s="1"/>
  <c r="CB44" i="1" s="1"/>
  <c r="CB45" i="1" s="1"/>
  <c r="CC43" i="1"/>
  <c r="CC44" i="1" s="1"/>
  <c r="CC45" i="1" s="1"/>
  <c r="Z46" i="1" l="1"/>
  <c r="BI46" i="1"/>
  <c r="AE46" i="1"/>
  <c r="T47" i="1"/>
  <c r="AI49" i="1"/>
  <c r="Y49" i="1"/>
  <c r="S50" i="1"/>
  <c r="AD49" i="1"/>
  <c r="BH49" i="1"/>
  <c r="Z47" i="1" l="1"/>
  <c r="T48" i="1"/>
  <c r="BI47" i="1"/>
  <c r="BX46" i="1"/>
  <c r="BN46" i="1"/>
  <c r="BH50" i="1"/>
  <c r="Y50" i="1"/>
  <c r="S51" i="1"/>
  <c r="S52" i="1" l="1"/>
  <c r="Y51" i="1"/>
  <c r="BH51" i="1"/>
  <c r="BV46" i="1"/>
  <c r="CA46" i="1" s="1"/>
  <c r="CA47" i="1" s="1"/>
  <c r="CA48" i="1" s="1"/>
  <c r="BU46" i="1"/>
  <c r="BZ46" i="1" s="1"/>
  <c r="BZ47" i="1" s="1"/>
  <c r="BZ48" i="1" s="1"/>
  <c r="BW46" i="1"/>
  <c r="CB46" i="1" s="1"/>
  <c r="CB47" i="1" s="1"/>
  <c r="CB48" i="1" s="1"/>
  <c r="CC46" i="1"/>
  <c r="CC47" i="1" s="1"/>
  <c r="CC48" i="1" s="1"/>
  <c r="BL46" i="1"/>
  <c r="BQ46" i="1" s="1"/>
  <c r="BQ47" i="1" s="1"/>
  <c r="BQ48" i="1" s="1"/>
  <c r="BK46" i="1"/>
  <c r="BP46" i="1" s="1"/>
  <c r="BP47" i="1" s="1"/>
  <c r="BP48" i="1" s="1"/>
  <c r="BM46" i="1"/>
  <c r="BR46" i="1" s="1"/>
  <c r="BR47" i="1" s="1"/>
  <c r="BR48" i="1" s="1"/>
  <c r="BS46" i="1"/>
  <c r="BS47" i="1" s="1"/>
  <c r="BS48" i="1" s="1"/>
  <c r="BI48" i="1"/>
  <c r="Z48" i="1"/>
  <c r="T49" i="1"/>
  <c r="AJ49" i="1" l="1"/>
  <c r="Z49" i="1"/>
  <c r="T50" i="1"/>
  <c r="AE49" i="1"/>
  <c r="BI49" i="1"/>
  <c r="Y52" i="1"/>
  <c r="S53" i="1"/>
  <c r="BH52" i="1"/>
  <c r="AD52" i="1"/>
  <c r="BH53" i="1" l="1"/>
  <c r="Y53" i="1"/>
  <c r="S54" i="1"/>
  <c r="BI50" i="1"/>
  <c r="Z50" i="1"/>
  <c r="T51" i="1"/>
  <c r="BX49" i="1"/>
  <c r="BN49" i="1"/>
  <c r="BM49" i="1" l="1"/>
  <c r="BR49" i="1" s="1"/>
  <c r="BR50" i="1" s="1"/>
  <c r="BR51" i="1" s="1"/>
  <c r="BL49" i="1"/>
  <c r="BQ49" i="1" s="1"/>
  <c r="BQ50" i="1" s="1"/>
  <c r="BQ51" i="1" s="1"/>
  <c r="BK49" i="1"/>
  <c r="BP49" i="1" s="1"/>
  <c r="BP50" i="1" s="1"/>
  <c r="BP51" i="1" s="1"/>
  <c r="BS49" i="1"/>
  <c r="BS50" i="1" s="1"/>
  <c r="BS51" i="1" s="1"/>
  <c r="Z51" i="1"/>
  <c r="BI51" i="1"/>
  <c r="T52" i="1"/>
  <c r="Y54" i="1"/>
  <c r="S55" i="1"/>
  <c r="BH54" i="1"/>
  <c r="BW49" i="1"/>
  <c r="CB49" i="1" s="1"/>
  <c r="CB50" i="1" s="1"/>
  <c r="CB51" i="1" s="1"/>
  <c r="BV49" i="1"/>
  <c r="CA49" i="1" s="1"/>
  <c r="CA50" i="1" s="1"/>
  <c r="CA51" i="1" s="1"/>
  <c r="BU49" i="1"/>
  <c r="BZ49" i="1" s="1"/>
  <c r="BZ50" i="1" s="1"/>
  <c r="BZ51" i="1" s="1"/>
  <c r="CC49" i="1"/>
  <c r="CC50" i="1" s="1"/>
  <c r="CC51" i="1" s="1"/>
  <c r="Z52" i="1" l="1"/>
  <c r="T53" i="1"/>
  <c r="BI52" i="1"/>
  <c r="AE52" i="1"/>
  <c r="BH55" i="1"/>
  <c r="AD55" i="1"/>
  <c r="S56" i="1"/>
  <c r="Y55" i="1"/>
  <c r="T54" i="1" l="1"/>
  <c r="Z53" i="1"/>
  <c r="BI53" i="1"/>
  <c r="S57" i="1"/>
  <c r="Y56" i="1"/>
  <c r="BH56" i="1"/>
  <c r="BN52" i="1"/>
  <c r="BX52" i="1"/>
  <c r="BV52" i="1" l="1"/>
  <c r="CA52" i="1" s="1"/>
  <c r="CA53" i="1" s="1"/>
  <c r="CA54" i="1" s="1"/>
  <c r="BW52" i="1"/>
  <c r="CB52" i="1" s="1"/>
  <c r="CB53" i="1" s="1"/>
  <c r="CB54" i="1" s="1"/>
  <c r="BU52" i="1"/>
  <c r="BZ52" i="1" s="1"/>
  <c r="BZ53" i="1" s="1"/>
  <c r="BZ54" i="1" s="1"/>
  <c r="CC52" i="1"/>
  <c r="CC53" i="1" s="1"/>
  <c r="CC54" i="1" s="1"/>
  <c r="BL52" i="1"/>
  <c r="BQ52" i="1" s="1"/>
  <c r="BQ53" i="1" s="1"/>
  <c r="BQ54" i="1" s="1"/>
  <c r="BM52" i="1"/>
  <c r="BR52" i="1" s="1"/>
  <c r="BR53" i="1" s="1"/>
  <c r="BR54" i="1" s="1"/>
  <c r="BK52" i="1"/>
  <c r="BP52" i="1" s="1"/>
  <c r="BP53" i="1" s="1"/>
  <c r="BP54" i="1" s="1"/>
  <c r="BS52" i="1"/>
  <c r="BS53" i="1" s="1"/>
  <c r="BS54" i="1" s="1"/>
  <c r="BH57" i="1"/>
  <c r="Y57" i="1"/>
  <c r="S58" i="1"/>
  <c r="BI54" i="1"/>
  <c r="T55" i="1"/>
  <c r="Z54" i="1"/>
  <c r="AE55" i="1" l="1"/>
  <c r="T56" i="1"/>
  <c r="Z55" i="1"/>
  <c r="BI55" i="1"/>
  <c r="AD58" i="1"/>
  <c r="Y58" i="1"/>
  <c r="S59" i="1"/>
  <c r="BH58" i="1"/>
  <c r="T57" i="1" l="1"/>
  <c r="Z56" i="1"/>
  <c r="BI56" i="1"/>
  <c r="BN55" i="1"/>
  <c r="BX55" i="1"/>
  <c r="S60" i="1"/>
  <c r="Y59" i="1"/>
  <c r="BH59" i="1"/>
  <c r="S61" i="1" l="1"/>
  <c r="BH60" i="1"/>
  <c r="Y60" i="1"/>
  <c r="BM55" i="1"/>
  <c r="BR55" i="1" s="1"/>
  <c r="BR56" i="1" s="1"/>
  <c r="BR57" i="1" s="1"/>
  <c r="BL55" i="1"/>
  <c r="BQ55" i="1" s="1"/>
  <c r="BQ56" i="1" s="1"/>
  <c r="BQ57" i="1" s="1"/>
  <c r="BK55" i="1"/>
  <c r="BP55" i="1" s="1"/>
  <c r="BP56" i="1" s="1"/>
  <c r="BP57" i="1" s="1"/>
  <c r="BS55" i="1"/>
  <c r="BS56" i="1" s="1"/>
  <c r="BS57" i="1" s="1"/>
  <c r="BU55" i="1"/>
  <c r="BZ55" i="1" s="1"/>
  <c r="BZ56" i="1" s="1"/>
  <c r="BZ57" i="1" s="1"/>
  <c r="BW55" i="1"/>
  <c r="CB55" i="1" s="1"/>
  <c r="CB56" i="1" s="1"/>
  <c r="CB57" i="1" s="1"/>
  <c r="BV55" i="1"/>
  <c r="CA55" i="1" s="1"/>
  <c r="CA56" i="1" s="1"/>
  <c r="CA57" i="1" s="1"/>
  <c r="CC55" i="1"/>
  <c r="CC56" i="1" s="1"/>
  <c r="CC57" i="1" s="1"/>
  <c r="T58" i="1"/>
  <c r="BI57" i="1"/>
  <c r="Z57" i="1"/>
  <c r="Z58" i="1" l="1"/>
  <c r="BI58" i="1"/>
  <c r="AE58" i="1"/>
  <c r="T59" i="1"/>
  <c r="AD61" i="1"/>
  <c r="BH61" i="1"/>
  <c r="S62" i="1"/>
  <c r="Y61" i="1"/>
  <c r="AI61" i="1"/>
  <c r="Y62" i="1" l="1"/>
  <c r="BH62" i="1"/>
  <c r="S63" i="1"/>
  <c r="Z59" i="1"/>
  <c r="T60" i="1"/>
  <c r="BI59" i="1"/>
  <c r="BX58" i="1"/>
  <c r="BN58" i="1"/>
  <c r="BK58" i="1" l="1"/>
  <c r="BP58" i="1" s="1"/>
  <c r="BP59" i="1" s="1"/>
  <c r="BP60" i="1" s="1"/>
  <c r="BM58" i="1"/>
  <c r="BR58" i="1" s="1"/>
  <c r="BR59" i="1" s="1"/>
  <c r="BR60" i="1" s="1"/>
  <c r="BL58" i="1"/>
  <c r="BQ58" i="1" s="1"/>
  <c r="BQ59" i="1" s="1"/>
  <c r="BQ60" i="1" s="1"/>
  <c r="BS58" i="1"/>
  <c r="BS59" i="1" s="1"/>
  <c r="BS60" i="1" s="1"/>
  <c r="BU58" i="1"/>
  <c r="BZ58" i="1" s="1"/>
  <c r="BZ59" i="1" s="1"/>
  <c r="BZ60" i="1" s="1"/>
  <c r="BW58" i="1"/>
  <c r="CB58" i="1" s="1"/>
  <c r="CB59" i="1" s="1"/>
  <c r="CB60" i="1" s="1"/>
  <c r="BV58" i="1"/>
  <c r="CA58" i="1" s="1"/>
  <c r="CA59" i="1" s="1"/>
  <c r="CA60" i="1" s="1"/>
  <c r="CC58" i="1"/>
  <c r="CC59" i="1" s="1"/>
  <c r="CC60" i="1" s="1"/>
  <c r="T61" i="1"/>
  <c r="Z60" i="1"/>
  <c r="BI60" i="1"/>
  <c r="S64" i="1"/>
  <c r="BH63" i="1"/>
  <c r="Y63" i="1"/>
  <c r="S65" i="1" l="1"/>
  <c r="BH64" i="1"/>
  <c r="Y64" i="1"/>
  <c r="AD64" i="1"/>
  <c r="T62" i="1"/>
  <c r="BI61" i="1"/>
  <c r="AE61" i="1"/>
  <c r="Z61" i="1"/>
  <c r="AJ61" i="1"/>
  <c r="BN61" i="1" l="1"/>
  <c r="BX61" i="1"/>
  <c r="BI62" i="1"/>
  <c r="Z62" i="1"/>
  <c r="T63" i="1"/>
  <c r="BH65" i="1"/>
  <c r="Y65" i="1"/>
  <c r="S66" i="1"/>
  <c r="S67" i="1" l="1"/>
  <c r="Y66" i="1"/>
  <c r="BH66" i="1"/>
  <c r="BW61" i="1"/>
  <c r="CB61" i="1" s="1"/>
  <c r="CB62" i="1" s="1"/>
  <c r="CB63" i="1" s="1"/>
  <c r="BV61" i="1"/>
  <c r="CA61" i="1" s="1"/>
  <c r="CA62" i="1" s="1"/>
  <c r="CA63" i="1" s="1"/>
  <c r="BU61" i="1"/>
  <c r="BZ61" i="1" s="1"/>
  <c r="BZ62" i="1" s="1"/>
  <c r="BZ63" i="1" s="1"/>
  <c r="CC61" i="1"/>
  <c r="CC62" i="1" s="1"/>
  <c r="CC63" i="1" s="1"/>
  <c r="Z63" i="1"/>
  <c r="BI63" i="1"/>
  <c r="T64" i="1"/>
  <c r="BM61" i="1"/>
  <c r="BR61" i="1" s="1"/>
  <c r="BR62" i="1" s="1"/>
  <c r="BR63" i="1" s="1"/>
  <c r="BL61" i="1"/>
  <c r="BQ61" i="1" s="1"/>
  <c r="BQ62" i="1" s="1"/>
  <c r="BQ63" i="1" s="1"/>
  <c r="BK61" i="1"/>
  <c r="BP61" i="1" s="1"/>
  <c r="BP62" i="1" s="1"/>
  <c r="BP63" i="1" s="1"/>
  <c r="BS61" i="1"/>
  <c r="BS62" i="1" s="1"/>
  <c r="BS63" i="1" s="1"/>
  <c r="T65" i="1" l="1"/>
  <c r="Z64" i="1"/>
  <c r="AE64" i="1"/>
  <c r="BI64" i="1"/>
  <c r="Y67" i="1"/>
  <c r="BH67" i="1"/>
  <c r="S68" i="1"/>
  <c r="AD67" i="1"/>
  <c r="BI65" i="1" l="1"/>
  <c r="T66" i="1"/>
  <c r="Z65" i="1"/>
  <c r="BX64" i="1"/>
  <c r="BN64" i="1"/>
  <c r="S69" i="1"/>
  <c r="Y68" i="1"/>
  <c r="BH68" i="1"/>
  <c r="BH69" i="1" l="1"/>
  <c r="S70" i="1"/>
  <c r="Y69" i="1"/>
  <c r="BM64" i="1"/>
  <c r="BR64" i="1" s="1"/>
  <c r="BR65" i="1" s="1"/>
  <c r="BR66" i="1" s="1"/>
  <c r="BL64" i="1"/>
  <c r="BQ64" i="1" s="1"/>
  <c r="BQ65" i="1" s="1"/>
  <c r="BQ66" i="1" s="1"/>
  <c r="BK64" i="1"/>
  <c r="BP64" i="1" s="1"/>
  <c r="BP65" i="1" s="1"/>
  <c r="BP66" i="1" s="1"/>
  <c r="BS64" i="1"/>
  <c r="BS65" i="1" s="1"/>
  <c r="BS66" i="1" s="1"/>
  <c r="BW64" i="1"/>
  <c r="CB64" i="1" s="1"/>
  <c r="CB65" i="1" s="1"/>
  <c r="CB66" i="1" s="1"/>
  <c r="BV64" i="1"/>
  <c r="CA64" i="1" s="1"/>
  <c r="CA65" i="1" s="1"/>
  <c r="CA66" i="1" s="1"/>
  <c r="BU64" i="1"/>
  <c r="BZ64" i="1" s="1"/>
  <c r="BZ65" i="1" s="1"/>
  <c r="BZ66" i="1" s="1"/>
  <c r="CC64" i="1"/>
  <c r="CC65" i="1" s="1"/>
  <c r="CC66" i="1" s="1"/>
  <c r="Z66" i="1"/>
  <c r="BI66" i="1"/>
  <c r="T67" i="1"/>
  <c r="Z67" i="1" l="1"/>
  <c r="BI67" i="1"/>
  <c r="T68" i="1"/>
  <c r="AE67" i="1"/>
  <c r="S71" i="1"/>
  <c r="Y70" i="1"/>
  <c r="AD70" i="1"/>
  <c r="BH70" i="1"/>
  <c r="Z68" i="1" l="1"/>
  <c r="BI68" i="1"/>
  <c r="T69" i="1"/>
  <c r="BX67" i="1"/>
  <c r="BN67" i="1"/>
  <c r="BH71" i="1"/>
  <c r="S72" i="1"/>
  <c r="Y71" i="1"/>
  <c r="BH72" i="1" l="1"/>
  <c r="S73" i="1"/>
  <c r="Y72" i="1"/>
  <c r="BW67" i="1"/>
  <c r="CB67" i="1" s="1"/>
  <c r="CB68" i="1" s="1"/>
  <c r="CB69" i="1" s="1"/>
  <c r="BU67" i="1"/>
  <c r="BZ67" i="1" s="1"/>
  <c r="BZ68" i="1" s="1"/>
  <c r="BZ69" i="1" s="1"/>
  <c r="BV67" i="1"/>
  <c r="CA67" i="1" s="1"/>
  <c r="CA68" i="1" s="1"/>
  <c r="CA69" i="1" s="1"/>
  <c r="CC67" i="1"/>
  <c r="CC68" i="1" s="1"/>
  <c r="CC69" i="1" s="1"/>
  <c r="BM67" i="1"/>
  <c r="BR67" i="1" s="1"/>
  <c r="BR68" i="1" s="1"/>
  <c r="BR69" i="1" s="1"/>
  <c r="BK67" i="1"/>
  <c r="BP67" i="1" s="1"/>
  <c r="BP68" i="1" s="1"/>
  <c r="BP69" i="1" s="1"/>
  <c r="BL67" i="1"/>
  <c r="BQ67" i="1" s="1"/>
  <c r="BQ68" i="1" s="1"/>
  <c r="BQ69" i="1" s="1"/>
  <c r="BS67" i="1"/>
  <c r="BS68" i="1" s="1"/>
  <c r="BS69" i="1" s="1"/>
  <c r="Z69" i="1"/>
  <c r="T70" i="1"/>
  <c r="BI69" i="1"/>
  <c r="AE70" i="1" l="1"/>
  <c r="Z70" i="1"/>
  <c r="BI70" i="1"/>
  <c r="T71" i="1"/>
  <c r="AD73" i="1"/>
  <c r="BH73" i="1"/>
  <c r="S74" i="1"/>
  <c r="Y73" i="1"/>
  <c r="AI73" i="1"/>
  <c r="T72" i="1" l="1"/>
  <c r="Z71" i="1"/>
  <c r="BI71" i="1"/>
  <c r="S75" i="1"/>
  <c r="Y74" i="1"/>
  <c r="BH74" i="1"/>
  <c r="BN70" i="1"/>
  <c r="BX70" i="1"/>
  <c r="BW70" i="1" l="1"/>
  <c r="CB70" i="1" s="1"/>
  <c r="CB71" i="1" s="1"/>
  <c r="CB72" i="1" s="1"/>
  <c r="BV70" i="1"/>
  <c r="CA70" i="1" s="1"/>
  <c r="CA71" i="1" s="1"/>
  <c r="CA72" i="1" s="1"/>
  <c r="BU70" i="1"/>
  <c r="BZ70" i="1" s="1"/>
  <c r="BZ71" i="1" s="1"/>
  <c r="BZ72" i="1" s="1"/>
  <c r="CC70" i="1"/>
  <c r="CC71" i="1" s="1"/>
  <c r="CC72" i="1" s="1"/>
  <c r="BM70" i="1"/>
  <c r="BR70" i="1" s="1"/>
  <c r="BR71" i="1" s="1"/>
  <c r="BR72" i="1" s="1"/>
  <c r="BL70" i="1"/>
  <c r="BQ70" i="1" s="1"/>
  <c r="BQ71" i="1" s="1"/>
  <c r="BQ72" i="1" s="1"/>
  <c r="BK70" i="1"/>
  <c r="BP70" i="1" s="1"/>
  <c r="BP71" i="1" s="1"/>
  <c r="BP72" i="1" s="1"/>
  <c r="BS70" i="1"/>
  <c r="BS71" i="1" s="1"/>
  <c r="BS72" i="1" s="1"/>
  <c r="BH75" i="1"/>
  <c r="S76" i="1"/>
  <c r="Y75" i="1"/>
  <c r="BI72" i="1"/>
  <c r="T73" i="1"/>
  <c r="Z72" i="1"/>
  <c r="AE73" i="1" l="1"/>
  <c r="BI73" i="1"/>
  <c r="T74" i="1"/>
  <c r="Z73" i="1"/>
  <c r="AJ73" i="1"/>
  <c r="S77" i="1"/>
  <c r="AD76" i="1"/>
  <c r="Y76" i="1"/>
  <c r="BH76" i="1"/>
  <c r="BN73" i="1" l="1"/>
  <c r="BX73" i="1"/>
  <c r="BH77" i="1"/>
  <c r="S78" i="1"/>
  <c r="Y77" i="1"/>
  <c r="Z74" i="1"/>
  <c r="BI74" i="1"/>
  <c r="T75" i="1"/>
  <c r="T76" i="1" l="1"/>
  <c r="Z75" i="1"/>
  <c r="BI75" i="1"/>
  <c r="BH78" i="1"/>
  <c r="S79" i="1"/>
  <c r="Y78" i="1"/>
  <c r="BW73" i="1"/>
  <c r="CB73" i="1" s="1"/>
  <c r="CB74" i="1" s="1"/>
  <c r="CB75" i="1" s="1"/>
  <c r="BV73" i="1"/>
  <c r="CA73" i="1" s="1"/>
  <c r="CA74" i="1" s="1"/>
  <c r="CA75" i="1" s="1"/>
  <c r="BU73" i="1"/>
  <c r="BZ73" i="1" s="1"/>
  <c r="BZ74" i="1" s="1"/>
  <c r="BZ75" i="1" s="1"/>
  <c r="CC73" i="1"/>
  <c r="CC74" i="1" s="1"/>
  <c r="CC75" i="1" s="1"/>
  <c r="BM73" i="1"/>
  <c r="BR73" i="1" s="1"/>
  <c r="BR74" i="1" s="1"/>
  <c r="BR75" i="1" s="1"/>
  <c r="BL73" i="1"/>
  <c r="BQ73" i="1" s="1"/>
  <c r="BQ74" i="1" s="1"/>
  <c r="BQ75" i="1" s="1"/>
  <c r="BK73" i="1"/>
  <c r="BP73" i="1" s="1"/>
  <c r="BP74" i="1" s="1"/>
  <c r="BP75" i="1" s="1"/>
  <c r="BS73" i="1"/>
  <c r="BS74" i="1" s="1"/>
  <c r="BS75" i="1" s="1"/>
  <c r="BH79" i="1" l="1"/>
  <c r="S80" i="1"/>
  <c r="AD79" i="1"/>
  <c r="Y79" i="1"/>
  <c r="AE76" i="1"/>
  <c r="Z76" i="1"/>
  <c r="BI76" i="1"/>
  <c r="T77" i="1"/>
  <c r="T78" i="1" l="1"/>
  <c r="Z77" i="1"/>
  <c r="BI77" i="1"/>
  <c r="BH80" i="1"/>
  <c r="S81" i="1"/>
  <c r="Y80" i="1"/>
  <c r="BX76" i="1"/>
  <c r="BN76" i="1"/>
  <c r="BW76" i="1" l="1"/>
  <c r="CB76" i="1" s="1"/>
  <c r="CB77" i="1" s="1"/>
  <c r="CB78" i="1" s="1"/>
  <c r="BV76" i="1"/>
  <c r="CA76" i="1" s="1"/>
  <c r="CA77" i="1" s="1"/>
  <c r="CA78" i="1" s="1"/>
  <c r="BU76" i="1"/>
  <c r="BZ76" i="1" s="1"/>
  <c r="BZ77" i="1" s="1"/>
  <c r="BZ78" i="1" s="1"/>
  <c r="CC76" i="1"/>
  <c r="CC77" i="1" s="1"/>
  <c r="CC78" i="1" s="1"/>
  <c r="BM76" i="1"/>
  <c r="BR76" i="1" s="1"/>
  <c r="BR77" i="1" s="1"/>
  <c r="BR78" i="1" s="1"/>
  <c r="BL76" i="1"/>
  <c r="BQ76" i="1" s="1"/>
  <c r="BQ77" i="1" s="1"/>
  <c r="BQ78" i="1" s="1"/>
  <c r="BK76" i="1"/>
  <c r="BP76" i="1" s="1"/>
  <c r="BP77" i="1" s="1"/>
  <c r="BP78" i="1" s="1"/>
  <c r="BS76" i="1"/>
  <c r="BS77" i="1" s="1"/>
  <c r="BS78" i="1" s="1"/>
  <c r="BH81" i="1"/>
  <c r="Y81" i="1"/>
  <c r="S82" i="1"/>
  <c r="BI78" i="1"/>
  <c r="T79" i="1"/>
  <c r="Z78" i="1"/>
  <c r="T80" i="1" l="1"/>
  <c r="AE79" i="1"/>
  <c r="BI79" i="1"/>
  <c r="Z79" i="1"/>
  <c r="Y82" i="1"/>
  <c r="BH82" i="1"/>
  <c r="S83" i="1"/>
  <c r="AD82" i="1"/>
  <c r="BI80" i="1" l="1"/>
  <c r="T81" i="1"/>
  <c r="Z80" i="1"/>
  <c r="BH83" i="1"/>
  <c r="S84" i="1"/>
  <c r="Y83" i="1"/>
  <c r="BX79" i="1"/>
  <c r="BN79" i="1"/>
  <c r="BW79" i="1" l="1"/>
  <c r="CB79" i="1" s="1"/>
  <c r="CB80" i="1" s="1"/>
  <c r="CB81" i="1" s="1"/>
  <c r="BV79" i="1"/>
  <c r="CA79" i="1" s="1"/>
  <c r="CA80" i="1" s="1"/>
  <c r="CA81" i="1" s="1"/>
  <c r="BU79" i="1"/>
  <c r="BZ79" i="1" s="1"/>
  <c r="BZ80" i="1" s="1"/>
  <c r="BZ81" i="1" s="1"/>
  <c r="CC79" i="1"/>
  <c r="CC80" i="1" s="1"/>
  <c r="CC81" i="1" s="1"/>
  <c r="BM79" i="1"/>
  <c r="BR79" i="1" s="1"/>
  <c r="BR80" i="1" s="1"/>
  <c r="BR81" i="1" s="1"/>
  <c r="BL79" i="1"/>
  <c r="BQ79" i="1" s="1"/>
  <c r="BQ80" i="1" s="1"/>
  <c r="BQ81" i="1" s="1"/>
  <c r="BK79" i="1"/>
  <c r="BP79" i="1" s="1"/>
  <c r="BP80" i="1" s="1"/>
  <c r="BP81" i="1" s="1"/>
  <c r="BS79" i="1"/>
  <c r="BS80" i="1" s="1"/>
  <c r="BS81" i="1" s="1"/>
  <c r="S85" i="1"/>
  <c r="Y84" i="1"/>
  <c r="BH84" i="1"/>
  <c r="BI81" i="1"/>
  <c r="T82" i="1"/>
  <c r="Z81" i="1"/>
  <c r="Z82" i="1" l="1"/>
  <c r="BI82" i="1"/>
  <c r="T83" i="1"/>
  <c r="AE82" i="1"/>
  <c r="BH85" i="1"/>
  <c r="AI85" i="1"/>
  <c r="Y85" i="1"/>
  <c r="S86" i="1"/>
  <c r="AD85" i="1"/>
  <c r="Y86" i="1" l="1"/>
  <c r="S87" i="1"/>
  <c r="BH86" i="1"/>
  <c r="BX82" i="1"/>
  <c r="BN82" i="1"/>
  <c r="BI83" i="1"/>
  <c r="T84" i="1"/>
  <c r="Z83" i="1"/>
  <c r="BU82" i="1" l="1"/>
  <c r="BZ82" i="1" s="1"/>
  <c r="BZ83" i="1" s="1"/>
  <c r="BZ84" i="1" s="1"/>
  <c r="BW82" i="1"/>
  <c r="CB82" i="1" s="1"/>
  <c r="CB83" i="1" s="1"/>
  <c r="CB84" i="1" s="1"/>
  <c r="BV82" i="1"/>
  <c r="CA82" i="1" s="1"/>
  <c r="CA83" i="1" s="1"/>
  <c r="CA84" i="1" s="1"/>
  <c r="CC82" i="1"/>
  <c r="CC83" i="1" s="1"/>
  <c r="CC84" i="1" s="1"/>
  <c r="BK82" i="1"/>
  <c r="BP82" i="1" s="1"/>
  <c r="BP83" i="1" s="1"/>
  <c r="BP84" i="1" s="1"/>
  <c r="BM82" i="1"/>
  <c r="BR82" i="1" s="1"/>
  <c r="BR83" i="1" s="1"/>
  <c r="BR84" i="1" s="1"/>
  <c r="BL82" i="1"/>
  <c r="BQ82" i="1" s="1"/>
  <c r="BQ83" i="1" s="1"/>
  <c r="BQ84" i="1" s="1"/>
  <c r="BS82" i="1"/>
  <c r="BS83" i="1" s="1"/>
  <c r="BS84" i="1" s="1"/>
  <c r="S88" i="1"/>
  <c r="BH87" i="1"/>
  <c r="Y87" i="1"/>
  <c r="Z84" i="1"/>
  <c r="BI84" i="1"/>
  <c r="T85" i="1"/>
  <c r="T86" i="1" l="1"/>
  <c r="BI85" i="1"/>
  <c r="AJ85" i="1"/>
  <c r="Z85" i="1"/>
  <c r="AE85" i="1"/>
  <c r="Y88" i="1"/>
  <c r="S89" i="1"/>
  <c r="AD88" i="1"/>
  <c r="BH88" i="1"/>
  <c r="Y89" i="1" l="1"/>
  <c r="BH89" i="1"/>
  <c r="S90" i="1"/>
  <c r="BN85" i="1"/>
  <c r="BX85" i="1"/>
  <c r="BI86" i="1"/>
  <c r="Z86" i="1"/>
  <c r="T87" i="1"/>
  <c r="T88" i="1" l="1"/>
  <c r="BI87" i="1"/>
  <c r="Z87" i="1"/>
  <c r="BM85" i="1"/>
  <c r="BR85" i="1" s="1"/>
  <c r="BR86" i="1" s="1"/>
  <c r="BR87" i="1" s="1"/>
  <c r="BL85" i="1"/>
  <c r="BQ85" i="1" s="1"/>
  <c r="BQ86" i="1" s="1"/>
  <c r="BQ87" i="1" s="1"/>
  <c r="BK85" i="1"/>
  <c r="BP85" i="1" s="1"/>
  <c r="BP86" i="1" s="1"/>
  <c r="BP87" i="1" s="1"/>
  <c r="BS85" i="1"/>
  <c r="BS86" i="1" s="1"/>
  <c r="BS87" i="1" s="1"/>
  <c r="BU85" i="1"/>
  <c r="BZ85" i="1" s="1"/>
  <c r="BZ86" i="1" s="1"/>
  <c r="BZ87" i="1" s="1"/>
  <c r="BW85" i="1"/>
  <c r="CB85" i="1" s="1"/>
  <c r="CB86" i="1" s="1"/>
  <c r="CB87" i="1" s="1"/>
  <c r="BV85" i="1"/>
  <c r="CA85" i="1" s="1"/>
  <c r="CA86" i="1" s="1"/>
  <c r="CA87" i="1" s="1"/>
  <c r="CC85" i="1"/>
  <c r="CC86" i="1" s="1"/>
  <c r="CC87" i="1" s="1"/>
  <c r="S91" i="1"/>
  <c r="Y90" i="1"/>
  <c r="BH90" i="1"/>
  <c r="AD91" i="1" l="1"/>
  <c r="Y91" i="1"/>
  <c r="S92" i="1"/>
  <c r="BH91" i="1"/>
  <c r="BI88" i="1"/>
  <c r="T89" i="1"/>
  <c r="AE88" i="1"/>
  <c r="Z88" i="1"/>
  <c r="S93" i="1" l="1"/>
  <c r="Y92" i="1"/>
  <c r="BH92" i="1"/>
  <c r="BI89" i="1"/>
  <c r="Z89" i="1"/>
  <c r="T90" i="1"/>
  <c r="BN88" i="1"/>
  <c r="BX88" i="1"/>
  <c r="BV88" i="1" l="1"/>
  <c r="CA88" i="1" s="1"/>
  <c r="CA89" i="1" s="1"/>
  <c r="CA90" i="1" s="1"/>
  <c r="BW88" i="1"/>
  <c r="CB88" i="1" s="1"/>
  <c r="CB89" i="1" s="1"/>
  <c r="CB90" i="1" s="1"/>
  <c r="BU88" i="1"/>
  <c r="BZ88" i="1" s="1"/>
  <c r="BZ89" i="1" s="1"/>
  <c r="BZ90" i="1" s="1"/>
  <c r="CC88" i="1"/>
  <c r="CC89" i="1" s="1"/>
  <c r="CC90" i="1" s="1"/>
  <c r="BL88" i="1"/>
  <c r="BQ88" i="1" s="1"/>
  <c r="BQ89" i="1" s="1"/>
  <c r="BQ90" i="1" s="1"/>
  <c r="BM88" i="1"/>
  <c r="BR88" i="1" s="1"/>
  <c r="BR89" i="1" s="1"/>
  <c r="BR90" i="1" s="1"/>
  <c r="BK88" i="1"/>
  <c r="BP88" i="1" s="1"/>
  <c r="BP89" i="1" s="1"/>
  <c r="BP90" i="1" s="1"/>
  <c r="BS88" i="1"/>
  <c r="BS89" i="1" s="1"/>
  <c r="BS90" i="1" s="1"/>
  <c r="T91" i="1"/>
  <c r="Z90" i="1"/>
  <c r="BI90" i="1"/>
  <c r="BH93" i="1"/>
  <c r="S94" i="1"/>
  <c r="Y93" i="1"/>
  <c r="BH94" i="1" l="1"/>
  <c r="S95" i="1"/>
  <c r="AD94" i="1"/>
  <c r="Y94" i="1"/>
  <c r="BI91" i="1"/>
  <c r="T92" i="1"/>
  <c r="AE91" i="1"/>
  <c r="Z91" i="1"/>
  <c r="T93" i="1" l="1"/>
  <c r="Z92" i="1"/>
  <c r="BI92" i="1"/>
  <c r="BX91" i="1"/>
  <c r="BN91" i="1"/>
  <c r="BH95" i="1"/>
  <c r="S96" i="1"/>
  <c r="Y95" i="1"/>
  <c r="BH96" i="1" l="1"/>
  <c r="S97" i="1"/>
  <c r="Y96" i="1"/>
  <c r="BM91" i="1"/>
  <c r="BR91" i="1" s="1"/>
  <c r="BR92" i="1" s="1"/>
  <c r="BR93" i="1" s="1"/>
  <c r="BL91" i="1"/>
  <c r="BQ91" i="1" s="1"/>
  <c r="BQ92" i="1" s="1"/>
  <c r="BQ93" i="1" s="1"/>
  <c r="BK91" i="1"/>
  <c r="BP91" i="1" s="1"/>
  <c r="BP92" i="1" s="1"/>
  <c r="BP93" i="1" s="1"/>
  <c r="BS91" i="1"/>
  <c r="BS92" i="1" s="1"/>
  <c r="BS93" i="1" s="1"/>
  <c r="BW91" i="1"/>
  <c r="CB91" i="1" s="1"/>
  <c r="CB92" i="1" s="1"/>
  <c r="CB93" i="1" s="1"/>
  <c r="BV91" i="1"/>
  <c r="CA91" i="1" s="1"/>
  <c r="CA92" i="1" s="1"/>
  <c r="CA93" i="1" s="1"/>
  <c r="BU91" i="1"/>
  <c r="BZ91" i="1" s="1"/>
  <c r="BZ92" i="1" s="1"/>
  <c r="BZ93" i="1" s="1"/>
  <c r="CC91" i="1"/>
  <c r="CC92" i="1" s="1"/>
  <c r="CC93" i="1" s="1"/>
  <c r="BI93" i="1"/>
  <c r="T94" i="1"/>
  <c r="Z93" i="1"/>
  <c r="T95" i="1" l="1"/>
  <c r="AE94" i="1"/>
  <c r="Z94" i="1"/>
  <c r="BI94" i="1"/>
  <c r="S98" i="1"/>
  <c r="AI97" i="1"/>
  <c r="Y97" i="1"/>
  <c r="AD97" i="1"/>
  <c r="BH97" i="1"/>
  <c r="BI95" i="1" l="1"/>
  <c r="T96" i="1"/>
  <c r="Z95" i="1"/>
  <c r="BX94" i="1"/>
  <c r="BN94" i="1"/>
  <c r="BH98" i="1"/>
  <c r="S99" i="1"/>
  <c r="Y98" i="1"/>
  <c r="BH99" i="1" l="1"/>
  <c r="S100" i="1"/>
  <c r="Y99" i="1"/>
  <c r="BW94" i="1"/>
  <c r="CB94" i="1" s="1"/>
  <c r="CB95" i="1" s="1"/>
  <c r="CB96" i="1" s="1"/>
  <c r="BV94" i="1"/>
  <c r="CA94" i="1" s="1"/>
  <c r="CA95" i="1" s="1"/>
  <c r="CA96" i="1" s="1"/>
  <c r="BU94" i="1"/>
  <c r="BZ94" i="1" s="1"/>
  <c r="BZ95" i="1" s="1"/>
  <c r="BZ96" i="1" s="1"/>
  <c r="CC94" i="1"/>
  <c r="CC95" i="1" s="1"/>
  <c r="CC96" i="1" s="1"/>
  <c r="BM94" i="1"/>
  <c r="BR94" i="1" s="1"/>
  <c r="BR95" i="1" s="1"/>
  <c r="BR96" i="1" s="1"/>
  <c r="BL94" i="1"/>
  <c r="BQ94" i="1" s="1"/>
  <c r="BQ95" i="1" s="1"/>
  <c r="BQ96" i="1" s="1"/>
  <c r="BK94" i="1"/>
  <c r="BP94" i="1" s="1"/>
  <c r="BP95" i="1" s="1"/>
  <c r="BP96" i="1" s="1"/>
  <c r="BS94" i="1"/>
  <c r="BS95" i="1" s="1"/>
  <c r="BS96" i="1" s="1"/>
  <c r="BI96" i="1"/>
  <c r="T97" i="1"/>
  <c r="Z96" i="1"/>
  <c r="AJ97" i="1" l="1"/>
  <c r="Z97" i="1"/>
  <c r="AE97" i="1"/>
  <c r="BI97" i="1"/>
  <c r="T98" i="1"/>
  <c r="BH100" i="1"/>
  <c r="S101" i="1"/>
  <c r="AD100" i="1"/>
  <c r="Y100" i="1"/>
  <c r="BX97" i="1" l="1"/>
  <c r="BN97" i="1"/>
  <c r="BH101" i="1"/>
  <c r="S102" i="1"/>
  <c r="Y101" i="1"/>
  <c r="T99" i="1"/>
  <c r="Z98" i="1"/>
  <c r="BI98" i="1"/>
  <c r="BH102" i="1" l="1"/>
  <c r="S103" i="1"/>
  <c r="Y102" i="1"/>
  <c r="BM97" i="1"/>
  <c r="BR97" i="1" s="1"/>
  <c r="BR98" i="1" s="1"/>
  <c r="BR99" i="1" s="1"/>
  <c r="BL97" i="1"/>
  <c r="BQ97" i="1" s="1"/>
  <c r="BQ98" i="1" s="1"/>
  <c r="BQ99" i="1" s="1"/>
  <c r="BK97" i="1"/>
  <c r="BP97" i="1" s="1"/>
  <c r="BP98" i="1" s="1"/>
  <c r="BP99" i="1" s="1"/>
  <c r="BS97" i="1"/>
  <c r="BS98" i="1" s="1"/>
  <c r="BS99" i="1" s="1"/>
  <c r="BI99" i="1"/>
  <c r="T100" i="1"/>
  <c r="Z99" i="1"/>
  <c r="BW97" i="1"/>
  <c r="CB97" i="1" s="1"/>
  <c r="CB98" i="1" s="1"/>
  <c r="CB99" i="1" s="1"/>
  <c r="BV97" i="1"/>
  <c r="CA97" i="1" s="1"/>
  <c r="CA98" i="1" s="1"/>
  <c r="CA99" i="1" s="1"/>
  <c r="BU97" i="1"/>
  <c r="BZ97" i="1" s="1"/>
  <c r="BZ98" i="1" s="1"/>
  <c r="BZ99" i="1" s="1"/>
  <c r="CC97" i="1"/>
  <c r="CC98" i="1" s="1"/>
  <c r="CC99" i="1" s="1"/>
  <c r="Y103" i="1" l="1"/>
  <c r="BH103" i="1"/>
  <c r="S104" i="1"/>
  <c r="AD103" i="1"/>
  <c r="T101" i="1"/>
  <c r="AE100" i="1"/>
  <c r="Z100" i="1"/>
  <c r="BI100" i="1"/>
  <c r="BI101" i="1" l="1"/>
  <c r="T102" i="1"/>
  <c r="Z101" i="1"/>
  <c r="BX100" i="1"/>
  <c r="BN100" i="1"/>
  <c r="BH104" i="1"/>
  <c r="S105" i="1"/>
  <c r="Y104" i="1"/>
  <c r="S106" i="1" l="1"/>
  <c r="Y105" i="1"/>
  <c r="BH105" i="1"/>
  <c r="BM100" i="1"/>
  <c r="BR100" i="1" s="1"/>
  <c r="BR101" i="1" s="1"/>
  <c r="BR102" i="1" s="1"/>
  <c r="BL100" i="1"/>
  <c r="BQ100" i="1" s="1"/>
  <c r="BQ101" i="1" s="1"/>
  <c r="BQ102" i="1" s="1"/>
  <c r="BK100" i="1"/>
  <c r="BP100" i="1" s="1"/>
  <c r="BP101" i="1" s="1"/>
  <c r="BP102" i="1" s="1"/>
  <c r="BS100" i="1"/>
  <c r="BS101" i="1" s="1"/>
  <c r="BS102" i="1" s="1"/>
  <c r="BW100" i="1"/>
  <c r="CB100" i="1" s="1"/>
  <c r="CB101" i="1" s="1"/>
  <c r="CB102" i="1" s="1"/>
  <c r="BV100" i="1"/>
  <c r="CA100" i="1" s="1"/>
  <c r="CA101" i="1" s="1"/>
  <c r="CA102" i="1" s="1"/>
  <c r="BU100" i="1"/>
  <c r="BZ100" i="1" s="1"/>
  <c r="BZ101" i="1" s="1"/>
  <c r="BZ102" i="1" s="1"/>
  <c r="CC100" i="1"/>
  <c r="CC101" i="1" s="1"/>
  <c r="CC102" i="1" s="1"/>
  <c r="BI102" i="1"/>
  <c r="T103" i="1"/>
  <c r="Z102" i="1"/>
  <c r="Y106" i="1" l="1"/>
  <c r="BH106" i="1"/>
  <c r="S107" i="1"/>
  <c r="AD106" i="1"/>
  <c r="Z103" i="1"/>
  <c r="BI103" i="1"/>
  <c r="T104" i="1"/>
  <c r="AE103" i="1"/>
  <c r="BI104" i="1" l="1"/>
  <c r="T105" i="1"/>
  <c r="Z104" i="1"/>
  <c r="BX103" i="1"/>
  <c r="BN103" i="1"/>
  <c r="S108" i="1"/>
  <c r="Y107" i="1"/>
  <c r="BH107" i="1"/>
  <c r="BK103" i="1" l="1"/>
  <c r="BP103" i="1" s="1"/>
  <c r="BP104" i="1" s="1"/>
  <c r="BP105" i="1" s="1"/>
  <c r="BM103" i="1"/>
  <c r="BR103" i="1" s="1"/>
  <c r="BR104" i="1" s="1"/>
  <c r="BR105" i="1" s="1"/>
  <c r="BL103" i="1"/>
  <c r="BQ103" i="1" s="1"/>
  <c r="BQ104" i="1" s="1"/>
  <c r="BQ105" i="1" s="1"/>
  <c r="BS103" i="1"/>
  <c r="BS104" i="1" s="1"/>
  <c r="BS105" i="1" s="1"/>
  <c r="BU103" i="1"/>
  <c r="BZ103" i="1" s="1"/>
  <c r="BZ104" i="1" s="1"/>
  <c r="BZ105" i="1" s="1"/>
  <c r="BW103" i="1"/>
  <c r="CB103" i="1" s="1"/>
  <c r="CB104" i="1" s="1"/>
  <c r="CB105" i="1" s="1"/>
  <c r="BV103" i="1"/>
  <c r="CA103" i="1" s="1"/>
  <c r="CA104" i="1" s="1"/>
  <c r="CA105" i="1" s="1"/>
  <c r="CC103" i="1"/>
  <c r="CC104" i="1" s="1"/>
  <c r="CC105" i="1" s="1"/>
  <c r="BH108" i="1"/>
  <c r="S109" i="1"/>
  <c r="Y108" i="1"/>
  <c r="Z105" i="1"/>
  <c r="BI105" i="1"/>
  <c r="T106" i="1"/>
  <c r="Z106" i="1" l="1"/>
  <c r="BI106" i="1"/>
  <c r="T107" i="1"/>
  <c r="AE106" i="1"/>
  <c r="AD109" i="1"/>
  <c r="BH109" i="1"/>
  <c r="S110" i="1"/>
  <c r="AI109" i="1"/>
  <c r="Y109" i="1"/>
  <c r="BH110" i="1" l="1"/>
  <c r="S111" i="1"/>
  <c r="Y110" i="1"/>
  <c r="BX106" i="1"/>
  <c r="BN106" i="1"/>
  <c r="Z107" i="1"/>
  <c r="BI107" i="1"/>
  <c r="T108" i="1"/>
  <c r="T109" i="1" l="1"/>
  <c r="Z108" i="1"/>
  <c r="BI108" i="1"/>
  <c r="BM106" i="1"/>
  <c r="BR106" i="1" s="1"/>
  <c r="BR107" i="1" s="1"/>
  <c r="BR108" i="1" s="1"/>
  <c r="BL106" i="1"/>
  <c r="BQ106" i="1" s="1"/>
  <c r="BQ107" i="1" s="1"/>
  <c r="BQ108" i="1" s="1"/>
  <c r="BK106" i="1"/>
  <c r="BP106" i="1" s="1"/>
  <c r="BP107" i="1" s="1"/>
  <c r="BP108" i="1" s="1"/>
  <c r="BS106" i="1"/>
  <c r="BS107" i="1" s="1"/>
  <c r="BS108" i="1" s="1"/>
  <c r="BW106" i="1"/>
  <c r="CB106" i="1" s="1"/>
  <c r="CB107" i="1" s="1"/>
  <c r="CB108" i="1" s="1"/>
  <c r="BV106" i="1"/>
  <c r="CA106" i="1" s="1"/>
  <c r="CA107" i="1" s="1"/>
  <c r="CA108" i="1" s="1"/>
  <c r="BU106" i="1"/>
  <c r="BZ106" i="1" s="1"/>
  <c r="BZ107" i="1" s="1"/>
  <c r="BZ108" i="1" s="1"/>
  <c r="CC106" i="1"/>
  <c r="CC107" i="1" s="1"/>
  <c r="CC108" i="1" s="1"/>
  <c r="S112" i="1"/>
  <c r="Y111" i="1"/>
  <c r="BH111" i="1"/>
  <c r="AE109" i="1" l="1"/>
  <c r="BI109" i="1"/>
  <c r="T110" i="1"/>
  <c r="AJ109" i="1"/>
  <c r="Z109" i="1"/>
  <c r="Y112" i="1"/>
  <c r="BH112" i="1"/>
  <c r="S113" i="1"/>
  <c r="AD112" i="1"/>
  <c r="BI110" i="1" l="1"/>
  <c r="T111" i="1"/>
  <c r="Z110" i="1"/>
  <c r="S114" i="1"/>
  <c r="Y113" i="1"/>
  <c r="BH113" i="1"/>
  <c r="BX109" i="1"/>
  <c r="BN109" i="1"/>
  <c r="BK109" i="1" l="1"/>
  <c r="BP109" i="1" s="1"/>
  <c r="BP110" i="1" s="1"/>
  <c r="BP111" i="1" s="1"/>
  <c r="BM109" i="1"/>
  <c r="BR109" i="1" s="1"/>
  <c r="BR110" i="1" s="1"/>
  <c r="BR111" i="1" s="1"/>
  <c r="BL109" i="1"/>
  <c r="BQ109" i="1" s="1"/>
  <c r="BQ110" i="1" s="1"/>
  <c r="BQ111" i="1" s="1"/>
  <c r="BS109" i="1"/>
  <c r="BS110" i="1" s="1"/>
  <c r="BS111" i="1" s="1"/>
  <c r="BU109" i="1"/>
  <c r="BZ109" i="1" s="1"/>
  <c r="BZ110" i="1" s="1"/>
  <c r="BZ111" i="1" s="1"/>
  <c r="BW109" i="1"/>
  <c r="CB109" i="1" s="1"/>
  <c r="CB110" i="1" s="1"/>
  <c r="CB111" i="1" s="1"/>
  <c r="BV109" i="1"/>
  <c r="CA109" i="1" s="1"/>
  <c r="CA110" i="1" s="1"/>
  <c r="CA111" i="1" s="1"/>
  <c r="CC109" i="1"/>
  <c r="CC110" i="1" s="1"/>
  <c r="CC111" i="1" s="1"/>
  <c r="BH114" i="1"/>
  <c r="S115" i="1"/>
  <c r="Y114" i="1"/>
  <c r="Z111" i="1"/>
  <c r="BI111" i="1"/>
  <c r="T112" i="1"/>
  <c r="Z112" i="1" l="1"/>
  <c r="BI112" i="1"/>
  <c r="T113" i="1"/>
  <c r="AE112" i="1"/>
  <c r="S116" i="1"/>
  <c r="AD115" i="1"/>
  <c r="Y115" i="1"/>
  <c r="BH115" i="1"/>
  <c r="Z113" i="1" l="1"/>
  <c r="BI113" i="1"/>
  <c r="T114" i="1"/>
  <c r="BH116" i="1"/>
  <c r="S117" i="1"/>
  <c r="Y116" i="1"/>
  <c r="BX112" i="1"/>
  <c r="BN112" i="1"/>
  <c r="BM112" i="1" l="1"/>
  <c r="BR112" i="1" s="1"/>
  <c r="BR113" i="1" s="1"/>
  <c r="BR114" i="1" s="1"/>
  <c r="BL112" i="1"/>
  <c r="BQ112" i="1" s="1"/>
  <c r="BQ113" i="1" s="1"/>
  <c r="BQ114" i="1" s="1"/>
  <c r="BK112" i="1"/>
  <c r="BP112" i="1" s="1"/>
  <c r="BP113" i="1" s="1"/>
  <c r="BP114" i="1" s="1"/>
  <c r="BS112" i="1"/>
  <c r="BS113" i="1" s="1"/>
  <c r="BS114" i="1" s="1"/>
  <c r="BH117" i="1"/>
  <c r="S118" i="1"/>
  <c r="Y117" i="1"/>
  <c r="BW112" i="1"/>
  <c r="CB112" i="1" s="1"/>
  <c r="CB113" i="1" s="1"/>
  <c r="CB114" i="1" s="1"/>
  <c r="BV112" i="1"/>
  <c r="CA112" i="1" s="1"/>
  <c r="CA113" i="1" s="1"/>
  <c r="CA114" i="1" s="1"/>
  <c r="BU112" i="1"/>
  <c r="BZ112" i="1" s="1"/>
  <c r="BZ113" i="1" s="1"/>
  <c r="BZ114" i="1" s="1"/>
  <c r="CC112" i="1"/>
  <c r="CC113" i="1" s="1"/>
  <c r="CC114" i="1" s="1"/>
  <c r="T115" i="1"/>
  <c r="Z114" i="1"/>
  <c r="BI114" i="1"/>
  <c r="S119" i="1" l="1"/>
  <c r="Y118" i="1"/>
  <c r="BH118" i="1"/>
  <c r="AD118" i="1"/>
  <c r="AE115" i="1"/>
  <c r="Z115" i="1"/>
  <c r="BI115" i="1"/>
  <c r="T116" i="1"/>
  <c r="T117" i="1" l="1"/>
  <c r="Z116" i="1"/>
  <c r="BI116" i="1"/>
  <c r="BX115" i="1"/>
  <c r="BN115" i="1"/>
  <c r="BH119" i="1"/>
  <c r="Y119" i="1"/>
  <c r="S120" i="1"/>
  <c r="BH120" i="1" l="1"/>
  <c r="Y120" i="1"/>
  <c r="S121" i="1"/>
  <c r="BW115" i="1"/>
  <c r="CB115" i="1" s="1"/>
  <c r="CB116" i="1" s="1"/>
  <c r="CB117" i="1" s="1"/>
  <c r="BV115" i="1"/>
  <c r="CA115" i="1" s="1"/>
  <c r="CA116" i="1" s="1"/>
  <c r="CA117" i="1" s="1"/>
  <c r="BU115" i="1"/>
  <c r="BZ115" i="1" s="1"/>
  <c r="BZ116" i="1" s="1"/>
  <c r="BZ117" i="1" s="1"/>
  <c r="CC115" i="1"/>
  <c r="CC116" i="1" s="1"/>
  <c r="CC117" i="1" s="1"/>
  <c r="BM115" i="1"/>
  <c r="BR115" i="1" s="1"/>
  <c r="BR116" i="1" s="1"/>
  <c r="BR117" i="1" s="1"/>
  <c r="BL115" i="1"/>
  <c r="BQ115" i="1" s="1"/>
  <c r="BQ116" i="1" s="1"/>
  <c r="BQ117" i="1" s="1"/>
  <c r="BK115" i="1"/>
  <c r="BP115" i="1" s="1"/>
  <c r="BP116" i="1" s="1"/>
  <c r="BP117" i="1" s="1"/>
  <c r="BS115" i="1"/>
  <c r="BS116" i="1" s="1"/>
  <c r="BS117" i="1" s="1"/>
  <c r="BI117" i="1"/>
  <c r="T118" i="1"/>
  <c r="Z117" i="1"/>
  <c r="AE118" i="1" l="1"/>
  <c r="BI118" i="1"/>
  <c r="T119" i="1"/>
  <c r="Z118" i="1"/>
  <c r="AI121" i="1"/>
  <c r="Y121" i="1"/>
  <c r="S122" i="1"/>
  <c r="AD121" i="1"/>
  <c r="BH121" i="1"/>
  <c r="F44" i="1"/>
  <c r="S123" i="1" l="1"/>
  <c r="BH122" i="1"/>
  <c r="Y122" i="1"/>
  <c r="BI119" i="1"/>
  <c r="Z119" i="1"/>
  <c r="T120" i="1"/>
  <c r="BN118" i="1"/>
  <c r="BX118" i="1"/>
  <c r="BW118" i="1" l="1"/>
  <c r="CB118" i="1" s="1"/>
  <c r="CB119" i="1" s="1"/>
  <c r="CB120" i="1" s="1"/>
  <c r="BV118" i="1"/>
  <c r="CA118" i="1" s="1"/>
  <c r="CA119" i="1" s="1"/>
  <c r="CA120" i="1" s="1"/>
  <c r="BU118" i="1"/>
  <c r="BZ118" i="1" s="1"/>
  <c r="BZ119" i="1" s="1"/>
  <c r="BZ120" i="1" s="1"/>
  <c r="CC118" i="1"/>
  <c r="CC119" i="1" s="1"/>
  <c r="CC120" i="1" s="1"/>
  <c r="BL118" i="1"/>
  <c r="BQ118" i="1" s="1"/>
  <c r="BQ119" i="1" s="1"/>
  <c r="BQ120" i="1" s="1"/>
  <c r="BK118" i="1"/>
  <c r="BP118" i="1" s="1"/>
  <c r="BP119" i="1" s="1"/>
  <c r="BP120" i="1" s="1"/>
  <c r="BM118" i="1"/>
  <c r="BR118" i="1" s="1"/>
  <c r="BR119" i="1" s="1"/>
  <c r="BR120" i="1" s="1"/>
  <c r="BS118" i="1"/>
  <c r="BS119" i="1" s="1"/>
  <c r="BS120" i="1" s="1"/>
  <c r="Z120" i="1"/>
  <c r="T121" i="1"/>
  <c r="BI120" i="1"/>
  <c r="BH123" i="1"/>
  <c r="S124" i="1"/>
  <c r="Y123" i="1"/>
  <c r="S125" i="1" l="1"/>
  <c r="AD124" i="1"/>
  <c r="BH124" i="1"/>
  <c r="Y124" i="1"/>
  <c r="T122" i="1"/>
  <c r="AE121" i="1"/>
  <c r="BI121" i="1"/>
  <c r="Z121" i="1"/>
  <c r="AJ121" i="1"/>
  <c r="G44" i="1"/>
  <c r="BH125" i="1" l="1"/>
  <c r="S126" i="1"/>
  <c r="Y125" i="1"/>
  <c r="BN121" i="1"/>
  <c r="BX121" i="1"/>
  <c r="Z122" i="1"/>
  <c r="T123" i="1"/>
  <c r="BI122" i="1"/>
  <c r="T124" i="1" l="1"/>
  <c r="Z123" i="1"/>
  <c r="BI123" i="1"/>
  <c r="BW121" i="1"/>
  <c r="CB121" i="1" s="1"/>
  <c r="CB122" i="1" s="1"/>
  <c r="CB123" i="1" s="1"/>
  <c r="BV121" i="1"/>
  <c r="CA121" i="1" s="1"/>
  <c r="CA122" i="1" s="1"/>
  <c r="CA123" i="1" s="1"/>
  <c r="BU121" i="1"/>
  <c r="BZ121" i="1" s="1"/>
  <c r="BZ122" i="1" s="1"/>
  <c r="BZ123" i="1" s="1"/>
  <c r="CC121" i="1"/>
  <c r="CC122" i="1" s="1"/>
  <c r="CC123" i="1" s="1"/>
  <c r="BM121" i="1"/>
  <c r="BR121" i="1" s="1"/>
  <c r="BR122" i="1" s="1"/>
  <c r="BR123" i="1" s="1"/>
  <c r="BL121" i="1"/>
  <c r="BQ121" i="1" s="1"/>
  <c r="BQ122" i="1" s="1"/>
  <c r="BQ123" i="1" s="1"/>
  <c r="BK121" i="1"/>
  <c r="BP121" i="1" s="1"/>
  <c r="BP122" i="1" s="1"/>
  <c r="BP123" i="1" s="1"/>
  <c r="BS121" i="1"/>
  <c r="BS122" i="1" s="1"/>
  <c r="BS123" i="1" s="1"/>
  <c r="BH126" i="1"/>
  <c r="Y126" i="1"/>
  <c r="S127" i="1"/>
  <c r="Y127" i="1" l="1"/>
  <c r="BH127" i="1"/>
  <c r="S128" i="1"/>
  <c r="AD127" i="1"/>
  <c r="T125" i="1"/>
  <c r="AE124" i="1"/>
  <c r="BI124" i="1"/>
  <c r="Z124" i="1"/>
  <c r="BI125" i="1" l="1"/>
  <c r="T126" i="1"/>
  <c r="Z125" i="1"/>
  <c r="BX124" i="1"/>
  <c r="BN124" i="1"/>
  <c r="BH128" i="1"/>
  <c r="Y128" i="1"/>
  <c r="S129" i="1"/>
  <c r="BW124" i="1" l="1"/>
  <c r="CB124" i="1" s="1"/>
  <c r="CB125" i="1" s="1"/>
  <c r="CB126" i="1" s="1"/>
  <c r="BV124" i="1"/>
  <c r="CA124" i="1" s="1"/>
  <c r="CA125" i="1" s="1"/>
  <c r="CA126" i="1" s="1"/>
  <c r="BU124" i="1"/>
  <c r="BZ124" i="1" s="1"/>
  <c r="BZ125" i="1" s="1"/>
  <c r="BZ126" i="1" s="1"/>
  <c r="CC124" i="1"/>
  <c r="CC125" i="1" s="1"/>
  <c r="CC126" i="1" s="1"/>
  <c r="S130" i="1"/>
  <c r="Y129" i="1"/>
  <c r="BH129" i="1"/>
  <c r="BM124" i="1"/>
  <c r="BR124" i="1" s="1"/>
  <c r="BR125" i="1" s="1"/>
  <c r="BR126" i="1" s="1"/>
  <c r="BL124" i="1"/>
  <c r="BQ124" i="1" s="1"/>
  <c r="BQ125" i="1" s="1"/>
  <c r="BQ126" i="1" s="1"/>
  <c r="BK124" i="1"/>
  <c r="BP124" i="1" s="1"/>
  <c r="BP125" i="1" s="1"/>
  <c r="BP126" i="1" s="1"/>
  <c r="BS124" i="1"/>
  <c r="BS125" i="1" s="1"/>
  <c r="BS126" i="1" s="1"/>
  <c r="BI126" i="1"/>
  <c r="Z126" i="1"/>
  <c r="T127" i="1"/>
  <c r="Z127" i="1" l="1"/>
  <c r="BI127" i="1"/>
  <c r="T128" i="1"/>
  <c r="AE127" i="1"/>
  <c r="AD130" i="1"/>
  <c r="Y130" i="1"/>
  <c r="BH130" i="1"/>
  <c r="S131" i="1"/>
  <c r="BX127" i="1" l="1"/>
  <c r="BN127" i="1"/>
  <c r="BI128" i="1"/>
  <c r="Z128" i="1"/>
  <c r="T129" i="1"/>
  <c r="S132" i="1"/>
  <c r="Y131" i="1"/>
  <c r="BH131" i="1"/>
  <c r="T130" i="1" l="1"/>
  <c r="Z129" i="1"/>
  <c r="BI129" i="1"/>
  <c r="BK127" i="1"/>
  <c r="BP127" i="1" s="1"/>
  <c r="BP128" i="1" s="1"/>
  <c r="BP129" i="1" s="1"/>
  <c r="BL127" i="1"/>
  <c r="BQ127" i="1" s="1"/>
  <c r="BQ128" i="1" s="1"/>
  <c r="BQ129" i="1" s="1"/>
  <c r="BM127" i="1"/>
  <c r="BR127" i="1" s="1"/>
  <c r="BR128" i="1" s="1"/>
  <c r="BR129" i="1" s="1"/>
  <c r="BS127" i="1"/>
  <c r="BS128" i="1" s="1"/>
  <c r="BS129" i="1" s="1"/>
  <c r="BH132" i="1"/>
  <c r="S133" i="1"/>
  <c r="Y132" i="1"/>
  <c r="BU127" i="1"/>
  <c r="BZ127" i="1" s="1"/>
  <c r="BZ128" i="1" s="1"/>
  <c r="BZ129" i="1" s="1"/>
  <c r="BW127" i="1"/>
  <c r="CB127" i="1" s="1"/>
  <c r="CB128" i="1" s="1"/>
  <c r="CB129" i="1" s="1"/>
  <c r="BV127" i="1"/>
  <c r="CA127" i="1" s="1"/>
  <c r="CA128" i="1" s="1"/>
  <c r="CA129" i="1" s="1"/>
  <c r="CC127" i="1"/>
  <c r="CC128" i="1" s="1"/>
  <c r="CC129" i="1" s="1"/>
  <c r="AD133" i="1" l="1"/>
  <c r="BH133" i="1"/>
  <c r="S134" i="1"/>
  <c r="Y133" i="1"/>
  <c r="AI133" i="1"/>
  <c r="Z130" i="1"/>
  <c r="BI130" i="1"/>
  <c r="T131" i="1"/>
  <c r="AE130" i="1"/>
  <c r="S135" i="1" l="1"/>
  <c r="Y134" i="1"/>
  <c r="BH134" i="1"/>
  <c r="T132" i="1"/>
  <c r="Z131" i="1"/>
  <c r="BI131" i="1"/>
  <c r="BX130" i="1"/>
  <c r="BN130" i="1"/>
  <c r="BM130" i="1" l="1"/>
  <c r="BR130" i="1" s="1"/>
  <c r="BR131" i="1" s="1"/>
  <c r="BR132" i="1" s="1"/>
  <c r="BL130" i="1"/>
  <c r="BQ130" i="1" s="1"/>
  <c r="BQ131" i="1" s="1"/>
  <c r="BQ132" i="1" s="1"/>
  <c r="BK130" i="1"/>
  <c r="BP130" i="1" s="1"/>
  <c r="BP131" i="1" s="1"/>
  <c r="BP132" i="1" s="1"/>
  <c r="BS130" i="1"/>
  <c r="BS131" i="1" s="1"/>
  <c r="BS132" i="1" s="1"/>
  <c r="BW130" i="1"/>
  <c r="CB130" i="1" s="1"/>
  <c r="CB131" i="1" s="1"/>
  <c r="CB132" i="1" s="1"/>
  <c r="BV130" i="1"/>
  <c r="CA130" i="1" s="1"/>
  <c r="CA131" i="1" s="1"/>
  <c r="CA132" i="1" s="1"/>
  <c r="BU130" i="1"/>
  <c r="BZ130" i="1" s="1"/>
  <c r="BZ131" i="1" s="1"/>
  <c r="BZ132" i="1" s="1"/>
  <c r="CC130" i="1"/>
  <c r="CC131" i="1" s="1"/>
  <c r="CC132" i="1" s="1"/>
  <c r="BI132" i="1"/>
  <c r="T133" i="1"/>
  <c r="Z132" i="1"/>
  <c r="BH135" i="1"/>
  <c r="S136" i="1"/>
  <c r="Y135" i="1"/>
  <c r="S137" i="1" l="1"/>
  <c r="AD136" i="1"/>
  <c r="Y136" i="1"/>
  <c r="BH136" i="1"/>
  <c r="AE133" i="1"/>
  <c r="BI133" i="1"/>
  <c r="T134" i="1"/>
  <c r="AJ133" i="1"/>
  <c r="Z133" i="1"/>
  <c r="BH137" i="1" l="1"/>
  <c r="Y137" i="1"/>
  <c r="S138" i="1"/>
  <c r="Z134" i="1"/>
  <c r="BI134" i="1"/>
  <c r="T135" i="1"/>
  <c r="BN133" i="1"/>
  <c r="BX133" i="1"/>
  <c r="BW133" i="1" l="1"/>
  <c r="CB133" i="1" s="1"/>
  <c r="CB134" i="1" s="1"/>
  <c r="CB135" i="1" s="1"/>
  <c r="BV133" i="1"/>
  <c r="CA133" i="1" s="1"/>
  <c r="CA134" i="1" s="1"/>
  <c r="CA135" i="1" s="1"/>
  <c r="BU133" i="1"/>
  <c r="BZ133" i="1" s="1"/>
  <c r="BZ134" i="1" s="1"/>
  <c r="BZ135" i="1" s="1"/>
  <c r="CC133" i="1"/>
  <c r="CC134" i="1" s="1"/>
  <c r="CC135" i="1" s="1"/>
  <c r="T136" i="1"/>
  <c r="Z135" i="1"/>
  <c r="BI135" i="1"/>
  <c r="Y138" i="1"/>
  <c r="S139" i="1"/>
  <c r="BH138" i="1"/>
  <c r="BM133" i="1"/>
  <c r="BR133" i="1" s="1"/>
  <c r="BR134" i="1" s="1"/>
  <c r="BR135" i="1" s="1"/>
  <c r="BL133" i="1"/>
  <c r="BQ133" i="1" s="1"/>
  <c r="BQ134" i="1" s="1"/>
  <c r="BQ135" i="1" s="1"/>
  <c r="BK133" i="1"/>
  <c r="BP133" i="1" s="1"/>
  <c r="BP134" i="1" s="1"/>
  <c r="BP135" i="1" s="1"/>
  <c r="BS133" i="1"/>
  <c r="BS134" i="1" s="1"/>
  <c r="BS135" i="1" s="1"/>
  <c r="AE136" i="1" l="1"/>
  <c r="Z136" i="1"/>
  <c r="BI136" i="1"/>
  <c r="T137" i="1"/>
  <c r="AD139" i="1"/>
  <c r="Y139" i="1"/>
  <c r="S140" i="1"/>
  <c r="BH139" i="1"/>
  <c r="S141" i="1" l="1"/>
  <c r="Y140" i="1"/>
  <c r="BH140" i="1"/>
  <c r="T138" i="1"/>
  <c r="BI137" i="1"/>
  <c r="Z137" i="1"/>
  <c r="BX136" i="1"/>
  <c r="BN136" i="1"/>
  <c r="BW136" i="1" l="1"/>
  <c r="CB136" i="1" s="1"/>
  <c r="CB137" i="1" s="1"/>
  <c r="CB138" i="1" s="1"/>
  <c r="BV136" i="1"/>
  <c r="CA136" i="1" s="1"/>
  <c r="CA137" i="1" s="1"/>
  <c r="CA138" i="1" s="1"/>
  <c r="BU136" i="1"/>
  <c r="BZ136" i="1" s="1"/>
  <c r="BZ137" i="1" s="1"/>
  <c r="BZ138" i="1" s="1"/>
  <c r="CC136" i="1"/>
  <c r="CC137" i="1" s="1"/>
  <c r="CC138" i="1" s="1"/>
  <c r="BM136" i="1"/>
  <c r="BR136" i="1" s="1"/>
  <c r="BR137" i="1" s="1"/>
  <c r="BR138" i="1" s="1"/>
  <c r="BL136" i="1"/>
  <c r="BQ136" i="1" s="1"/>
  <c r="BQ137" i="1" s="1"/>
  <c r="BQ138" i="1" s="1"/>
  <c r="BK136" i="1"/>
  <c r="BP136" i="1" s="1"/>
  <c r="BP137" i="1" s="1"/>
  <c r="BP138" i="1" s="1"/>
  <c r="BS136" i="1"/>
  <c r="BS137" i="1" s="1"/>
  <c r="BS138" i="1" s="1"/>
  <c r="BI138" i="1"/>
  <c r="T139" i="1"/>
  <c r="Z138" i="1"/>
  <c r="BH141" i="1"/>
  <c r="Y141" i="1"/>
  <c r="S142" i="1"/>
  <c r="Y142" i="1" l="1"/>
  <c r="S143" i="1"/>
  <c r="AD142" i="1"/>
  <c r="BH142" i="1"/>
  <c r="T140" i="1"/>
  <c r="Z139" i="1"/>
  <c r="BI139" i="1"/>
  <c r="AE139" i="1"/>
  <c r="BH143" i="1" l="1"/>
  <c r="S144" i="1"/>
  <c r="Y143" i="1"/>
  <c r="BX139" i="1"/>
  <c r="BN139" i="1"/>
  <c r="BI140" i="1"/>
  <c r="T141" i="1"/>
  <c r="Z140" i="1"/>
  <c r="BI141" i="1" l="1"/>
  <c r="T142" i="1"/>
  <c r="Z141" i="1"/>
  <c r="BM139" i="1"/>
  <c r="BR139" i="1" s="1"/>
  <c r="BR140" i="1" s="1"/>
  <c r="BR141" i="1" s="1"/>
  <c r="BL139" i="1"/>
  <c r="BQ139" i="1" s="1"/>
  <c r="BQ140" i="1" s="1"/>
  <c r="BQ141" i="1" s="1"/>
  <c r="BK139" i="1"/>
  <c r="BP139" i="1" s="1"/>
  <c r="BP140" i="1" s="1"/>
  <c r="BP141" i="1" s="1"/>
  <c r="BS139" i="1"/>
  <c r="BS140" i="1" s="1"/>
  <c r="BS141" i="1" s="1"/>
  <c r="BW139" i="1"/>
  <c r="CB139" i="1" s="1"/>
  <c r="CB140" i="1" s="1"/>
  <c r="CB141" i="1" s="1"/>
  <c r="BV139" i="1"/>
  <c r="CA139" i="1" s="1"/>
  <c r="CA140" i="1" s="1"/>
  <c r="CA141" i="1" s="1"/>
  <c r="BU139" i="1"/>
  <c r="BZ139" i="1" s="1"/>
  <c r="BZ140" i="1" s="1"/>
  <c r="BZ141" i="1" s="1"/>
  <c r="CC139" i="1"/>
  <c r="CC140" i="1" s="1"/>
  <c r="CC141" i="1" s="1"/>
  <c r="Y144" i="1"/>
  <c r="BH144" i="1"/>
  <c r="S145" i="1"/>
  <c r="S146" i="1" l="1"/>
  <c r="AI145" i="1"/>
  <c r="Y145" i="1"/>
  <c r="BH145" i="1"/>
  <c r="AD145" i="1"/>
  <c r="BI142" i="1"/>
  <c r="T143" i="1"/>
  <c r="AE142" i="1"/>
  <c r="Z142" i="1"/>
  <c r="BI143" i="1" l="1"/>
  <c r="Z143" i="1"/>
  <c r="T144" i="1"/>
  <c r="BN142" i="1"/>
  <c r="BX142" i="1"/>
  <c r="BH146" i="1"/>
  <c r="S147" i="1"/>
  <c r="Y146" i="1"/>
  <c r="BH147" i="1" l="1"/>
  <c r="S148" i="1"/>
  <c r="Y147" i="1"/>
  <c r="BW142" i="1"/>
  <c r="CB142" i="1" s="1"/>
  <c r="CB143" i="1" s="1"/>
  <c r="CB144" i="1" s="1"/>
  <c r="BV142" i="1"/>
  <c r="CA142" i="1" s="1"/>
  <c r="CA143" i="1" s="1"/>
  <c r="CA144" i="1" s="1"/>
  <c r="BU142" i="1"/>
  <c r="BZ142" i="1" s="1"/>
  <c r="BZ143" i="1" s="1"/>
  <c r="BZ144" i="1" s="1"/>
  <c r="CC142" i="1"/>
  <c r="CC143" i="1" s="1"/>
  <c r="CC144" i="1" s="1"/>
  <c r="Z144" i="1"/>
  <c r="T145" i="1"/>
  <c r="BI144" i="1"/>
  <c r="BM142" i="1"/>
  <c r="BR142" i="1" s="1"/>
  <c r="BR143" i="1" s="1"/>
  <c r="BR144" i="1" s="1"/>
  <c r="BL142" i="1"/>
  <c r="BQ142" i="1" s="1"/>
  <c r="BQ143" i="1" s="1"/>
  <c r="BQ144" i="1" s="1"/>
  <c r="BK142" i="1"/>
  <c r="BP142" i="1" s="1"/>
  <c r="BP143" i="1" s="1"/>
  <c r="BP144" i="1" s="1"/>
  <c r="BS142" i="1"/>
  <c r="BS143" i="1" s="1"/>
  <c r="BS144" i="1" s="1"/>
  <c r="Y148" i="1" l="1"/>
  <c r="BH148" i="1"/>
  <c r="S149" i="1"/>
  <c r="AD148" i="1"/>
  <c r="T146" i="1"/>
  <c r="AJ145" i="1"/>
  <c r="Z145" i="1"/>
  <c r="AE145" i="1"/>
  <c r="BI145" i="1"/>
  <c r="BX145" i="1" l="1"/>
  <c r="BN145" i="1"/>
  <c r="BI146" i="1"/>
  <c r="T147" i="1"/>
  <c r="Z146" i="1"/>
  <c r="BH149" i="1"/>
  <c r="S150" i="1"/>
  <c r="Y149" i="1"/>
  <c r="Y150" i="1" l="1"/>
  <c r="BH150" i="1"/>
  <c r="S151" i="1"/>
  <c r="BM145" i="1"/>
  <c r="BR145" i="1" s="1"/>
  <c r="BR146" i="1" s="1"/>
  <c r="BR147" i="1" s="1"/>
  <c r="BK145" i="1"/>
  <c r="BP145" i="1" s="1"/>
  <c r="BP146" i="1" s="1"/>
  <c r="BP147" i="1" s="1"/>
  <c r="BL145" i="1"/>
  <c r="BQ145" i="1" s="1"/>
  <c r="BQ146" i="1" s="1"/>
  <c r="BQ147" i="1" s="1"/>
  <c r="BS145" i="1"/>
  <c r="BS146" i="1" s="1"/>
  <c r="BS147" i="1" s="1"/>
  <c r="BI147" i="1"/>
  <c r="Z147" i="1"/>
  <c r="T148" i="1"/>
  <c r="BW145" i="1"/>
  <c r="CB145" i="1" s="1"/>
  <c r="CB146" i="1" s="1"/>
  <c r="CB147" i="1" s="1"/>
  <c r="BU145" i="1"/>
  <c r="BZ145" i="1" s="1"/>
  <c r="BZ146" i="1" s="1"/>
  <c r="BZ147" i="1" s="1"/>
  <c r="BV145" i="1"/>
  <c r="CA145" i="1" s="1"/>
  <c r="CA146" i="1" s="1"/>
  <c r="CA147" i="1" s="1"/>
  <c r="CC145" i="1"/>
  <c r="CC146" i="1" s="1"/>
  <c r="CC147" i="1" s="1"/>
  <c r="Y151" i="1" l="1"/>
  <c r="BH151" i="1"/>
  <c r="S152" i="1"/>
  <c r="AD151" i="1"/>
  <c r="BI148" i="1"/>
  <c r="T149" i="1"/>
  <c r="AE148" i="1"/>
  <c r="Z148" i="1"/>
  <c r="BI149" i="1" l="1"/>
  <c r="T150" i="1"/>
  <c r="Z149" i="1"/>
  <c r="BX148" i="1"/>
  <c r="BN148" i="1"/>
  <c r="Y152" i="1"/>
  <c r="BH152" i="1"/>
  <c r="S153" i="1"/>
  <c r="S154" i="1" l="1"/>
  <c r="Y153" i="1"/>
  <c r="BH153" i="1"/>
  <c r="BW148" i="1"/>
  <c r="CB148" i="1" s="1"/>
  <c r="CB149" i="1" s="1"/>
  <c r="CB150" i="1" s="1"/>
  <c r="BV148" i="1"/>
  <c r="CA148" i="1" s="1"/>
  <c r="CA149" i="1" s="1"/>
  <c r="CA150" i="1" s="1"/>
  <c r="BU148" i="1"/>
  <c r="BZ148" i="1" s="1"/>
  <c r="BZ149" i="1" s="1"/>
  <c r="BZ150" i="1" s="1"/>
  <c r="CC148" i="1"/>
  <c r="CC149" i="1" s="1"/>
  <c r="CC150" i="1" s="1"/>
  <c r="BM148" i="1"/>
  <c r="BR148" i="1" s="1"/>
  <c r="BR149" i="1" s="1"/>
  <c r="BR150" i="1" s="1"/>
  <c r="BL148" i="1"/>
  <c r="BQ148" i="1" s="1"/>
  <c r="BQ149" i="1" s="1"/>
  <c r="BQ150" i="1" s="1"/>
  <c r="BK148" i="1"/>
  <c r="BP148" i="1" s="1"/>
  <c r="BP149" i="1" s="1"/>
  <c r="BP150" i="1" s="1"/>
  <c r="BS148" i="1"/>
  <c r="BS149" i="1" s="1"/>
  <c r="BS150" i="1" s="1"/>
  <c r="BI150" i="1"/>
  <c r="T151" i="1"/>
  <c r="Z150" i="1"/>
  <c r="Z151" i="1" l="1"/>
  <c r="BI151" i="1"/>
  <c r="T152" i="1"/>
  <c r="AE151" i="1"/>
  <c r="AD154" i="1"/>
  <c r="S155" i="1"/>
  <c r="Y154" i="1"/>
  <c r="BH154" i="1"/>
  <c r="BX151" i="1" l="1"/>
  <c r="BN151" i="1"/>
  <c r="BI152" i="1"/>
  <c r="T153" i="1"/>
  <c r="Z152" i="1"/>
  <c r="S156" i="1"/>
  <c r="BH155" i="1"/>
  <c r="Y155" i="1"/>
  <c r="S157" i="1" l="1"/>
  <c r="BH156" i="1"/>
  <c r="Y156" i="1"/>
  <c r="BL151" i="1"/>
  <c r="BQ151" i="1" s="1"/>
  <c r="BQ152" i="1" s="1"/>
  <c r="BQ153" i="1" s="1"/>
  <c r="BK151" i="1"/>
  <c r="BP151" i="1" s="1"/>
  <c r="BP152" i="1" s="1"/>
  <c r="BP153" i="1" s="1"/>
  <c r="BM151" i="1"/>
  <c r="BR151" i="1" s="1"/>
  <c r="BR152" i="1" s="1"/>
  <c r="BR153" i="1" s="1"/>
  <c r="BS151" i="1"/>
  <c r="BS152" i="1" s="1"/>
  <c r="BS153" i="1" s="1"/>
  <c r="T154" i="1"/>
  <c r="Z153" i="1"/>
  <c r="BI153" i="1"/>
  <c r="BV151" i="1"/>
  <c r="CA151" i="1" s="1"/>
  <c r="CA152" i="1" s="1"/>
  <c r="CA153" i="1" s="1"/>
  <c r="BU151" i="1"/>
  <c r="BZ151" i="1" s="1"/>
  <c r="BZ152" i="1" s="1"/>
  <c r="BZ153" i="1" s="1"/>
  <c r="BW151" i="1"/>
  <c r="CB151" i="1" s="1"/>
  <c r="CB152" i="1" s="1"/>
  <c r="CB153" i="1" s="1"/>
  <c r="CC151" i="1"/>
  <c r="CC152" i="1" s="1"/>
  <c r="CC153" i="1" s="1"/>
  <c r="Z154" i="1" l="1"/>
  <c r="AE154" i="1"/>
  <c r="T155" i="1"/>
  <c r="BI154" i="1"/>
  <c r="BH157" i="1"/>
  <c r="S158" i="1"/>
  <c r="AI157" i="1"/>
  <c r="Y157" i="1"/>
  <c r="AD157" i="1"/>
  <c r="BH158" i="1" l="1"/>
  <c r="S159" i="1"/>
  <c r="Y158" i="1"/>
  <c r="T156" i="1"/>
  <c r="BI155" i="1"/>
  <c r="Z155" i="1"/>
  <c r="BN154" i="1"/>
  <c r="BX154" i="1"/>
  <c r="BU154" i="1" l="1"/>
  <c r="BZ154" i="1" s="1"/>
  <c r="BZ155" i="1" s="1"/>
  <c r="BZ156" i="1" s="1"/>
  <c r="BW154" i="1"/>
  <c r="CB154" i="1" s="1"/>
  <c r="CB155" i="1" s="1"/>
  <c r="CB156" i="1" s="1"/>
  <c r="BV154" i="1"/>
  <c r="CA154" i="1" s="1"/>
  <c r="CA155" i="1" s="1"/>
  <c r="CA156" i="1" s="1"/>
  <c r="CC154" i="1"/>
  <c r="CC155" i="1" s="1"/>
  <c r="CC156" i="1" s="1"/>
  <c r="BK154" i="1"/>
  <c r="BP154" i="1" s="1"/>
  <c r="BP155" i="1" s="1"/>
  <c r="BP156" i="1" s="1"/>
  <c r="BM154" i="1"/>
  <c r="BR154" i="1" s="1"/>
  <c r="BR155" i="1" s="1"/>
  <c r="BR156" i="1" s="1"/>
  <c r="BL154" i="1"/>
  <c r="BQ154" i="1" s="1"/>
  <c r="BQ155" i="1" s="1"/>
  <c r="BQ156" i="1" s="1"/>
  <c r="BS154" i="1"/>
  <c r="BS155" i="1" s="1"/>
  <c r="BS156" i="1" s="1"/>
  <c r="Z156" i="1"/>
  <c r="BI156" i="1"/>
  <c r="T157" i="1"/>
  <c r="Y159" i="1"/>
  <c r="BH159" i="1"/>
  <c r="S160" i="1"/>
  <c r="S161" i="1" l="1"/>
  <c r="AD160" i="1"/>
  <c r="Y160" i="1"/>
  <c r="BH160" i="1"/>
  <c r="T158" i="1"/>
  <c r="BI157" i="1"/>
  <c r="AJ157" i="1"/>
  <c r="Z157" i="1"/>
  <c r="AE157" i="1"/>
  <c r="BX157" i="1" l="1"/>
  <c r="BN157" i="1"/>
  <c r="BH161" i="1"/>
  <c r="S162" i="1"/>
  <c r="Y161" i="1"/>
  <c r="BI158" i="1"/>
  <c r="T159" i="1"/>
  <c r="Z158" i="1"/>
  <c r="T160" i="1" l="1"/>
  <c r="Z159" i="1"/>
  <c r="BI159" i="1"/>
  <c r="BL157" i="1"/>
  <c r="BQ157" i="1" s="1"/>
  <c r="BQ158" i="1" s="1"/>
  <c r="BQ159" i="1" s="1"/>
  <c r="BK157" i="1"/>
  <c r="BP157" i="1" s="1"/>
  <c r="BP158" i="1" s="1"/>
  <c r="BP159" i="1" s="1"/>
  <c r="BM157" i="1"/>
  <c r="BR157" i="1" s="1"/>
  <c r="BR158" i="1" s="1"/>
  <c r="BR159" i="1" s="1"/>
  <c r="BS157" i="1"/>
  <c r="BS158" i="1" s="1"/>
  <c r="BS159" i="1" s="1"/>
  <c r="BH162" i="1"/>
  <c r="S163" i="1"/>
  <c r="Y162" i="1"/>
  <c r="BW157" i="1"/>
  <c r="CB157" i="1" s="1"/>
  <c r="CB158" i="1" s="1"/>
  <c r="CB159" i="1" s="1"/>
  <c r="BV157" i="1"/>
  <c r="CA157" i="1" s="1"/>
  <c r="CA158" i="1" s="1"/>
  <c r="CA159" i="1" s="1"/>
  <c r="BU157" i="1"/>
  <c r="BZ157" i="1" s="1"/>
  <c r="BZ158" i="1" s="1"/>
  <c r="BZ159" i="1" s="1"/>
  <c r="CC157" i="1"/>
  <c r="CC158" i="1" s="1"/>
  <c r="CC159" i="1" s="1"/>
  <c r="BH163" i="1" l="1"/>
  <c r="AD163" i="1"/>
  <c r="Y163" i="1"/>
  <c r="S164" i="1"/>
  <c r="T161" i="1"/>
  <c r="Z160" i="1"/>
  <c r="BI160" i="1"/>
  <c r="AE160" i="1"/>
  <c r="BI161" i="1" l="1"/>
  <c r="T162" i="1"/>
  <c r="Z161" i="1"/>
  <c r="BX160" i="1"/>
  <c r="BN160" i="1"/>
  <c r="S165" i="1"/>
  <c r="Y164" i="1"/>
  <c r="BH164" i="1"/>
  <c r="BV160" i="1" l="1"/>
  <c r="CA160" i="1" s="1"/>
  <c r="CA161" i="1" s="1"/>
  <c r="CA162" i="1" s="1"/>
  <c r="BU160" i="1"/>
  <c r="BZ160" i="1" s="1"/>
  <c r="BZ161" i="1" s="1"/>
  <c r="BZ162" i="1" s="1"/>
  <c r="BW160" i="1"/>
  <c r="CB160" i="1" s="1"/>
  <c r="CB161" i="1" s="1"/>
  <c r="CB162" i="1" s="1"/>
  <c r="CC160" i="1"/>
  <c r="CC161" i="1" s="1"/>
  <c r="CC162" i="1" s="1"/>
  <c r="BH165" i="1"/>
  <c r="S166" i="1"/>
  <c r="Y165" i="1"/>
  <c r="BL160" i="1"/>
  <c r="BQ160" i="1" s="1"/>
  <c r="BQ161" i="1" s="1"/>
  <c r="BQ162" i="1" s="1"/>
  <c r="BK160" i="1"/>
  <c r="BP160" i="1" s="1"/>
  <c r="BP161" i="1" s="1"/>
  <c r="BP162" i="1" s="1"/>
  <c r="BM160" i="1"/>
  <c r="BR160" i="1" s="1"/>
  <c r="BR161" i="1" s="1"/>
  <c r="BR162" i="1" s="1"/>
  <c r="BS160" i="1"/>
  <c r="BS161" i="1" s="1"/>
  <c r="BS162" i="1" s="1"/>
  <c r="BI162" i="1"/>
  <c r="T163" i="1"/>
  <c r="Z162" i="1"/>
  <c r="BH166" i="1" l="1"/>
  <c r="S167" i="1"/>
  <c r="AD166" i="1"/>
  <c r="Y166" i="1"/>
  <c r="Z163" i="1"/>
  <c r="AE163" i="1"/>
  <c r="BI163" i="1"/>
  <c r="T164" i="1"/>
  <c r="T165" i="1" l="1"/>
  <c r="Z164" i="1"/>
  <c r="BI164" i="1"/>
  <c r="BH167" i="1"/>
  <c r="Y167" i="1"/>
  <c r="S168" i="1"/>
  <c r="BN163" i="1"/>
  <c r="BX163" i="1"/>
  <c r="BL163" i="1" l="1"/>
  <c r="BQ163" i="1" s="1"/>
  <c r="BQ164" i="1" s="1"/>
  <c r="BQ165" i="1" s="1"/>
  <c r="BK163" i="1"/>
  <c r="BP163" i="1" s="1"/>
  <c r="BP164" i="1" s="1"/>
  <c r="BP165" i="1" s="1"/>
  <c r="BM163" i="1"/>
  <c r="BR163" i="1" s="1"/>
  <c r="BR164" i="1" s="1"/>
  <c r="BR165" i="1" s="1"/>
  <c r="BS163" i="1"/>
  <c r="BS164" i="1" s="1"/>
  <c r="BS165" i="1" s="1"/>
  <c r="BV163" i="1"/>
  <c r="CA163" i="1" s="1"/>
  <c r="CA164" i="1" s="1"/>
  <c r="CA165" i="1" s="1"/>
  <c r="BU163" i="1"/>
  <c r="BZ163" i="1" s="1"/>
  <c r="BZ164" i="1" s="1"/>
  <c r="BZ165" i="1" s="1"/>
  <c r="BW163" i="1"/>
  <c r="CB163" i="1" s="1"/>
  <c r="CB164" i="1" s="1"/>
  <c r="CB165" i="1" s="1"/>
  <c r="CC163" i="1"/>
  <c r="CC164" i="1" s="1"/>
  <c r="CC165" i="1" s="1"/>
  <c r="S169" i="1"/>
  <c r="Y168" i="1"/>
  <c r="BH168" i="1"/>
  <c r="BI165" i="1"/>
  <c r="T166" i="1"/>
  <c r="Z165" i="1"/>
  <c r="BI166" i="1" l="1"/>
  <c r="T167" i="1"/>
  <c r="AE166" i="1"/>
  <c r="Z166" i="1"/>
  <c r="AD169" i="1"/>
  <c r="BH169" i="1"/>
  <c r="S170" i="1"/>
  <c r="AI169" i="1"/>
  <c r="Y169" i="1"/>
  <c r="S171" i="1" l="1"/>
  <c r="Y170" i="1"/>
  <c r="BH170" i="1"/>
  <c r="BX166" i="1"/>
  <c r="BN166" i="1"/>
  <c r="BI167" i="1"/>
  <c r="T168" i="1"/>
  <c r="Z167" i="1"/>
  <c r="BM166" i="1" l="1"/>
  <c r="BR166" i="1" s="1"/>
  <c r="BR167" i="1" s="1"/>
  <c r="BR168" i="1" s="1"/>
  <c r="BL166" i="1"/>
  <c r="BQ166" i="1" s="1"/>
  <c r="BQ167" i="1" s="1"/>
  <c r="BQ168" i="1" s="1"/>
  <c r="BK166" i="1"/>
  <c r="BP166" i="1" s="1"/>
  <c r="BP167" i="1" s="1"/>
  <c r="BP168" i="1" s="1"/>
  <c r="BS166" i="1"/>
  <c r="BS167" i="1" s="1"/>
  <c r="BS168" i="1" s="1"/>
  <c r="T169" i="1"/>
  <c r="Z168" i="1"/>
  <c r="BI168" i="1"/>
  <c r="BW166" i="1"/>
  <c r="CB166" i="1" s="1"/>
  <c r="CB167" i="1" s="1"/>
  <c r="CB168" i="1" s="1"/>
  <c r="BV166" i="1"/>
  <c r="CA166" i="1" s="1"/>
  <c r="CA167" i="1" s="1"/>
  <c r="CA168" i="1" s="1"/>
  <c r="BU166" i="1"/>
  <c r="BZ166" i="1" s="1"/>
  <c r="BZ167" i="1" s="1"/>
  <c r="BZ168" i="1" s="1"/>
  <c r="CC166" i="1"/>
  <c r="CC167" i="1" s="1"/>
  <c r="CC168" i="1" s="1"/>
  <c r="BH171" i="1"/>
  <c r="S172" i="1"/>
  <c r="Y171" i="1"/>
  <c r="S173" i="1" l="1"/>
  <c r="AD172" i="1"/>
  <c r="Y172" i="1"/>
  <c r="BH172" i="1"/>
  <c r="AE169" i="1"/>
  <c r="BI169" i="1"/>
  <c r="T170" i="1"/>
  <c r="AJ169" i="1"/>
  <c r="Z169" i="1"/>
  <c r="BX169" i="1" l="1"/>
  <c r="BN169" i="1"/>
  <c r="BI170" i="1"/>
  <c r="T171" i="1"/>
  <c r="Z170" i="1"/>
  <c r="BH173" i="1"/>
  <c r="S174" i="1"/>
  <c r="Y173" i="1"/>
  <c r="S175" i="1" l="1"/>
  <c r="Y174" i="1"/>
  <c r="BH174" i="1"/>
  <c r="T172" i="1"/>
  <c r="Z171" i="1"/>
  <c r="BI171" i="1"/>
  <c r="BK169" i="1"/>
  <c r="BP169" i="1" s="1"/>
  <c r="BP170" i="1" s="1"/>
  <c r="BP171" i="1" s="1"/>
  <c r="BM169" i="1"/>
  <c r="BR169" i="1" s="1"/>
  <c r="BR170" i="1" s="1"/>
  <c r="BR171" i="1" s="1"/>
  <c r="BL169" i="1"/>
  <c r="BQ169" i="1" s="1"/>
  <c r="BQ170" i="1" s="1"/>
  <c r="BQ171" i="1" s="1"/>
  <c r="BS169" i="1"/>
  <c r="BS170" i="1" s="1"/>
  <c r="BS171" i="1" s="1"/>
  <c r="BU169" i="1"/>
  <c r="BZ169" i="1" s="1"/>
  <c r="BZ170" i="1" s="1"/>
  <c r="BZ171" i="1" s="1"/>
  <c r="BW169" i="1"/>
  <c r="CB169" i="1" s="1"/>
  <c r="CB170" i="1" s="1"/>
  <c r="CB171" i="1" s="1"/>
  <c r="BV169" i="1"/>
  <c r="CA169" i="1" s="1"/>
  <c r="CA170" i="1" s="1"/>
  <c r="CA171" i="1" s="1"/>
  <c r="CC169" i="1"/>
  <c r="CC170" i="1" s="1"/>
  <c r="CC171" i="1" s="1"/>
  <c r="T173" i="1" l="1"/>
  <c r="AE172" i="1"/>
  <c r="Z172" i="1"/>
  <c r="BI172" i="1"/>
  <c r="Y175" i="1"/>
  <c r="BH175" i="1"/>
  <c r="AD175" i="1"/>
  <c r="S176" i="1"/>
  <c r="S177" i="1" l="1"/>
  <c r="Y176" i="1"/>
  <c r="BH176" i="1"/>
  <c r="BX172" i="1"/>
  <c r="BN172" i="1"/>
  <c r="BI173" i="1"/>
  <c r="T174" i="1"/>
  <c r="Z173" i="1"/>
  <c r="BI174" i="1" l="1"/>
  <c r="T175" i="1"/>
  <c r="Z174" i="1"/>
  <c r="BM172" i="1"/>
  <c r="BR172" i="1" s="1"/>
  <c r="BR173" i="1" s="1"/>
  <c r="BR174" i="1" s="1"/>
  <c r="BL172" i="1"/>
  <c r="BQ172" i="1" s="1"/>
  <c r="BQ173" i="1" s="1"/>
  <c r="BQ174" i="1" s="1"/>
  <c r="BK172" i="1"/>
  <c r="BP172" i="1" s="1"/>
  <c r="BP173" i="1" s="1"/>
  <c r="BP174" i="1" s="1"/>
  <c r="BS172" i="1"/>
  <c r="BS173" i="1" s="1"/>
  <c r="BS174" i="1" s="1"/>
  <c r="BW172" i="1"/>
  <c r="CB172" i="1" s="1"/>
  <c r="CB173" i="1" s="1"/>
  <c r="CB174" i="1" s="1"/>
  <c r="BV172" i="1"/>
  <c r="CA172" i="1" s="1"/>
  <c r="CA173" i="1" s="1"/>
  <c r="CA174" i="1" s="1"/>
  <c r="BU172" i="1"/>
  <c r="BZ172" i="1" s="1"/>
  <c r="BZ173" i="1" s="1"/>
  <c r="BZ174" i="1" s="1"/>
  <c r="CC172" i="1"/>
  <c r="CC173" i="1" s="1"/>
  <c r="CC174" i="1" s="1"/>
  <c r="BH177" i="1"/>
  <c r="Y177" i="1"/>
  <c r="S178" i="1"/>
  <c r="S179" i="1" l="1"/>
  <c r="AD178" i="1"/>
  <c r="Y178" i="1"/>
  <c r="BH178" i="1"/>
  <c r="Z175" i="1"/>
  <c r="BI175" i="1"/>
  <c r="T176" i="1"/>
  <c r="AE175" i="1"/>
  <c r="T177" i="1" l="1"/>
  <c r="Z176" i="1"/>
  <c r="BI176" i="1"/>
  <c r="BX175" i="1"/>
  <c r="BN175" i="1"/>
  <c r="BH179" i="1"/>
  <c r="S180" i="1"/>
  <c r="Y179" i="1"/>
  <c r="BM175" i="1" l="1"/>
  <c r="BR175" i="1" s="1"/>
  <c r="BR176" i="1" s="1"/>
  <c r="BR177" i="1" s="1"/>
  <c r="BL175" i="1"/>
  <c r="BQ175" i="1" s="1"/>
  <c r="BQ176" i="1" s="1"/>
  <c r="BQ177" i="1" s="1"/>
  <c r="BK175" i="1"/>
  <c r="BP175" i="1" s="1"/>
  <c r="BP176" i="1" s="1"/>
  <c r="BP177" i="1" s="1"/>
  <c r="BS175" i="1"/>
  <c r="BS176" i="1" s="1"/>
  <c r="BS177" i="1" s="1"/>
  <c r="BW175" i="1"/>
  <c r="CB175" i="1" s="1"/>
  <c r="CB176" i="1" s="1"/>
  <c r="CB177" i="1" s="1"/>
  <c r="BV175" i="1"/>
  <c r="CA175" i="1" s="1"/>
  <c r="CA176" i="1" s="1"/>
  <c r="CA177" i="1" s="1"/>
  <c r="BU175" i="1"/>
  <c r="BZ175" i="1" s="1"/>
  <c r="BZ176" i="1" s="1"/>
  <c r="BZ177" i="1" s="1"/>
  <c r="CC175" i="1"/>
  <c r="CC176" i="1" s="1"/>
  <c r="CC177" i="1" s="1"/>
  <c r="S181" i="1"/>
  <c r="BH180" i="1"/>
  <c r="Y180" i="1"/>
  <c r="T178" i="1"/>
  <c r="BI177" i="1"/>
  <c r="Z177" i="1"/>
  <c r="Z178" i="1" l="1"/>
  <c r="T179" i="1"/>
  <c r="BI178" i="1"/>
  <c r="AE178" i="1"/>
  <c r="S182" i="1"/>
  <c r="AD181" i="1"/>
  <c r="BH181" i="1"/>
  <c r="Y181" i="1"/>
  <c r="AI181" i="1"/>
  <c r="F45" i="1"/>
  <c r="S183" i="1" l="1"/>
  <c r="BH182" i="1"/>
  <c r="Y182" i="1"/>
  <c r="BX178" i="1"/>
  <c r="BN178" i="1"/>
  <c r="T180" i="1"/>
  <c r="BI179" i="1"/>
  <c r="Z179" i="1"/>
  <c r="T181" i="1" l="1"/>
  <c r="BI180" i="1"/>
  <c r="Z180" i="1"/>
  <c r="BW178" i="1"/>
  <c r="CB178" i="1" s="1"/>
  <c r="CB179" i="1" s="1"/>
  <c r="CB180" i="1" s="1"/>
  <c r="BV178" i="1"/>
  <c r="CA178" i="1" s="1"/>
  <c r="CA179" i="1" s="1"/>
  <c r="CA180" i="1" s="1"/>
  <c r="BU178" i="1"/>
  <c r="BZ178" i="1" s="1"/>
  <c r="BZ179" i="1" s="1"/>
  <c r="BZ180" i="1" s="1"/>
  <c r="CC178" i="1"/>
  <c r="CC179" i="1" s="1"/>
  <c r="CC180" i="1" s="1"/>
  <c r="BM178" i="1"/>
  <c r="BR178" i="1" s="1"/>
  <c r="BR179" i="1" s="1"/>
  <c r="BR180" i="1" s="1"/>
  <c r="BL178" i="1"/>
  <c r="BQ178" i="1" s="1"/>
  <c r="BQ179" i="1" s="1"/>
  <c r="BQ180" i="1" s="1"/>
  <c r="BK178" i="1"/>
  <c r="BP178" i="1" s="1"/>
  <c r="BP179" i="1" s="1"/>
  <c r="BP180" i="1" s="1"/>
  <c r="BS178" i="1"/>
  <c r="BS179" i="1" s="1"/>
  <c r="BS180" i="1" s="1"/>
  <c r="S184" i="1"/>
  <c r="BH183" i="1"/>
  <c r="Y183" i="1"/>
  <c r="BH184" i="1" l="1"/>
  <c r="Y184" i="1"/>
  <c r="AD184" i="1"/>
  <c r="S185" i="1"/>
  <c r="T182" i="1"/>
  <c r="AJ181" i="1"/>
  <c r="Z181" i="1"/>
  <c r="AE181" i="1"/>
  <c r="BI181" i="1"/>
  <c r="G45" i="1"/>
  <c r="BN181" i="1" l="1"/>
  <c r="BX181" i="1"/>
  <c r="S186" i="1"/>
  <c r="Y185" i="1"/>
  <c r="BH185" i="1"/>
  <c r="BI182" i="1"/>
  <c r="T183" i="1"/>
  <c r="Z182" i="1"/>
  <c r="BH186" i="1" l="1"/>
  <c r="S187" i="1"/>
  <c r="Y186" i="1"/>
  <c r="BW181" i="1"/>
  <c r="CB181" i="1" s="1"/>
  <c r="CB182" i="1" s="1"/>
  <c r="CB183" i="1" s="1"/>
  <c r="BV181" i="1"/>
  <c r="CA181" i="1" s="1"/>
  <c r="CA182" i="1" s="1"/>
  <c r="CA183" i="1" s="1"/>
  <c r="BU181" i="1"/>
  <c r="BZ181" i="1" s="1"/>
  <c r="BZ182" i="1" s="1"/>
  <c r="BZ183" i="1" s="1"/>
  <c r="CC181" i="1"/>
  <c r="CC182" i="1" s="1"/>
  <c r="CC183" i="1" s="1"/>
  <c r="BI183" i="1"/>
  <c r="T184" i="1"/>
  <c r="Z183" i="1"/>
  <c r="BM181" i="1"/>
  <c r="BR181" i="1" s="1"/>
  <c r="BR182" i="1" s="1"/>
  <c r="BR183" i="1" s="1"/>
  <c r="BL181" i="1"/>
  <c r="BQ181" i="1" s="1"/>
  <c r="BQ182" i="1" s="1"/>
  <c r="BQ183" i="1" s="1"/>
  <c r="BK181" i="1"/>
  <c r="BP181" i="1" s="1"/>
  <c r="BP182" i="1" s="1"/>
  <c r="BP183" i="1" s="1"/>
  <c r="BS181" i="1"/>
  <c r="BS182" i="1" s="1"/>
  <c r="BS183" i="1" s="1"/>
  <c r="Z184" i="1" l="1"/>
  <c r="BI184" i="1"/>
  <c r="AE184" i="1"/>
  <c r="T185" i="1"/>
  <c r="Y187" i="1"/>
  <c r="BH187" i="1"/>
  <c r="S188" i="1"/>
  <c r="AD187" i="1"/>
  <c r="BH188" i="1" l="1"/>
  <c r="S189" i="1"/>
  <c r="Y188" i="1"/>
  <c r="BN184" i="1"/>
  <c r="BX184" i="1"/>
  <c r="T186" i="1"/>
  <c r="Z185" i="1"/>
  <c r="BI185" i="1"/>
  <c r="BI186" i="1" l="1"/>
  <c r="T187" i="1"/>
  <c r="Z186" i="1"/>
  <c r="BW184" i="1"/>
  <c r="CB184" i="1" s="1"/>
  <c r="CB185" i="1" s="1"/>
  <c r="CB186" i="1" s="1"/>
  <c r="BV184" i="1"/>
  <c r="CA184" i="1" s="1"/>
  <c r="CA185" i="1" s="1"/>
  <c r="CA186" i="1" s="1"/>
  <c r="BU184" i="1"/>
  <c r="BZ184" i="1" s="1"/>
  <c r="BZ185" i="1" s="1"/>
  <c r="BZ186" i="1" s="1"/>
  <c r="CC184" i="1"/>
  <c r="CC185" i="1" s="1"/>
  <c r="CC186" i="1" s="1"/>
  <c r="BM184" i="1"/>
  <c r="BR184" i="1" s="1"/>
  <c r="BR185" i="1" s="1"/>
  <c r="BR186" i="1" s="1"/>
  <c r="BL184" i="1"/>
  <c r="BQ184" i="1" s="1"/>
  <c r="BQ185" i="1" s="1"/>
  <c r="BQ186" i="1" s="1"/>
  <c r="BK184" i="1"/>
  <c r="BP184" i="1" s="1"/>
  <c r="BP185" i="1" s="1"/>
  <c r="BP186" i="1" s="1"/>
  <c r="BS184" i="1"/>
  <c r="BS185" i="1" s="1"/>
  <c r="BS186" i="1" s="1"/>
  <c r="S190" i="1"/>
  <c r="Y189" i="1"/>
  <c r="BH189" i="1"/>
  <c r="S191" i="1" l="1"/>
  <c r="AD190" i="1"/>
  <c r="Y190" i="1"/>
  <c r="BH190" i="1"/>
  <c r="BI187" i="1"/>
  <c r="T188" i="1"/>
  <c r="AE187" i="1"/>
  <c r="Z187" i="1"/>
  <c r="T189" i="1" l="1"/>
  <c r="BI188" i="1"/>
  <c r="Z188" i="1"/>
  <c r="BX187" i="1"/>
  <c r="BN187" i="1"/>
  <c r="BH191" i="1"/>
  <c r="S192" i="1"/>
  <c r="Y191" i="1"/>
  <c r="BH192" i="1" l="1"/>
  <c r="Y192" i="1"/>
  <c r="S193" i="1"/>
  <c r="BM187" i="1"/>
  <c r="BR187" i="1" s="1"/>
  <c r="BR188" i="1" s="1"/>
  <c r="BR189" i="1" s="1"/>
  <c r="BL187" i="1"/>
  <c r="BQ187" i="1" s="1"/>
  <c r="BQ188" i="1" s="1"/>
  <c r="BQ189" i="1" s="1"/>
  <c r="BK187" i="1"/>
  <c r="BP187" i="1" s="1"/>
  <c r="BP188" i="1" s="1"/>
  <c r="BP189" i="1" s="1"/>
  <c r="BS187" i="1"/>
  <c r="BS188" i="1" s="1"/>
  <c r="BS189" i="1" s="1"/>
  <c r="BV187" i="1"/>
  <c r="CA187" i="1" s="1"/>
  <c r="CA188" i="1" s="1"/>
  <c r="CA189" i="1" s="1"/>
  <c r="BU187" i="1"/>
  <c r="BZ187" i="1" s="1"/>
  <c r="BZ188" i="1" s="1"/>
  <c r="BZ189" i="1" s="1"/>
  <c r="BW187" i="1"/>
  <c r="CB187" i="1" s="1"/>
  <c r="CB188" i="1" s="1"/>
  <c r="CB189" i="1" s="1"/>
  <c r="CC187" i="1"/>
  <c r="CC188" i="1" s="1"/>
  <c r="CC189" i="1" s="1"/>
  <c r="T190" i="1"/>
  <c r="Z189" i="1"/>
  <c r="BI189" i="1"/>
  <c r="T191" i="1" l="1"/>
  <c r="AE190" i="1"/>
  <c r="Z190" i="1"/>
  <c r="BI190" i="1"/>
  <c r="S194" i="1"/>
  <c r="AI193" i="1"/>
  <c r="Y193" i="1"/>
  <c r="AD193" i="1"/>
  <c r="BH193" i="1"/>
  <c r="BX190" i="1" l="1"/>
  <c r="BN190" i="1"/>
  <c r="BI191" i="1"/>
  <c r="T192" i="1"/>
  <c r="Z191" i="1"/>
  <c r="BH194" i="1"/>
  <c r="S195" i="1"/>
  <c r="Y194" i="1"/>
  <c r="Y195" i="1" l="1"/>
  <c r="S196" i="1"/>
  <c r="BH195" i="1"/>
  <c r="BI192" i="1"/>
  <c r="T193" i="1"/>
  <c r="Z192" i="1"/>
  <c r="BM190" i="1"/>
  <c r="BR190" i="1" s="1"/>
  <c r="BR191" i="1" s="1"/>
  <c r="BR192" i="1" s="1"/>
  <c r="BK190" i="1"/>
  <c r="BP190" i="1" s="1"/>
  <c r="BP191" i="1" s="1"/>
  <c r="BP192" i="1" s="1"/>
  <c r="BL190" i="1"/>
  <c r="BQ190" i="1" s="1"/>
  <c r="BQ191" i="1" s="1"/>
  <c r="BQ192" i="1" s="1"/>
  <c r="BS190" i="1"/>
  <c r="BS191" i="1" s="1"/>
  <c r="BS192" i="1" s="1"/>
  <c r="BW190" i="1"/>
  <c r="CB190" i="1" s="1"/>
  <c r="CB191" i="1" s="1"/>
  <c r="CB192" i="1" s="1"/>
  <c r="BV190" i="1"/>
  <c r="CA190" i="1" s="1"/>
  <c r="CA191" i="1" s="1"/>
  <c r="CA192" i="1" s="1"/>
  <c r="BU190" i="1"/>
  <c r="BZ190" i="1" s="1"/>
  <c r="BZ191" i="1" s="1"/>
  <c r="BZ192" i="1" s="1"/>
  <c r="CC190" i="1"/>
  <c r="CC191" i="1" s="1"/>
  <c r="CC192" i="1" s="1"/>
  <c r="T194" i="1" l="1"/>
  <c r="AJ193" i="1"/>
  <c r="Z193" i="1"/>
  <c r="AE193" i="1"/>
  <c r="BI193" i="1"/>
  <c r="S197" i="1"/>
  <c r="AD196" i="1"/>
  <c r="BH196" i="1"/>
  <c r="Y196" i="1"/>
  <c r="BX193" i="1" l="1"/>
  <c r="BN193" i="1"/>
  <c r="BH197" i="1"/>
  <c r="Y197" i="1"/>
  <c r="S198" i="1"/>
  <c r="BI194" i="1"/>
  <c r="T195" i="1"/>
  <c r="Z194" i="1"/>
  <c r="T196" i="1" l="1"/>
  <c r="BI195" i="1"/>
  <c r="Z195" i="1"/>
  <c r="BH198" i="1"/>
  <c r="Y198" i="1"/>
  <c r="S199" i="1"/>
  <c r="BM193" i="1"/>
  <c r="BR193" i="1" s="1"/>
  <c r="BR194" i="1" s="1"/>
  <c r="BR195" i="1" s="1"/>
  <c r="BL193" i="1"/>
  <c r="BQ193" i="1" s="1"/>
  <c r="BQ194" i="1" s="1"/>
  <c r="BQ195" i="1" s="1"/>
  <c r="BK193" i="1"/>
  <c r="BP193" i="1" s="1"/>
  <c r="BP194" i="1" s="1"/>
  <c r="BP195" i="1" s="1"/>
  <c r="BS193" i="1"/>
  <c r="BS194" i="1" s="1"/>
  <c r="BS195" i="1" s="1"/>
  <c r="BW193" i="1"/>
  <c r="CB193" i="1" s="1"/>
  <c r="CB194" i="1" s="1"/>
  <c r="CB195" i="1" s="1"/>
  <c r="BV193" i="1"/>
  <c r="CA193" i="1" s="1"/>
  <c r="CA194" i="1" s="1"/>
  <c r="CA195" i="1" s="1"/>
  <c r="BU193" i="1"/>
  <c r="BZ193" i="1" s="1"/>
  <c r="BZ194" i="1" s="1"/>
  <c r="BZ195" i="1" s="1"/>
  <c r="CC193" i="1"/>
  <c r="CC194" i="1" s="1"/>
  <c r="CC195" i="1" s="1"/>
  <c r="Y199" i="1" l="1"/>
  <c r="BH199" i="1"/>
  <c r="S200" i="1"/>
  <c r="AD199" i="1"/>
  <c r="BI196" i="1"/>
  <c r="AE196" i="1"/>
  <c r="Z196" i="1"/>
  <c r="T197" i="1"/>
  <c r="BI197" i="1" l="1"/>
  <c r="Z197" i="1"/>
  <c r="T198" i="1"/>
  <c r="BX196" i="1"/>
  <c r="BN196" i="1"/>
  <c r="S201" i="1"/>
  <c r="Y200" i="1"/>
  <c r="BH200" i="1"/>
  <c r="BH201" i="1" l="1"/>
  <c r="Y201" i="1"/>
  <c r="S202" i="1"/>
  <c r="BU196" i="1"/>
  <c r="BZ196" i="1" s="1"/>
  <c r="BZ197" i="1" s="1"/>
  <c r="BZ198" i="1" s="1"/>
  <c r="BW196" i="1"/>
  <c r="CB196" i="1" s="1"/>
  <c r="CB197" i="1" s="1"/>
  <c r="CB198" i="1" s="1"/>
  <c r="BV196" i="1"/>
  <c r="CA196" i="1" s="1"/>
  <c r="CA197" i="1" s="1"/>
  <c r="CA198" i="1" s="1"/>
  <c r="CC196" i="1"/>
  <c r="CC197" i="1" s="1"/>
  <c r="CC198" i="1" s="1"/>
  <c r="BI198" i="1"/>
  <c r="Z198" i="1"/>
  <c r="T199" i="1"/>
  <c r="BM196" i="1"/>
  <c r="BR196" i="1" s="1"/>
  <c r="BR197" i="1" s="1"/>
  <c r="BR198" i="1" s="1"/>
  <c r="BL196" i="1"/>
  <c r="BQ196" i="1" s="1"/>
  <c r="BQ197" i="1" s="1"/>
  <c r="BQ198" i="1" s="1"/>
  <c r="BK196" i="1"/>
  <c r="BP196" i="1" s="1"/>
  <c r="BP197" i="1" s="1"/>
  <c r="BP198" i="1" s="1"/>
  <c r="BS196" i="1"/>
  <c r="BS197" i="1" s="1"/>
  <c r="BS198" i="1" s="1"/>
  <c r="S203" i="1" l="1"/>
  <c r="AD202" i="1"/>
  <c r="Y202" i="1"/>
  <c r="BH202" i="1"/>
  <c r="Z199" i="1"/>
  <c r="BI199" i="1"/>
  <c r="T200" i="1"/>
  <c r="AE199" i="1"/>
  <c r="BN199" i="1" l="1"/>
  <c r="BX199" i="1"/>
  <c r="BH203" i="1"/>
  <c r="S204" i="1"/>
  <c r="Y203" i="1"/>
  <c r="BI200" i="1"/>
  <c r="Z200" i="1"/>
  <c r="T201" i="1"/>
  <c r="S205" i="1" l="1"/>
  <c r="Y204" i="1"/>
  <c r="BH204" i="1"/>
  <c r="BU199" i="1"/>
  <c r="BZ199" i="1" s="1"/>
  <c r="BZ200" i="1" s="1"/>
  <c r="BZ201" i="1" s="1"/>
  <c r="BW199" i="1"/>
  <c r="CB199" i="1" s="1"/>
  <c r="CB200" i="1" s="1"/>
  <c r="CB201" i="1" s="1"/>
  <c r="BV199" i="1"/>
  <c r="CA199" i="1" s="1"/>
  <c r="CA200" i="1" s="1"/>
  <c r="CA201" i="1" s="1"/>
  <c r="CC199" i="1"/>
  <c r="CC200" i="1" s="1"/>
  <c r="CC201" i="1" s="1"/>
  <c r="T202" i="1"/>
  <c r="BI201" i="1"/>
  <c r="Z201" i="1"/>
  <c r="BK199" i="1"/>
  <c r="BP199" i="1" s="1"/>
  <c r="BP200" i="1" s="1"/>
  <c r="BP201" i="1" s="1"/>
  <c r="BM199" i="1"/>
  <c r="BR199" i="1" s="1"/>
  <c r="BR200" i="1" s="1"/>
  <c r="BR201" i="1" s="1"/>
  <c r="BL199" i="1"/>
  <c r="BQ199" i="1" s="1"/>
  <c r="BQ200" i="1" s="1"/>
  <c r="BQ201" i="1" s="1"/>
  <c r="BS199" i="1"/>
  <c r="BS200" i="1" s="1"/>
  <c r="BS201" i="1" s="1"/>
  <c r="T203" i="1" l="1"/>
  <c r="AE202" i="1"/>
  <c r="BI202" i="1"/>
  <c r="Z202" i="1"/>
  <c r="BH205" i="1"/>
  <c r="S206" i="1"/>
  <c r="AI205" i="1"/>
  <c r="Y205" i="1"/>
  <c r="AD205" i="1"/>
  <c r="F46" i="1"/>
  <c r="BH206" i="1" l="1"/>
  <c r="S207" i="1"/>
  <c r="Y206" i="1"/>
  <c r="BX202" i="1"/>
  <c r="BN202" i="1"/>
  <c r="BI203" i="1"/>
  <c r="T204" i="1"/>
  <c r="Z203" i="1"/>
  <c r="Z204" i="1" l="1"/>
  <c r="T205" i="1"/>
  <c r="BI204" i="1"/>
  <c r="BM202" i="1"/>
  <c r="BR202" i="1" s="1"/>
  <c r="BR203" i="1" s="1"/>
  <c r="BR204" i="1" s="1"/>
  <c r="BL202" i="1"/>
  <c r="BQ202" i="1" s="1"/>
  <c r="BQ203" i="1" s="1"/>
  <c r="BQ204" i="1" s="1"/>
  <c r="BK202" i="1"/>
  <c r="BP202" i="1" s="1"/>
  <c r="BP203" i="1" s="1"/>
  <c r="BP204" i="1" s="1"/>
  <c r="BS202" i="1"/>
  <c r="BS203" i="1" s="1"/>
  <c r="BS204" i="1" s="1"/>
  <c r="BU202" i="1"/>
  <c r="BZ202" i="1" s="1"/>
  <c r="BZ203" i="1" s="1"/>
  <c r="BZ204" i="1" s="1"/>
  <c r="BW202" i="1"/>
  <c r="CB202" i="1" s="1"/>
  <c r="CB203" i="1" s="1"/>
  <c r="CB204" i="1" s="1"/>
  <c r="BV202" i="1"/>
  <c r="CA202" i="1" s="1"/>
  <c r="CA203" i="1" s="1"/>
  <c r="CA204" i="1" s="1"/>
  <c r="CC202" i="1"/>
  <c r="CC203" i="1" s="1"/>
  <c r="CC204" i="1" s="1"/>
  <c r="S208" i="1"/>
  <c r="Y207" i="1"/>
  <c r="BH207" i="1"/>
  <c r="T206" i="1" l="1"/>
  <c r="AJ205" i="1"/>
  <c r="Z205" i="1"/>
  <c r="AE205" i="1"/>
  <c r="BI205" i="1"/>
  <c r="G46" i="1"/>
  <c r="S209" i="1"/>
  <c r="AD208" i="1"/>
  <c r="BH208" i="1"/>
  <c r="Y208" i="1"/>
  <c r="BI206" i="1" l="1"/>
  <c r="T207" i="1"/>
  <c r="Z206" i="1"/>
  <c r="BH209" i="1"/>
  <c r="S210" i="1"/>
  <c r="Y209" i="1"/>
  <c r="BX205" i="1"/>
  <c r="BN205" i="1"/>
  <c r="S211" i="1" l="1"/>
  <c r="Y210" i="1"/>
  <c r="BH210" i="1"/>
  <c r="BU205" i="1"/>
  <c r="BZ205" i="1" s="1"/>
  <c r="BZ206" i="1" s="1"/>
  <c r="BZ207" i="1" s="1"/>
  <c r="BW205" i="1"/>
  <c r="CB205" i="1" s="1"/>
  <c r="CB206" i="1" s="1"/>
  <c r="CB207" i="1" s="1"/>
  <c r="BV205" i="1"/>
  <c r="CA205" i="1" s="1"/>
  <c r="CA206" i="1" s="1"/>
  <c r="CA207" i="1" s="1"/>
  <c r="CC205" i="1"/>
  <c r="CC206" i="1" s="1"/>
  <c r="CC207" i="1" s="1"/>
  <c r="BM205" i="1"/>
  <c r="BR205" i="1" s="1"/>
  <c r="BR206" i="1" s="1"/>
  <c r="BR207" i="1" s="1"/>
  <c r="BL205" i="1"/>
  <c r="BQ205" i="1" s="1"/>
  <c r="BQ206" i="1" s="1"/>
  <c r="BQ207" i="1" s="1"/>
  <c r="BK205" i="1"/>
  <c r="BP205" i="1" s="1"/>
  <c r="BP206" i="1" s="1"/>
  <c r="BP207" i="1" s="1"/>
  <c r="BS205" i="1"/>
  <c r="BS206" i="1" s="1"/>
  <c r="BS207" i="1" s="1"/>
  <c r="T208" i="1"/>
  <c r="Z207" i="1"/>
  <c r="BI207" i="1"/>
  <c r="T209" i="1" l="1"/>
  <c r="AE208" i="1"/>
  <c r="Z208" i="1"/>
  <c r="BI208" i="1"/>
  <c r="Y211" i="1"/>
  <c r="BH211" i="1"/>
  <c r="AD211" i="1"/>
  <c r="S212" i="1"/>
  <c r="S213" i="1" l="1"/>
  <c r="Y212" i="1"/>
  <c r="BH212" i="1"/>
  <c r="BX208" i="1"/>
  <c r="BN208" i="1"/>
  <c r="BI209" i="1"/>
  <c r="T210" i="1"/>
  <c r="Z209" i="1"/>
  <c r="BI210" i="1" l="1"/>
  <c r="T211" i="1"/>
  <c r="Z210" i="1"/>
  <c r="BW208" i="1"/>
  <c r="CB208" i="1" s="1"/>
  <c r="CB209" i="1" s="1"/>
  <c r="CB210" i="1" s="1"/>
  <c r="BV208" i="1"/>
  <c r="CA208" i="1" s="1"/>
  <c r="CA209" i="1" s="1"/>
  <c r="CA210" i="1" s="1"/>
  <c r="BU208" i="1"/>
  <c r="BZ208" i="1" s="1"/>
  <c r="BZ209" i="1" s="1"/>
  <c r="BZ210" i="1" s="1"/>
  <c r="CC208" i="1"/>
  <c r="CC209" i="1" s="1"/>
  <c r="CC210" i="1" s="1"/>
  <c r="BM208" i="1"/>
  <c r="BR208" i="1" s="1"/>
  <c r="BR209" i="1" s="1"/>
  <c r="BR210" i="1" s="1"/>
  <c r="BL208" i="1"/>
  <c r="BQ208" i="1" s="1"/>
  <c r="BQ209" i="1" s="1"/>
  <c r="BQ210" i="1" s="1"/>
  <c r="BK208" i="1"/>
  <c r="BP208" i="1" s="1"/>
  <c r="BP209" i="1" s="1"/>
  <c r="BP210" i="1" s="1"/>
  <c r="BS208" i="1"/>
  <c r="BS209" i="1" s="1"/>
  <c r="BS210" i="1" s="1"/>
  <c r="BH213" i="1"/>
  <c r="Y213" i="1"/>
  <c r="S214" i="1"/>
  <c r="BH214" i="1" l="1"/>
  <c r="Y214" i="1"/>
  <c r="S215" i="1"/>
  <c r="AD214" i="1"/>
  <c r="Z211" i="1"/>
  <c r="BI211" i="1"/>
  <c r="AE211" i="1"/>
  <c r="T212" i="1"/>
  <c r="T213" i="1" l="1"/>
  <c r="BI212" i="1"/>
  <c r="Z212" i="1"/>
  <c r="BX211" i="1"/>
  <c r="BN211" i="1"/>
  <c r="S216" i="1"/>
  <c r="Y215" i="1"/>
  <c r="BH215" i="1"/>
  <c r="S217" i="1" l="1"/>
  <c r="Y216" i="1"/>
  <c r="BH216" i="1"/>
  <c r="BW211" i="1"/>
  <c r="CB211" i="1" s="1"/>
  <c r="CB212" i="1" s="1"/>
  <c r="CB213" i="1" s="1"/>
  <c r="BV211" i="1"/>
  <c r="CA211" i="1" s="1"/>
  <c r="CA212" i="1" s="1"/>
  <c r="CA213" i="1" s="1"/>
  <c r="BU211" i="1"/>
  <c r="BZ211" i="1" s="1"/>
  <c r="BZ212" i="1" s="1"/>
  <c r="BZ213" i="1" s="1"/>
  <c r="CC211" i="1"/>
  <c r="CC212" i="1" s="1"/>
  <c r="CC213" i="1" s="1"/>
  <c r="BM211" i="1"/>
  <c r="BR211" i="1" s="1"/>
  <c r="BR212" i="1" s="1"/>
  <c r="BR213" i="1" s="1"/>
  <c r="BL211" i="1"/>
  <c r="BQ211" i="1" s="1"/>
  <c r="BQ212" i="1" s="1"/>
  <c r="BQ213" i="1" s="1"/>
  <c r="BK211" i="1"/>
  <c r="BP211" i="1" s="1"/>
  <c r="BP212" i="1" s="1"/>
  <c r="BP213" i="1" s="1"/>
  <c r="BS211" i="1"/>
  <c r="BS212" i="1" s="1"/>
  <c r="BS213" i="1" s="1"/>
  <c r="BI213" i="1"/>
  <c r="Z213" i="1"/>
  <c r="T214" i="1"/>
  <c r="T215" i="1" l="1"/>
  <c r="AE214" i="1"/>
  <c r="BI214" i="1"/>
  <c r="Z214" i="1"/>
  <c r="AD217" i="1"/>
  <c r="BH217" i="1"/>
  <c r="S218" i="1"/>
  <c r="Y217" i="1"/>
  <c r="AI217" i="1"/>
  <c r="F47" i="1"/>
  <c r="BN214" i="1" l="1"/>
  <c r="BX214" i="1"/>
  <c r="S219" i="1"/>
  <c r="Y218" i="1"/>
  <c r="BH218" i="1"/>
  <c r="BI215" i="1"/>
  <c r="T216" i="1"/>
  <c r="Z215" i="1"/>
  <c r="S220" i="1" l="1"/>
  <c r="Y219" i="1"/>
  <c r="BH219" i="1"/>
  <c r="BW214" i="1"/>
  <c r="CB214" i="1" s="1"/>
  <c r="CB215" i="1" s="1"/>
  <c r="CB216" i="1" s="1"/>
  <c r="BV214" i="1"/>
  <c r="CA214" i="1" s="1"/>
  <c r="CA215" i="1" s="1"/>
  <c r="CA216" i="1" s="1"/>
  <c r="BU214" i="1"/>
  <c r="BZ214" i="1" s="1"/>
  <c r="BZ215" i="1" s="1"/>
  <c r="BZ216" i="1" s="1"/>
  <c r="CC214" i="1"/>
  <c r="CC215" i="1" s="1"/>
  <c r="CC216" i="1" s="1"/>
  <c r="T217" i="1"/>
  <c r="Z216" i="1"/>
  <c r="BI216" i="1"/>
  <c r="BM214" i="1"/>
  <c r="BR214" i="1" s="1"/>
  <c r="BR215" i="1" s="1"/>
  <c r="BR216" i="1" s="1"/>
  <c r="BK214" i="1"/>
  <c r="BP214" i="1" s="1"/>
  <c r="BP215" i="1" s="1"/>
  <c r="BP216" i="1" s="1"/>
  <c r="BL214" i="1"/>
  <c r="BQ214" i="1" s="1"/>
  <c r="BQ215" i="1" s="1"/>
  <c r="BQ216" i="1" s="1"/>
  <c r="BS214" i="1"/>
  <c r="BS215" i="1" s="1"/>
  <c r="BS216" i="1" s="1"/>
  <c r="BI217" i="1" l="1"/>
  <c r="T218" i="1"/>
  <c r="Z217" i="1"/>
  <c r="AJ217" i="1"/>
  <c r="AE217" i="1"/>
  <c r="G47" i="1"/>
  <c r="S221" i="1"/>
  <c r="AD220" i="1"/>
  <c r="Y220" i="1"/>
  <c r="BH220" i="1"/>
  <c r="BN217" i="1" l="1"/>
  <c r="BX217" i="1"/>
  <c r="BH221" i="1"/>
  <c r="S222" i="1"/>
  <c r="Y221" i="1"/>
  <c r="BI218" i="1"/>
  <c r="T219" i="1"/>
  <c r="Z218" i="1"/>
  <c r="Y222" i="1" l="1"/>
  <c r="S223" i="1"/>
  <c r="BH222" i="1"/>
  <c r="BW217" i="1"/>
  <c r="CB217" i="1" s="1"/>
  <c r="CB218" i="1" s="1"/>
  <c r="CB219" i="1" s="1"/>
  <c r="BV217" i="1"/>
  <c r="CA217" i="1" s="1"/>
  <c r="CA218" i="1" s="1"/>
  <c r="CA219" i="1" s="1"/>
  <c r="BU217" i="1"/>
  <c r="BZ217" i="1" s="1"/>
  <c r="BZ218" i="1" s="1"/>
  <c r="BZ219" i="1" s="1"/>
  <c r="CC217" i="1"/>
  <c r="CC218" i="1" s="1"/>
  <c r="CC219" i="1" s="1"/>
  <c r="T220" i="1"/>
  <c r="Z219" i="1"/>
  <c r="BI219" i="1"/>
  <c r="BM217" i="1"/>
  <c r="BR217" i="1" s="1"/>
  <c r="BR218" i="1" s="1"/>
  <c r="BR219" i="1" s="1"/>
  <c r="BL217" i="1"/>
  <c r="BQ217" i="1" s="1"/>
  <c r="BQ218" i="1" s="1"/>
  <c r="BQ219" i="1" s="1"/>
  <c r="BK217" i="1"/>
  <c r="BP217" i="1" s="1"/>
  <c r="BP218" i="1" s="1"/>
  <c r="BP219" i="1" s="1"/>
  <c r="BS217" i="1"/>
  <c r="BS218" i="1" s="1"/>
  <c r="BS219" i="1" s="1"/>
  <c r="T221" i="1" l="1"/>
  <c r="AE220" i="1"/>
  <c r="BI220" i="1"/>
  <c r="Z220" i="1"/>
  <c r="S224" i="1"/>
  <c r="AD223" i="1"/>
  <c r="Y223" i="1"/>
  <c r="BH223" i="1"/>
  <c r="BX220" i="1" l="1"/>
  <c r="BN220" i="1"/>
  <c r="BI221" i="1"/>
  <c r="Z221" i="1"/>
  <c r="T222" i="1"/>
  <c r="BH224" i="1"/>
  <c r="S225" i="1"/>
  <c r="Y224" i="1"/>
  <c r="S226" i="1" l="1"/>
  <c r="BH225" i="1"/>
  <c r="Y225" i="1"/>
  <c r="BM220" i="1"/>
  <c r="BR220" i="1" s="1"/>
  <c r="BR221" i="1" s="1"/>
  <c r="BR222" i="1" s="1"/>
  <c r="BL220" i="1"/>
  <c r="BQ220" i="1" s="1"/>
  <c r="BQ221" i="1" s="1"/>
  <c r="BQ222" i="1" s="1"/>
  <c r="BK220" i="1"/>
  <c r="BP220" i="1" s="1"/>
  <c r="BP221" i="1" s="1"/>
  <c r="BP222" i="1" s="1"/>
  <c r="BS220" i="1"/>
  <c r="BS221" i="1" s="1"/>
  <c r="BS222" i="1" s="1"/>
  <c r="T223" i="1"/>
  <c r="Z222" i="1"/>
  <c r="BI222" i="1"/>
  <c r="BW220" i="1"/>
  <c r="CB220" i="1" s="1"/>
  <c r="CB221" i="1" s="1"/>
  <c r="CB222" i="1" s="1"/>
  <c r="BV220" i="1"/>
  <c r="CA220" i="1" s="1"/>
  <c r="CA221" i="1" s="1"/>
  <c r="CA222" i="1" s="1"/>
  <c r="BU220" i="1"/>
  <c r="BZ220" i="1" s="1"/>
  <c r="BZ221" i="1" s="1"/>
  <c r="BZ222" i="1" s="1"/>
  <c r="CC220" i="1"/>
  <c r="CC221" i="1" s="1"/>
  <c r="CC222" i="1" s="1"/>
  <c r="T224" i="1" l="1"/>
  <c r="BI223" i="1"/>
  <c r="AE223" i="1"/>
  <c r="Z223" i="1"/>
  <c r="AD226" i="1"/>
  <c r="S227" i="1"/>
  <c r="Y226" i="1"/>
  <c r="BH226" i="1"/>
  <c r="S228" i="1" l="1"/>
  <c r="Y227" i="1"/>
  <c r="BH227" i="1"/>
  <c r="BX223" i="1"/>
  <c r="BN223" i="1"/>
  <c r="T225" i="1"/>
  <c r="BI224" i="1"/>
  <c r="Z224" i="1"/>
  <c r="T226" i="1" l="1"/>
  <c r="BI225" i="1"/>
  <c r="Z225" i="1"/>
  <c r="BW223" i="1"/>
  <c r="CB223" i="1" s="1"/>
  <c r="CB224" i="1" s="1"/>
  <c r="CB225" i="1" s="1"/>
  <c r="BV223" i="1"/>
  <c r="CA223" i="1" s="1"/>
  <c r="CA224" i="1" s="1"/>
  <c r="CA225" i="1" s="1"/>
  <c r="BU223" i="1"/>
  <c r="BZ223" i="1" s="1"/>
  <c r="BZ224" i="1" s="1"/>
  <c r="BZ225" i="1" s="1"/>
  <c r="CC223" i="1"/>
  <c r="CC224" i="1" s="1"/>
  <c r="CC225" i="1" s="1"/>
  <c r="BM223" i="1"/>
  <c r="BR223" i="1" s="1"/>
  <c r="BR224" i="1" s="1"/>
  <c r="BR225" i="1" s="1"/>
  <c r="BL223" i="1"/>
  <c r="BQ223" i="1" s="1"/>
  <c r="BQ224" i="1" s="1"/>
  <c r="BQ225" i="1" s="1"/>
  <c r="BK223" i="1"/>
  <c r="BP223" i="1" s="1"/>
  <c r="BP224" i="1" s="1"/>
  <c r="BP225" i="1" s="1"/>
  <c r="BS223" i="1"/>
  <c r="BS224" i="1" s="1"/>
  <c r="BS225" i="1" s="1"/>
  <c r="BH228" i="1"/>
  <c r="S229" i="1"/>
  <c r="Y228" i="1"/>
  <c r="S230" i="1" l="1"/>
  <c r="AD229" i="1"/>
  <c r="BH229" i="1"/>
  <c r="Y229" i="1"/>
  <c r="AI229" i="1"/>
  <c r="F48" i="1"/>
  <c r="F52" i="1"/>
  <c r="Z226" i="1"/>
  <c r="AE226" i="1"/>
  <c r="T227" i="1"/>
  <c r="BI226" i="1"/>
  <c r="BN226" i="1" l="1"/>
  <c r="BX226" i="1"/>
  <c r="S231" i="1"/>
  <c r="BH230" i="1"/>
  <c r="Y230" i="1"/>
  <c r="T228" i="1"/>
  <c r="Z227" i="1"/>
  <c r="BI227" i="1"/>
  <c r="BH231" i="1" l="1"/>
  <c r="Y231" i="1"/>
  <c r="S232" i="1"/>
  <c r="BU226" i="1"/>
  <c r="BZ226" i="1" s="1"/>
  <c r="BZ227" i="1" s="1"/>
  <c r="BZ228" i="1" s="1"/>
  <c r="BW226" i="1"/>
  <c r="CB226" i="1" s="1"/>
  <c r="CB227" i="1" s="1"/>
  <c r="CB228" i="1" s="1"/>
  <c r="BV226" i="1"/>
  <c r="CA226" i="1" s="1"/>
  <c r="CA227" i="1" s="1"/>
  <c r="CA228" i="1" s="1"/>
  <c r="CC226" i="1"/>
  <c r="CC227" i="1" s="1"/>
  <c r="CC228" i="1" s="1"/>
  <c r="T229" i="1"/>
  <c r="BI228" i="1"/>
  <c r="Z228" i="1"/>
  <c r="BK226" i="1"/>
  <c r="BP226" i="1" s="1"/>
  <c r="BP227" i="1" s="1"/>
  <c r="BP228" i="1" s="1"/>
  <c r="BM226" i="1"/>
  <c r="BR226" i="1" s="1"/>
  <c r="BR227" i="1" s="1"/>
  <c r="BR228" i="1" s="1"/>
  <c r="BL226" i="1"/>
  <c r="BQ226" i="1" s="1"/>
  <c r="BQ227" i="1" s="1"/>
  <c r="BQ228" i="1" s="1"/>
  <c r="BS226" i="1"/>
  <c r="BS227" i="1" s="1"/>
  <c r="BS228" i="1" s="1"/>
  <c r="T230" i="1" l="1"/>
  <c r="AE229" i="1"/>
  <c r="BI229" i="1"/>
  <c r="AJ229" i="1"/>
  <c r="Z229" i="1"/>
  <c r="G52" i="1"/>
  <c r="G48" i="1"/>
  <c r="Y232" i="1"/>
  <c r="BH232" i="1"/>
  <c r="AD232" i="1"/>
  <c r="S233" i="1"/>
  <c r="BN229" i="1" l="1"/>
  <c r="BX229" i="1"/>
  <c r="T231" i="1"/>
  <c r="Z230" i="1"/>
  <c r="BI230" i="1"/>
  <c r="Y233" i="1"/>
  <c r="BH233" i="1"/>
  <c r="S234" i="1"/>
  <c r="BH234" i="1" l="1"/>
  <c r="Y234" i="1"/>
  <c r="S235" i="1"/>
  <c r="BI231" i="1"/>
  <c r="T232" i="1"/>
  <c r="Z231" i="1"/>
  <c r="BV229" i="1"/>
  <c r="CA229" i="1" s="1"/>
  <c r="CA230" i="1" s="1"/>
  <c r="CA231" i="1" s="1"/>
  <c r="BW229" i="1"/>
  <c r="CB229" i="1" s="1"/>
  <c r="CB230" i="1" s="1"/>
  <c r="CB231" i="1" s="1"/>
  <c r="BU229" i="1"/>
  <c r="BZ229" i="1" s="1"/>
  <c r="BZ230" i="1" s="1"/>
  <c r="BZ231" i="1" s="1"/>
  <c r="CC229" i="1"/>
  <c r="CC230" i="1" s="1"/>
  <c r="CC231" i="1" s="1"/>
  <c r="BL229" i="1"/>
  <c r="BQ229" i="1" s="1"/>
  <c r="BQ230" i="1" s="1"/>
  <c r="BQ231" i="1" s="1"/>
  <c r="BM229" i="1"/>
  <c r="BR229" i="1" s="1"/>
  <c r="BR230" i="1" s="1"/>
  <c r="BR231" i="1" s="1"/>
  <c r="BK229" i="1"/>
  <c r="BP229" i="1" s="1"/>
  <c r="BP230" i="1" s="1"/>
  <c r="BP231" i="1" s="1"/>
  <c r="BS229" i="1"/>
  <c r="BS230" i="1" s="1"/>
  <c r="BS231" i="1" s="1"/>
  <c r="BI232" i="1" l="1"/>
  <c r="T233" i="1"/>
  <c r="Z232" i="1"/>
  <c r="AE232" i="1"/>
  <c r="S236" i="1"/>
  <c r="AD235" i="1"/>
  <c r="BH235" i="1"/>
  <c r="Y235" i="1"/>
  <c r="F49" i="1"/>
  <c r="BN232" i="1" l="1"/>
  <c r="BX232" i="1"/>
  <c r="BI233" i="1"/>
  <c r="Z233" i="1"/>
  <c r="T234" i="1"/>
  <c r="BH236" i="1"/>
  <c r="S237" i="1"/>
  <c r="Y236" i="1"/>
  <c r="T235" i="1" l="1"/>
  <c r="Z234" i="1"/>
  <c r="BI234" i="1"/>
  <c r="S238" i="1"/>
  <c r="Y237" i="1"/>
  <c r="BH237" i="1"/>
  <c r="BW232" i="1"/>
  <c r="CB232" i="1" s="1"/>
  <c r="CB233" i="1" s="1"/>
  <c r="CB234" i="1" s="1"/>
  <c r="BV232" i="1"/>
  <c r="CA232" i="1" s="1"/>
  <c r="CA233" i="1" s="1"/>
  <c r="CA234" i="1" s="1"/>
  <c r="BU232" i="1"/>
  <c r="BZ232" i="1" s="1"/>
  <c r="BZ233" i="1" s="1"/>
  <c r="BZ234" i="1" s="1"/>
  <c r="CC232" i="1"/>
  <c r="CC233" i="1" s="1"/>
  <c r="CC234" i="1" s="1"/>
  <c r="BM232" i="1"/>
  <c r="BR232" i="1" s="1"/>
  <c r="BR233" i="1" s="1"/>
  <c r="BR234" i="1" s="1"/>
  <c r="BL232" i="1"/>
  <c r="BQ232" i="1" s="1"/>
  <c r="BQ233" i="1" s="1"/>
  <c r="BQ234" i="1" s="1"/>
  <c r="BK232" i="1"/>
  <c r="BP232" i="1" s="1"/>
  <c r="BP233" i="1" s="1"/>
  <c r="BP234" i="1" s="1"/>
  <c r="BS232" i="1"/>
  <c r="BS233" i="1" s="1"/>
  <c r="BS234" i="1" s="1"/>
  <c r="S239" i="1" l="1"/>
  <c r="Y238" i="1"/>
  <c r="AD238" i="1"/>
  <c r="F50" i="1"/>
  <c r="T236" i="1"/>
  <c r="AE235" i="1"/>
  <c r="Z235" i="1"/>
  <c r="BI235" i="1"/>
  <c r="G49" i="1"/>
  <c r="BI236" i="1" l="1"/>
  <c r="T237" i="1"/>
  <c r="Z236" i="1"/>
  <c r="Y239" i="1"/>
  <c r="S240" i="1"/>
  <c r="BX235" i="1"/>
  <c r="BN235" i="1"/>
  <c r="Y240" i="1" l="1"/>
  <c r="S241" i="1"/>
  <c r="F51" i="1"/>
  <c r="BV235" i="1"/>
  <c r="CA235" i="1" s="1"/>
  <c r="CA236" i="1" s="1"/>
  <c r="CA237" i="1" s="1"/>
  <c r="CA238" i="1" s="1"/>
  <c r="CA239" i="1" s="1"/>
  <c r="CA240" i="1" s="1"/>
  <c r="BW235" i="1"/>
  <c r="CB235" i="1" s="1"/>
  <c r="CB236" i="1" s="1"/>
  <c r="CB237" i="1" s="1"/>
  <c r="CB238" i="1" s="1"/>
  <c r="CB239" i="1" s="1"/>
  <c r="CB240" i="1" s="1"/>
  <c r="BU235" i="1"/>
  <c r="BZ235" i="1" s="1"/>
  <c r="BZ236" i="1" s="1"/>
  <c r="BZ237" i="1" s="1"/>
  <c r="BZ238" i="1" s="1"/>
  <c r="BZ239" i="1" s="1"/>
  <c r="BZ240" i="1" s="1"/>
  <c r="CC235" i="1"/>
  <c r="CC236" i="1" s="1"/>
  <c r="CC237" i="1" s="1"/>
  <c r="CC238" i="1" s="1"/>
  <c r="CC239" i="1" s="1"/>
  <c r="CC240" i="1" s="1"/>
  <c r="BL235" i="1"/>
  <c r="BQ235" i="1" s="1"/>
  <c r="BQ236" i="1" s="1"/>
  <c r="BQ237" i="1" s="1"/>
  <c r="BQ238" i="1" s="1"/>
  <c r="BQ239" i="1" s="1"/>
  <c r="BQ240" i="1" s="1"/>
  <c r="BM235" i="1"/>
  <c r="BR235" i="1" s="1"/>
  <c r="BR236" i="1" s="1"/>
  <c r="BR237" i="1" s="1"/>
  <c r="BR238" i="1" s="1"/>
  <c r="BR239" i="1" s="1"/>
  <c r="BR240" i="1" s="1"/>
  <c r="BK235" i="1"/>
  <c r="BP235" i="1" s="1"/>
  <c r="BP236" i="1" s="1"/>
  <c r="BP237" i="1" s="1"/>
  <c r="BP238" i="1" s="1"/>
  <c r="BP239" i="1" s="1"/>
  <c r="BP240" i="1" s="1"/>
  <c r="BS235" i="1"/>
  <c r="BS236" i="1" s="1"/>
  <c r="BS237" i="1" s="1"/>
  <c r="BS238" i="1" s="1"/>
  <c r="BS239" i="1" s="1"/>
  <c r="BS240" i="1" s="1"/>
  <c r="BI237" i="1"/>
  <c r="T238" i="1"/>
  <c r="Z237" i="1"/>
  <c r="Y241" i="1" l="1"/>
  <c r="BH241" i="1"/>
  <c r="F26" i="1" s="1"/>
  <c r="AD241" i="1"/>
  <c r="F53" i="1"/>
  <c r="T239" i="1"/>
  <c r="Z238" i="1"/>
  <c r="AE238" i="1"/>
  <c r="G50" i="1"/>
  <c r="F59" i="1" l="1"/>
  <c r="F16" i="1" s="1"/>
  <c r="F63" i="1"/>
  <c r="F64" i="1"/>
  <c r="F62" i="1"/>
  <c r="F57" i="1"/>
  <c r="F14" i="1" s="1"/>
  <c r="F61" i="1"/>
  <c r="F60" i="1"/>
  <c r="F58" i="1"/>
  <c r="F15" i="1" s="1"/>
  <c r="F65" i="1"/>
  <c r="F17" i="1"/>
  <c r="F19" i="1"/>
  <c r="F10" i="1"/>
  <c r="F11" i="1" s="1"/>
  <c r="F20" i="1" s="1"/>
  <c r="F12" i="1"/>
  <c r="F56" i="1"/>
  <c r="Z239" i="1"/>
  <c r="T240" i="1"/>
  <c r="Z240" i="1" l="1"/>
  <c r="T241" i="1"/>
  <c r="G51" i="1"/>
  <c r="F21" i="1"/>
  <c r="E23" i="1"/>
  <c r="C23" i="1"/>
  <c r="D23" i="1"/>
  <c r="BI241" i="1" l="1"/>
  <c r="G26" i="1" s="1"/>
  <c r="AE241" i="1"/>
  <c r="Z241" i="1"/>
  <c r="G53" i="1"/>
  <c r="G64" i="1" l="1"/>
  <c r="G63" i="1"/>
  <c r="G60" i="1"/>
  <c r="G56" i="1"/>
  <c r="G59" i="1"/>
  <c r="G16" i="1" s="1"/>
  <c r="G61" i="1"/>
  <c r="G58" i="1"/>
  <c r="G15" i="1" s="1"/>
  <c r="G65" i="1"/>
  <c r="G17" i="1"/>
  <c r="G62" i="1"/>
  <c r="G57" i="1"/>
  <c r="G14" i="1" s="1"/>
  <c r="G19" i="1"/>
  <c r="G12" i="1"/>
  <c r="G10" i="1"/>
  <c r="G11" i="1" s="1"/>
  <c r="G20" i="1" s="1"/>
  <c r="BX241" i="1"/>
  <c r="BN241" i="1"/>
  <c r="G23" i="1" l="1"/>
  <c r="G21" i="1"/>
  <c r="BW241" i="1"/>
  <c r="CB241" i="1" s="1"/>
  <c r="BV241" i="1"/>
  <c r="CA241" i="1" s="1"/>
  <c r="BU241" i="1"/>
  <c r="BZ241" i="1" s="1"/>
  <c r="CC241" i="1"/>
  <c r="BL241" i="1"/>
  <c r="BQ241" i="1" s="1"/>
  <c r="BM241" i="1"/>
  <c r="BR241" i="1" s="1"/>
  <c r="BK241" i="1"/>
  <c r="BP241" i="1" s="1"/>
  <c r="BS241" i="1"/>
  <c r="A10" i="12" l="1"/>
  <c r="B10" i="12"/>
  <c r="C10" i="12"/>
  <c r="A11" i="12"/>
  <c r="B11" i="12"/>
  <c r="C11" i="12"/>
  <c r="A12" i="12"/>
  <c r="B12" i="12"/>
  <c r="C12" i="12"/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C2" i="12" l="1"/>
  <c r="C3" i="12"/>
  <c r="C4" i="12"/>
  <c r="C5" i="12"/>
  <c r="C6" i="12"/>
  <c r="C7" i="12"/>
  <c r="C8" i="12"/>
  <c r="C9" i="12"/>
  <c r="C1" i="12"/>
  <c r="B3" i="12"/>
  <c r="B4" i="12"/>
  <c r="B5" i="12"/>
  <c r="B6" i="12"/>
  <c r="B7" i="12"/>
  <c r="B8" i="12"/>
  <c r="B9" i="12"/>
  <c r="B2" i="12"/>
  <c r="A3" i="12"/>
  <c r="A4" i="12"/>
  <c r="A5" i="12"/>
  <c r="A6" i="12"/>
  <c r="A7" i="12"/>
  <c r="A8" i="12"/>
  <c r="A9" i="12"/>
  <c r="A2" i="12"/>
  <c r="B1" i="12"/>
  <c r="B1" i="11" l="1"/>
  <c r="C1" i="11"/>
  <c r="A1" i="11"/>
  <c r="A5" i="9" l="1"/>
  <c r="B7" i="8"/>
  <c r="A11" i="8"/>
  <c r="B6" i="8"/>
  <c r="A3" i="8"/>
  <c r="D2" i="7"/>
  <c r="B2" i="6"/>
  <c r="D2" i="6"/>
  <c r="D4" i="6"/>
  <c r="B5" i="6"/>
  <c r="H5" i="6"/>
  <c r="D6" i="6"/>
  <c r="B1" i="6"/>
  <c r="C1" i="6"/>
  <c r="D1" i="6"/>
  <c r="E1" i="6"/>
  <c r="F1" i="6"/>
  <c r="G1" i="6"/>
  <c r="H1" i="6"/>
  <c r="A3" i="6"/>
  <c r="A5" i="6"/>
  <c r="A6" i="6"/>
  <c r="A1" i="6"/>
  <c r="H7" i="6"/>
  <c r="F7" i="6"/>
  <c r="E7" i="6"/>
  <c r="D7" i="6"/>
  <c r="C7" i="6"/>
  <c r="B7" i="6"/>
  <c r="H6" i="6"/>
  <c r="G6" i="6"/>
  <c r="C6" i="6"/>
  <c r="B6" i="6"/>
  <c r="G5" i="6"/>
  <c r="F5" i="6"/>
  <c r="C5" i="6"/>
  <c r="F4" i="6"/>
  <c r="E4" i="6"/>
  <c r="C4" i="6"/>
  <c r="B4" i="6"/>
  <c r="C5" i="11"/>
  <c r="B5" i="11"/>
  <c r="C4" i="11"/>
  <c r="B4" i="11"/>
  <c r="C3" i="11"/>
  <c r="B3" i="11"/>
  <c r="C2" i="11"/>
  <c r="B2" i="11"/>
  <c r="A14" i="9"/>
  <c r="C2" i="7"/>
  <c r="B2" i="7"/>
  <c r="A13" i="9"/>
  <c r="A12" i="9"/>
  <c r="A11" i="9"/>
  <c r="G7" i="6"/>
  <c r="A10" i="9"/>
  <c r="F6" i="6"/>
  <c r="E6" i="6"/>
  <c r="A9" i="9"/>
  <c r="E5" i="6"/>
  <c r="D5" i="6"/>
  <c r="A8" i="9"/>
  <c r="G4" i="6"/>
  <c r="A7" i="9"/>
  <c r="A6" i="9"/>
  <c r="A4" i="9"/>
  <c r="A3" i="9"/>
  <c r="A2" i="9"/>
  <c r="B11" i="8"/>
  <c r="A6" i="8"/>
  <c r="B10" i="8"/>
  <c r="A10" i="8"/>
  <c r="B5" i="8"/>
  <c r="A5" i="8"/>
  <c r="B9" i="8"/>
  <c r="A9" i="8"/>
  <c r="B4" i="8"/>
  <c r="A4" i="8"/>
  <c r="B8" i="8"/>
  <c r="A8" i="8"/>
  <c r="B3" i="8"/>
  <c r="A7" i="8"/>
  <c r="B2" i="8"/>
  <c r="A2" i="8"/>
  <c r="H3" i="6" l="1"/>
  <c r="G2" i="6"/>
  <c r="C3" i="6"/>
  <c r="H2" i="6"/>
  <c r="C2" i="6"/>
  <c r="D3" i="6"/>
  <c r="B3" i="6"/>
  <c r="H4" i="6"/>
  <c r="G3" i="6"/>
  <c r="F2" i="6"/>
  <c r="F3" i="6"/>
  <c r="E2" i="6"/>
  <c r="E3" i="6"/>
</calcChain>
</file>

<file path=xl/sharedStrings.xml><?xml version="1.0" encoding="utf-8"?>
<sst xmlns="http://schemas.openxmlformats.org/spreadsheetml/2006/main" count="363" uniqueCount="170">
  <si>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</si>
  <si>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</si>
  <si>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</si>
  <si>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</si>
  <si>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</si>
  <si>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</si>
  <si>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</si>
  <si>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</si>
  <si>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</si>
  <si>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</si>
  <si>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</si>
  <si>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</si>
  <si>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</si>
  <si>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</si>
  <si>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</si>
  <si>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</si>
  <si>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</si>
  <si>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</si>
  <si>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</si>
  <si>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</si>
  <si>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</si>
  <si>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</si>
  <si>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</si>
  <si>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</si>
  <si>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</si>
  <si>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</si>
  <si>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</si>
  <si>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</si>
  <si>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</si>
  <si>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</si>
  <si>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</si>
  <si>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</si>
  <si>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</si>
  <si>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(-) QUARTERS</t>
  </si>
  <si>
    <t>(-) BENCH QRT</t>
  </si>
  <si>
    <t>(+) QUARTERS</t>
  </si>
  <si>
    <t>(+) BENCH QRT</t>
  </si>
  <si>
    <t>DRAWDOWNS</t>
  </si>
  <si>
    <t>ACTIVE RETURNS</t>
  </si>
  <si>
    <t>SEMI-VARIANCE</t>
  </si>
  <si>
    <t>DOWNSIDE RISK</t>
  </si>
  <si>
    <t>SORTINO EXCESS RET.</t>
  </si>
  <si>
    <t>ANNUAL</t>
  </si>
  <si>
    <t xml:space="preserve">QUARTERLY </t>
  </si>
  <si>
    <t>CUMULATIVE %</t>
  </si>
  <si>
    <t>CUMULATIVE $</t>
  </si>
  <si>
    <t>MONTHLY RETURNS</t>
  </si>
  <si>
    <t>HDCAX</t>
  </si>
  <si>
    <t>HDCEX</t>
  </si>
  <si>
    <t>HDCTX</t>
  </si>
  <si>
    <t>10 YRS</t>
  </si>
  <si>
    <t>Std. Dev (S.I.)</t>
  </si>
  <si>
    <t>S&amp;P 500 Value Index</t>
  </si>
  <si>
    <t>10yr</t>
  </si>
  <si>
    <t>5yr</t>
  </si>
  <si>
    <t>3yr</t>
  </si>
  <si>
    <t>2yr</t>
  </si>
  <si>
    <t>1yr</t>
  </si>
  <si>
    <t>YTD</t>
  </si>
  <si>
    <t>SP500</t>
  </si>
  <si>
    <t>Class A</t>
  </si>
  <si>
    <t>Class C</t>
  </si>
  <si>
    <t xml:space="preserve">TOP 10 HOLDINGS </t>
  </si>
  <si>
    <t>Portfolio</t>
  </si>
  <si>
    <t>PORTFOLIO STATISTICS</t>
  </si>
  <si>
    <t xml:space="preserve">PERFORMANCE SUMMARY </t>
  </si>
  <si>
    <t>Institutional Class</t>
  </si>
  <si>
    <t>Number of Holdings</t>
  </si>
  <si>
    <t>Top 10 Holdings (%)</t>
  </si>
  <si>
    <t>P/E Ratio (Trailing)</t>
  </si>
  <si>
    <t>S&amp;P 500 Index</t>
  </si>
  <si>
    <t>Class A Load</t>
  </si>
  <si>
    <t>Bench</t>
  </si>
  <si>
    <t>SECTOR ALLOCATION</t>
  </si>
  <si>
    <t>Beta vs. S&amp;P 500</t>
  </si>
  <si>
    <t>Alpha vs. S&amp;P 500</t>
  </si>
  <si>
    <t>Correlation vs. S&amp;P 500</t>
  </si>
  <si>
    <t>R-Squared vs Benchmark</t>
  </si>
  <si>
    <t>GROWTH OF $10,000 - CHART</t>
  </si>
  <si>
    <t>PERFORMANCE SUMMARY GRAPH</t>
  </si>
  <si>
    <t>PAGE 1</t>
  </si>
  <si>
    <t>Mean Total Mkt Cap ($mil)</t>
  </si>
  <si>
    <t>PAGE 2</t>
  </si>
  <si>
    <t>AS OF DATE</t>
  </si>
  <si>
    <t>Load Performance</t>
  </si>
  <si>
    <t>Class A w/ Load</t>
  </si>
  <si>
    <t>Name</t>
  </si>
  <si>
    <t>%</t>
  </si>
  <si>
    <t>Top 10 Holdings</t>
  </si>
  <si>
    <t>Bmrk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</si>
  <si>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</si>
  <si>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Metric</t>
  </si>
  <si>
    <t>YES</t>
  </si>
  <si>
    <t>FACT SHEET?</t>
  </si>
  <si>
    <t>OTHER BENCHMARK (FACT SHEET)</t>
  </si>
  <si>
    <t>2016YTD</t>
  </si>
  <si>
    <t>S&amp;P 500 TR Index</t>
  </si>
  <si>
    <t>Financials</t>
  </si>
  <si>
    <t>Consumer Staples</t>
  </si>
  <si>
    <t>Consumer Discretionary</t>
  </si>
  <si>
    <t>Industrials</t>
  </si>
  <si>
    <t>Utilities</t>
  </si>
  <si>
    <t>Information Technology</t>
  </si>
  <si>
    <t>Health Care</t>
  </si>
  <si>
    <t>Cash</t>
  </si>
  <si>
    <t>Materials</t>
  </si>
  <si>
    <t>Energy</t>
  </si>
  <si>
    <t>gemini</t>
  </si>
  <si>
    <t>Real Estate</t>
  </si>
  <si>
    <t>Communication Services</t>
  </si>
  <si>
    <t>Median</t>
  </si>
  <si>
    <t>Class C will not match Gemini backup file as it's a blend of historical I share w/ C 12b-1 and new C share</t>
  </si>
  <si>
    <t>Do not use until 2021</t>
  </si>
  <si>
    <t>SPTRSVX Index</t>
  </si>
  <si>
    <t>Since Strategy Change</t>
  </si>
  <si>
    <t>BB COMP</t>
  </si>
  <si>
    <t>S&amp;P 500 Value TR Index</t>
  </si>
  <si>
    <t>ID</t>
  </si>
  <si>
    <t>Label</t>
  </si>
  <si>
    <t>Cumulative Return</t>
  </si>
  <si>
    <t>Annualized Return</t>
  </si>
  <si>
    <t>Standard Deviation</t>
  </si>
  <si>
    <t>Alpha (vs. S&amp;P 500 TR Index)</t>
  </si>
  <si>
    <t>Beta (vs. S&amp;P 500 TR Index)</t>
  </si>
  <si>
    <t>Correlation (vs. S&amp;P 500 TR Index)</t>
  </si>
  <si>
    <t>% of Positive Months</t>
  </si>
  <si>
    <t>n/a</t>
  </si>
  <si>
    <t>Value</t>
  </si>
  <si>
    <t>Johnson &amp; Johnson</t>
  </si>
  <si>
    <t>JPMorgan Chase &amp; Co</t>
  </si>
  <si>
    <t>Verizon Communications Inc</t>
  </si>
  <si>
    <t>Procter &amp; Gamble Co/The</t>
  </si>
  <si>
    <t>Pfizer Inc</t>
  </si>
  <si>
    <t>Since 12/12/2019</t>
  </si>
  <si>
    <t>Growth of 10K</t>
  </si>
  <si>
    <t>Return (%)</t>
  </si>
  <si>
    <t>Drawdown</t>
  </si>
  <si>
    <t>HDCAX w/ Load</t>
  </si>
  <si>
    <t>05/01/2007</t>
  </si>
  <si>
    <t>Bloomberg COMP</t>
  </si>
  <si>
    <t>Cumulative Growth of 10K</t>
  </si>
  <si>
    <t>5 Years</t>
  </si>
  <si>
    <t>3 Years</t>
  </si>
  <si>
    <t>2 Years</t>
  </si>
  <si>
    <t>1 Year</t>
  </si>
  <si>
    <t>N/A</t>
  </si>
  <si>
    <t>Beta vs. S&amp;P 500 TR</t>
  </si>
  <si>
    <t>Alpha vs. S&amp;P 500 TR</t>
  </si>
  <si>
    <t>Correlation vs. S&amp;P 500 TR</t>
  </si>
  <si>
    <t>Maximum Drawdown Since 12/5/17</t>
  </si>
  <si>
    <t>R-Squared (vs. S&amp;P GSCI Index)</t>
  </si>
  <si>
    <t>Cumulative</t>
  </si>
  <si>
    <t>Annualized</t>
  </si>
  <si>
    <t>Previous Strategy</t>
  </si>
  <si>
    <t>Use this since inception value (Ultimus not correct)</t>
  </si>
  <si>
    <t>Cumulative until 12/12/2020</t>
  </si>
  <si>
    <t>Date</t>
  </si>
  <si>
    <t>Class I</t>
  </si>
  <si>
    <t>Class A w/ Sales Charge</t>
  </si>
  <si>
    <t>Mean Total Market Cap ($ millions)</t>
  </si>
  <si>
    <t>P/E Ratio</t>
  </si>
  <si>
    <t>Options</t>
  </si>
  <si>
    <t>For C share 10YR &amp; SI use our values</t>
  </si>
  <si>
    <t>Comcast Corp</t>
  </si>
  <si>
    <t>Deere &amp; Co</t>
  </si>
  <si>
    <t>Starbucks Corp</t>
  </si>
  <si>
    <t>Goldman Sachs Group Inc/The</t>
  </si>
  <si>
    <t>S&amp;P website</t>
  </si>
  <si>
    <t>ETF/ETN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</si>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</sst>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0.000%"/>
    <numFmt numFmtId="170" formatCode="0.0"/>
    <numFmt numFmtId="171" formatCode="_-* #,##0_-;\-* #,##0_-;_-* &quot;-&quot;??_-;_-@_-"/>
    <numFmt numFmtId="172" formatCode="0.000000%"/>
    <numFmt numFmtId="173" formatCode="0.0000%"/>
    <numFmt numFmtId="174" formatCode="[$-10409]#,##0.00;\(#,##0.00\)"/>
    <numFmt numFmtId="175" formatCode="_-* #,##0.0_-;\-* #,##0.0_-;_-* &quot;-&quot;??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i/>
      <sz val="9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5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7"/>
      <color theme="0"/>
      <name val="Helvetica LT Std"/>
      <family val="2"/>
    </font>
    <font>
      <sz val="8"/>
      <color rgb="FF000000"/>
      <name val="Trade Gothic LT Std Light"/>
      <family val="3"/>
    </font>
    <font>
      <sz val="7.5"/>
      <name val="Trade Gothic LT Std Light"/>
      <family val="3"/>
    </font>
    <font>
      <b/>
      <sz val="8"/>
      <name val="Helvetica LT Std Light"/>
      <family val="2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</cellStyleXfs>
  <cellXfs count="562">
    <xf numFmtId="0" fontId="0" fillId="0" borderId="0" xfId="0"/>
    <xf numFmtId="2" fontId="2" fillId="2" borderId="1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2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10" fontId="2" fillId="2" borderId="1" xfId="3" applyNumberFormat="1" applyFont="1" applyFill="1" applyBorder="1"/>
    <xf numFmtId="10" fontId="2" fillId="2" borderId="2" xfId="3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2" fontId="2" fillId="2" borderId="2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0" fontId="2" fillId="0" borderId="0" xfId="3" applyNumberFormat="1" applyFont="1"/>
    <xf numFmtId="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2" xfId="3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0" fillId="0" borderId="5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166" fontId="2" fillId="0" borderId="5" xfId="2" applyNumberFormat="1" applyFont="1" applyBorder="1" applyAlignment="1">
      <alignment horizontal="center"/>
    </xf>
    <xf numFmtId="0" fontId="3" fillId="0" borderId="7" xfId="0" applyFont="1" applyBorder="1"/>
    <xf numFmtId="167" fontId="4" fillId="3" borderId="7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2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166" fontId="2" fillId="0" borderId="0" xfId="2" applyNumberFormat="1" applyFont="1" applyAlignment="1">
      <alignment horizontal="center"/>
    </xf>
    <xf numFmtId="0" fontId="3" fillId="0" borderId="3" xfId="0" applyFont="1" applyBorder="1"/>
    <xf numFmtId="167" fontId="4" fillId="3" borderId="3" xfId="0" applyNumberFormat="1" applyFont="1" applyFill="1" applyBorder="1" applyAlignment="1">
      <alignment horizontal="right" vertical="center"/>
    </xf>
    <xf numFmtId="2" fontId="2" fillId="0" borderId="4" xfId="1" applyNumberFormat="1" applyFont="1" applyBorder="1" applyAlignment="1">
      <alignment horizontal="center"/>
    </xf>
    <xf numFmtId="2" fontId="2" fillId="0" borderId="5" xfId="3" applyNumberFormat="1" applyFont="1" applyBorder="1" applyAlignment="1">
      <alignment horizontal="center"/>
    </xf>
    <xf numFmtId="2" fontId="2" fillId="0" borderId="6" xfId="3" applyNumberFormat="1" applyFont="1" applyBorder="1" applyAlignment="1">
      <alignment horizontal="center"/>
    </xf>
    <xf numFmtId="0" fontId="0" fillId="0" borderId="8" xfId="0" applyBorder="1"/>
    <xf numFmtId="164" fontId="2" fillId="0" borderId="9" xfId="2" applyFont="1" applyBorder="1"/>
    <xf numFmtId="15" fontId="5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/>
    </xf>
    <xf numFmtId="15" fontId="6" fillId="5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 vertical="center"/>
    </xf>
    <xf numFmtId="10" fontId="7" fillId="6" borderId="9" xfId="3" applyNumberFormat="1" applyFont="1" applyFill="1" applyBorder="1" applyAlignment="1">
      <alignment horizontal="center" vertical="center" wrapText="1"/>
    </xf>
    <xf numFmtId="10" fontId="7" fillId="7" borderId="9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9" xfId="0" applyNumberFormat="1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9" fillId="0" borderId="0" xfId="3" applyNumberFormat="1" applyFont="1" applyAlignment="1">
      <alignment horizontal="center"/>
    </xf>
    <xf numFmtId="167" fontId="4" fillId="5" borderId="9" xfId="0" applyNumberFormat="1" applyFont="1" applyFill="1" applyBorder="1" applyAlignment="1">
      <alignment horizontal="left" vertical="center"/>
    </xf>
    <xf numFmtId="2" fontId="3" fillId="0" borderId="9" xfId="1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167" fontId="4" fillId="8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 wrapText="1"/>
    </xf>
    <xf numFmtId="2" fontId="4" fillId="0" borderId="2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167" fontId="6" fillId="8" borderId="3" xfId="0" applyNumberFormat="1" applyFont="1" applyFill="1" applyBorder="1" applyAlignment="1">
      <alignment horizontal="right" vertical="center"/>
    </xf>
    <xf numFmtId="0" fontId="13" fillId="2" borderId="0" xfId="0" applyFont="1" applyFill="1" applyAlignment="1">
      <alignment horizont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horizontal="right" vertical="center"/>
    </xf>
    <xf numFmtId="15" fontId="11" fillId="0" borderId="9" xfId="3" applyNumberFormat="1" applyFont="1" applyBorder="1" applyAlignment="1">
      <alignment vertical="center"/>
    </xf>
    <xf numFmtId="167" fontId="8" fillId="0" borderId="7" xfId="0" applyNumberFormat="1" applyFont="1" applyBorder="1" applyAlignment="1">
      <alignment horizontal="right" vertical="center"/>
    </xf>
    <xf numFmtId="10" fontId="3" fillId="0" borderId="5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/>
    <xf numFmtId="167" fontId="4" fillId="3" borderId="15" xfId="0" applyNumberFormat="1" applyFont="1" applyFill="1" applyBorder="1" applyAlignment="1">
      <alignment horizontal="right" vertical="center"/>
    </xf>
    <xf numFmtId="0" fontId="3" fillId="0" borderId="15" xfId="0" applyFont="1" applyBorder="1"/>
    <xf numFmtId="10" fontId="2" fillId="0" borderId="18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66" fontId="2" fillId="0" borderId="8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2" fontId="2" fillId="0" borderId="19" xfId="0" applyNumberFormat="1" applyFont="1" applyBorder="1"/>
    <xf numFmtId="0" fontId="2" fillId="0" borderId="19" xfId="0" applyFont="1" applyBorder="1"/>
    <xf numFmtId="2" fontId="2" fillId="0" borderId="18" xfId="3" applyNumberFormat="1" applyFont="1" applyBorder="1" applyAlignment="1">
      <alignment horizontal="center"/>
    </xf>
    <xf numFmtId="2" fontId="2" fillId="0" borderId="8" xfId="3" applyNumberFormat="1" applyFont="1" applyBorder="1" applyAlignment="1">
      <alignment horizontal="center"/>
    </xf>
    <xf numFmtId="2" fontId="2" fillId="0" borderId="19" xfId="1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right" vertical="center"/>
    </xf>
    <xf numFmtId="10" fontId="3" fillId="0" borderId="8" xfId="3" applyNumberFormat="1" applyFont="1" applyBorder="1" applyAlignment="1">
      <alignment horizontal="center"/>
    </xf>
    <xf numFmtId="10" fontId="9" fillId="0" borderId="8" xfId="3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19" xfId="1" applyNumberFormat="1" applyFont="1" applyBorder="1"/>
    <xf numFmtId="10" fontId="2" fillId="0" borderId="18" xfId="0" applyNumberFormat="1" applyFont="1" applyBorder="1" applyAlignment="1">
      <alignment horizontal="center"/>
    </xf>
    <xf numFmtId="10" fontId="3" fillId="0" borderId="0" xfId="3" applyNumberFormat="1" applyFont="1"/>
    <xf numFmtId="10" fontId="2" fillId="0" borderId="1" xfId="3" applyNumberFormat="1" applyFont="1" applyBorder="1"/>
    <xf numFmtId="10" fontId="13" fillId="7" borderId="12" xfId="0" applyNumberFormat="1" applyFont="1" applyFill="1" applyBorder="1" applyAlignment="1">
      <alignment horizontal="center" vertical="center"/>
    </xf>
    <xf numFmtId="10" fontId="13" fillId="7" borderId="11" xfId="0" applyNumberFormat="1" applyFont="1" applyFill="1" applyBorder="1" applyAlignment="1">
      <alignment horizontal="center" vertical="center"/>
    </xf>
    <xf numFmtId="10" fontId="13" fillId="10" borderId="11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167" fontId="4" fillId="8" borderId="15" xfId="0" applyNumberFormat="1" applyFont="1" applyFill="1" applyBorder="1" applyAlignment="1">
      <alignment horizontal="right" vertical="center"/>
    </xf>
    <xf numFmtId="0" fontId="0" fillId="0" borderId="11" xfId="0" applyBorder="1"/>
    <xf numFmtId="0" fontId="2" fillId="0" borderId="11" xfId="0" applyFont="1" applyBorder="1"/>
    <xf numFmtId="10" fontId="7" fillId="7" borderId="11" xfId="3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167" fontId="8" fillId="2" borderId="9" xfId="0" applyNumberFormat="1" applyFont="1" applyFill="1" applyBorder="1" applyAlignment="1">
      <alignment horizontal="right" vertical="center" wrapText="1"/>
    </xf>
    <xf numFmtId="10" fontId="13" fillId="7" borderId="12" xfId="3" applyNumberFormat="1" applyFont="1" applyFill="1" applyBorder="1" applyAlignment="1">
      <alignment horizontal="center" vertical="center"/>
    </xf>
    <xf numFmtId="10" fontId="13" fillId="7" borderId="11" xfId="3" applyNumberFormat="1" applyFont="1" applyFill="1" applyBorder="1" applyAlignment="1">
      <alignment horizontal="center" vertical="center"/>
    </xf>
    <xf numFmtId="10" fontId="13" fillId="10" borderId="11" xfId="3" applyNumberFormat="1" applyFont="1" applyFill="1" applyBorder="1" applyAlignment="1">
      <alignment horizontal="center" vertical="center"/>
    </xf>
    <xf numFmtId="10" fontId="13" fillId="6" borderId="10" xfId="3" applyNumberFormat="1" applyFont="1" applyFill="1" applyBorder="1" applyAlignment="1">
      <alignment horizontal="center" vertical="center" wrapText="1"/>
    </xf>
    <xf numFmtId="0" fontId="0" fillId="2" borderId="11" xfId="0" applyFill="1" applyBorder="1"/>
    <xf numFmtId="10" fontId="13" fillId="6" borderId="10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0" fontId="13" fillId="11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right"/>
    </xf>
    <xf numFmtId="15" fontId="5" fillId="4" borderId="13" xfId="0" applyNumberFormat="1" applyFont="1" applyFill="1" applyBorder="1" applyAlignment="1">
      <alignment horizontal="center"/>
    </xf>
    <xf numFmtId="0" fontId="0" fillId="0" borderId="16" xfId="0" applyBorder="1"/>
    <xf numFmtId="15" fontId="2" fillId="0" borderId="16" xfId="0" applyNumberFormat="1" applyFont="1" applyBorder="1" applyAlignment="1">
      <alignment horizontal="center"/>
    </xf>
    <xf numFmtId="164" fontId="2" fillId="0" borderId="16" xfId="2" applyFont="1" applyBorder="1"/>
    <xf numFmtId="10" fontId="9" fillId="0" borderId="5" xfId="3" applyNumberFormat="1" applyFont="1" applyBorder="1" applyAlignment="1">
      <alignment horizontal="center"/>
    </xf>
    <xf numFmtId="166" fontId="9" fillId="0" borderId="19" xfId="2" applyNumberFormat="1" applyFont="1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168" fontId="3" fillId="0" borderId="9" xfId="3" applyNumberFormat="1" applyFont="1" applyBorder="1" applyAlignment="1">
      <alignment horizontal="center"/>
    </xf>
    <xf numFmtId="10" fontId="11" fillId="0" borderId="19" xfId="3" applyNumberFormat="1" applyFont="1" applyBorder="1" applyAlignment="1">
      <alignment horizontal="center" vertical="center"/>
    </xf>
    <xf numFmtId="10" fontId="7" fillId="10" borderId="16" xfId="3" applyNumberFormat="1" applyFont="1" applyFill="1" applyBorder="1" applyAlignment="1">
      <alignment horizontal="center" vertical="center"/>
    </xf>
    <xf numFmtId="10" fontId="7" fillId="6" borderId="16" xfId="3" applyNumberFormat="1" applyFont="1" applyFill="1" applyBorder="1" applyAlignment="1">
      <alignment horizontal="center" vertical="center" wrapText="1"/>
    </xf>
    <xf numFmtId="15" fontId="11" fillId="0" borderId="15" xfId="3" applyNumberFormat="1" applyFont="1" applyBorder="1" applyAlignment="1">
      <alignment vertical="center"/>
    </xf>
    <xf numFmtId="10" fontId="11" fillId="0" borderId="14" xfId="3" applyNumberFormat="1" applyFont="1" applyBorder="1" applyAlignment="1">
      <alignment vertical="center"/>
    </xf>
    <xf numFmtId="10" fontId="11" fillId="0" borderId="17" xfId="3" applyNumberFormat="1" applyFont="1" applyBorder="1" applyAlignment="1">
      <alignment vertical="center"/>
    </xf>
    <xf numFmtId="10" fontId="11" fillId="0" borderId="18" xfId="3" applyNumberFormat="1" applyFont="1" applyBorder="1" applyAlignment="1">
      <alignment horizontal="center" vertical="center"/>
    </xf>
    <xf numFmtId="0" fontId="14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167" fontId="12" fillId="0" borderId="9" xfId="0" applyNumberFormat="1" applyFont="1" applyBorder="1" applyAlignment="1">
      <alignment horizontal="left" vertical="center"/>
    </xf>
    <xf numFmtId="167" fontId="16" fillId="12" borderId="9" xfId="0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4" fontId="18" fillId="2" borderId="0" xfId="3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0" fontId="19" fillId="2" borderId="0" xfId="3" applyNumberFormat="1" applyFont="1" applyFill="1" applyAlignment="1">
      <alignment horizontal="center" vertical="center"/>
    </xf>
    <xf numFmtId="9" fontId="20" fillId="0" borderId="59" xfId="3" applyFont="1" applyBorder="1" applyAlignment="1">
      <alignment horizontal="center" vertical="center"/>
    </xf>
    <xf numFmtId="9" fontId="20" fillId="0" borderId="86" xfId="3" applyFont="1" applyBorder="1" applyAlignment="1">
      <alignment horizontal="center" vertical="center"/>
    </xf>
    <xf numFmtId="9" fontId="20" fillId="0" borderId="63" xfId="3" applyFont="1" applyBorder="1" applyAlignment="1">
      <alignment vertical="center"/>
    </xf>
    <xf numFmtId="9" fontId="21" fillId="0" borderId="87" xfId="3" applyFont="1" applyBorder="1" applyAlignment="1">
      <alignment vertical="center"/>
    </xf>
    <xf numFmtId="9" fontId="21" fillId="0" borderId="88" xfId="3" applyFont="1" applyBorder="1" applyAlignment="1">
      <alignment vertical="center"/>
    </xf>
    <xf numFmtId="9" fontId="21" fillId="0" borderId="89" xfId="3" applyFont="1" applyBorder="1" applyAlignment="1">
      <alignment vertical="center"/>
    </xf>
    <xf numFmtId="9" fontId="20" fillId="0" borderId="65" xfId="3" applyFont="1" applyBorder="1" applyAlignment="1">
      <alignment horizontal="center" vertical="center"/>
    </xf>
    <xf numFmtId="9" fontId="20" fillId="0" borderId="20" xfId="3" applyFont="1" applyBorder="1" applyAlignment="1">
      <alignment horizontal="center" vertical="center"/>
    </xf>
    <xf numFmtId="165" fontId="2" fillId="2" borderId="15" xfId="1" applyFont="1" applyFill="1" applyBorder="1" applyAlignment="1">
      <alignment horizontal="center" vertical="center"/>
    </xf>
    <xf numFmtId="165" fontId="2" fillId="2" borderId="86" xfId="1" applyFont="1" applyFill="1" applyBorder="1" applyAlignment="1">
      <alignment horizontal="center" vertical="center"/>
    </xf>
    <xf numFmtId="171" fontId="2" fillId="2" borderId="9" xfId="1" applyNumberFormat="1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left"/>
    </xf>
    <xf numFmtId="0" fontId="3" fillId="2" borderId="80" xfId="0" applyFont="1" applyFill="1" applyBorder="1" applyAlignment="1">
      <alignment horizontal="left"/>
    </xf>
    <xf numFmtId="0" fontId="24" fillId="0" borderId="0" xfId="0" applyFont="1"/>
    <xf numFmtId="0" fontId="2" fillId="0" borderId="9" xfId="0" applyFont="1" applyBorder="1" applyAlignment="1">
      <alignment horizontal="center"/>
    </xf>
    <xf numFmtId="0" fontId="25" fillId="2" borderId="0" xfId="0" applyFont="1" applyFill="1" applyAlignment="1">
      <alignment horizontal="left" vertical="center"/>
    </xf>
    <xf numFmtId="169" fontId="3" fillId="0" borderId="9" xfId="3" applyNumberFormat="1" applyFont="1" applyBorder="1" applyAlignment="1">
      <alignment horizontal="center"/>
    </xf>
    <xf numFmtId="10" fontId="7" fillId="0" borderId="0" xfId="3" applyNumberFormat="1" applyFont="1" applyAlignment="1">
      <alignment horizontal="center" vertical="center"/>
    </xf>
    <xf numFmtId="10" fontId="26" fillId="0" borderId="0" xfId="3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0" fontId="21" fillId="0" borderId="93" xfId="3" applyNumberFormat="1" applyFont="1" applyBorder="1" applyAlignment="1">
      <alignment horizontal="center" vertical="center"/>
    </xf>
    <xf numFmtId="10" fontId="21" fillId="0" borderId="93" xfId="3" applyNumberFormat="1" applyFont="1" applyBorder="1" applyAlignment="1">
      <alignment horizontal="center"/>
    </xf>
    <xf numFmtId="10" fontId="14" fillId="2" borderId="0" xfId="0" applyNumberFormat="1" applyFont="1" applyFill="1"/>
    <xf numFmtId="2" fontId="8" fillId="3" borderId="9" xfId="1" applyNumberFormat="1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8" fillId="3" borderId="9" xfId="0" applyNumberFormat="1" applyFont="1" applyFill="1" applyBorder="1" applyAlignment="1">
      <alignment horizontal="center"/>
    </xf>
    <xf numFmtId="168" fontId="8" fillId="3" borderId="9" xfId="3" applyNumberFormat="1" applyFont="1" applyFill="1" applyBorder="1" applyAlignment="1">
      <alignment horizontal="center"/>
    </xf>
    <xf numFmtId="10" fontId="8" fillId="3" borderId="9" xfId="3" applyNumberFormat="1" applyFont="1" applyFill="1" applyBorder="1" applyAlignment="1">
      <alignment horizontal="center"/>
    </xf>
    <xf numFmtId="0" fontId="27" fillId="3" borderId="0" xfId="0" applyFont="1" applyFill="1"/>
    <xf numFmtId="10" fontId="28" fillId="2" borderId="0" xfId="0" applyNumberFormat="1" applyFont="1" applyFill="1" applyAlignment="1">
      <alignment horizontal="center" vertical="top"/>
    </xf>
    <xf numFmtId="165" fontId="3" fillId="0" borderId="9" xfId="1" applyFont="1" applyBorder="1" applyAlignment="1">
      <alignment horizontal="center"/>
    </xf>
    <xf numFmtId="10" fontId="9" fillId="0" borderId="6" xfId="3" applyNumberFormat="1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4" fontId="14" fillId="2" borderId="0" xfId="0" applyNumberFormat="1" applyFont="1" applyFill="1"/>
    <xf numFmtId="10" fontId="15" fillId="2" borderId="0" xfId="0" applyNumberFormat="1" applyFont="1" applyFill="1" applyAlignment="1">
      <alignment vertical="center"/>
    </xf>
    <xf numFmtId="0" fontId="5" fillId="0" borderId="9" xfId="0" applyFont="1" applyBorder="1" applyAlignment="1">
      <alignment horizontal="center"/>
    </xf>
    <xf numFmtId="167" fontId="6" fillId="5" borderId="9" xfId="0" applyNumberFormat="1" applyFont="1" applyFill="1" applyBorder="1" applyAlignment="1">
      <alignment horizontal="left" vertical="center"/>
    </xf>
    <xf numFmtId="167" fontId="4" fillId="3" borderId="19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0" fontId="0" fillId="0" borderId="1" xfId="0" applyBorder="1"/>
    <xf numFmtId="0" fontId="21" fillId="0" borderId="92" xfId="3" applyNumberFormat="1" applyFont="1" applyBorder="1" applyAlignment="1">
      <alignment horizontal="left" vertical="center"/>
    </xf>
    <xf numFmtId="0" fontId="21" fillId="0" borderId="92" xfId="3" applyNumberFormat="1" applyFont="1" applyBorder="1" applyAlignment="1">
      <alignment horizontal="left"/>
    </xf>
    <xf numFmtId="0" fontId="21" fillId="0" borderId="88" xfId="3" applyNumberFormat="1" applyFont="1" applyBorder="1" applyAlignment="1">
      <alignment vertical="center"/>
    </xf>
    <xf numFmtId="0" fontId="21" fillId="0" borderId="89" xfId="3" applyNumberFormat="1" applyFont="1" applyBorder="1" applyAlignment="1">
      <alignment vertical="center"/>
    </xf>
    <xf numFmtId="10" fontId="2" fillId="8" borderId="0" xfId="3" applyNumberFormat="1" applyFont="1" applyFill="1" applyAlignment="1">
      <alignment horizontal="center"/>
    </xf>
    <xf numFmtId="10" fontId="2" fillId="8" borderId="5" xfId="3" applyNumberFormat="1" applyFont="1" applyFill="1" applyBorder="1" applyAlignment="1">
      <alignment horizontal="center"/>
    </xf>
    <xf numFmtId="174" fontId="4" fillId="0" borderId="2" xfId="2" applyNumberFormat="1" applyFont="1" applyBorder="1" applyAlignment="1">
      <alignment horizontal="center"/>
    </xf>
    <xf numFmtId="174" fontId="2" fillId="0" borderId="18" xfId="2" applyNumberFormat="1" applyFont="1" applyBorder="1" applyAlignment="1">
      <alignment horizontal="center"/>
    </xf>
    <xf numFmtId="174" fontId="2" fillId="0" borderId="2" xfId="2" applyNumberFormat="1" applyFont="1" applyBorder="1" applyAlignment="1">
      <alignment horizontal="center"/>
    </xf>
    <xf numFmtId="174" fontId="2" fillId="0" borderId="6" xfId="2" applyNumberFormat="1" applyFont="1" applyBorder="1" applyAlignment="1">
      <alignment horizontal="center"/>
    </xf>
    <xf numFmtId="174" fontId="2" fillId="8" borderId="2" xfId="2" applyNumberFormat="1" applyFont="1" applyFill="1" applyBorder="1" applyAlignment="1">
      <alignment horizontal="center"/>
    </xf>
    <xf numFmtId="174" fontId="2" fillId="8" borderId="6" xfId="2" applyNumberFormat="1" applyFont="1" applyFill="1" applyBorder="1" applyAlignment="1">
      <alignment horizontal="center"/>
    </xf>
    <xf numFmtId="174" fontId="2" fillId="0" borderId="19" xfId="2" applyNumberFormat="1" applyFont="1" applyBorder="1" applyAlignment="1">
      <alignment horizontal="center"/>
    </xf>
    <xf numFmtId="174" fontId="2" fillId="0" borderId="1" xfId="2" applyNumberFormat="1" applyFont="1" applyBorder="1" applyAlignment="1">
      <alignment horizontal="center"/>
    </xf>
    <xf numFmtId="174" fontId="2" fillId="0" borderId="4" xfId="2" applyNumberFormat="1" applyFont="1" applyBorder="1" applyAlignment="1">
      <alignment horizontal="center"/>
    </xf>
    <xf numFmtId="174" fontId="4" fillId="0" borderId="0" xfId="3" applyNumberFormat="1" applyFont="1" applyAlignment="1">
      <alignment horizontal="center" wrapText="1"/>
    </xf>
    <xf numFmtId="174" fontId="2" fillId="0" borderId="8" xfId="2" applyNumberFormat="1" applyFont="1" applyBorder="1" applyAlignment="1">
      <alignment horizontal="center"/>
    </xf>
    <xf numFmtId="174" fontId="2" fillId="0" borderId="0" xfId="2" applyNumberFormat="1" applyFont="1" applyAlignment="1">
      <alignment horizontal="center"/>
    </xf>
    <xf numFmtId="174" fontId="2" fillId="0" borderId="5" xfId="2" applyNumberFormat="1" applyFont="1" applyBorder="1" applyAlignment="1">
      <alignment horizontal="center"/>
    </xf>
    <xf numFmtId="174" fontId="2" fillId="8" borderId="0" xfId="2" applyNumberFormat="1" applyFont="1" applyFill="1" applyAlignment="1">
      <alignment horizontal="center"/>
    </xf>
    <xf numFmtId="174" fontId="2" fillId="8" borderId="5" xfId="2" applyNumberFormat="1" applyFont="1" applyFill="1" applyBorder="1" applyAlignment="1">
      <alignment horizontal="center"/>
    </xf>
    <xf numFmtId="165" fontId="3" fillId="5" borderId="9" xfId="1" applyFont="1" applyFill="1" applyBorder="1" applyAlignment="1">
      <alignment horizontal="center"/>
    </xf>
    <xf numFmtId="10" fontId="3" fillId="17" borderId="9" xfId="3" applyNumberFormat="1" applyFont="1" applyFill="1" applyBorder="1" applyAlignment="1">
      <alignment horizontal="center"/>
    </xf>
    <xf numFmtId="10" fontId="3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/>
    <xf numFmtId="2" fontId="3" fillId="17" borderId="9" xfId="3" applyNumberFormat="1" applyFont="1" applyFill="1" applyBorder="1" applyAlignment="1">
      <alignment horizontal="center"/>
    </xf>
    <xf numFmtId="2" fontId="3" fillId="17" borderId="9" xfId="1" applyNumberFormat="1" applyFont="1" applyFill="1" applyBorder="1" applyAlignment="1">
      <alignment horizontal="center"/>
    </xf>
    <xf numFmtId="2" fontId="3" fillId="17" borderId="9" xfId="0" applyNumberFormat="1" applyFont="1" applyFill="1" applyBorder="1" applyAlignment="1">
      <alignment horizontal="center"/>
    </xf>
    <xf numFmtId="2" fontId="30" fillId="17" borderId="9" xfId="1" applyNumberFormat="1" applyFont="1" applyFill="1" applyBorder="1" applyAlignment="1">
      <alignment horizontal="center"/>
    </xf>
    <xf numFmtId="2" fontId="3" fillId="17" borderId="9" xfId="0" applyNumberFormat="1" applyFont="1" applyFill="1" applyBorder="1"/>
    <xf numFmtId="0" fontId="3" fillId="17" borderId="9" xfId="0" applyFont="1" applyFill="1" applyBorder="1" applyAlignment="1">
      <alignment horizontal="center"/>
    </xf>
    <xf numFmtId="167" fontId="4" fillId="3" borderId="30" xfId="0" applyNumberFormat="1" applyFont="1" applyFill="1" applyBorder="1" applyAlignment="1">
      <alignment horizontal="right" vertical="center"/>
    </xf>
    <xf numFmtId="10" fontId="34" fillId="2" borderId="30" xfId="0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35" fillId="2" borderId="9" xfId="2" applyNumberFormat="1" applyFont="1" applyFill="1" applyBorder="1" applyAlignment="1">
      <alignment horizontal="center" vertical="center"/>
    </xf>
    <xf numFmtId="9" fontId="36" fillId="2" borderId="77" xfId="0" applyNumberFormat="1" applyFont="1" applyFill="1" applyBorder="1" applyAlignment="1">
      <alignment vertical="center"/>
    </xf>
    <xf numFmtId="168" fontId="36" fillId="2" borderId="78" xfId="0" applyNumberFormat="1" applyFont="1" applyFill="1" applyBorder="1" applyAlignment="1">
      <alignment horizontal="right" vertical="center"/>
    </xf>
    <xf numFmtId="9" fontId="36" fillId="2" borderId="78" xfId="0" applyNumberFormat="1" applyFont="1" applyFill="1" applyBorder="1" applyAlignment="1">
      <alignment horizontal="left" vertical="center"/>
    </xf>
    <xf numFmtId="168" fontId="36" fillId="2" borderId="79" xfId="0" applyNumberFormat="1" applyFont="1" applyFill="1" applyBorder="1" applyAlignment="1">
      <alignment horizontal="right" vertical="center"/>
    </xf>
    <xf numFmtId="0" fontId="37" fillId="2" borderId="0" xfId="0" applyFont="1" applyFill="1" applyAlignment="1">
      <alignment horizontal="center" vertical="center"/>
    </xf>
    <xf numFmtId="10" fontId="33" fillId="2" borderId="27" xfId="0" applyNumberFormat="1" applyFont="1" applyFill="1" applyBorder="1" applyAlignment="1">
      <alignment horizontal="center" vertical="center"/>
    </xf>
    <xf numFmtId="10" fontId="37" fillId="2" borderId="25" xfId="3" applyNumberFormat="1" applyFont="1" applyFill="1" applyBorder="1" applyAlignment="1">
      <alignment horizontal="right" vertical="center"/>
    </xf>
    <xf numFmtId="10" fontId="37" fillId="2" borderId="35" xfId="3" applyNumberFormat="1" applyFont="1" applyFill="1" applyBorder="1" applyAlignment="1">
      <alignment horizontal="right" vertical="center"/>
    </xf>
    <xf numFmtId="0" fontId="36" fillId="2" borderId="66" xfId="0" applyFont="1" applyFill="1" applyBorder="1" applyAlignment="1">
      <alignment horizontal="left" vertical="center"/>
    </xf>
    <xf numFmtId="168" fontId="36" fillId="2" borderId="71" xfId="0" applyNumberFormat="1" applyFont="1" applyFill="1" applyBorder="1" applyAlignment="1">
      <alignment horizontal="right" vertical="center"/>
    </xf>
    <xf numFmtId="0" fontId="36" fillId="2" borderId="71" xfId="0" applyFont="1" applyFill="1" applyBorder="1" applyAlignment="1">
      <alignment horizontal="left" vertical="center"/>
    </xf>
    <xf numFmtId="168" fontId="36" fillId="2" borderId="67" xfId="0" applyNumberFormat="1" applyFont="1" applyFill="1" applyBorder="1" applyAlignment="1">
      <alignment horizontal="right" vertical="center"/>
    </xf>
    <xf numFmtId="10" fontId="33" fillId="2" borderId="28" xfId="0" applyNumberFormat="1" applyFont="1" applyFill="1" applyBorder="1" applyAlignment="1">
      <alignment horizontal="center" vertical="center"/>
    </xf>
    <xf numFmtId="10" fontId="37" fillId="2" borderId="26" xfId="3" applyNumberFormat="1" applyFont="1" applyFill="1" applyBorder="1" applyAlignment="1">
      <alignment horizontal="right" vertical="center"/>
    </xf>
    <xf numFmtId="10" fontId="37" fillId="2" borderId="37" xfId="3" applyNumberFormat="1" applyFont="1" applyFill="1" applyBorder="1" applyAlignment="1">
      <alignment horizontal="right" vertical="center"/>
    </xf>
    <xf numFmtId="0" fontId="36" fillId="2" borderId="68" xfId="0" applyFont="1" applyFill="1" applyBorder="1" applyAlignment="1">
      <alignment horizontal="left" vertical="center"/>
    </xf>
    <xf numFmtId="168" fontId="36" fillId="2" borderId="72" xfId="0" applyNumberFormat="1" applyFont="1" applyFill="1" applyBorder="1" applyAlignment="1">
      <alignment horizontal="right" vertical="center"/>
    </xf>
    <xf numFmtId="0" fontId="36" fillId="2" borderId="72" xfId="0" applyFont="1" applyFill="1" applyBorder="1" applyAlignment="1">
      <alignment horizontal="left" vertical="center"/>
    </xf>
    <xf numFmtId="168" fontId="36" fillId="2" borderId="69" xfId="0" applyNumberFormat="1" applyFont="1" applyFill="1" applyBorder="1" applyAlignment="1">
      <alignment horizontal="right" vertical="center"/>
    </xf>
    <xf numFmtId="168" fontId="37" fillId="2" borderId="0" xfId="0" applyNumberFormat="1" applyFont="1" applyFill="1" applyAlignment="1">
      <alignment horizontal="right" vertical="center"/>
    </xf>
    <xf numFmtId="10" fontId="33" fillId="2" borderId="39" xfId="0" applyNumberFormat="1" applyFont="1" applyFill="1" applyBorder="1" applyAlignment="1">
      <alignment horizontal="center" vertical="center"/>
    </xf>
    <xf numFmtId="10" fontId="37" fillId="2" borderId="40" xfId="3" applyNumberFormat="1" applyFont="1" applyFill="1" applyBorder="1" applyAlignment="1">
      <alignment horizontal="right" vertical="center"/>
    </xf>
    <xf numFmtId="10" fontId="37" fillId="2" borderId="42" xfId="3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 wrapText="1" readingOrder="1"/>
    </xf>
    <xf numFmtId="0" fontId="38" fillId="8" borderId="44" xfId="0" applyFont="1" applyFill="1" applyBorder="1" applyAlignment="1">
      <alignment horizontal="center" vertical="center"/>
    </xf>
    <xf numFmtId="0" fontId="39" fillId="14" borderId="45" xfId="0" applyFont="1" applyFill="1" applyBorder="1" applyAlignment="1">
      <alignment horizontal="center" vertical="center"/>
    </xf>
    <xf numFmtId="9" fontId="40" fillId="2" borderId="9" xfId="0" applyNumberFormat="1" applyFont="1" applyFill="1" applyBorder="1" applyAlignment="1">
      <alignment horizontal="left" vertical="center"/>
    </xf>
    <xf numFmtId="168" fontId="40" fillId="2" borderId="9" xfId="3" applyNumberFormat="1" applyFont="1" applyFill="1" applyBorder="1" applyAlignment="1">
      <alignment horizontal="right" vertical="center"/>
    </xf>
    <xf numFmtId="168" fontId="37" fillId="2" borderId="9" xfId="3" applyNumberFormat="1" applyFont="1" applyFill="1" applyBorder="1" applyAlignment="1">
      <alignment horizontal="right" vertical="center"/>
    </xf>
    <xf numFmtId="10" fontId="35" fillId="2" borderId="46" xfId="0" applyNumberFormat="1" applyFont="1" applyFill="1" applyBorder="1" applyAlignment="1">
      <alignment horizontal="left" vertical="center"/>
    </xf>
    <xf numFmtId="2" fontId="41" fillId="2" borderId="22" xfId="0" applyNumberFormat="1" applyFont="1" applyFill="1" applyBorder="1" applyAlignment="1">
      <alignment horizontal="center" vertical="center"/>
    </xf>
    <xf numFmtId="10" fontId="35" fillId="2" borderId="48" xfId="0" applyNumberFormat="1" applyFont="1" applyFill="1" applyBorder="1" applyAlignment="1">
      <alignment horizontal="left" vertical="center"/>
    </xf>
    <xf numFmtId="2" fontId="36" fillId="2" borderId="21" xfId="0" applyNumberFormat="1" applyFont="1" applyFill="1" applyBorder="1" applyAlignment="1">
      <alignment horizontal="center" vertical="center"/>
    </xf>
    <xf numFmtId="2" fontId="36" fillId="2" borderId="49" xfId="0" applyNumberFormat="1" applyFont="1" applyFill="1" applyBorder="1" applyAlignment="1">
      <alignment horizontal="center" vertical="center"/>
    </xf>
    <xf numFmtId="0" fontId="42" fillId="8" borderId="50" xfId="0" applyFont="1" applyFill="1" applyBorder="1" applyAlignment="1">
      <alignment horizontal="left" vertical="center"/>
    </xf>
    <xf numFmtId="2" fontId="36" fillId="8" borderId="51" xfId="0" applyNumberFormat="1" applyFont="1" applyFill="1" applyBorder="1" applyAlignment="1">
      <alignment horizontal="center" vertical="center"/>
    </xf>
    <xf numFmtId="2" fontId="36" fillId="8" borderId="52" xfId="0" applyNumberFormat="1" applyFont="1" applyFill="1" applyBorder="1" applyAlignment="1">
      <alignment horizontal="center" vertical="center"/>
    </xf>
    <xf numFmtId="10" fontId="43" fillId="2" borderId="60" xfId="0" applyNumberFormat="1" applyFont="1" applyFill="1" applyBorder="1" applyAlignment="1">
      <alignment horizontal="center" vertical="center" wrapText="1" readingOrder="1"/>
    </xf>
    <xf numFmtId="0" fontId="32" fillId="0" borderId="53" xfId="0" applyFont="1" applyBorder="1" applyAlignment="1">
      <alignment horizontal="left" vertical="center" wrapText="1" readingOrder="1"/>
    </xf>
    <xf numFmtId="10" fontId="34" fillId="2" borderId="54" xfId="0" applyNumberFormat="1" applyFont="1" applyFill="1" applyBorder="1" applyAlignment="1">
      <alignment horizontal="center" vertical="center"/>
    </xf>
    <xf numFmtId="0" fontId="34" fillId="12" borderId="55" xfId="0" applyFont="1" applyFill="1" applyBorder="1" applyAlignment="1">
      <alignment horizontal="center" vertical="center"/>
    </xf>
    <xf numFmtId="0" fontId="34" fillId="12" borderId="56" xfId="0" applyFont="1" applyFill="1" applyBorder="1" applyAlignment="1">
      <alignment horizontal="center" vertical="center"/>
    </xf>
    <xf numFmtId="0" fontId="43" fillId="0" borderId="55" xfId="0" applyFont="1" applyBorder="1" applyAlignment="1">
      <alignment vertical="center"/>
    </xf>
    <xf numFmtId="170" fontId="40" fillId="0" borderId="23" xfId="0" applyNumberFormat="1" applyFont="1" applyBorder="1" applyAlignment="1">
      <alignment vertical="center"/>
    </xf>
    <xf numFmtId="170" fontId="40" fillId="0" borderId="35" xfId="0" applyNumberFormat="1" applyFont="1" applyBorder="1" applyAlignment="1">
      <alignment horizontal="center" vertical="center"/>
    </xf>
    <xf numFmtId="0" fontId="43" fillId="0" borderId="56" xfId="0" applyFont="1" applyBorder="1" applyAlignment="1">
      <alignment vertical="center"/>
    </xf>
    <xf numFmtId="1" fontId="40" fillId="0" borderId="24" xfId="0" applyNumberFormat="1" applyFont="1" applyBorder="1" applyAlignment="1">
      <alignment vertical="center"/>
    </xf>
    <xf numFmtId="1" fontId="40" fillId="0" borderId="37" xfId="0" applyNumberFormat="1" applyFont="1" applyBorder="1" applyAlignment="1">
      <alignment vertical="center"/>
    </xf>
    <xf numFmtId="0" fontId="45" fillId="13" borderId="0" xfId="0" applyFont="1" applyFill="1" applyAlignment="1">
      <alignment vertical="center" wrapText="1"/>
    </xf>
    <xf numFmtId="168" fontId="40" fillId="0" borderId="24" xfId="3" applyNumberFormat="1" applyFont="1" applyBorder="1" applyAlignment="1">
      <alignment vertical="center"/>
    </xf>
    <xf numFmtId="168" fontId="40" fillId="0" borderId="37" xfId="3" applyNumberFormat="1" applyFont="1" applyBorder="1" applyAlignment="1">
      <alignment vertical="center"/>
    </xf>
    <xf numFmtId="3" fontId="40" fillId="0" borderId="24" xfId="1" applyNumberFormat="1" applyFont="1" applyBorder="1" applyAlignment="1">
      <alignment vertical="center"/>
    </xf>
    <xf numFmtId="3" fontId="40" fillId="0" borderId="37" xfId="1" applyNumberFormat="1" applyFont="1" applyBorder="1" applyAlignment="1">
      <alignment vertical="center"/>
    </xf>
    <xf numFmtId="0" fontId="34" fillId="12" borderId="57" xfId="0" applyFont="1" applyFill="1" applyBorder="1" applyAlignment="1">
      <alignment horizontal="center" vertical="center"/>
    </xf>
    <xf numFmtId="0" fontId="43" fillId="0" borderId="57" xfId="0" applyFont="1" applyBorder="1" applyAlignment="1">
      <alignment vertical="center"/>
    </xf>
    <xf numFmtId="2" fontId="40" fillId="0" borderId="41" xfId="0" applyNumberFormat="1" applyFont="1" applyBorder="1" applyAlignment="1">
      <alignment vertical="center"/>
    </xf>
    <xf numFmtId="2" fontId="40" fillId="0" borderId="42" xfId="0" applyNumberFormat="1" applyFont="1" applyBorder="1" applyAlignment="1">
      <alignment vertical="center"/>
    </xf>
    <xf numFmtId="0" fontId="44" fillId="2" borderId="61" xfId="0" applyFont="1" applyFill="1" applyBorder="1" applyAlignment="1">
      <alignment vertical="center" textRotation="90"/>
    </xf>
    <xf numFmtId="0" fontId="46" fillId="2" borderId="5" xfId="0" applyFont="1" applyFill="1" applyBorder="1" applyAlignment="1">
      <alignment horizontal="left" vertical="center"/>
    </xf>
    <xf numFmtId="0" fontId="47" fillId="2" borderId="5" xfId="0" applyFont="1" applyFill="1" applyBorder="1" applyAlignment="1">
      <alignment horizontal="center" vertical="center"/>
    </xf>
    <xf numFmtId="17" fontId="48" fillId="2" borderId="9" xfId="0" applyNumberFormat="1" applyFont="1" applyFill="1" applyBorder="1" applyAlignment="1">
      <alignment vertical="center"/>
    </xf>
    <xf numFmtId="10" fontId="49" fillId="2" borderId="9" xfId="0" applyNumberFormat="1" applyFont="1" applyFill="1" applyBorder="1" applyAlignment="1">
      <alignment horizontal="left" vertical="center"/>
    </xf>
    <xf numFmtId="168" fontId="2" fillId="0" borderId="97" xfId="3" applyNumberFormat="1" applyFont="1" applyBorder="1" applyAlignment="1">
      <alignment horizontal="center" vertical="center"/>
    </xf>
    <xf numFmtId="168" fontId="2" fillId="0" borderId="98" xfId="3" applyNumberFormat="1" applyFont="1" applyBorder="1" applyAlignment="1">
      <alignment horizontal="center" vertical="center"/>
    </xf>
    <xf numFmtId="168" fontId="2" fillId="0" borderId="99" xfId="3" applyNumberFormat="1" applyFont="1" applyBorder="1" applyAlignment="1">
      <alignment horizontal="center" vertical="center"/>
    </xf>
    <xf numFmtId="168" fontId="2" fillId="2" borderId="9" xfId="3" applyNumberFormat="1" applyFont="1" applyFill="1" applyBorder="1" applyAlignment="1">
      <alignment horizontal="center" vertical="center"/>
    </xf>
    <xf numFmtId="171" fontId="2" fillId="0" borderId="33" xfId="1" applyNumberFormat="1" applyFont="1" applyBorder="1" applyAlignment="1">
      <alignment horizontal="center" vertical="center"/>
    </xf>
    <xf numFmtId="168" fontId="2" fillId="0" borderId="33" xfId="3" applyNumberFormat="1" applyFont="1" applyBorder="1" applyAlignment="1">
      <alignment horizontal="center" vertical="center"/>
    </xf>
    <xf numFmtId="166" fontId="2" fillId="0" borderId="33" xfId="2" applyNumberFormat="1" applyFont="1" applyBorder="1" applyAlignment="1">
      <alignment horizontal="center" vertical="center"/>
    </xf>
    <xf numFmtId="0" fontId="25" fillId="0" borderId="0" xfId="0" applyFont="1"/>
    <xf numFmtId="10" fontId="2" fillId="2" borderId="96" xfId="3" applyNumberFormat="1" applyFont="1" applyFill="1" applyBorder="1" applyAlignment="1">
      <alignment horizontal="center" vertical="center"/>
    </xf>
    <xf numFmtId="174" fontId="2" fillId="0" borderId="0" xfId="2" applyNumberFormat="1" applyFont="1"/>
    <xf numFmtId="174" fontId="2" fillId="0" borderId="0" xfId="0" applyNumberFormat="1" applyFont="1" applyAlignment="1">
      <alignment horizontal="center"/>
    </xf>
    <xf numFmtId="0" fontId="21" fillId="0" borderId="94" xfId="3" applyNumberFormat="1" applyFont="1" applyBorder="1" applyAlignment="1">
      <alignment horizontal="left"/>
    </xf>
    <xf numFmtId="17" fontId="25" fillId="2" borderId="0" xfId="0" applyNumberFormat="1" applyFont="1" applyFill="1" applyAlignment="1">
      <alignment vertical="center"/>
    </xf>
    <xf numFmtId="2" fontId="41" fillId="2" borderId="47" xfId="0" applyNumberFormat="1" applyFont="1" applyFill="1" applyBorder="1" applyAlignment="1">
      <alignment horizontal="center" vertical="center"/>
    </xf>
    <xf numFmtId="10" fontId="36" fillId="18" borderId="24" xfId="3" applyNumberFormat="1" applyFont="1" applyFill="1" applyBorder="1" applyAlignment="1">
      <alignment horizontal="center" vertical="center"/>
    </xf>
    <xf numFmtId="10" fontId="36" fillId="18" borderId="37" xfId="3" applyNumberFormat="1" applyFont="1" applyFill="1" applyBorder="1" applyAlignment="1">
      <alignment horizontal="center" vertical="center"/>
    </xf>
    <xf numFmtId="2" fontId="36" fillId="18" borderId="24" xfId="3" applyNumberFormat="1" applyFont="1" applyFill="1" applyBorder="1" applyAlignment="1">
      <alignment horizontal="center" vertical="center"/>
    </xf>
    <xf numFmtId="2" fontId="36" fillId="18" borderId="37" xfId="3" applyNumberFormat="1" applyFont="1" applyFill="1" applyBorder="1" applyAlignment="1">
      <alignment horizontal="center" vertical="center"/>
    </xf>
    <xf numFmtId="9" fontId="36" fillId="18" borderId="24" xfId="3" applyFont="1" applyFill="1" applyBorder="1" applyAlignment="1">
      <alignment horizontal="center" vertical="center"/>
    </xf>
    <xf numFmtId="9" fontId="36" fillId="18" borderId="37" xfId="3" applyFont="1" applyFill="1" applyBorder="1" applyAlignment="1">
      <alignment horizontal="center" vertical="center"/>
    </xf>
    <xf numFmtId="10" fontId="36" fillId="18" borderId="41" xfId="3" applyNumberFormat="1" applyFont="1" applyFill="1" applyBorder="1" applyAlignment="1">
      <alignment horizontal="center" vertical="center"/>
    </xf>
    <xf numFmtId="10" fontId="36" fillId="18" borderId="42" xfId="3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left" vertical="center"/>
    </xf>
    <xf numFmtId="10" fontId="2" fillId="8" borderId="81" xfId="3" applyNumberFormat="1" applyFont="1" applyFill="1" applyBorder="1" applyAlignment="1">
      <alignment horizontal="center" vertical="center"/>
    </xf>
    <xf numFmtId="10" fontId="2" fillId="8" borderId="85" xfId="3" applyNumberFormat="1" applyFont="1" applyFill="1" applyBorder="1" applyAlignment="1">
      <alignment horizontal="center" vertical="center"/>
    </xf>
    <xf numFmtId="0" fontId="21" fillId="0" borderId="43" xfId="3" applyNumberFormat="1" applyFont="1" applyBorder="1" applyAlignment="1">
      <alignment vertical="center"/>
    </xf>
    <xf numFmtId="175" fontId="2" fillId="0" borderId="75" xfId="1" applyNumberFormat="1" applyFont="1" applyBorder="1" applyAlignment="1">
      <alignment horizontal="center" vertical="center"/>
    </xf>
    <xf numFmtId="175" fontId="2" fillId="0" borderId="76" xfId="1" applyNumberFormat="1" applyFont="1" applyBorder="1" applyAlignment="1">
      <alignment horizontal="center" vertical="center"/>
    </xf>
    <xf numFmtId="3" fontId="2" fillId="8" borderId="0" xfId="2" applyNumberFormat="1" applyFont="1" applyFill="1" applyAlignment="1">
      <alignment horizontal="center"/>
    </xf>
    <xf numFmtId="3" fontId="2" fillId="8" borderId="5" xfId="2" applyNumberFormat="1" applyFont="1" applyFill="1" applyBorder="1" applyAlignment="1">
      <alignment horizontal="center"/>
    </xf>
    <xf numFmtId="3" fontId="2" fillId="8" borderId="2" xfId="2" applyNumberFormat="1" applyFont="1" applyFill="1" applyBorder="1" applyAlignment="1">
      <alignment horizontal="center"/>
    </xf>
    <xf numFmtId="3" fontId="2" fillId="8" borderId="6" xfId="2" applyNumberFormat="1" applyFont="1" applyFill="1" applyBorder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10" fontId="2" fillId="8" borderId="4" xfId="3" applyNumberFormat="1" applyFont="1" applyFill="1" applyBorder="1" applyAlignment="1">
      <alignment horizontal="center"/>
    </xf>
    <xf numFmtId="174" fontId="4" fillId="0" borderId="17" xfId="3" applyNumberFormat="1" applyFont="1" applyBorder="1" applyAlignment="1">
      <alignment horizontal="center" wrapText="1"/>
    </xf>
    <xf numFmtId="0" fontId="32" fillId="0" borderId="53" xfId="0" applyFont="1" applyBorder="1" applyAlignment="1">
      <alignment horizontal="left" vertical="center" readingOrder="1"/>
    </xf>
    <xf numFmtId="0" fontId="34" fillId="12" borderId="30" xfId="0" applyFont="1" applyFill="1" applyBorder="1" applyAlignment="1">
      <alignment horizontal="center" vertical="center"/>
    </xf>
    <xf numFmtId="0" fontId="34" fillId="12" borderId="31" xfId="0" applyFont="1" applyFill="1" applyBorder="1" applyAlignment="1">
      <alignment horizontal="center" vertical="center"/>
    </xf>
    <xf numFmtId="0" fontId="35" fillId="2" borderId="100" xfId="0" applyFont="1" applyFill="1" applyBorder="1" applyAlignment="1">
      <alignment horizontal="left" vertical="center"/>
    </xf>
    <xf numFmtId="2" fontId="36" fillId="2" borderId="101" xfId="0" applyNumberFormat="1" applyFont="1" applyFill="1" applyBorder="1" applyAlignment="1">
      <alignment horizontal="center" vertical="center"/>
    </xf>
    <xf numFmtId="2" fontId="36" fillId="8" borderId="101" xfId="0" applyNumberFormat="1" applyFont="1" applyFill="1" applyBorder="1" applyAlignment="1">
      <alignment horizontal="center" vertical="center"/>
    </xf>
    <xf numFmtId="0" fontId="48" fillId="5" borderId="60" xfId="0" applyFont="1" applyFill="1" applyBorder="1"/>
    <xf numFmtId="174" fontId="2" fillId="0" borderId="1" xfId="2" applyNumberFormat="1" applyFont="1" applyFill="1" applyBorder="1" applyAlignment="1">
      <alignment horizontal="center"/>
    </xf>
    <xf numFmtId="174" fontId="2" fillId="0" borderId="4" xfId="2" applyNumberFormat="1" applyFont="1" applyFill="1" applyBorder="1" applyAlignment="1">
      <alignment horizontal="center"/>
    </xf>
    <xf numFmtId="10" fontId="36" fillId="0" borderId="23" xfId="3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73" fontId="0" fillId="0" borderId="0" xfId="0" applyNumberFormat="1"/>
    <xf numFmtId="10" fontId="3" fillId="5" borderId="9" xfId="3" applyNumberFormat="1" applyFont="1" applyFill="1" applyBorder="1" applyAlignment="1">
      <alignment horizontal="center"/>
    </xf>
    <xf numFmtId="10" fontId="7" fillId="7" borderId="0" xfId="3" applyNumberFormat="1" applyFont="1" applyFill="1" applyAlignment="1">
      <alignment horizontal="center" vertical="center"/>
    </xf>
    <xf numFmtId="10" fontId="13" fillId="7" borderId="0" xfId="0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right" vertical="center" wrapText="1"/>
    </xf>
    <xf numFmtId="10" fontId="13" fillId="7" borderId="0" xfId="3" applyNumberFormat="1" applyFont="1" applyFill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 wrapText="1"/>
    </xf>
    <xf numFmtId="169" fontId="0" fillId="0" borderId="0" xfId="3" applyNumberFormat="1" applyFont="1"/>
    <xf numFmtId="174" fontId="21" fillId="0" borderId="0" xfId="2" applyNumberFormat="1" applyFont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10" fontId="2" fillId="8" borderId="8" xfId="3" applyNumberFormat="1" applyFont="1" applyFill="1" applyBorder="1" applyAlignment="1">
      <alignment horizontal="center"/>
    </xf>
    <xf numFmtId="10" fontId="2" fillId="8" borderId="19" xfId="3" applyNumberFormat="1" applyFont="1" applyFill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4" fillId="0" borderId="9" xfId="3" applyNumberFormat="1" applyFont="1" applyBorder="1" applyAlignment="1">
      <alignment horizontal="center"/>
    </xf>
    <xf numFmtId="2" fontId="4" fillId="0" borderId="9" xfId="3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4" fillId="3" borderId="9" xfId="1" applyNumberFormat="1" applyFont="1" applyFill="1" applyBorder="1" applyAlignment="1">
      <alignment horizontal="center"/>
    </xf>
    <xf numFmtId="2" fontId="4" fillId="3" borderId="9" xfId="0" applyNumberFormat="1" applyFont="1" applyFill="1" applyBorder="1"/>
    <xf numFmtId="10" fontId="0" fillId="0" borderId="0" xfId="3" applyNumberFormat="1" applyFont="1"/>
    <xf numFmtId="10" fontId="4" fillId="3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8" fontId="2" fillId="0" borderId="9" xfId="3" applyNumberFormat="1" applyFont="1" applyBorder="1" applyAlignment="1">
      <alignment horizontal="center"/>
    </xf>
    <xf numFmtId="168" fontId="4" fillId="3" borderId="9" xfId="3" applyNumberFormat="1" applyFont="1" applyFill="1" applyBorder="1" applyAlignment="1">
      <alignment horizontal="center"/>
    </xf>
    <xf numFmtId="10" fontId="4" fillId="3" borderId="9" xfId="3" applyNumberFormat="1" applyFont="1" applyFill="1" applyBorder="1" applyAlignment="1">
      <alignment horizontal="center"/>
    </xf>
    <xf numFmtId="167" fontId="4" fillId="17" borderId="9" xfId="0" applyNumberFormat="1" applyFont="1" applyFill="1" applyBorder="1" applyAlignment="1">
      <alignment horizontal="left" vertical="center"/>
    </xf>
    <xf numFmtId="10" fontId="2" fillId="17" borderId="9" xfId="3" applyNumberFormat="1" applyFont="1" applyFill="1" applyBorder="1" applyAlignment="1">
      <alignment horizontal="center"/>
    </xf>
    <xf numFmtId="0" fontId="4" fillId="17" borderId="9" xfId="0" applyFont="1" applyFill="1" applyBorder="1" applyAlignment="1">
      <alignment horizontal="left" wrapText="1"/>
    </xf>
    <xf numFmtId="0" fontId="4" fillId="17" borderId="9" xfId="0" applyFont="1" applyFill="1" applyBorder="1" applyAlignment="1">
      <alignment horizontal="left" vertical="center" wrapText="1"/>
    </xf>
    <xf numFmtId="10" fontId="2" fillId="17" borderId="9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0" fontId="2" fillId="17" borderId="9" xfId="0" applyFont="1" applyFill="1" applyBorder="1"/>
    <xf numFmtId="2" fontId="2" fillId="17" borderId="9" xfId="3" applyNumberFormat="1" applyFont="1" applyFill="1" applyBorder="1" applyAlignment="1">
      <alignment horizontal="center"/>
    </xf>
    <xf numFmtId="2" fontId="2" fillId="17" borderId="9" xfId="1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165" fontId="2" fillId="17" borderId="9" xfId="1" applyFont="1" applyFill="1" applyBorder="1" applyAlignment="1">
      <alignment horizontal="center"/>
    </xf>
    <xf numFmtId="166" fontId="2" fillId="0" borderId="19" xfId="2" applyNumberFormat="1" applyFont="1" applyBorder="1" applyAlignment="1">
      <alignment horizontal="center"/>
    </xf>
    <xf numFmtId="10" fontId="13" fillId="7" borderId="9" xfId="3" applyNumberFormat="1" applyFont="1" applyFill="1" applyBorder="1" applyAlignment="1">
      <alignment horizontal="center" vertical="center"/>
    </xf>
    <xf numFmtId="10" fontId="13" fillId="6" borderId="9" xfId="3" applyNumberFormat="1" applyFont="1" applyFill="1" applyBorder="1" applyAlignment="1">
      <alignment horizontal="center" vertical="center" wrapText="1"/>
    </xf>
    <xf numFmtId="166" fontId="2" fillId="0" borderId="4" xfId="2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right" vertical="center"/>
    </xf>
    <xf numFmtId="0" fontId="4" fillId="0" borderId="9" xfId="0" applyFont="1" applyBorder="1"/>
    <xf numFmtId="10" fontId="3" fillId="0" borderId="9" xfId="3" applyNumberFormat="1" applyFont="1" applyBorder="1"/>
    <xf numFmtId="0" fontId="0" fillId="0" borderId="4" xfId="0" applyBorder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4" fillId="2" borderId="29" xfId="0" applyFont="1" applyFill="1" applyBorder="1"/>
    <xf numFmtId="0" fontId="1" fillId="2" borderId="54" xfId="0" applyFont="1" applyFill="1" applyBorder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0" fontId="14" fillId="2" borderId="58" xfId="0" applyFont="1" applyFill="1" applyBorder="1"/>
    <xf numFmtId="0" fontId="14" fillId="2" borderId="59" xfId="0" applyFont="1" applyFill="1" applyBorder="1"/>
    <xf numFmtId="0" fontId="15" fillId="2" borderId="60" xfId="0" applyFont="1" applyFill="1" applyBorder="1" applyAlignment="1">
      <alignment vertical="center"/>
    </xf>
    <xf numFmtId="10" fontId="34" fillId="2" borderId="58" xfId="0" applyNumberFormat="1" applyFont="1" applyFill="1" applyBorder="1" applyAlignment="1">
      <alignment horizontal="center" vertical="center"/>
    </xf>
    <xf numFmtId="0" fontId="14" fillId="2" borderId="60" xfId="0" applyFont="1" applyFill="1" applyBorder="1"/>
    <xf numFmtId="0" fontId="1" fillId="2" borderId="60" xfId="0" applyFont="1" applyFill="1" applyBorder="1" applyAlignment="1">
      <alignment horizontal="right" vertical="center"/>
    </xf>
    <xf numFmtId="166" fontId="35" fillId="2" borderId="103" xfId="2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3" fillId="2" borderId="104" xfId="0" applyNumberFormat="1" applyFont="1" applyFill="1" applyBorder="1" applyAlignment="1">
      <alignment horizontal="center" vertical="center"/>
    </xf>
    <xf numFmtId="10" fontId="37" fillId="2" borderId="105" xfId="3" applyNumberFormat="1" applyFont="1" applyFill="1" applyBorder="1" applyAlignment="1">
      <alignment horizontal="right" vertical="center"/>
    </xf>
    <xf numFmtId="10" fontId="37" fillId="2" borderId="106" xfId="3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 wrapText="1" readingOrder="1"/>
    </xf>
    <xf numFmtId="10" fontId="33" fillId="2" borderId="0" xfId="0" applyNumberFormat="1" applyFont="1" applyFill="1" applyAlignment="1">
      <alignment horizontal="center" vertical="center"/>
    </xf>
    <xf numFmtId="10" fontId="37" fillId="2" borderId="0" xfId="3" applyNumberFormat="1" applyFont="1" applyFill="1" applyBorder="1" applyAlignment="1">
      <alignment horizontal="right" vertical="center"/>
    </xf>
    <xf numFmtId="17" fontId="14" fillId="2" borderId="0" xfId="0" applyNumberFormat="1" applyFont="1" applyFill="1" applyAlignment="1">
      <alignment vertical="center"/>
    </xf>
    <xf numFmtId="10" fontId="14" fillId="2" borderId="0" xfId="3" applyNumberFormat="1" applyFont="1" applyFill="1" applyAlignment="1">
      <alignment horizontal="center" vertical="center"/>
    </xf>
    <xf numFmtId="0" fontId="34" fillId="12" borderId="107" xfId="0" applyFont="1" applyFill="1" applyBorder="1" applyAlignment="1">
      <alignment horizontal="center" vertical="center"/>
    </xf>
    <xf numFmtId="0" fontId="34" fillId="12" borderId="53" xfId="0" applyFont="1" applyFill="1" applyBorder="1" applyAlignment="1">
      <alignment horizontal="center" vertical="center"/>
    </xf>
    <xf numFmtId="2" fontId="41" fillId="2" borderId="46" xfId="0" applyNumberFormat="1" applyFont="1" applyFill="1" applyBorder="1" applyAlignment="1">
      <alignment horizontal="center" vertical="center"/>
    </xf>
    <xf numFmtId="10" fontId="35" fillId="2" borderId="108" xfId="0" applyNumberFormat="1" applyFont="1" applyFill="1" applyBorder="1" applyAlignment="1">
      <alignment horizontal="left" vertical="center"/>
    </xf>
    <xf numFmtId="2" fontId="41" fillId="2" borderId="109" xfId="0" applyNumberFormat="1" applyFont="1" applyFill="1" applyBorder="1" applyAlignment="1">
      <alignment horizontal="center" vertical="center"/>
    </xf>
    <xf numFmtId="2" fontId="41" fillId="2" borderId="110" xfId="0" applyNumberFormat="1" applyFont="1" applyFill="1" applyBorder="1" applyAlignment="1">
      <alignment horizontal="center" vertical="center"/>
    </xf>
    <xf numFmtId="0" fontId="35" fillId="2" borderId="111" xfId="0" applyFont="1" applyFill="1" applyBorder="1" applyAlignment="1">
      <alignment horizontal="left" vertical="center"/>
    </xf>
    <xf numFmtId="2" fontId="36" fillId="2" borderId="112" xfId="0" applyNumberFormat="1" applyFont="1" applyFill="1" applyBorder="1" applyAlignment="1">
      <alignment horizontal="center" vertical="center"/>
    </xf>
    <xf numFmtId="2" fontId="36" fillId="2" borderId="111" xfId="0" applyNumberFormat="1" applyFont="1" applyFill="1" applyBorder="1" applyAlignment="1">
      <alignment horizontal="center" vertical="center"/>
    </xf>
    <xf numFmtId="2" fontId="36" fillId="8" borderId="48" xfId="0" applyNumberFormat="1" applyFont="1" applyFill="1" applyBorder="1" applyAlignment="1">
      <alignment horizontal="center" vertical="center"/>
    </xf>
    <xf numFmtId="2" fontId="36" fillId="8" borderId="50" xfId="0" applyNumberFormat="1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4" fillId="2" borderId="60" xfId="0" applyFont="1" applyFill="1" applyBorder="1" applyAlignment="1">
      <alignment vertical="center"/>
    </xf>
    <xf numFmtId="0" fontId="14" fillId="2" borderId="59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2" xfId="0" applyFont="1" applyFill="1" applyBorder="1"/>
    <xf numFmtId="0" fontId="14" fillId="2" borderId="61" xfId="0" applyFont="1" applyFill="1" applyBorder="1"/>
    <xf numFmtId="0" fontId="15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2" xfId="0" applyFont="1" applyFill="1" applyBorder="1" applyAlignment="1">
      <alignment horizontal="right" vertical="center"/>
    </xf>
    <xf numFmtId="10" fontId="8" fillId="3" borderId="9" xfId="3" applyNumberFormat="1" applyFont="1" applyFill="1" applyBorder="1" applyAlignment="1">
      <alignment horizontal="center" vertical="center"/>
    </xf>
    <xf numFmtId="10" fontId="14" fillId="2" borderId="9" xfId="3" applyNumberFormat="1" applyFont="1" applyFill="1" applyBorder="1" applyAlignment="1">
      <alignment horizontal="center" vertical="center"/>
    </xf>
    <xf numFmtId="17" fontId="3" fillId="2" borderId="9" xfId="0" applyNumberFormat="1" applyFont="1" applyFill="1" applyBorder="1" applyAlignment="1">
      <alignment vertical="center"/>
    </xf>
    <xf numFmtId="10" fontId="14" fillId="0" borderId="9" xfId="3" applyNumberFormat="1" applyFont="1" applyBorder="1" applyAlignment="1">
      <alignment horizontal="center" vertical="center"/>
    </xf>
    <xf numFmtId="172" fontId="15" fillId="2" borderId="0" xfId="3" applyNumberFormat="1" applyFont="1" applyFill="1" applyAlignment="1">
      <alignment vertical="center"/>
    </xf>
    <xf numFmtId="17" fontId="3" fillId="8" borderId="9" xfId="0" applyNumberFormat="1" applyFont="1" applyFill="1" applyBorder="1" applyAlignment="1">
      <alignment vertical="center"/>
    </xf>
    <xf numFmtId="169" fontId="14" fillId="8" borderId="9" xfId="3" applyNumberFormat="1" applyFont="1" applyFill="1" applyBorder="1" applyAlignment="1">
      <alignment horizontal="center" vertical="center"/>
    </xf>
    <xf numFmtId="169" fontId="14" fillId="5" borderId="9" xfId="3" applyNumberFormat="1" applyFont="1" applyFill="1" applyBorder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10" fontId="15" fillId="2" borderId="0" xfId="3" applyNumberFormat="1" applyFont="1" applyFill="1" applyAlignment="1">
      <alignment vertical="center"/>
    </xf>
    <xf numFmtId="164" fontId="1" fillId="2" borderId="0" xfId="2" applyFont="1" applyFill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right" vertical="center"/>
    </xf>
    <xf numFmtId="2" fontId="0" fillId="0" borderId="0" xfId="1" applyNumberFormat="1" applyFont="1"/>
    <xf numFmtId="168" fontId="0" fillId="0" borderId="0" xfId="3" applyNumberFormat="1" applyFont="1"/>
    <xf numFmtId="171" fontId="0" fillId="0" borderId="0" xfId="1" applyNumberFormat="1" applyFont="1"/>
    <xf numFmtId="14" fontId="0" fillId="0" borderId="0" xfId="0" applyNumberFormat="1"/>
    <xf numFmtId="0" fontId="21" fillId="0" borderId="90" xfId="3" applyNumberFormat="1" applyFont="1" applyBorder="1" applyAlignment="1">
      <alignment horizontal="left"/>
    </xf>
    <xf numFmtId="10" fontId="21" fillId="0" borderId="91" xfId="3" applyNumberFormat="1" applyFont="1" applyBorder="1" applyAlignment="1">
      <alignment horizontal="center"/>
    </xf>
    <xf numFmtId="10" fontId="21" fillId="0" borderId="95" xfId="3" applyNumberFormat="1" applyFont="1" applyBorder="1" applyAlignment="1">
      <alignment horizontal="center" vertical="center"/>
    </xf>
    <xf numFmtId="174" fontId="2" fillId="0" borderId="0" xfId="2" applyNumberFormat="1" applyFont="1" applyFill="1" applyAlignment="1">
      <alignment horizontal="center"/>
    </xf>
    <xf numFmtId="174" fontId="2" fillId="0" borderId="5" xfId="2" applyNumberFormat="1" applyFont="1" applyFill="1" applyBorder="1" applyAlignment="1">
      <alignment horizontal="center"/>
    </xf>
    <xf numFmtId="3" fontId="2" fillId="0" borderId="0" xfId="2" applyNumberFormat="1" applyFont="1" applyFill="1" applyAlignment="1">
      <alignment horizontal="center"/>
    </xf>
    <xf numFmtId="3" fontId="2" fillId="0" borderId="5" xfId="2" applyNumberFormat="1" applyFont="1" applyFill="1" applyBorder="1" applyAlignment="1">
      <alignment horizontal="center"/>
    </xf>
    <xf numFmtId="2" fontId="36" fillId="8" borderId="102" xfId="0" applyNumberFormat="1" applyFont="1" applyFill="1" applyBorder="1" applyAlignment="1">
      <alignment horizontal="center" vertical="center"/>
    </xf>
    <xf numFmtId="2" fontId="41" fillId="0" borderId="108" xfId="0" applyNumberFormat="1" applyFont="1" applyBorder="1" applyAlignment="1">
      <alignment horizontal="center" vertical="center"/>
    </xf>
    <xf numFmtId="2" fontId="36" fillId="8" borderId="112" xfId="0" applyNumberFormat="1" applyFont="1" applyFill="1" applyBorder="1" applyAlignment="1">
      <alignment horizontal="center" vertical="center"/>
    </xf>
    <xf numFmtId="2" fontId="36" fillId="8" borderId="21" xfId="0" applyNumberFormat="1" applyFont="1" applyFill="1" applyBorder="1" applyAlignment="1">
      <alignment horizontal="center" vertical="center"/>
    </xf>
    <xf numFmtId="10" fontId="34" fillId="2" borderId="45" xfId="0" applyNumberFormat="1" applyFont="1" applyFill="1" applyBorder="1" applyAlignment="1">
      <alignment horizontal="center" vertical="center"/>
    </xf>
    <xf numFmtId="10" fontId="36" fillId="0" borderId="35" xfId="3" applyNumberFormat="1" applyFont="1" applyFill="1" applyBorder="1" applyAlignment="1">
      <alignment horizontal="center" vertical="center"/>
    </xf>
    <xf numFmtId="10" fontId="14" fillId="5" borderId="9" xfId="3" applyNumberFormat="1" applyFont="1" applyFill="1" applyBorder="1" applyAlignment="1">
      <alignment horizontal="center" vertical="center"/>
    </xf>
    <xf numFmtId="14" fontId="18" fillId="15" borderId="12" xfId="3" applyNumberFormat="1" applyFont="1" applyFill="1" applyBorder="1" applyAlignment="1">
      <alignment horizontal="center" vertical="center" wrapText="1"/>
    </xf>
    <xf numFmtId="14" fontId="18" fillId="15" borderId="10" xfId="3" applyNumberFormat="1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/>
    </xf>
    <xf numFmtId="0" fontId="11" fillId="3" borderId="65" xfId="0" applyFont="1" applyFill="1" applyBorder="1" applyAlignment="1">
      <alignment horizontal="center"/>
    </xf>
    <xf numFmtId="0" fontId="11" fillId="3" borderId="63" xfId="0" applyFont="1" applyFill="1" applyBorder="1" applyAlignment="1">
      <alignment horizontal="left" vertical="center"/>
    </xf>
    <xf numFmtId="0" fontId="11" fillId="3" borderId="64" xfId="0" applyFont="1" applyFill="1" applyBorder="1" applyAlignment="1">
      <alignment horizontal="left" vertical="center"/>
    </xf>
    <xf numFmtId="0" fontId="11" fillId="3" borderId="65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2" fontId="13" fillId="9" borderId="2" xfId="0" applyNumberFormat="1" applyFont="1" applyFill="1" applyBorder="1" applyAlignment="1">
      <alignment horizontal="center"/>
    </xf>
    <xf numFmtId="2" fontId="13" fillId="9" borderId="0" xfId="0" applyNumberFormat="1" applyFont="1" applyFill="1" applyAlignment="1">
      <alignment horizontal="center"/>
    </xf>
    <xf numFmtId="2" fontId="13" fillId="9" borderId="1" xfId="0" applyNumberFormat="1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/>
    </xf>
    <xf numFmtId="10" fontId="13" fillId="9" borderId="2" xfId="3" applyNumberFormat="1" applyFont="1" applyFill="1" applyBorder="1" applyAlignment="1">
      <alignment horizontal="center"/>
    </xf>
    <xf numFmtId="10" fontId="13" fillId="9" borderId="0" xfId="3" applyNumberFormat="1" applyFont="1" applyFill="1" applyAlignment="1">
      <alignment horizontal="center"/>
    </xf>
    <xf numFmtId="10" fontId="13" fillId="9" borderId="1" xfId="3" applyNumberFormat="1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 wrapText="1"/>
    </xf>
    <xf numFmtId="166" fontId="13" fillId="9" borderId="2" xfId="2" applyNumberFormat="1" applyFont="1" applyFill="1" applyBorder="1" applyAlignment="1">
      <alignment horizontal="center"/>
    </xf>
    <xf numFmtId="166" fontId="13" fillId="9" borderId="0" xfId="2" applyNumberFormat="1" applyFont="1" applyFill="1" applyAlignment="1">
      <alignment horizontal="center"/>
    </xf>
    <xf numFmtId="166" fontId="13" fillId="9" borderId="1" xfId="2" applyNumberFormat="1" applyFont="1" applyFill="1" applyBorder="1" applyAlignment="1">
      <alignment horizontal="center"/>
    </xf>
    <xf numFmtId="15" fontId="11" fillId="5" borderId="9" xfId="3" applyNumberFormat="1" applyFont="1" applyFill="1" applyBorder="1" applyAlignment="1">
      <alignment horizontal="center" vertical="center"/>
    </xf>
    <xf numFmtId="10" fontId="11" fillId="5" borderId="9" xfId="3" applyNumberFormat="1" applyFont="1" applyFill="1" applyBorder="1" applyAlignment="1">
      <alignment horizontal="center" vertical="center"/>
    </xf>
    <xf numFmtId="10" fontId="11" fillId="0" borderId="12" xfId="3" applyNumberFormat="1" applyFont="1" applyBorder="1" applyAlignment="1">
      <alignment horizontal="center" vertical="center"/>
    </xf>
    <xf numFmtId="10" fontId="11" fillId="0" borderId="11" xfId="3" applyNumberFormat="1" applyFont="1" applyBorder="1" applyAlignment="1">
      <alignment horizontal="center" vertical="center"/>
    </xf>
    <xf numFmtId="10" fontId="11" fillId="0" borderId="10" xfId="3" applyNumberFormat="1" applyFont="1" applyBorder="1" applyAlignment="1">
      <alignment horizontal="center" vertical="center"/>
    </xf>
    <xf numFmtId="173" fontId="11" fillId="5" borderId="12" xfId="3" applyNumberFormat="1" applyFont="1" applyFill="1" applyBorder="1" applyAlignment="1">
      <alignment horizontal="center" vertical="center"/>
    </xf>
    <xf numFmtId="173" fontId="11" fillId="5" borderId="11" xfId="3" applyNumberFormat="1" applyFont="1" applyFill="1" applyBorder="1" applyAlignment="1">
      <alignment horizontal="center" vertical="center"/>
    </xf>
    <xf numFmtId="173" fontId="11" fillId="5" borderId="10" xfId="3" applyNumberFormat="1" applyFont="1" applyFill="1" applyBorder="1" applyAlignment="1">
      <alignment horizontal="center" vertical="center"/>
    </xf>
    <xf numFmtId="10" fontId="11" fillId="0" borderId="9" xfId="3" applyNumberFormat="1" applyFont="1" applyBorder="1" applyAlignment="1">
      <alignment horizontal="center" vertical="center"/>
    </xf>
    <xf numFmtId="173" fontId="11" fillId="5" borderId="9" xfId="3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11" fillId="0" borderId="9" xfId="3" applyNumberFormat="1" applyFont="1" applyBorder="1" applyAlignment="1">
      <alignment horizontal="center" vertical="center"/>
    </xf>
    <xf numFmtId="14" fontId="11" fillId="0" borderId="9" xfId="3" applyNumberFormat="1" applyFont="1" applyBorder="1" applyAlignment="1">
      <alignment horizontal="center" vertical="center"/>
    </xf>
    <xf numFmtId="0" fontId="11" fillId="0" borderId="9" xfId="3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 wrapText="1" readingOrder="1"/>
    </xf>
    <xf numFmtId="0" fontId="32" fillId="0" borderId="36" xfId="0" applyFont="1" applyBorder="1" applyAlignment="1">
      <alignment horizontal="center" vertical="center" wrapText="1" readingOrder="1"/>
    </xf>
    <xf numFmtId="0" fontId="32" fillId="0" borderId="38" xfId="0" applyFont="1" applyBorder="1" applyAlignment="1">
      <alignment horizontal="center" vertical="center" wrapText="1" readingOrder="1"/>
    </xf>
    <xf numFmtId="10" fontId="50" fillId="3" borderId="63" xfId="3" applyNumberFormat="1" applyFont="1" applyFill="1" applyBorder="1" applyAlignment="1">
      <alignment horizontal="center" vertical="center"/>
    </xf>
    <xf numFmtId="10" fontId="50" fillId="3" borderId="64" xfId="3" applyNumberFormat="1" applyFont="1" applyFill="1" applyBorder="1" applyAlignment="1">
      <alignment horizontal="center" vertical="center"/>
    </xf>
    <xf numFmtId="10" fontId="50" fillId="3" borderId="65" xfId="3" applyNumberFormat="1" applyFont="1" applyFill="1" applyBorder="1" applyAlignment="1">
      <alignment horizontal="center" vertical="center"/>
    </xf>
    <xf numFmtId="0" fontId="44" fillId="2" borderId="59" xfId="0" applyFont="1" applyFill="1" applyBorder="1" applyAlignment="1">
      <alignment horizontal="center" vertical="center" textRotation="90"/>
    </xf>
    <xf numFmtId="0" fontId="31" fillId="6" borderId="63" xfId="0" applyFont="1" applyFill="1" applyBorder="1" applyAlignment="1">
      <alignment horizontal="center"/>
    </xf>
    <xf numFmtId="0" fontId="31" fillId="6" borderId="64" xfId="0" applyFont="1" applyFill="1" applyBorder="1" applyAlignment="1">
      <alignment horizontal="center"/>
    </xf>
    <xf numFmtId="0" fontId="31" fillId="6" borderId="65" xfId="0" applyFont="1" applyFill="1" applyBorder="1" applyAlignment="1">
      <alignment horizontal="center"/>
    </xf>
    <xf numFmtId="0" fontId="31" fillId="6" borderId="29" xfId="0" applyFont="1" applyFill="1" applyBorder="1" applyAlignment="1">
      <alignment horizontal="center"/>
    </xf>
    <xf numFmtId="0" fontId="31" fillId="6" borderId="54" xfId="0" applyFont="1" applyFill="1" applyBorder="1" applyAlignment="1">
      <alignment horizontal="center"/>
    </xf>
    <xf numFmtId="0" fontId="31" fillId="6" borderId="58" xfId="0" applyFont="1" applyFill="1" applyBorder="1" applyAlignment="1">
      <alignment horizontal="center"/>
    </xf>
    <xf numFmtId="0" fontId="32" fillId="0" borderId="73" xfId="0" applyFont="1" applyBorder="1" applyAlignment="1">
      <alignment horizontal="left" vertical="center" wrapText="1" readingOrder="1"/>
    </xf>
    <xf numFmtId="0" fontId="32" fillId="0" borderId="70" xfId="0" applyFont="1" applyBorder="1" applyAlignment="1">
      <alignment horizontal="left" vertical="center" wrapText="1" readingOrder="1"/>
    </xf>
    <xf numFmtId="0" fontId="32" fillId="0" borderId="74" xfId="0" applyFont="1" applyBorder="1" applyAlignment="1">
      <alignment horizontal="left" vertical="center" wrapText="1" readingOrder="1"/>
    </xf>
    <xf numFmtId="0" fontId="32" fillId="0" borderId="29" xfId="0" applyFont="1" applyBorder="1" applyAlignment="1">
      <alignment horizontal="center" vertical="center" wrapText="1" readingOrder="1"/>
    </xf>
    <xf numFmtId="0" fontId="32" fillId="0" borderId="32" xfId="0" applyFont="1" applyBorder="1" applyAlignment="1">
      <alignment horizontal="center" vertical="center" wrapText="1" readingOrder="1"/>
    </xf>
    <xf numFmtId="15" fontId="33" fillId="2" borderId="30" xfId="0" applyNumberFormat="1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center" vertical="center"/>
    </xf>
    <xf numFmtId="10" fontId="51" fillId="0" borderId="0" xfId="5" applyNumberFormat="1" applyFont="1" applyAlignment="1" applyProtection="1">
      <alignment horizontal="center" vertical="top" wrapText="1" readingOrder="1"/>
      <protection locked="0"/>
    </xf>
    <xf numFmtId="0" fontId="21" fillId="0" borderId="34" xfId="3" applyNumberFormat="1" applyFont="1" applyBorder="1" applyAlignment="1">
      <alignment vertical="center"/>
    </xf>
    <xf numFmtId="168" fontId="2" fillId="0" borderId="114" xfId="3" applyNumberFormat="1" applyFont="1" applyBorder="1" applyAlignment="1">
      <alignment horizontal="center" vertical="center"/>
    </xf>
    <xf numFmtId="10" fontId="2" fillId="8" borderId="0" xfId="3" applyNumberFormat="1" applyFont="1" applyFill="1" applyBorder="1" applyAlignment="1">
      <alignment horizontal="center"/>
    </xf>
    <xf numFmtId="2" fontId="36" fillId="8" borderId="100" xfId="0" applyNumberFormat="1" applyFont="1" applyFill="1" applyBorder="1" applyAlignment="1">
      <alignment horizontal="center" vertical="center"/>
    </xf>
    <xf numFmtId="2" fontId="36" fillId="8" borderId="113" xfId="0" applyNumberFormat="1" applyFont="1" applyFill="1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4000000}"/>
    <cellStyle name="Percent" xfId="3" builtinId="5"/>
    <cellStyle name="Percent 2" xfId="5" xr:uid="{00000000-0005-0000-0000-000006000000}"/>
  </cellStyles>
  <dxfs count="416"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11206</xdr:rowOff>
    </xdr:from>
    <xdr:to>
      <xdr:col>10</xdr:col>
      <xdr:colOff>1692088</xdr:colOff>
      <xdr:row>69</xdr:row>
      <xdr:rowOff>44798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2BBF1-480F-4CF2-9ACB-0D8036A8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07506"/>
          <a:ext cx="9357808" cy="42398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11206</xdr:rowOff>
    </xdr:from>
    <xdr:to>
      <xdr:col>10</xdr:col>
      <xdr:colOff>1692088</xdr:colOff>
      <xdr:row>69</xdr:row>
      <xdr:rowOff>44798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0710B-AE0B-4F10-8D20-486DB82A7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07531"/>
          <a:ext cx="9140638" cy="4415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8282</xdr:rowOff>
    </xdr:from>
    <xdr:to>
      <xdr:col>16</xdr:col>
      <xdr:colOff>538370</xdr:colOff>
      <xdr:row>65</xdr:row>
      <xdr:rowOff>73522</xdr:rowOff>
    </xdr:to>
    <xdr:pic>
      <xdr:nvPicPr>
        <xdr:cNvPr id="4" name="Picture 3" descr="A picture containing text, indoor, dark&#10;&#10;Description automatically generated">
          <a:extLst>
            <a:ext uri="{FF2B5EF4-FFF2-40B4-BE49-F238E27FC236}">
              <a16:creationId xmlns:a16="http://schemas.microsoft.com/office/drawing/2014/main" id="{3DAD1C78-B694-4FCC-9FF9-595C2B9718E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21702"/>
          <a:ext cx="13583810" cy="3722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HDC/FACT%20SHEET%20BACKUP%20DATA%20-%20Rational%20Equity%20Armor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dend Capture -INPUTS"/>
      <sheetName val="Dividend Capture - DATA"/>
      <sheetName val="DATA - Since Change"/>
      <sheetName val="Dividend Capture -Fact Sheet"/>
    </sheetNames>
    <sheetDataSet>
      <sheetData sheetId="0">
        <row r="2">
          <cell r="C2">
            <v>44196</v>
          </cell>
        </row>
        <row r="7">
          <cell r="C7">
            <v>0.1017</v>
          </cell>
          <cell r="D7">
            <v>0.1017</v>
          </cell>
          <cell r="E7">
            <v>2.4199999999999999E-2</v>
          </cell>
          <cell r="F7">
            <v>2.1499999999999998E-2</v>
          </cell>
          <cell r="G7">
            <v>5.1900000000000002E-2</v>
          </cell>
          <cell r="H7">
            <v>5.0900000000000001E-2</v>
          </cell>
        </row>
        <row r="11">
          <cell r="B11" t="str">
            <v>Cash</v>
          </cell>
          <cell r="C11">
            <v>0.1181</v>
          </cell>
        </row>
        <row r="12">
          <cell r="B12" t="str">
            <v>Johnson &amp; Johnson</v>
          </cell>
          <cell r="C12">
            <v>3.7307017466614127E-2</v>
          </cell>
        </row>
        <row r="13">
          <cell r="B13" t="str">
            <v>JPMorgan Chase &amp; Co</v>
          </cell>
          <cell r="C13">
            <v>3.5286095408314198E-2</v>
          </cell>
        </row>
        <row r="14">
          <cell r="B14" t="str">
            <v>Comcast Corp</v>
          </cell>
          <cell r="C14">
            <v>2.979201488265832E-2</v>
          </cell>
        </row>
        <row r="15">
          <cell r="B15" t="str">
            <v>Verizon Communications Inc</v>
          </cell>
          <cell r="C15">
            <v>2.9216355151848197E-2</v>
          </cell>
        </row>
        <row r="16">
          <cell r="B16" t="str">
            <v>Pfizer Inc</v>
          </cell>
          <cell r="C16">
            <v>2.9114692877869146E-2</v>
          </cell>
        </row>
        <row r="17">
          <cell r="B17" t="str">
            <v>Deere &amp; Co</v>
          </cell>
          <cell r="C17">
            <v>2.58747914882826E-2</v>
          </cell>
        </row>
        <row r="18">
          <cell r="B18" t="str">
            <v>Starbucks Corp</v>
          </cell>
          <cell r="C18">
            <v>2.4434872084609264E-2</v>
          </cell>
        </row>
        <row r="19">
          <cell r="B19" t="str">
            <v>Procter &amp; Gamble Co/The</v>
          </cell>
          <cell r="C19">
            <v>2.4319248140343235E-2</v>
          </cell>
        </row>
        <row r="20">
          <cell r="B20" t="str">
            <v>Goldman Sachs Group Inc/The</v>
          </cell>
          <cell r="C20">
            <v>2.2961360218763441E-2</v>
          </cell>
        </row>
        <row r="24">
          <cell r="B24" t="str">
            <v>Financials</v>
          </cell>
          <cell r="C24">
            <v>0.15890318860648447</v>
          </cell>
          <cell r="D24">
            <v>0.192</v>
          </cell>
        </row>
        <row r="25">
          <cell r="B25" t="str">
            <v>Information Technology</v>
          </cell>
          <cell r="C25">
            <v>0.13624465642868433</v>
          </cell>
          <cell r="D25">
            <v>0.11600000000000001</v>
          </cell>
        </row>
        <row r="26">
          <cell r="B26" t="str">
            <v>Health Care</v>
          </cell>
          <cell r="C26">
            <v>0.12694601821723575</v>
          </cell>
          <cell r="D26">
            <v>0.152</v>
          </cell>
        </row>
        <row r="27">
          <cell r="B27" t="str">
            <v>Cash</v>
          </cell>
          <cell r="C27">
            <v>0.11814101534575988</v>
          </cell>
          <cell r="D27">
            <v>0</v>
          </cell>
        </row>
        <row r="28">
          <cell r="B28" t="str">
            <v>Industrials</v>
          </cell>
          <cell r="C28">
            <v>0.1151079662352176</v>
          </cell>
          <cell r="D28">
            <v>0.11700000000000001</v>
          </cell>
        </row>
        <row r="29">
          <cell r="B29" t="str">
            <v>Communication Services</v>
          </cell>
          <cell r="C29">
            <v>7.9822029367129774E-2</v>
          </cell>
          <cell r="D29">
            <v>7.2999999999999995E-2</v>
          </cell>
        </row>
        <row r="30">
          <cell r="B30" t="str">
            <v>Consumer Discretionary</v>
          </cell>
          <cell r="C30">
            <v>7.791228858112928E-2</v>
          </cell>
          <cell r="D30">
            <v>7.5999999999999998E-2</v>
          </cell>
        </row>
        <row r="31">
          <cell r="B31" t="str">
            <v>Consumer Staples</v>
          </cell>
          <cell r="C31">
            <v>5.5933480486713268E-2</v>
          </cell>
          <cell r="D31">
            <v>9.8000000000000004E-2</v>
          </cell>
        </row>
        <row r="32">
          <cell r="B32" t="str">
            <v>Utilities</v>
          </cell>
          <cell r="C32">
            <v>3.9429135464382717E-2</v>
          </cell>
          <cell r="D32">
            <v>5.2999999999999999E-2</v>
          </cell>
        </row>
        <row r="33">
          <cell r="B33" t="str">
            <v>Energy</v>
          </cell>
          <cell r="C33">
            <v>2.9164118426589683E-2</v>
          </cell>
          <cell r="D33">
            <v>4.8000000000000001E-2</v>
          </cell>
        </row>
        <row r="34">
          <cell r="B34" t="str">
            <v>Materials</v>
          </cell>
          <cell r="C34">
            <v>2.9068964743863626E-2</v>
          </cell>
          <cell r="D34">
            <v>3.5000000000000003E-2</v>
          </cell>
        </row>
        <row r="35">
          <cell r="B35" t="str">
            <v>Real Estate</v>
          </cell>
          <cell r="C35">
            <v>2.453422767427229E-2</v>
          </cell>
          <cell r="D35">
            <v>0.04</v>
          </cell>
        </row>
        <row r="37">
          <cell r="B37" t="str">
            <v>Options</v>
          </cell>
          <cell r="C37">
            <v>0</v>
          </cell>
          <cell r="D37">
            <v>0</v>
          </cell>
        </row>
        <row r="42">
          <cell r="C42">
            <v>48</v>
          </cell>
          <cell r="D42">
            <v>439</v>
          </cell>
        </row>
        <row r="43">
          <cell r="C43">
            <v>0.376</v>
          </cell>
          <cell r="D43">
            <v>0.182</v>
          </cell>
        </row>
        <row r="44">
          <cell r="C44">
            <v>208018</v>
          </cell>
          <cell r="D44">
            <v>49581</v>
          </cell>
        </row>
        <row r="45">
          <cell r="C45">
            <v>20.100000000000001</v>
          </cell>
          <cell r="D45">
            <v>29.8</v>
          </cell>
        </row>
      </sheetData>
      <sheetData sheetId="1">
        <row r="2">
          <cell r="D2" t="str">
            <v>HDCTX</v>
          </cell>
          <cell r="G2" t="str">
            <v>BENCH</v>
          </cell>
        </row>
        <row r="6">
          <cell r="C6">
            <v>44196</v>
          </cell>
        </row>
        <row r="8">
          <cell r="C8">
            <v>7.2300000000000001E-4</v>
          </cell>
        </row>
        <row r="9">
          <cell r="B9" t="str">
            <v>Total Months</v>
          </cell>
          <cell r="C9">
            <v>237.93548387096774</v>
          </cell>
          <cell r="D9">
            <v>237.93548387096774</v>
          </cell>
          <cell r="E9">
            <v>237.93548387096774</v>
          </cell>
          <cell r="F9">
            <v>237.93548387096774</v>
          </cell>
          <cell r="G9">
            <v>237.93548387096774</v>
          </cell>
        </row>
        <row r="10">
          <cell r="B10" t="str">
            <v>Inception*</v>
          </cell>
          <cell r="C10">
            <v>5.342797681150202E-2</v>
          </cell>
          <cell r="D10">
            <v>5.5924262748949793E-2</v>
          </cell>
          <cell r="E10">
            <v>4.4728229013300869E-2</v>
          </cell>
          <cell r="F10">
            <v>7.8557900441643458E-2</v>
          </cell>
          <cell r="G10">
            <v>6.290074752582675E-2</v>
          </cell>
        </row>
        <row r="11">
          <cell r="B11" t="str">
            <v>Annualized Return*</v>
          </cell>
          <cell r="C11">
            <v>5.342797681150202E-2</v>
          </cell>
          <cell r="D11">
            <v>5.5924262748949793E-2</v>
          </cell>
          <cell r="E11">
            <v>4.4728229013300869E-2</v>
          </cell>
          <cell r="F11">
            <v>7.8557900441643458E-2</v>
          </cell>
          <cell r="G11">
            <v>6.290074752582675E-2</v>
          </cell>
        </row>
        <row r="12">
          <cell r="B12" t="str">
            <v>Cumulative Return*</v>
          </cell>
          <cell r="C12">
            <v>1.8103</v>
          </cell>
          <cell r="D12">
            <v>1.9455</v>
          </cell>
          <cell r="E12">
            <v>1.3837194619388702</v>
          </cell>
          <cell r="F12">
            <v>3.4875598584218199</v>
          </cell>
          <cell r="G12">
            <v>2.3568719872984292</v>
          </cell>
        </row>
        <row r="13">
          <cell r="B13" t="str">
            <v>Std. Dev (S.I.)</v>
          </cell>
          <cell r="C13">
            <v>0.12635556480215365</v>
          </cell>
          <cell r="D13">
            <v>0.12646750452434483</v>
          </cell>
          <cell r="E13">
            <v>0.12617090096912084</v>
          </cell>
          <cell r="F13">
            <v>0.14971696201682194</v>
          </cell>
          <cell r="G13">
            <v>0.15950038221357818</v>
          </cell>
        </row>
        <row r="14">
          <cell r="B14" t="str">
            <v>10yr</v>
          </cell>
          <cell r="C14">
            <v>5.6973683075754122E-2</v>
          </cell>
          <cell r="D14">
            <v>5.9571144138544918E-2</v>
          </cell>
          <cell r="E14">
            <v>4.996154774392636E-2</v>
          </cell>
          <cell r="F14">
            <v>0.13884882650942365</v>
          </cell>
          <cell r="G14">
            <v>0.10741076010668515</v>
          </cell>
        </row>
        <row r="15">
          <cell r="B15" t="str">
            <v>5yr</v>
          </cell>
          <cell r="C15">
            <v>3.1515127201783955E-2</v>
          </cell>
          <cell r="D15">
            <v>3.3889052896953986E-2</v>
          </cell>
          <cell r="E15">
            <v>2.4811964300171185E-2</v>
          </cell>
          <cell r="F15">
            <v>0.15216856682869961</v>
          </cell>
          <cell r="G15">
            <v>0.10519232261193956</v>
          </cell>
        </row>
        <row r="16">
          <cell r="B16" t="str">
            <v>3yr</v>
          </cell>
          <cell r="C16">
            <v>4.1000771002803083E-2</v>
          </cell>
          <cell r="D16">
            <v>4.3261878360096651E-2</v>
          </cell>
          <cell r="E16">
            <v>3.3082252136112045E-2</v>
          </cell>
          <cell r="F16">
            <v>0.1417890418856198</v>
          </cell>
          <cell r="G16">
            <v>6.7800056029454714E-2</v>
          </cell>
        </row>
        <row r="17">
          <cell r="B17" t="str">
            <v>1yr</v>
          </cell>
          <cell r="C17">
            <v>0.15740702606976648</v>
          </cell>
          <cell r="D17">
            <v>0.15855097545626179</v>
          </cell>
          <cell r="E17">
            <v>0.14875713318502723</v>
          </cell>
          <cell r="F17">
            <v>0.18398826898926832</v>
          </cell>
          <cell r="G17">
            <v>1.3592246192282737E-2</v>
          </cell>
        </row>
        <row r="18">
          <cell r="B18" t="str">
            <v>Since 12/12/2019</v>
          </cell>
          <cell r="C18">
            <v>0.16099498785058297</v>
          </cell>
          <cell r="D18">
            <v>0.16249004877281314</v>
          </cell>
          <cell r="E18">
            <v>0.15139927459135261</v>
          </cell>
          <cell r="F18" t="e">
            <v>#REF!</v>
          </cell>
          <cell r="G18">
            <v>2.9201566783644051E-2</v>
          </cell>
        </row>
        <row r="19">
          <cell r="B19" t="str">
            <v>YTD</v>
          </cell>
          <cell r="C19">
            <v>0.15740702606976648</v>
          </cell>
          <cell r="D19">
            <v>0.15855097545626179</v>
          </cell>
          <cell r="E19">
            <v>0.14875713318502723</v>
          </cell>
          <cell r="F19">
            <v>0.18398826898926832</v>
          </cell>
          <cell r="G19">
            <v>1.3592246192282737E-2</v>
          </cell>
        </row>
        <row r="20">
          <cell r="B20" t="str">
            <v>Excess Return</v>
          </cell>
          <cell r="C20">
            <v>5.2704976811502019E-2</v>
          </cell>
          <cell r="D20">
            <v>5.5201262748949792E-2</v>
          </cell>
          <cell r="E20">
            <v>4.4005229013300867E-2</v>
          </cell>
          <cell r="F20">
            <v>7.7834900441643456E-2</v>
          </cell>
          <cell r="G20">
            <v>6.2177747525826749E-2</v>
          </cell>
        </row>
        <row r="21">
          <cell r="B21" t="str">
            <v>Sharpe Ratio</v>
          </cell>
          <cell r="C21">
            <v>0.41139443991164859</v>
          </cell>
          <cell r="D21">
            <v>0.43076885998381348</v>
          </cell>
          <cell r="E21">
            <v>0.34304446334970523</v>
          </cell>
          <cell r="F21">
            <v>0.51505119662379528</v>
          </cell>
          <cell r="G21">
            <v>0.38529529944032409</v>
          </cell>
        </row>
        <row r="22">
          <cell r="B22" t="str">
            <v>Beta vs. S&amp;P 500</v>
          </cell>
          <cell r="C22">
            <v>0.67492599305573464</v>
          </cell>
          <cell r="D22">
            <v>0.67559281167520768</v>
          </cell>
          <cell r="E22">
            <v>0.67444560774106144</v>
          </cell>
          <cell r="G22">
            <v>1.0324405682833659</v>
          </cell>
        </row>
        <row r="23">
          <cell r="B23" t="str">
            <v>Alpha vs. S&amp;P 500</v>
          </cell>
          <cell r="C23">
            <v>1.7217933653156797E-4</v>
          </cell>
          <cell r="D23">
            <v>2.6165635131200279E-3</v>
          </cell>
          <cell r="E23">
            <v>-8.4901777185283633E-3</v>
          </cell>
          <cell r="G23">
            <v>-1.8182161318422832E-2</v>
          </cell>
        </row>
        <row r="24">
          <cell r="B24" t="str">
            <v>Correlation vs. S&amp;P 500</v>
          </cell>
          <cell r="C24">
            <v>0.80308478493178126</v>
          </cell>
          <cell r="D24">
            <v>0.80316668906195421</v>
          </cell>
          <cell r="E24">
            <v>0.80368774026065992</v>
          </cell>
          <cell r="F24">
            <v>0.99999999999999989</v>
          </cell>
          <cell r="G24">
            <v>0.97320190456194111</v>
          </cell>
        </row>
        <row r="25">
          <cell r="B25" t="str">
            <v>% Positive Months</v>
          </cell>
          <cell r="C25">
            <v>0.6640455531453362</v>
          </cell>
          <cell r="D25">
            <v>0.67245119305856837</v>
          </cell>
          <cell r="E25">
            <v>0.65563991323210413</v>
          </cell>
          <cell r="F25">
            <v>0.6640455531453362</v>
          </cell>
          <cell r="G25">
            <v>0.6346258134490238</v>
          </cell>
        </row>
        <row r="26">
          <cell r="B26" t="str">
            <v>Maximum Drawdown</v>
          </cell>
          <cell r="C26">
            <v>-0.5261812427080772</v>
          </cell>
          <cell r="D26">
            <v>-0.52426272942650931</v>
          </cell>
          <cell r="F26">
            <v>-0.50948767777791548</v>
          </cell>
          <cell r="G26">
            <v>-0.56822856305532221</v>
          </cell>
        </row>
        <row r="27">
          <cell r="B27" t="str">
            <v>2yr</v>
          </cell>
        </row>
        <row r="28">
          <cell r="B28" t="str">
            <v>6MOS</v>
          </cell>
        </row>
        <row r="29">
          <cell r="B29" t="str">
            <v>3MOS</v>
          </cell>
        </row>
        <row r="30">
          <cell r="B30" t="str">
            <v>1MOS</v>
          </cell>
        </row>
        <row r="31">
          <cell r="B31" t="str">
            <v>Downside Risk</v>
          </cell>
        </row>
        <row r="32">
          <cell r="B32" t="str">
            <v>Avg. Excess Return</v>
          </cell>
        </row>
        <row r="33">
          <cell r="B33" t="str">
            <v>Monthly Arith. Average</v>
          </cell>
        </row>
        <row r="34">
          <cell r="B34" t="str">
            <v>Monthly Geo. Average</v>
          </cell>
        </row>
        <row r="35">
          <cell r="B35" t="str">
            <v>Active Return vs. Benchmark</v>
          </cell>
        </row>
        <row r="36">
          <cell r="B36" t="str">
            <v>Sortino Ratio¹</v>
          </cell>
        </row>
        <row r="37">
          <cell r="B37" t="str">
            <v>R-Squared vs Benchmark</v>
          </cell>
        </row>
        <row r="38">
          <cell r="B38" t="str">
            <v>Semi-Variance</v>
          </cell>
        </row>
        <row r="39">
          <cell r="B39" t="str">
            <v>Beta vs. Benchmark</v>
          </cell>
        </row>
        <row r="40">
          <cell r="B40" t="str">
            <v>Alpha vs. Benchmark</v>
          </cell>
        </row>
        <row r="41">
          <cell r="B41" t="str">
            <v>Correlation vs. Benchmark</v>
          </cell>
        </row>
      </sheetData>
      <sheetData sheetId="2">
        <row r="10">
          <cell r="K10">
            <v>10757.028949024543</v>
          </cell>
          <cell r="O10">
            <v>8578.053216084807</v>
          </cell>
        </row>
        <row r="12">
          <cell r="D12">
            <v>0.16249004877281314</v>
          </cell>
          <cell r="E12">
            <v>0.16099498785058297</v>
          </cell>
          <cell r="F12">
            <v>0.15139927459135261</v>
          </cell>
          <cell r="G12">
            <v>0.10584772592768021</v>
          </cell>
          <cell r="H12">
            <v>2.9201566783644051E-2</v>
          </cell>
        </row>
      </sheetData>
      <sheetData sheetId="3">
        <row r="15">
          <cell r="F15" t="str">
            <v>1yr</v>
          </cell>
          <cell r="G15" t="str">
            <v>3yr</v>
          </cell>
          <cell r="H15" t="str">
            <v>5yr</v>
          </cell>
          <cell r="I15" t="str">
            <v>10yr</v>
          </cell>
          <cell r="J15" t="str">
            <v>Inception*</v>
          </cell>
        </row>
        <row r="26">
          <cell r="C26" t="str">
            <v>Std. Dev (S.I.)</v>
          </cell>
        </row>
        <row r="27">
          <cell r="C27" t="str">
            <v>Sharpe Ratio</v>
          </cell>
        </row>
        <row r="28">
          <cell r="C28" t="str">
            <v>Alpha vs. S&amp;P 500</v>
          </cell>
        </row>
        <row r="29">
          <cell r="C29" t="str">
            <v>Beta vs. S&amp;P 500</v>
          </cell>
        </row>
        <row r="30">
          <cell r="C30" t="str">
            <v>Correlation vs. S&amp;P 500</v>
          </cell>
        </row>
        <row r="31">
          <cell r="C31" t="str">
            <v>% Positive Months</v>
          </cell>
        </row>
        <row r="32">
          <cell r="C32" t="str">
            <v>Maximum Drawdown</v>
          </cell>
        </row>
        <row r="35">
          <cell r="D35" t="str">
            <v>YTD</v>
          </cell>
          <cell r="E35" t="str">
            <v>Since 12/12/2019</v>
          </cell>
          <cell r="F35" t="str">
            <v>1yr</v>
          </cell>
          <cell r="G35" t="str">
            <v>3yr</v>
          </cell>
          <cell r="H35" t="str">
            <v>5yr</v>
          </cell>
          <cell r="I35" t="str">
            <v>10yr</v>
          </cell>
          <cell r="J35" t="str">
            <v>Inception*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zoomScale="145" zoomScaleNormal="145" workbookViewId="0"/>
  </sheetViews>
  <sheetFormatPr defaultColWidth="8.88671875" defaultRowHeight="14.4"/>
  <cols>
    <col min="1" max="1" width="3" style="18" customWidth="1"/>
    <col min="2" max="2" width="30.6640625" style="174" customWidth="1"/>
    <col min="3" max="3" width="15.6640625" style="175" bestFit="1" customWidth="1"/>
    <col min="4" max="4" width="12.109375" style="176" bestFit="1" customWidth="1"/>
    <col min="5" max="8" width="8.44140625" style="176" customWidth="1"/>
    <col min="9" max="9" width="8.88671875" style="176"/>
    <col min="10" max="11" width="8.88671875" style="174"/>
    <col min="12" max="12" width="10" style="174" bestFit="1" customWidth="1"/>
    <col min="13" max="16" width="8.88671875" style="177"/>
    <col min="17" max="20" width="8.88671875" style="178"/>
    <col min="21" max="21" width="8.88671875" style="175"/>
    <col min="22" max="22" width="8.88671875" style="178"/>
    <col min="23" max="16384" width="8.88671875" style="18"/>
  </cols>
  <sheetData>
    <row r="1" spans="1:16">
      <c r="A1" s="333"/>
    </row>
    <row r="2" spans="1:16">
      <c r="B2" s="182" t="s">
        <v>83</v>
      </c>
      <c r="C2" s="499">
        <v>44196</v>
      </c>
      <c r="D2" s="500"/>
      <c r="E2" s="186"/>
      <c r="F2" s="186"/>
      <c r="G2" s="186"/>
    </row>
    <row r="3" spans="1:16" ht="8.25" customHeight="1">
      <c r="B3" s="183"/>
      <c r="C3" s="184"/>
      <c r="D3" s="185"/>
      <c r="E3" s="186"/>
      <c r="F3" s="186"/>
      <c r="G3" s="186"/>
    </row>
    <row r="4" spans="1:16">
      <c r="C4" s="176"/>
      <c r="K4" s="210"/>
      <c r="M4" s="179"/>
      <c r="N4" s="179"/>
      <c r="O4" s="179"/>
      <c r="P4" s="179"/>
    </row>
    <row r="5" spans="1:16">
      <c r="B5" s="506" t="s">
        <v>84</v>
      </c>
      <c r="C5" s="507"/>
      <c r="D5" s="507"/>
      <c r="E5" s="507"/>
      <c r="F5" s="507"/>
      <c r="G5" s="507"/>
      <c r="H5" s="508"/>
      <c r="M5" s="179"/>
      <c r="N5" s="179"/>
      <c r="O5" s="179"/>
      <c r="P5" s="179"/>
    </row>
    <row r="6" spans="1:16" ht="15" thickBot="1">
      <c r="B6" s="198"/>
      <c r="C6" s="220" t="s">
        <v>58</v>
      </c>
      <c r="D6" s="220" t="str">
        <f>'[1]Dividend Capture -Fact Sheet'!F15</f>
        <v>1yr</v>
      </c>
      <c r="E6" s="220" t="str">
        <f>'[1]Dividend Capture -Fact Sheet'!G15</f>
        <v>3yr</v>
      </c>
      <c r="F6" s="220" t="str">
        <f>'[1]Dividend Capture -Fact Sheet'!H15</f>
        <v>5yr</v>
      </c>
      <c r="G6" s="220" t="str">
        <f>'[1]Dividend Capture -Fact Sheet'!I15</f>
        <v>10yr</v>
      </c>
      <c r="H6" s="221" t="str">
        <f>'[1]Dividend Capture -Fact Sheet'!J15</f>
        <v>Inception*</v>
      </c>
      <c r="M6" s="179"/>
      <c r="N6" s="179"/>
      <c r="O6" s="179"/>
      <c r="P6" s="179"/>
    </row>
    <row r="7" spans="1:16" ht="15" thickTop="1">
      <c r="B7" s="199" t="s">
        <v>85</v>
      </c>
      <c r="C7" s="349">
        <v>0.1017</v>
      </c>
      <c r="D7" s="349">
        <v>0.1017</v>
      </c>
      <c r="E7" s="349">
        <v>2.4199999999999999E-2</v>
      </c>
      <c r="F7" s="349">
        <v>2.1499999999999998E-2</v>
      </c>
      <c r="G7" s="349">
        <v>5.1900000000000002E-2</v>
      </c>
      <c r="H7" s="350">
        <v>5.0900000000000001E-2</v>
      </c>
      <c r="I7" s="202" t="s">
        <v>107</v>
      </c>
      <c r="M7" s="179"/>
      <c r="N7" s="179"/>
      <c r="O7" s="179"/>
      <c r="P7" s="179"/>
    </row>
    <row r="8" spans="1:16" ht="15" thickBot="1">
      <c r="M8" s="179"/>
      <c r="N8" s="179"/>
      <c r="O8" s="179"/>
      <c r="P8" s="179"/>
    </row>
    <row r="9" spans="1:16" ht="15" thickBot="1">
      <c r="B9" s="501" t="s">
        <v>88</v>
      </c>
      <c r="C9" s="502"/>
    </row>
    <row r="10" spans="1:16">
      <c r="B10" s="187" t="s">
        <v>86</v>
      </c>
      <c r="C10" s="188" t="s">
        <v>87</v>
      </c>
    </row>
    <row r="11" spans="1:16">
      <c r="B11" s="485" t="s">
        <v>104</v>
      </c>
      <c r="C11" s="486">
        <v>0.1181</v>
      </c>
    </row>
    <row r="12" spans="1:16">
      <c r="B12" s="229" t="s">
        <v>128</v>
      </c>
      <c r="C12" s="208">
        <v>3.7307017466614127E-2</v>
      </c>
      <c r="J12" s="222"/>
      <c r="L12" s="222"/>
      <c r="M12" s="223"/>
    </row>
    <row r="13" spans="1:16">
      <c r="B13" s="229" t="s">
        <v>129</v>
      </c>
      <c r="C13" s="208">
        <v>3.5286095408314198E-2</v>
      </c>
      <c r="J13" s="222"/>
      <c r="L13" s="222"/>
      <c r="M13" s="223"/>
    </row>
    <row r="14" spans="1:16">
      <c r="B14" s="230" t="s">
        <v>163</v>
      </c>
      <c r="C14" s="209">
        <v>2.979201488265832E-2</v>
      </c>
      <c r="J14" s="222"/>
      <c r="L14" s="222"/>
      <c r="M14" s="223"/>
    </row>
    <row r="15" spans="1:16">
      <c r="B15" s="230" t="s">
        <v>130</v>
      </c>
      <c r="C15" s="208">
        <v>2.9216355151848197E-2</v>
      </c>
      <c r="J15" s="222"/>
      <c r="L15" s="222"/>
      <c r="M15" s="223"/>
    </row>
    <row r="16" spans="1:16">
      <c r="B16" s="230" t="s">
        <v>132</v>
      </c>
      <c r="C16" s="209">
        <v>2.9114692877869146E-2</v>
      </c>
      <c r="J16" s="222"/>
      <c r="L16" s="222"/>
      <c r="M16" s="223"/>
    </row>
    <row r="17" spans="2:22">
      <c r="B17" s="230" t="s">
        <v>164</v>
      </c>
      <c r="C17" s="209">
        <v>2.58747914882826E-2</v>
      </c>
      <c r="J17" s="222"/>
      <c r="L17" s="222"/>
      <c r="M17" s="223"/>
    </row>
    <row r="18" spans="2:22">
      <c r="B18" s="230" t="s">
        <v>165</v>
      </c>
      <c r="C18" s="209">
        <v>2.4434872084609264E-2</v>
      </c>
      <c r="J18" s="222"/>
      <c r="L18" s="222"/>
      <c r="M18" s="223"/>
    </row>
    <row r="19" spans="2:22">
      <c r="B19" s="230" t="s">
        <v>131</v>
      </c>
      <c r="C19" s="209">
        <v>2.4319248140343235E-2</v>
      </c>
      <c r="J19" s="222"/>
      <c r="L19" s="222"/>
      <c r="M19" s="223"/>
    </row>
    <row r="20" spans="2:22" ht="15" thickBot="1">
      <c r="B20" s="337" t="s">
        <v>166</v>
      </c>
      <c r="C20" s="487">
        <v>2.2961360218763441E-2</v>
      </c>
      <c r="J20" s="222"/>
      <c r="L20" s="222"/>
      <c r="M20" s="223"/>
    </row>
    <row r="21" spans="2:22" ht="15" thickBot="1"/>
    <row r="22" spans="2:22" ht="15" thickBot="1">
      <c r="B22" s="503" t="s">
        <v>90</v>
      </c>
      <c r="C22" s="504"/>
      <c r="D22" s="505"/>
      <c r="F22" s="371" t="s">
        <v>167</v>
      </c>
      <c r="I22" s="174"/>
      <c r="L22" s="177"/>
      <c r="P22" s="178"/>
      <c r="T22" s="175"/>
      <c r="U22" s="178"/>
      <c r="V22" s="18"/>
    </row>
    <row r="23" spans="2:22" ht="15" thickBot="1">
      <c r="B23" s="189" t="s">
        <v>86</v>
      </c>
      <c r="C23" s="194" t="s">
        <v>63</v>
      </c>
      <c r="D23" s="193" t="s">
        <v>89</v>
      </c>
      <c r="I23" s="174"/>
      <c r="L23" s="177"/>
      <c r="P23" s="178"/>
      <c r="T23" s="175"/>
      <c r="U23" s="178"/>
      <c r="V23" s="18"/>
    </row>
    <row r="24" spans="2:22">
      <c r="B24" s="351" t="s">
        <v>97</v>
      </c>
      <c r="C24" s="556">
        <v>0.15890318860648447</v>
      </c>
      <c r="D24" s="326">
        <v>0.192</v>
      </c>
      <c r="I24" s="174"/>
      <c r="L24" s="177"/>
      <c r="P24" s="178"/>
      <c r="T24" s="175"/>
      <c r="U24" s="178"/>
      <c r="V24" s="18"/>
    </row>
    <row r="25" spans="2:22">
      <c r="B25" s="231" t="s">
        <v>102</v>
      </c>
      <c r="C25" s="556">
        <v>0.13624465642868433</v>
      </c>
      <c r="D25" s="327">
        <v>0.11600000000000001</v>
      </c>
      <c r="I25" s="174"/>
      <c r="L25" s="177"/>
      <c r="P25" s="178"/>
      <c r="T25" s="175"/>
      <c r="U25" s="178"/>
      <c r="V25" s="18"/>
    </row>
    <row r="26" spans="2:22">
      <c r="B26" s="231" t="s">
        <v>103</v>
      </c>
      <c r="C26" s="556">
        <v>0.12694601821723575</v>
      </c>
      <c r="D26" s="327">
        <v>0.152</v>
      </c>
      <c r="I26" s="174"/>
      <c r="L26" s="177"/>
      <c r="P26" s="178"/>
      <c r="T26" s="175"/>
      <c r="U26" s="178"/>
      <c r="V26" s="18"/>
    </row>
    <row r="27" spans="2:22">
      <c r="B27" s="231" t="s">
        <v>104</v>
      </c>
      <c r="C27" s="556">
        <v>0.11814101534575988</v>
      </c>
      <c r="D27" s="327">
        <v>0</v>
      </c>
      <c r="I27" s="174"/>
      <c r="L27" s="177"/>
      <c r="P27" s="178"/>
      <c r="T27" s="175"/>
      <c r="U27" s="178"/>
      <c r="V27" s="18"/>
    </row>
    <row r="28" spans="2:22">
      <c r="B28" s="231" t="s">
        <v>100</v>
      </c>
      <c r="C28" s="556">
        <v>0.1151079662352176</v>
      </c>
      <c r="D28" s="327">
        <v>0.11700000000000001</v>
      </c>
      <c r="I28" s="174"/>
      <c r="L28" s="177"/>
      <c r="P28" s="178"/>
      <c r="T28" s="175"/>
      <c r="U28" s="178"/>
      <c r="V28" s="18"/>
    </row>
    <row r="29" spans="2:22">
      <c r="B29" s="231" t="s">
        <v>109</v>
      </c>
      <c r="C29" s="556">
        <v>7.9822029367129774E-2</v>
      </c>
      <c r="D29" s="327">
        <v>7.2999999999999995E-2</v>
      </c>
      <c r="I29" s="174"/>
      <c r="L29" s="177"/>
      <c r="P29" s="178"/>
      <c r="T29" s="175"/>
      <c r="U29" s="178"/>
      <c r="V29" s="18"/>
    </row>
    <row r="30" spans="2:22">
      <c r="B30" s="231" t="s">
        <v>99</v>
      </c>
      <c r="C30" s="556">
        <v>7.791228858112928E-2</v>
      </c>
      <c r="D30" s="327">
        <v>7.5999999999999998E-2</v>
      </c>
      <c r="I30" s="174"/>
      <c r="L30" s="177"/>
      <c r="P30" s="178"/>
      <c r="T30" s="175"/>
      <c r="U30" s="178"/>
      <c r="V30" s="18"/>
    </row>
    <row r="31" spans="2:22">
      <c r="B31" s="231" t="s">
        <v>98</v>
      </c>
      <c r="C31" s="556">
        <v>5.5933480486713268E-2</v>
      </c>
      <c r="D31" s="327">
        <v>9.8000000000000004E-2</v>
      </c>
      <c r="I31" s="174"/>
      <c r="L31" s="177"/>
      <c r="P31" s="178"/>
      <c r="T31" s="175"/>
      <c r="U31" s="178"/>
      <c r="V31" s="18"/>
    </row>
    <row r="32" spans="2:22">
      <c r="B32" s="231" t="s">
        <v>101</v>
      </c>
      <c r="C32" s="556">
        <v>3.9429135464382717E-2</v>
      </c>
      <c r="D32" s="327">
        <v>5.2999999999999999E-2</v>
      </c>
      <c r="I32" s="174"/>
      <c r="L32" s="177"/>
      <c r="P32" s="178"/>
      <c r="T32" s="175"/>
      <c r="U32" s="178"/>
      <c r="V32" s="18"/>
    </row>
    <row r="33" spans="2:22">
      <c r="B33" s="231" t="s">
        <v>106</v>
      </c>
      <c r="C33" s="556">
        <v>2.9164118426589683E-2</v>
      </c>
      <c r="D33" s="327">
        <v>4.8000000000000001E-2</v>
      </c>
      <c r="I33" s="174"/>
      <c r="L33" s="177"/>
      <c r="P33" s="178"/>
      <c r="T33" s="175"/>
      <c r="U33" s="178"/>
      <c r="V33" s="18"/>
    </row>
    <row r="34" spans="2:22">
      <c r="B34" s="231" t="s">
        <v>105</v>
      </c>
      <c r="C34" s="556">
        <v>2.9068964743863626E-2</v>
      </c>
      <c r="D34" s="327">
        <v>3.5000000000000003E-2</v>
      </c>
      <c r="I34" s="174"/>
      <c r="L34" s="177"/>
      <c r="P34" s="178"/>
      <c r="T34" s="175"/>
      <c r="U34" s="178"/>
      <c r="V34" s="18"/>
    </row>
    <row r="35" spans="2:22">
      <c r="B35" s="231" t="s">
        <v>108</v>
      </c>
      <c r="C35" s="556">
        <v>2.453422767427229E-2</v>
      </c>
      <c r="D35" s="327">
        <v>0.04</v>
      </c>
      <c r="I35" s="174"/>
      <c r="L35" s="177"/>
      <c r="P35" s="178"/>
      <c r="T35" s="175"/>
      <c r="U35" s="178"/>
      <c r="V35" s="18"/>
    </row>
    <row r="36" spans="2:22">
      <c r="B36" s="557" t="s">
        <v>168</v>
      </c>
      <c r="C36" s="556">
        <v>8.7929104225373377E-3</v>
      </c>
      <c r="D36" s="558">
        <v>0</v>
      </c>
      <c r="I36" s="174"/>
      <c r="L36" s="177"/>
      <c r="P36" s="178"/>
      <c r="T36" s="175"/>
      <c r="U36" s="178"/>
      <c r="V36" s="18"/>
    </row>
    <row r="37" spans="2:22" ht="15" thickBot="1">
      <c r="B37" s="232" t="s">
        <v>161</v>
      </c>
      <c r="C37" s="334">
        <v>0</v>
      </c>
      <c r="D37" s="328">
        <v>0</v>
      </c>
      <c r="I37" s="174"/>
      <c r="L37" s="177"/>
      <c r="P37" s="178"/>
      <c r="T37" s="175"/>
      <c r="U37" s="178"/>
      <c r="V37" s="18"/>
    </row>
    <row r="38" spans="2:22" ht="15" thickBot="1">
      <c r="C38" s="217">
        <f>SUM(C24:C37)</f>
        <v>1</v>
      </c>
      <c r="D38" s="217">
        <f>SUM(D24:D37)</f>
        <v>1</v>
      </c>
    </row>
    <row r="39" spans="2:22" ht="15" thickBot="1">
      <c r="B39" s="503" t="s">
        <v>64</v>
      </c>
      <c r="C39" s="504"/>
      <c r="D39" s="505"/>
    </row>
    <row r="40" spans="2:22" ht="15" thickBot="1">
      <c r="B40" s="189" t="s">
        <v>91</v>
      </c>
      <c r="C40" s="194" t="s">
        <v>63</v>
      </c>
      <c r="D40" s="193" t="s">
        <v>89</v>
      </c>
    </row>
    <row r="41" spans="2:22">
      <c r="B41" s="190"/>
      <c r="C41" s="195"/>
      <c r="D41" s="196"/>
    </row>
    <row r="42" spans="2:22">
      <c r="B42" s="191" t="s">
        <v>67</v>
      </c>
      <c r="C42" s="197">
        <v>48</v>
      </c>
      <c r="D42" s="330">
        <v>439</v>
      </c>
    </row>
    <row r="43" spans="2:22">
      <c r="B43" s="191" t="s">
        <v>68</v>
      </c>
      <c r="C43" s="329">
        <v>0.376</v>
      </c>
      <c r="D43" s="331">
        <v>0.182</v>
      </c>
    </row>
    <row r="44" spans="2:22">
      <c r="B44" s="191" t="s">
        <v>81</v>
      </c>
      <c r="C44" s="332">
        <v>208018</v>
      </c>
      <c r="D44" s="332">
        <v>49581</v>
      </c>
    </row>
    <row r="45" spans="2:22" ht="15" thickBot="1">
      <c r="B45" s="192" t="s">
        <v>69</v>
      </c>
      <c r="C45" s="352">
        <v>20.100000000000001</v>
      </c>
      <c r="D45" s="353">
        <v>29.8</v>
      </c>
      <c r="E45" s="202" t="s">
        <v>110</v>
      </c>
    </row>
  </sheetData>
  <autoFilter ref="B23:D37" xr:uid="{00000000-0009-0000-0000-000000000000}"/>
  <sortState xmlns:xlrd2="http://schemas.microsoft.com/office/spreadsheetml/2017/richdata2" ref="B11:C20">
    <sortCondition descending="1" ref="C11:C20"/>
  </sortState>
  <mergeCells count="5">
    <mergeCell ref="B39:D39"/>
    <mergeCell ref="C2:D2"/>
    <mergeCell ref="B9:C9"/>
    <mergeCell ref="B22:D22"/>
    <mergeCell ref="B5:H5"/>
  </mergeCells>
  <conditionalFormatting sqref="B42:B45 B23:D37">
    <cfRule type="containsBlanks" dxfId="209" priority="7">
      <formula>LEN(TRIM(B23))=0</formula>
    </cfRule>
  </conditionalFormatting>
  <conditionalFormatting sqref="C7:H7">
    <cfRule type="containsBlanks" dxfId="208" priority="6">
      <formula>LEN(TRIM(C7))=0</formula>
    </cfRule>
  </conditionalFormatting>
  <conditionalFormatting sqref="B10:C20">
    <cfRule type="containsBlanks" dxfId="207" priority="5">
      <formula>LEN(TRIM(B10))=0</formula>
    </cfRule>
  </conditionalFormatting>
  <conditionalFormatting sqref="C40:D40 B40:B41">
    <cfRule type="containsBlanks" dxfId="206" priority="4">
      <formula>LEN(TRIM(B40))=0</formula>
    </cfRule>
  </conditionalFormatting>
  <conditionalFormatting sqref="C41:C43 C45">
    <cfRule type="containsBlanks" dxfId="205" priority="3">
      <formula>LEN(TRIM(C41))=0</formula>
    </cfRule>
  </conditionalFormatting>
  <conditionalFormatting sqref="D42:D45">
    <cfRule type="containsBlanks" dxfId="204" priority="2">
      <formula>LEN(TRIM(D42))=0</formula>
    </cfRule>
  </conditionalFormatting>
  <conditionalFormatting sqref="C44">
    <cfRule type="containsBlanks" dxfId="203" priority="1">
      <formula>LEN(TRIM(C44))=0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E181-5E74-4D99-9F90-EDC2BD1A4C73}">
  <sheetPr>
    <tabColor rgb="FFC00000"/>
  </sheetPr>
  <dimension ref="A1:D5"/>
  <sheetViews>
    <sheetView workbookViewId="0"/>
  </sheetViews>
  <sheetFormatPr defaultRowHeight="14.4"/>
  <cols>
    <col min="1" max="1" width="32.44140625" bestFit="1" customWidth="1"/>
    <col min="2" max="2" width="11.33203125" bestFit="1" customWidth="1"/>
    <col min="3" max="3" width="10.33203125" bestFit="1" customWidth="1"/>
  </cols>
  <sheetData>
    <row r="1" spans="1:4">
      <c r="A1" t="str">
        <f>'Dividend Capture -Fact Sheet'!N27</f>
        <v>PORTFOLIO STATISTICS</v>
      </c>
      <c r="B1" t="str">
        <f>'Dividend Capture -Fact Sheet'!O27</f>
        <v>Portfolio</v>
      </c>
      <c r="C1" t="str">
        <f>'Dividend Capture -Fact Sheet'!P27</f>
        <v>Bench</v>
      </c>
      <c r="D1" t="s">
        <v>117</v>
      </c>
    </row>
    <row r="2" spans="1:4">
      <c r="A2" t="s">
        <v>67</v>
      </c>
      <c r="B2">
        <f>'Dividend Capture -Fact Sheet'!O29</f>
        <v>48</v>
      </c>
      <c r="C2">
        <f>'Dividend Capture -Fact Sheet'!P29</f>
        <v>439</v>
      </c>
      <c r="D2">
        <v>1</v>
      </c>
    </row>
    <row r="3" spans="1:4">
      <c r="A3" t="s">
        <v>68</v>
      </c>
      <c r="B3" s="482">
        <f>'Dividend Capture -Fact Sheet'!O30</f>
        <v>0.376</v>
      </c>
      <c r="C3" s="482">
        <f>'Dividend Capture -Fact Sheet'!P30</f>
        <v>0.182</v>
      </c>
      <c r="D3">
        <v>2</v>
      </c>
    </row>
    <row r="4" spans="1:4">
      <c r="A4" t="s">
        <v>159</v>
      </c>
      <c r="B4" s="483">
        <f>'Dividend Capture -Fact Sheet'!O31</f>
        <v>208018</v>
      </c>
      <c r="C4" s="483">
        <f>'Dividend Capture -Fact Sheet'!P31</f>
        <v>49581</v>
      </c>
      <c r="D4">
        <v>3</v>
      </c>
    </row>
    <row r="5" spans="1:4">
      <c r="A5" t="s">
        <v>160</v>
      </c>
      <c r="B5" s="372">
        <f>'Dividend Capture -Fact Sheet'!O32</f>
        <v>20.100000000000001</v>
      </c>
      <c r="C5" s="372">
        <f>'Dividend Capture -Fact Sheet'!P32</f>
        <v>29.8</v>
      </c>
      <c r="D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99"/>
  <sheetViews>
    <sheetView zoomScale="130" zoomScaleNormal="130" workbookViewId="0">
      <pane ySplit="2" topLeftCell="A3" activePane="bottomLeft" state="frozen"/>
      <selection pane="bottomLeft" sqref="A1:XFD1048576"/>
    </sheetView>
  </sheetViews>
  <sheetFormatPr defaultColWidth="8.88671875" defaultRowHeight="14.4"/>
  <cols>
    <col min="1" max="1" width="9.33203125" customWidth="1"/>
    <col min="2" max="2" width="28.88671875" style="25" bestFit="1" customWidth="1"/>
    <col min="3" max="5" width="11.88671875" style="24" bestFit="1" customWidth="1"/>
    <col min="6" max="6" width="11.5546875" style="24" bestFit="1" customWidth="1"/>
    <col min="7" max="7" width="11.88671875" style="24" bestFit="1" customWidth="1"/>
    <col min="8" max="8" width="4" customWidth="1"/>
    <col min="9" max="9" width="11.88671875" style="23" bestFit="1" customWidth="1"/>
    <col min="10" max="10" width="1.44140625" style="22" customWidth="1"/>
    <col min="11" max="11" width="8.109375" style="21" bestFit="1" customWidth="1"/>
    <col min="12" max="12" width="8" style="20" customWidth="1"/>
    <col min="13" max="13" width="7.6640625" style="20" customWidth="1"/>
    <col min="14" max="14" width="8" style="19" customWidth="1"/>
    <col min="15" max="15" width="9.44140625" style="20" customWidth="1"/>
    <col min="16" max="16" width="0.6640625" style="18" customWidth="1"/>
    <col min="17" max="17" width="10.88671875" style="17" customWidth="1"/>
    <col min="18" max="19" width="9.88671875" style="4" customWidth="1"/>
    <col min="20" max="20" width="10.88671875" style="16" customWidth="1"/>
    <col min="21" max="21" width="11" style="4" customWidth="1"/>
    <col min="22" max="22" width="0.6640625" style="13" customWidth="1"/>
    <col min="23" max="23" width="8.109375" style="15" customWidth="1"/>
    <col min="24" max="25" width="8" style="4" customWidth="1"/>
    <col min="26" max="26" width="8" style="14" customWidth="1"/>
    <col min="27" max="27" width="0.6640625" style="13" customWidth="1"/>
    <col min="28" max="28" width="8.109375" style="6" customWidth="1"/>
    <col min="29" max="29" width="8" style="4" customWidth="1"/>
    <col min="30" max="30" width="7.6640625" style="4" customWidth="1"/>
    <col min="31" max="31" width="8" style="5" customWidth="1"/>
    <col min="32" max="32" width="0.6640625" style="13" customWidth="1"/>
    <col min="33" max="33" width="6.109375" style="6" customWidth="1"/>
    <col min="34" max="34" width="6.109375" style="4" customWidth="1"/>
    <col min="35" max="35" width="6.6640625" style="4" customWidth="1"/>
    <col min="36" max="36" width="6.6640625" style="5" customWidth="1"/>
    <col min="37" max="37" width="2" style="4" customWidth="1"/>
    <col min="38" max="38" width="6.44140625" style="12" customWidth="1"/>
    <col min="39" max="40" width="6.44140625" style="4" customWidth="1"/>
    <col min="41" max="41" width="6.44140625" style="11" customWidth="1"/>
    <col min="42" max="42" width="0.6640625" style="4" customWidth="1"/>
    <col min="43" max="43" width="6.44140625" style="12" customWidth="1"/>
    <col min="44" max="45" width="6.44140625" style="4" customWidth="1"/>
    <col min="46" max="46" width="6.44140625" style="11" customWidth="1"/>
    <col min="47" max="47" width="0.6640625" style="7" customWidth="1"/>
    <col min="48" max="48" width="6.44140625" style="10" customWidth="1"/>
    <col min="49" max="50" width="6.44140625" style="2" customWidth="1"/>
    <col min="51" max="51" width="6.44140625" style="1" customWidth="1"/>
    <col min="52" max="52" width="0.6640625" style="7" customWidth="1"/>
    <col min="53" max="53" width="6.44140625" style="9" customWidth="1"/>
    <col min="54" max="55" width="6.44140625" style="4" customWidth="1"/>
    <col min="56" max="56" width="6.44140625" style="8" customWidth="1"/>
    <col min="57" max="57" width="0.6640625" style="7" customWidth="1"/>
    <col min="58" max="58" width="6.6640625" style="9" bestFit="1" customWidth="1"/>
    <col min="59" max="60" width="6.6640625" style="4" bestFit="1" customWidth="1"/>
    <col min="61" max="61" width="6.6640625" style="8" bestFit="1" customWidth="1"/>
    <col min="62" max="62" width="0.6640625" style="7" customWidth="1"/>
    <col min="63" max="63" width="7.5546875" style="6" bestFit="1" customWidth="1"/>
    <col min="64" max="64" width="7.5546875" style="4" bestFit="1" customWidth="1"/>
    <col min="65" max="65" width="6.44140625" style="4" customWidth="1"/>
    <col min="66" max="66" width="6.44140625" style="5" customWidth="1"/>
    <col min="67" max="67" width="0.6640625" style="4" customWidth="1"/>
    <col min="68" max="68" width="6.44140625" style="3" customWidth="1"/>
    <col min="69" max="69" width="6.44140625" style="2" customWidth="1"/>
    <col min="70" max="70" width="6.6640625" style="2" bestFit="1" customWidth="1"/>
    <col min="71" max="71" width="6.6640625" style="1" bestFit="1" customWidth="1"/>
    <col min="72" max="72" width="0.6640625" style="7" customWidth="1"/>
    <col min="73" max="73" width="6.44140625" style="6" customWidth="1"/>
    <col min="74" max="75" width="6.44140625" style="4" customWidth="1"/>
    <col min="76" max="76" width="6.44140625" style="5" customWidth="1"/>
    <col min="77" max="77" width="0.6640625" style="4" customWidth="1"/>
    <col min="78" max="78" width="5.88671875" style="3" bestFit="1" customWidth="1"/>
    <col min="79" max="79" width="5.88671875" style="2" bestFit="1" customWidth="1"/>
    <col min="80" max="80" width="6.6640625" style="2" bestFit="1" customWidth="1"/>
    <col min="81" max="81" width="6.6640625" style="1" bestFit="1" customWidth="1"/>
  </cols>
  <sheetData>
    <row r="1" spans="1:81">
      <c r="A1" s="200" t="s">
        <v>92</v>
      </c>
      <c r="I1" s="105"/>
      <c r="J1" s="104"/>
      <c r="K1" s="515" t="s">
        <v>46</v>
      </c>
      <c r="L1" s="516"/>
      <c r="M1" s="516"/>
      <c r="N1" s="516"/>
      <c r="O1" s="516"/>
      <c r="P1" s="103"/>
      <c r="Q1" s="519" t="s">
        <v>45</v>
      </c>
      <c r="R1" s="520"/>
      <c r="S1" s="520"/>
      <c r="T1" s="520"/>
      <c r="U1" s="520"/>
      <c r="V1" s="103"/>
      <c r="W1" s="519" t="s">
        <v>44</v>
      </c>
      <c r="X1" s="520"/>
      <c r="Y1" s="520"/>
      <c r="Z1" s="521"/>
      <c r="AA1" s="103"/>
      <c r="AB1" s="515" t="s">
        <v>43</v>
      </c>
      <c r="AC1" s="516"/>
      <c r="AD1" s="516"/>
      <c r="AE1" s="517"/>
      <c r="AF1" s="103"/>
      <c r="AG1" s="515" t="s">
        <v>42</v>
      </c>
      <c r="AH1" s="516"/>
      <c r="AI1" s="516"/>
      <c r="AJ1" s="517"/>
      <c r="AK1" s="7"/>
      <c r="AL1" s="512" t="s">
        <v>41</v>
      </c>
      <c r="AM1" s="513"/>
      <c r="AN1" s="513"/>
      <c r="AO1" s="514"/>
      <c r="AP1" s="102"/>
      <c r="AQ1" s="512" t="s">
        <v>40</v>
      </c>
      <c r="AR1" s="513"/>
      <c r="AS1" s="513"/>
      <c r="AT1" s="514"/>
      <c r="AV1" s="509" t="s">
        <v>39</v>
      </c>
      <c r="AW1" s="510"/>
      <c r="AX1" s="510"/>
      <c r="AY1" s="511"/>
      <c r="BA1" s="512" t="s">
        <v>38</v>
      </c>
      <c r="BB1" s="513"/>
      <c r="BC1" s="513"/>
      <c r="BD1" s="514"/>
      <c r="BF1" s="512" t="s">
        <v>37</v>
      </c>
      <c r="BG1" s="513"/>
      <c r="BH1" s="513"/>
      <c r="BI1" s="514"/>
      <c r="BK1" s="515" t="s">
        <v>36</v>
      </c>
      <c r="BL1" s="516"/>
      <c r="BM1" s="516"/>
      <c r="BN1" s="517"/>
      <c r="BO1" s="7"/>
      <c r="BP1" s="509" t="s">
        <v>35</v>
      </c>
      <c r="BQ1" s="510"/>
      <c r="BR1" s="510"/>
      <c r="BS1" s="511"/>
      <c r="BU1" s="515" t="s">
        <v>34</v>
      </c>
      <c r="BV1" s="516"/>
      <c r="BW1" s="516"/>
      <c r="BX1" s="517"/>
      <c r="BY1" s="7"/>
      <c r="BZ1" s="509" t="s">
        <v>33</v>
      </c>
      <c r="CA1" s="510"/>
      <c r="CB1" s="510"/>
      <c r="CC1" s="511"/>
    </row>
    <row r="2" spans="1:81" s="141" customFormat="1">
      <c r="A2"/>
      <c r="B2" s="142"/>
      <c r="C2" s="143" t="s">
        <v>47</v>
      </c>
      <c r="D2" s="143" t="s">
        <v>49</v>
      </c>
      <c r="E2" s="143" t="s">
        <v>48</v>
      </c>
      <c r="F2" s="168" t="s">
        <v>59</v>
      </c>
      <c r="G2" s="169" t="s">
        <v>9</v>
      </c>
      <c r="I2" s="144"/>
      <c r="J2" s="145"/>
      <c r="K2" s="146" t="str">
        <f>C2</f>
        <v>HDCAX</v>
      </c>
      <c r="L2" s="147" t="str">
        <f>D2</f>
        <v>HDCTX</v>
      </c>
      <c r="M2" s="148" t="str">
        <f>$F$2</f>
        <v>SP500</v>
      </c>
      <c r="N2" s="149" t="s">
        <v>9</v>
      </c>
      <c r="O2" s="147" t="str">
        <f>E2</f>
        <v>HDCEX</v>
      </c>
      <c r="P2" s="150"/>
      <c r="Q2" s="136" t="str">
        <f>$K$2</f>
        <v>HDCAX</v>
      </c>
      <c r="R2" s="137" t="str">
        <f>$L$2</f>
        <v>HDCTX</v>
      </c>
      <c r="S2" s="138" t="str">
        <f>$F$2</f>
        <v>SP500</v>
      </c>
      <c r="T2" s="151" t="str">
        <f>$G$2</f>
        <v>BENCH</v>
      </c>
      <c r="U2" s="137" t="str">
        <f>$O$2</f>
        <v>HDCEX</v>
      </c>
      <c r="V2" s="152"/>
      <c r="W2" s="136" t="str">
        <f>$K$2</f>
        <v>HDCAX</v>
      </c>
      <c r="X2" s="137" t="str">
        <f>$L$2</f>
        <v>HDCTX</v>
      </c>
      <c r="Y2" s="153" t="str">
        <f>M2</f>
        <v>SP500</v>
      </c>
      <c r="Z2" s="139" t="s">
        <v>9</v>
      </c>
      <c r="AA2" s="152"/>
      <c r="AB2" s="136" t="str">
        <f>$K$2</f>
        <v>HDCAX</v>
      </c>
      <c r="AC2" s="137" t="str">
        <f>$L$2</f>
        <v>HDCTX</v>
      </c>
      <c r="AD2" s="153" t="str">
        <f>Y2</f>
        <v>SP500</v>
      </c>
      <c r="AE2" s="139" t="s">
        <v>9</v>
      </c>
      <c r="AF2" s="150"/>
      <c r="AG2" s="136" t="str">
        <f>$K$2</f>
        <v>HDCAX</v>
      </c>
      <c r="AH2" s="137" t="str">
        <f>$L$2</f>
        <v>HDCTX</v>
      </c>
      <c r="AI2" s="153" t="str">
        <f>AD2</f>
        <v>SP500</v>
      </c>
      <c r="AJ2" s="139" t="s">
        <v>9</v>
      </c>
      <c r="AK2" s="154"/>
      <c r="AL2" s="136" t="str">
        <f>AG2</f>
        <v>HDCAX</v>
      </c>
      <c r="AM2" s="137" t="str">
        <f>AH2</f>
        <v>HDCTX</v>
      </c>
      <c r="AN2" s="153" t="str">
        <f>AI2</f>
        <v>SP500</v>
      </c>
      <c r="AO2" s="139" t="str">
        <f>AJ2</f>
        <v>BENCH</v>
      </c>
      <c r="AP2" s="155"/>
      <c r="AQ2" s="136" t="str">
        <f>AL2</f>
        <v>HDCAX</v>
      </c>
      <c r="AR2" s="137" t="str">
        <f>AM2</f>
        <v>HDCTX</v>
      </c>
      <c r="AS2" s="153" t="str">
        <f>AN2</f>
        <v>SP500</v>
      </c>
      <c r="AT2" s="139" t="str">
        <f>AO2</f>
        <v>BENCH</v>
      </c>
      <c r="AU2" s="156"/>
      <c r="AV2" s="136" t="str">
        <f>$K$2</f>
        <v>HDCAX</v>
      </c>
      <c r="AW2" s="137" t="str">
        <f>$L$2</f>
        <v>HDCTX</v>
      </c>
      <c r="AX2" s="138" t="str">
        <f>$F$2</f>
        <v>SP500</v>
      </c>
      <c r="AY2" s="151" t="str">
        <f>$G$2</f>
        <v>BENCH</v>
      </c>
      <c r="AZ2" s="154"/>
      <c r="BA2" s="136" t="str">
        <f>$K$2</f>
        <v>HDCAX</v>
      </c>
      <c r="BB2" s="137" t="str">
        <f>$L$2</f>
        <v>HDCTX</v>
      </c>
      <c r="BC2" s="138" t="str">
        <f>$F$2</f>
        <v>SP500</v>
      </c>
      <c r="BD2" s="139" t="s">
        <v>9</v>
      </c>
      <c r="BE2" s="155"/>
      <c r="BF2" s="136" t="str">
        <f>$K$2</f>
        <v>HDCAX</v>
      </c>
      <c r="BG2" s="137" t="str">
        <f>$L$2</f>
        <v>HDCTX</v>
      </c>
      <c r="BH2" s="138" t="str">
        <f>$F$2</f>
        <v>SP500</v>
      </c>
      <c r="BI2" s="139" t="s">
        <v>9</v>
      </c>
      <c r="BJ2" s="156"/>
      <c r="BK2" s="136" t="str">
        <f>$K$2</f>
        <v>HDCAX</v>
      </c>
      <c r="BL2" s="137" t="str">
        <f>$L$2</f>
        <v>HDCTX</v>
      </c>
      <c r="BM2" s="138" t="str">
        <f>$F$2</f>
        <v>SP500</v>
      </c>
      <c r="BN2" s="139" t="s">
        <v>9</v>
      </c>
      <c r="BO2" s="154"/>
      <c r="BP2" s="136" t="str">
        <f>$K$2</f>
        <v>HDCAX</v>
      </c>
      <c r="BQ2" s="137" t="str">
        <f>$L$2</f>
        <v>HDCTX</v>
      </c>
      <c r="BR2" s="138" t="str">
        <f>$F$2</f>
        <v>SP500</v>
      </c>
      <c r="BS2" s="139" t="s">
        <v>9</v>
      </c>
      <c r="BT2" s="155"/>
      <c r="BU2" s="136" t="str">
        <f>$K$2</f>
        <v>HDCAX</v>
      </c>
      <c r="BV2" s="137" t="str">
        <f>$L$2</f>
        <v>HDCTX</v>
      </c>
      <c r="BW2" s="138" t="str">
        <f>$F$2</f>
        <v>SP500</v>
      </c>
      <c r="BX2" s="139" t="s">
        <v>9</v>
      </c>
      <c r="BY2" s="155"/>
      <c r="BZ2" s="136" t="str">
        <f>$K$2</f>
        <v>HDCAX</v>
      </c>
      <c r="CA2" s="137" t="str">
        <f>$L$2</f>
        <v>HDCTX</v>
      </c>
      <c r="CB2" s="138" t="str">
        <f>$F$2</f>
        <v>SP500</v>
      </c>
      <c r="CC2" s="139" t="s">
        <v>9</v>
      </c>
    </row>
    <row r="3" spans="1:81">
      <c r="B3" s="140" t="s">
        <v>32</v>
      </c>
      <c r="C3" s="524" t="s">
        <v>52</v>
      </c>
      <c r="D3" s="525"/>
      <c r="E3" s="525"/>
      <c r="F3" s="171" t="s">
        <v>113</v>
      </c>
      <c r="G3" s="172"/>
      <c r="I3" s="101">
        <f>C5</f>
        <v>36950</v>
      </c>
      <c r="J3" s="80"/>
      <c r="K3" s="100"/>
      <c r="L3" s="96"/>
      <c r="M3" s="96"/>
      <c r="N3" s="42"/>
      <c r="O3" s="96"/>
      <c r="P3"/>
      <c r="Q3" s="235">
        <v>10000</v>
      </c>
      <c r="R3" s="244">
        <v>10000</v>
      </c>
      <c r="S3" s="244">
        <v>10000</v>
      </c>
      <c r="T3" s="360">
        <v>10000</v>
      </c>
      <c r="U3" s="99">
        <f>T3</f>
        <v>10000</v>
      </c>
      <c r="V3" s="98"/>
      <c r="W3" s="62"/>
      <c r="X3" s="96"/>
      <c r="Y3" s="96"/>
      <c r="Z3" s="60"/>
      <c r="AA3" s="98"/>
      <c r="AB3" s="43"/>
      <c r="AC3" s="96"/>
      <c r="AD3" s="96"/>
      <c r="AE3" s="42"/>
      <c r="AF3" s="98"/>
      <c r="AG3" s="43"/>
      <c r="AH3" s="96"/>
      <c r="AI3" s="96"/>
      <c r="AJ3" s="42"/>
      <c r="AK3" s="26"/>
      <c r="AL3" s="35"/>
      <c r="AM3" s="96"/>
      <c r="AN3" s="96"/>
      <c r="AO3" s="78"/>
      <c r="AP3" s="26"/>
      <c r="AQ3" s="35"/>
      <c r="AR3" s="96"/>
      <c r="AS3" s="96"/>
      <c r="AT3" s="78"/>
      <c r="AU3" s="25"/>
      <c r="AV3" s="59"/>
      <c r="AW3" s="94"/>
      <c r="AX3" s="94"/>
      <c r="AY3" s="58"/>
      <c r="AZ3" s="25"/>
      <c r="BA3" s="35"/>
      <c r="BB3" s="96"/>
      <c r="BC3" s="96"/>
      <c r="BD3" s="78"/>
      <c r="BE3" s="25"/>
      <c r="BF3" s="35"/>
      <c r="BG3" s="96"/>
      <c r="BH3" s="96"/>
      <c r="BI3" s="78"/>
      <c r="BJ3" s="25"/>
      <c r="BK3" s="43"/>
      <c r="BL3" s="96"/>
      <c r="BM3" s="96"/>
      <c r="BN3" s="42"/>
      <c r="BO3" s="26"/>
      <c r="BP3" s="97">
        <v>100</v>
      </c>
      <c r="BQ3" s="94">
        <f>BP3</f>
        <v>100</v>
      </c>
      <c r="BR3" s="94">
        <f>BQ3</f>
        <v>100</v>
      </c>
      <c r="BS3" s="93">
        <f>BP3</f>
        <v>100</v>
      </c>
      <c r="BT3" s="25"/>
      <c r="BU3" s="43"/>
      <c r="BV3" s="96"/>
      <c r="BW3" s="96"/>
      <c r="BX3" s="42"/>
      <c r="BY3" s="26"/>
      <c r="BZ3" s="95">
        <f>BP3</f>
        <v>100</v>
      </c>
      <c r="CA3" s="94">
        <f>BZ3</f>
        <v>100</v>
      </c>
      <c r="CB3" s="94">
        <f>CA3</f>
        <v>100</v>
      </c>
      <c r="CC3" s="93">
        <f>BP3</f>
        <v>100</v>
      </c>
    </row>
    <row r="4" spans="1:81" s="69" customFormat="1">
      <c r="A4"/>
      <c r="B4" s="140" t="s">
        <v>94</v>
      </c>
      <c r="C4" s="524" t="s">
        <v>96</v>
      </c>
      <c r="D4" s="525"/>
      <c r="E4" s="525"/>
      <c r="F4" s="173"/>
      <c r="G4" s="167"/>
      <c r="H4"/>
      <c r="I4" s="112">
        <f>EOMONTH(I3,1)</f>
        <v>36981</v>
      </c>
      <c r="J4" s="128"/>
      <c r="K4" s="114">
        <f>Q4/Q3-1</f>
        <v>4.0000000000000036E-3</v>
      </c>
      <c r="L4" s="115">
        <f>R4/R3-1</f>
        <v>4.0000000000000036E-3</v>
      </c>
      <c r="M4" s="115">
        <v>-6.3351608948111093E-2</v>
      </c>
      <c r="N4" s="116">
        <v>-3.946603928718706E-2</v>
      </c>
      <c r="O4" s="130">
        <f t="shared" ref="O4:O67" si="0">K4-(0.01/12)</f>
        <v>3.1666666666666701E-3</v>
      </c>
      <c r="Q4" s="236">
        <v>10040</v>
      </c>
      <c r="R4" s="245">
        <v>10040</v>
      </c>
      <c r="S4" s="245">
        <f>S3*(1+M4)</f>
        <v>9366.4839105188894</v>
      </c>
      <c r="T4" s="241">
        <f>T3*(1+N4)</f>
        <v>9605.3396071281295</v>
      </c>
      <c r="U4" s="163">
        <f t="shared" ref="U4:U67" si="1">U3*(1+O4)</f>
        <v>10031.666666666668</v>
      </c>
      <c r="V4" s="129"/>
      <c r="W4" s="118">
        <f t="shared" ref="W4:W67" si="2">(Q4-$Q$3)/$Q$3</f>
        <v>4.0000000000000001E-3</v>
      </c>
      <c r="X4" s="119">
        <f t="shared" ref="X4:Y35" si="3">(R4-$R$3)/$R$3</f>
        <v>4.0000000000000001E-3</v>
      </c>
      <c r="Y4" s="119">
        <f t="shared" si="3"/>
        <v>-6.3351608948111066E-2</v>
      </c>
      <c r="Z4" s="120">
        <f t="shared" ref="Z4:Z67" si="4">(T4-$T$3)/$T$3</f>
        <v>-3.9466039287187053E-2</v>
      </c>
      <c r="AA4" s="129"/>
      <c r="AB4" s="114">
        <f>(Q4-Q3)/Q3</f>
        <v>4.0000000000000001E-3</v>
      </c>
      <c r="AC4" s="115">
        <f>(R4-R3)/R3</f>
        <v>4.0000000000000001E-3</v>
      </c>
      <c r="AD4" s="115">
        <f>(S4-S3)/S3</f>
        <v>-6.3351608948111066E-2</v>
      </c>
      <c r="AE4" s="116">
        <f>(T4-T3)/T3</f>
        <v>-3.9466039287187053E-2</v>
      </c>
      <c r="AF4" s="129"/>
      <c r="AG4" s="114"/>
      <c r="AH4" s="115"/>
      <c r="AI4" s="115"/>
      <c r="AJ4" s="116"/>
      <c r="AK4" s="115"/>
      <c r="AL4" s="114">
        <f t="shared" ref="AL4:AO35" si="5">K4-0</f>
        <v>4.0000000000000036E-3</v>
      </c>
      <c r="AM4" s="115">
        <f t="shared" si="5"/>
        <v>4.0000000000000036E-3</v>
      </c>
      <c r="AN4" s="115">
        <f t="shared" si="5"/>
        <v>-6.3351608948111093E-2</v>
      </c>
      <c r="AO4" s="116">
        <f t="shared" si="5"/>
        <v>-3.946603928718706E-2</v>
      </c>
      <c r="AP4" s="115"/>
      <c r="AQ4" s="114">
        <f t="shared" ref="AQ4:AT35" si="6">IF(AL4&lt;0,AL4,0)</f>
        <v>0</v>
      </c>
      <c r="AR4" s="115">
        <f t="shared" si="6"/>
        <v>0</v>
      </c>
      <c r="AS4" s="115">
        <f t="shared" si="6"/>
        <v>-6.3351608948111093E-2</v>
      </c>
      <c r="AT4" s="116">
        <f t="shared" si="6"/>
        <v>-3.946603928718706E-2</v>
      </c>
      <c r="AU4" s="110"/>
      <c r="AV4" s="121">
        <f t="shared" ref="AV4:AV67" si="7">IF(K4&lt;$C$33,((($C$33*100)-(K4*100))^2),0)</f>
        <v>0</v>
      </c>
      <c r="AW4" s="122">
        <f t="shared" ref="AW4:AW67" si="8">IF(L4&lt;$D$33,((($D$33*100)-(L4*100))^2),0)</f>
        <v>0</v>
      </c>
      <c r="AX4" s="122">
        <f t="shared" ref="AX4:AX67" si="9">IF(M4&lt;$F$33,((($F$33*100)-(M4*100))^2),0)</f>
        <v>40.13426356314389</v>
      </c>
      <c r="AY4" s="132">
        <f t="shared" ref="AY4:AY67" si="10">IF(N4&lt;$G$33,((($G$33*100)-(N4*100))^2),0)</f>
        <v>15.575682570177925</v>
      </c>
      <c r="AZ4" s="110"/>
      <c r="BA4" s="133">
        <f t="shared" ref="BA4:BA67" si="11">K4-N4</f>
        <v>4.3466039287187064E-2</v>
      </c>
      <c r="BB4" s="115">
        <f t="shared" ref="BB4:BB67" si="12">L4-N4</f>
        <v>4.3466039287187064E-2</v>
      </c>
      <c r="BC4" s="115">
        <f t="shared" ref="BC4:BC67" si="13">M4-N4</f>
        <v>-2.3885569660924033E-2</v>
      </c>
      <c r="BD4" s="131"/>
      <c r="BE4" s="110"/>
      <c r="BF4" s="133">
        <f>(Q4-(MAX($Q$3:Q4)))/(MAX($Q$3:Q4))</f>
        <v>0</v>
      </c>
      <c r="BG4" s="115">
        <f>(R4-(MAX($R$3:R4)))/(MAX($R$3:R4))</f>
        <v>0</v>
      </c>
      <c r="BH4" s="115">
        <f>(S4-(MAX($S$3:S4)))/(MAX($S$3:S4))</f>
        <v>-6.3351608948111066E-2</v>
      </c>
      <c r="BI4" s="116">
        <f>(T4-(MAX($T$3:T4)))/(MAX($T$3:T4))</f>
        <v>-3.9466039287187053E-2</v>
      </c>
      <c r="BJ4" s="110"/>
      <c r="BK4" s="114">
        <f t="shared" ref="BK4:BK67" si="14">SUMIF(BN4,"&gt;0",AB4)</f>
        <v>0</v>
      </c>
      <c r="BL4" s="115">
        <f t="shared" ref="BL4:BL67" si="15">SUMIF(BN4,"&gt;0",AC4)</f>
        <v>0</v>
      </c>
      <c r="BM4" s="115">
        <f>SUMIF(BN4,"&gt;0",AD4)</f>
        <v>0</v>
      </c>
      <c r="BN4" s="116">
        <f t="shared" ref="BN4:BN67" si="16">SUMIF(AE4,"&gt;0")</f>
        <v>0</v>
      </c>
      <c r="BO4" s="115"/>
      <c r="BP4" s="125">
        <f t="shared" ref="BP4:BS19" si="17">BP3*(1+BK4)</f>
        <v>100</v>
      </c>
      <c r="BQ4" s="126">
        <f t="shared" si="17"/>
        <v>100</v>
      </c>
      <c r="BR4" s="126">
        <f t="shared" si="17"/>
        <v>100</v>
      </c>
      <c r="BS4" s="127">
        <f t="shared" si="17"/>
        <v>100</v>
      </c>
      <c r="BT4" s="110"/>
      <c r="BU4" s="114">
        <f t="shared" ref="BU4:BU67" si="18">SUMIF(BX4,"&lt;0",AB4)</f>
        <v>4.0000000000000001E-3</v>
      </c>
      <c r="BV4" s="115">
        <f t="shared" ref="BV4:BV67" si="19">SUMIF(BX4,"&lt;0",AC4)</f>
        <v>4.0000000000000001E-3</v>
      </c>
      <c r="BW4" s="115">
        <f>SUMIF(BX4,"&lt;0",AD4)</f>
        <v>-6.3351608948111066E-2</v>
      </c>
      <c r="BX4" s="116">
        <f t="shared" ref="BX4:BX67" si="20">SUMIF(AE4,"&lt;0")</f>
        <v>-3.9466039287187053E-2</v>
      </c>
      <c r="BY4" s="115"/>
      <c r="BZ4" s="125">
        <f t="shared" ref="BZ4:CC19" si="21">BZ3*(1+BU4)</f>
        <v>100.4</v>
      </c>
      <c r="CA4" s="126">
        <f t="shared" si="21"/>
        <v>100.4</v>
      </c>
      <c r="CB4" s="126">
        <f t="shared" si="21"/>
        <v>93.664839105188889</v>
      </c>
      <c r="CC4" s="127">
        <f t="shared" si="21"/>
        <v>96.053396071281298</v>
      </c>
    </row>
    <row r="5" spans="1:81">
      <c r="B5" s="91" t="s">
        <v>31</v>
      </c>
      <c r="C5" s="106">
        <v>36950</v>
      </c>
      <c r="D5" s="106">
        <f>C5</f>
        <v>36950</v>
      </c>
      <c r="E5" s="106">
        <v>41641</v>
      </c>
      <c r="F5" s="170">
        <f>C5</f>
        <v>36950</v>
      </c>
      <c r="G5" s="170">
        <f>D5</f>
        <v>36950</v>
      </c>
      <c r="I5" s="65">
        <f t="shared" ref="I5:I68" si="22">EOMONTH(I4,1)</f>
        <v>37011</v>
      </c>
      <c r="J5" s="80"/>
      <c r="K5" s="43">
        <f t="shared" ref="K5:L68" si="23">Q5/Q4-1</f>
        <v>9.9701195219124017E-3</v>
      </c>
      <c r="L5" s="34">
        <f t="shared" si="23"/>
        <v>1.1035856573705205E-2</v>
      </c>
      <c r="M5" s="34">
        <v>7.7707250206848988E-2</v>
      </c>
      <c r="N5" s="42">
        <v>6.7836149665024603E-2</v>
      </c>
      <c r="O5" s="84">
        <f t="shared" si="0"/>
        <v>9.1367861885790682E-3</v>
      </c>
      <c r="P5"/>
      <c r="Q5" s="237">
        <v>10140.1</v>
      </c>
      <c r="R5" s="246">
        <v>10150.799999999999</v>
      </c>
      <c r="S5" s="246">
        <f t="shared" ref="S5:T20" si="24">S4*(1+M5)</f>
        <v>10094.327619312005</v>
      </c>
      <c r="T5" s="242">
        <f>T4*(1+N5)</f>
        <v>10256.928862300661</v>
      </c>
      <c r="U5" s="164">
        <f t="shared" si="1"/>
        <v>10123.323860115097</v>
      </c>
      <c r="V5" s="79"/>
      <c r="W5" s="62">
        <f t="shared" si="2"/>
        <v>1.4010000000000036E-2</v>
      </c>
      <c r="X5" s="61">
        <f t="shared" si="3"/>
        <v>1.5079999999999927E-2</v>
      </c>
      <c r="Y5" s="61">
        <f t="shared" si="3"/>
        <v>9.4327619312005485E-3</v>
      </c>
      <c r="Z5" s="60">
        <f t="shared" si="4"/>
        <v>2.5692886230066141E-2</v>
      </c>
      <c r="AA5" s="79"/>
      <c r="AB5" s="43"/>
      <c r="AC5" s="34"/>
      <c r="AD5" s="34"/>
      <c r="AE5" s="42"/>
      <c r="AF5" s="79"/>
      <c r="AG5" s="43"/>
      <c r="AH5" s="34"/>
      <c r="AI5" s="34"/>
      <c r="AJ5" s="42"/>
      <c r="AK5" s="34"/>
      <c r="AL5" s="43">
        <f t="shared" si="5"/>
        <v>9.9701195219124017E-3</v>
      </c>
      <c r="AM5" s="34">
        <f t="shared" si="5"/>
        <v>1.1035856573705205E-2</v>
      </c>
      <c r="AN5" s="34">
        <f t="shared" si="5"/>
        <v>7.7707250206848988E-2</v>
      </c>
      <c r="AO5" s="42">
        <f t="shared" si="5"/>
        <v>6.7836149665024603E-2</v>
      </c>
      <c r="AP5" s="34"/>
      <c r="AQ5" s="43">
        <f t="shared" si="6"/>
        <v>0</v>
      </c>
      <c r="AR5" s="34">
        <f t="shared" si="6"/>
        <v>0</v>
      </c>
      <c r="AS5" s="34">
        <f t="shared" si="6"/>
        <v>0</v>
      </c>
      <c r="AT5" s="42">
        <f t="shared" si="6"/>
        <v>0</v>
      </c>
      <c r="AU5" s="25"/>
      <c r="AV5" s="59">
        <f t="shared" si="7"/>
        <v>0</v>
      </c>
      <c r="AW5" s="30">
        <f t="shared" si="8"/>
        <v>0</v>
      </c>
      <c r="AX5" s="30">
        <f t="shared" si="9"/>
        <v>0</v>
      </c>
      <c r="AY5" s="58">
        <f t="shared" si="10"/>
        <v>0</v>
      </c>
      <c r="AZ5" s="25"/>
      <c r="BA5" s="43">
        <f t="shared" si="11"/>
        <v>-5.7866030143112202E-2</v>
      </c>
      <c r="BB5" s="34">
        <f t="shared" si="12"/>
        <v>-5.6800293091319398E-2</v>
      </c>
      <c r="BC5" s="34">
        <f t="shared" si="13"/>
        <v>9.8711005418243847E-3</v>
      </c>
      <c r="BD5" s="78"/>
      <c r="BE5" s="25"/>
      <c r="BF5" s="43">
        <f>(Q5-(MAX($Q$3:Q5)))/(MAX($Q$3:Q5))</f>
        <v>0</v>
      </c>
      <c r="BG5" s="34">
        <f>(R5-(MAX($R$3:R5)))/(MAX($R$3:R5))</f>
        <v>0</v>
      </c>
      <c r="BH5" s="34">
        <f>(S5-(MAX($S$3:S5)))/(MAX($S$3:S5))</f>
        <v>0</v>
      </c>
      <c r="BI5" s="42">
        <f>(T5-(MAX($T$3:T5)))/(MAX($T$3:T5))</f>
        <v>0</v>
      </c>
      <c r="BJ5" s="25"/>
      <c r="BK5" s="43">
        <f t="shared" si="14"/>
        <v>0</v>
      </c>
      <c r="BL5" s="34">
        <f t="shared" si="15"/>
        <v>0</v>
      </c>
      <c r="BM5" s="34">
        <f t="shared" ref="BM5:BM68" si="25">SUMIF(BN5,"&gt;0",AD5)</f>
        <v>0</v>
      </c>
      <c r="BN5" s="42">
        <f t="shared" si="16"/>
        <v>0</v>
      </c>
      <c r="BO5" s="34"/>
      <c r="BP5" s="37">
        <f t="shared" si="17"/>
        <v>100</v>
      </c>
      <c r="BQ5" s="36">
        <f t="shared" si="17"/>
        <v>100</v>
      </c>
      <c r="BR5" s="36">
        <f t="shared" si="17"/>
        <v>100</v>
      </c>
      <c r="BS5" s="38">
        <f t="shared" si="17"/>
        <v>100</v>
      </c>
      <c r="BT5" s="25"/>
      <c r="BU5" s="43">
        <f t="shared" si="18"/>
        <v>0</v>
      </c>
      <c r="BV5" s="34">
        <f t="shared" si="19"/>
        <v>0</v>
      </c>
      <c r="BW5" s="34">
        <f t="shared" ref="BW5:BW68" si="26">SUMIF(BX5,"&lt;0",AD5)</f>
        <v>0</v>
      </c>
      <c r="BX5" s="42">
        <f t="shared" si="20"/>
        <v>0</v>
      </c>
      <c r="BY5" s="34"/>
      <c r="BZ5" s="37">
        <f t="shared" si="21"/>
        <v>100.4</v>
      </c>
      <c r="CA5" s="36">
        <f t="shared" si="21"/>
        <v>100.4</v>
      </c>
      <c r="CB5" s="36">
        <f t="shared" si="21"/>
        <v>93.664839105188889</v>
      </c>
      <c r="CC5" s="38">
        <f t="shared" si="21"/>
        <v>96.053396071281298</v>
      </c>
    </row>
    <row r="6" spans="1:81">
      <c r="B6" s="91" t="s">
        <v>30</v>
      </c>
      <c r="C6" s="522">
        <f>'[1]Dividend Capture -INPUTS'!C2:D2</f>
        <v>44196</v>
      </c>
      <c r="D6" s="523"/>
      <c r="E6" s="523"/>
      <c r="F6" s="523"/>
      <c r="G6" s="523"/>
      <c r="I6" s="65">
        <f t="shared" si="22"/>
        <v>37042</v>
      </c>
      <c r="J6" s="80"/>
      <c r="K6" s="43">
        <f t="shared" si="23"/>
        <v>1.5296693326495747E-2</v>
      </c>
      <c r="L6" s="34">
        <f t="shared" si="23"/>
        <v>1.4457973755763076E-2</v>
      </c>
      <c r="M6" s="34">
        <v>6.7033728851431107E-3</v>
      </c>
      <c r="N6" s="42">
        <v>1.046132875515271E-2</v>
      </c>
      <c r="O6" s="84">
        <f t="shared" si="0"/>
        <v>1.4463359993162414E-2</v>
      </c>
      <c r="P6"/>
      <c r="Q6" s="237">
        <v>10295.209999999999</v>
      </c>
      <c r="R6" s="246">
        <v>10297.56</v>
      </c>
      <c r="S6" s="246">
        <f t="shared" si="24"/>
        <v>10161.993661369053</v>
      </c>
      <c r="T6" s="242">
        <f>T5*(1+N6)</f>
        <v>10364.229967147403</v>
      </c>
      <c r="U6" s="164">
        <f t="shared" si="1"/>
        <v>10269.741137431312</v>
      </c>
      <c r="V6" s="79"/>
      <c r="W6" s="62">
        <f t="shared" si="2"/>
        <v>2.9520999999999912E-2</v>
      </c>
      <c r="X6" s="61">
        <f t="shared" si="3"/>
        <v>2.9755999999999949E-2</v>
      </c>
      <c r="Y6" s="61">
        <f t="shared" si="3"/>
        <v>1.6199366136905338E-2</v>
      </c>
      <c r="Z6" s="60">
        <f t="shared" si="4"/>
        <v>3.6422996714740294E-2</v>
      </c>
      <c r="AA6" s="79"/>
      <c r="AB6" s="43"/>
      <c r="AC6" s="34"/>
      <c r="AD6" s="34"/>
      <c r="AE6" s="42"/>
      <c r="AF6" s="79"/>
      <c r="AG6" s="43"/>
      <c r="AH6" s="34"/>
      <c r="AI6" s="34"/>
      <c r="AJ6" s="42"/>
      <c r="AK6" s="34"/>
      <c r="AL6" s="43">
        <f t="shared" si="5"/>
        <v>1.5296693326495747E-2</v>
      </c>
      <c r="AM6" s="34">
        <f t="shared" si="5"/>
        <v>1.4457973755763076E-2</v>
      </c>
      <c r="AN6" s="34">
        <f t="shared" si="5"/>
        <v>6.7033728851431107E-3</v>
      </c>
      <c r="AO6" s="42">
        <f t="shared" si="5"/>
        <v>1.046132875515271E-2</v>
      </c>
      <c r="AP6" s="34"/>
      <c r="AQ6" s="43">
        <f t="shared" si="6"/>
        <v>0</v>
      </c>
      <c r="AR6" s="34">
        <f t="shared" si="6"/>
        <v>0</v>
      </c>
      <c r="AS6" s="34">
        <f t="shared" si="6"/>
        <v>0</v>
      </c>
      <c r="AT6" s="42">
        <f t="shared" si="6"/>
        <v>0</v>
      </c>
      <c r="AU6" s="25"/>
      <c r="AV6" s="59">
        <f t="shared" si="7"/>
        <v>0</v>
      </c>
      <c r="AW6" s="30">
        <f t="shared" si="8"/>
        <v>0</v>
      </c>
      <c r="AX6" s="30">
        <f t="shared" si="9"/>
        <v>0</v>
      </c>
      <c r="AY6" s="58">
        <f t="shared" si="10"/>
        <v>0</v>
      </c>
      <c r="AZ6" s="25"/>
      <c r="BA6" s="43">
        <f t="shared" si="11"/>
        <v>4.8353645713430371E-3</v>
      </c>
      <c r="BB6" s="34">
        <f t="shared" si="12"/>
        <v>3.996645000610366E-3</v>
      </c>
      <c r="BC6" s="34">
        <f t="shared" si="13"/>
        <v>-3.7579558700095994E-3</v>
      </c>
      <c r="BD6" s="78"/>
      <c r="BE6" s="25"/>
      <c r="BF6" s="43">
        <f>(Q6-(MAX($Q$3:Q6)))/(MAX($Q$3:Q6))</f>
        <v>0</v>
      </c>
      <c r="BG6" s="34">
        <f>(R6-(MAX($R$3:R6)))/(MAX($R$3:R6))</f>
        <v>0</v>
      </c>
      <c r="BH6" s="34">
        <f>(S6-(MAX($S$3:S6)))/(MAX($S$3:S6))</f>
        <v>0</v>
      </c>
      <c r="BI6" s="42">
        <f>(T6-(MAX($T$3:T6)))/(MAX($T$3:T6))</f>
        <v>0</v>
      </c>
      <c r="BJ6" s="25"/>
      <c r="BK6" s="43">
        <f t="shared" si="14"/>
        <v>0</v>
      </c>
      <c r="BL6" s="34">
        <f t="shared" si="15"/>
        <v>0</v>
      </c>
      <c r="BM6" s="34">
        <f t="shared" si="25"/>
        <v>0</v>
      </c>
      <c r="BN6" s="42">
        <f t="shared" si="16"/>
        <v>0</v>
      </c>
      <c r="BO6" s="34"/>
      <c r="BP6" s="37">
        <f t="shared" si="17"/>
        <v>100</v>
      </c>
      <c r="BQ6" s="36">
        <f t="shared" si="17"/>
        <v>100</v>
      </c>
      <c r="BR6" s="36">
        <f t="shared" si="17"/>
        <v>100</v>
      </c>
      <c r="BS6" s="38">
        <f t="shared" si="17"/>
        <v>100</v>
      </c>
      <c r="BT6" s="25"/>
      <c r="BU6" s="43">
        <f t="shared" si="18"/>
        <v>0</v>
      </c>
      <c r="BV6" s="34">
        <f t="shared" si="19"/>
        <v>0</v>
      </c>
      <c r="BW6" s="34">
        <f t="shared" si="26"/>
        <v>0</v>
      </c>
      <c r="BX6" s="42">
        <f t="shared" si="20"/>
        <v>0</v>
      </c>
      <c r="BY6" s="34"/>
      <c r="BZ6" s="37">
        <f t="shared" si="21"/>
        <v>100.4</v>
      </c>
      <c r="CA6" s="36">
        <f t="shared" si="21"/>
        <v>100.4</v>
      </c>
      <c r="CB6" s="36">
        <f t="shared" si="21"/>
        <v>93.664839105188889</v>
      </c>
      <c r="CC6" s="38">
        <f t="shared" si="21"/>
        <v>96.053396071281298</v>
      </c>
    </row>
    <row r="7" spans="1:81" s="69" customFormat="1">
      <c r="A7" s="518" t="s">
        <v>93</v>
      </c>
      <c r="B7" s="92" t="s">
        <v>29</v>
      </c>
      <c r="C7" s="524">
        <v>0</v>
      </c>
      <c r="D7" s="525"/>
      <c r="E7" s="525"/>
      <c r="F7" s="525"/>
      <c r="G7" s="526"/>
      <c r="H7"/>
      <c r="I7" s="112">
        <f t="shared" si="22"/>
        <v>37072</v>
      </c>
      <c r="J7" s="128"/>
      <c r="K7" s="114">
        <f t="shared" si="23"/>
        <v>1.8265776025938374E-2</v>
      </c>
      <c r="L7" s="115">
        <f t="shared" si="23"/>
        <v>1.9413336751618715E-2</v>
      </c>
      <c r="M7" s="115">
        <v>-2.4341382626957064E-2</v>
      </c>
      <c r="N7" s="116">
        <v>-3.2385859382703885E-2</v>
      </c>
      <c r="O7" s="130">
        <f t="shared" si="0"/>
        <v>1.7432442692605042E-2</v>
      </c>
      <c r="Q7" s="236">
        <v>10483.26</v>
      </c>
      <c r="R7" s="245">
        <v>10497.47</v>
      </c>
      <c r="S7" s="245">
        <f t="shared" si="24"/>
        <v>9914.6366854049575</v>
      </c>
      <c r="T7" s="241">
        <f>T6*(1+N7)</f>
        <v>10028.575472821361</v>
      </c>
      <c r="U7" s="163">
        <f t="shared" si="1"/>
        <v>10448.767811277474</v>
      </c>
      <c r="V7" s="129"/>
      <c r="W7" s="118">
        <f t="shared" si="2"/>
        <v>4.8326000000000022E-2</v>
      </c>
      <c r="X7" s="119">
        <f t="shared" si="3"/>
        <v>4.9746999999999937E-2</v>
      </c>
      <c r="Y7" s="119">
        <f t="shared" si="3"/>
        <v>-8.5363314595042535E-3</v>
      </c>
      <c r="Z7" s="120">
        <f t="shared" si="4"/>
        <v>2.8575472821361471E-3</v>
      </c>
      <c r="AA7" s="129"/>
      <c r="AB7" s="114">
        <f>(Q7-Q4)/Q4</f>
        <v>4.4149402390438269E-2</v>
      </c>
      <c r="AC7" s="115">
        <f>(R7-R4)/R4</f>
        <v>4.5564741035856511E-2</v>
      </c>
      <c r="AD7" s="115">
        <f>(S7-S4)/S4</f>
        <v>5.8522790421971824E-2</v>
      </c>
      <c r="AE7" s="116">
        <f>(T7-T4)/T4</f>
        <v>4.4062561346519008E-2</v>
      </c>
      <c r="AF7" s="129"/>
      <c r="AG7" s="114"/>
      <c r="AH7" s="115"/>
      <c r="AI7" s="115"/>
      <c r="AJ7" s="116"/>
      <c r="AK7" s="115"/>
      <c r="AL7" s="114">
        <f t="shared" si="5"/>
        <v>1.8265776025938374E-2</v>
      </c>
      <c r="AM7" s="115">
        <f t="shared" si="5"/>
        <v>1.9413336751618715E-2</v>
      </c>
      <c r="AN7" s="115">
        <f t="shared" si="5"/>
        <v>-2.4341382626957064E-2</v>
      </c>
      <c r="AO7" s="116">
        <f t="shared" si="5"/>
        <v>-3.2385859382703885E-2</v>
      </c>
      <c r="AP7" s="115"/>
      <c r="AQ7" s="114">
        <f t="shared" si="6"/>
        <v>0</v>
      </c>
      <c r="AR7" s="115">
        <f t="shared" si="6"/>
        <v>0</v>
      </c>
      <c r="AS7" s="115">
        <f t="shared" si="6"/>
        <v>-2.4341382626957064E-2</v>
      </c>
      <c r="AT7" s="116">
        <f t="shared" si="6"/>
        <v>-3.2385859382703885E-2</v>
      </c>
      <c r="AU7" s="110"/>
      <c r="AV7" s="121">
        <f t="shared" si="7"/>
        <v>0</v>
      </c>
      <c r="AW7" s="122">
        <f t="shared" si="8"/>
        <v>0</v>
      </c>
      <c r="AX7" s="122">
        <f t="shared" si="9"/>
        <v>5.9250290819192717</v>
      </c>
      <c r="AY7" s="123">
        <f t="shared" si="10"/>
        <v>10.488438879562693</v>
      </c>
      <c r="AZ7" s="110"/>
      <c r="BA7" s="114">
        <f>K7-N7</f>
        <v>5.0651635408642259E-2</v>
      </c>
      <c r="BB7" s="115">
        <f t="shared" si="12"/>
        <v>5.17991961343226E-2</v>
      </c>
      <c r="BC7" s="115">
        <f t="shared" si="13"/>
        <v>8.0444767557468211E-3</v>
      </c>
      <c r="BD7" s="131"/>
      <c r="BE7" s="110"/>
      <c r="BF7" s="114">
        <f>(Q7-(MAX($Q$3:Q7)))/(MAX($Q$3:Q7))</f>
        <v>0</v>
      </c>
      <c r="BG7" s="115">
        <f>(R7-(MAX($R$3:R7)))/(MAX($R$3:R7))</f>
        <v>0</v>
      </c>
      <c r="BH7" s="115">
        <f>(S7-(MAX($S$3:S7)))/(MAX($S$3:S7))</f>
        <v>-2.4341382626957009E-2</v>
      </c>
      <c r="BI7" s="116">
        <f>(T7-(MAX($T$3:T7)))/(MAX($T$3:T7))</f>
        <v>-3.2385859382703878E-2</v>
      </c>
      <c r="BJ7" s="110"/>
      <c r="BK7" s="114">
        <f t="shared" si="14"/>
        <v>4.4149402390438269E-2</v>
      </c>
      <c r="BL7" s="115">
        <f t="shared" si="15"/>
        <v>4.5564741035856511E-2</v>
      </c>
      <c r="BM7" s="115">
        <f t="shared" si="25"/>
        <v>5.8522790421971824E-2</v>
      </c>
      <c r="BN7" s="116">
        <f t="shared" si="16"/>
        <v>4.4062561346519008E-2</v>
      </c>
      <c r="BO7" s="115"/>
      <c r="BP7" s="125">
        <f t="shared" si="17"/>
        <v>104.41494023904383</v>
      </c>
      <c r="BQ7" s="126">
        <f t="shared" si="17"/>
        <v>104.55647410358566</v>
      </c>
      <c r="BR7" s="126">
        <f t="shared" si="17"/>
        <v>105.85227904219718</v>
      </c>
      <c r="BS7" s="127">
        <f t="shared" si="17"/>
        <v>104.40625613465191</v>
      </c>
      <c r="BT7" s="110"/>
      <c r="BU7" s="114">
        <f t="shared" si="18"/>
        <v>0</v>
      </c>
      <c r="BV7" s="115">
        <f t="shared" si="19"/>
        <v>0</v>
      </c>
      <c r="BW7" s="115">
        <f t="shared" si="26"/>
        <v>0</v>
      </c>
      <c r="BX7" s="116">
        <f t="shared" si="20"/>
        <v>0</v>
      </c>
      <c r="BY7" s="115"/>
      <c r="BZ7" s="125">
        <f t="shared" si="21"/>
        <v>100.4</v>
      </c>
      <c r="CA7" s="126">
        <f t="shared" si="21"/>
        <v>100.4</v>
      </c>
      <c r="CB7" s="126">
        <f t="shared" si="21"/>
        <v>93.664839105188889</v>
      </c>
      <c r="CC7" s="127">
        <f t="shared" si="21"/>
        <v>96.053396071281298</v>
      </c>
    </row>
    <row r="8" spans="1:81">
      <c r="A8" s="518"/>
      <c r="B8" s="91" t="s">
        <v>28</v>
      </c>
      <c r="C8" s="527">
        <v>7.2300000000000001E-4</v>
      </c>
      <c r="D8" s="528">
        <v>9.6599999999999995E-4</v>
      </c>
      <c r="E8" s="528">
        <v>9.6599999999999995E-4</v>
      </c>
      <c r="F8" s="528">
        <v>9.6599999999999995E-4</v>
      </c>
      <c r="G8" s="529">
        <v>9.6599999999999995E-4</v>
      </c>
      <c r="H8" s="375"/>
      <c r="I8" s="65">
        <f t="shared" si="22"/>
        <v>37103</v>
      </c>
      <c r="J8" s="80"/>
      <c r="K8" s="43">
        <f t="shared" si="23"/>
        <v>-2.9303861585040503E-3</v>
      </c>
      <c r="L8" s="34">
        <f t="shared" si="23"/>
        <v>-3.7113704540235881E-3</v>
      </c>
      <c r="M8" s="34">
        <v>-9.8406365206028523E-3</v>
      </c>
      <c r="N8" s="42">
        <v>-1.7292097130467865E-2</v>
      </c>
      <c r="O8" s="84">
        <f t="shared" si="0"/>
        <v>-3.7637194918373838E-3</v>
      </c>
      <c r="P8"/>
      <c r="Q8" s="237">
        <v>10452.540000000001</v>
      </c>
      <c r="R8" s="246">
        <v>10458.51</v>
      </c>
      <c r="S8" s="246">
        <f t="shared" si="24"/>
        <v>9817.0703495500529</v>
      </c>
      <c r="T8" s="242">
        <f t="shared" si="24"/>
        <v>9855.1603716651061</v>
      </c>
      <c r="U8" s="164">
        <f t="shared" si="1"/>
        <v>10409.441580200486</v>
      </c>
      <c r="V8" s="79"/>
      <c r="W8" s="62">
        <f t="shared" si="2"/>
        <v>4.5254000000000086E-2</v>
      </c>
      <c r="X8" s="61">
        <f t="shared" si="3"/>
        <v>4.5851000000000024E-2</v>
      </c>
      <c r="Y8" s="61">
        <f t="shared" si="3"/>
        <v>-1.8292965044994707E-2</v>
      </c>
      <c r="Z8" s="60">
        <f t="shared" si="4"/>
        <v>-1.4483962833489386E-2</v>
      </c>
      <c r="AA8" s="79"/>
      <c r="AB8" s="43"/>
      <c r="AC8" s="34"/>
      <c r="AD8" s="34"/>
      <c r="AE8" s="42"/>
      <c r="AF8" s="79"/>
      <c r="AG8" s="43"/>
      <c r="AH8" s="34"/>
      <c r="AI8" s="34"/>
      <c r="AJ8" s="42"/>
      <c r="AK8" s="34"/>
      <c r="AL8" s="43">
        <f t="shared" si="5"/>
        <v>-2.9303861585040503E-3</v>
      </c>
      <c r="AM8" s="34">
        <f t="shared" si="5"/>
        <v>-3.7113704540235881E-3</v>
      </c>
      <c r="AN8" s="34">
        <f t="shared" si="5"/>
        <v>-9.8406365206028523E-3</v>
      </c>
      <c r="AO8" s="42">
        <f t="shared" si="5"/>
        <v>-1.7292097130467865E-2</v>
      </c>
      <c r="AP8" s="34"/>
      <c r="AQ8" s="43">
        <f t="shared" si="6"/>
        <v>-2.9303861585040503E-3</v>
      </c>
      <c r="AR8" s="34">
        <f t="shared" si="6"/>
        <v>-3.7113704540235881E-3</v>
      </c>
      <c r="AS8" s="34">
        <f t="shared" si="6"/>
        <v>-9.8406365206028523E-3</v>
      </c>
      <c r="AT8" s="42">
        <f t="shared" si="6"/>
        <v>-1.7292097130467865E-2</v>
      </c>
      <c r="AU8" s="25"/>
      <c r="AV8" s="59">
        <f t="shared" si="7"/>
        <v>8.5871630379521252E-2</v>
      </c>
      <c r="AW8" s="30">
        <f t="shared" si="8"/>
        <v>0.13774270646999254</v>
      </c>
      <c r="AX8" s="30">
        <f t="shared" si="9"/>
        <v>0.96838127130622609</v>
      </c>
      <c r="AY8" s="58">
        <f t="shared" si="10"/>
        <v>2.9901662316953499</v>
      </c>
      <c r="AZ8" s="25"/>
      <c r="BA8" s="43">
        <f t="shared" si="11"/>
        <v>1.4361710971963815E-2</v>
      </c>
      <c r="BB8" s="34">
        <f t="shared" si="12"/>
        <v>1.3580726676444277E-2</v>
      </c>
      <c r="BC8" s="34">
        <f t="shared" si="13"/>
        <v>7.4514606098650127E-3</v>
      </c>
      <c r="BD8" s="78"/>
      <c r="BE8" s="25"/>
      <c r="BF8" s="43">
        <f>(Q8-(MAX($Q$3:Q8)))/(MAX($Q$3:Q8))</f>
        <v>-2.9303861585040667E-3</v>
      </c>
      <c r="BG8" s="34">
        <f>(R8-(MAX($R$3:R8)))/(MAX($R$3:R8))</f>
        <v>-3.7113704540236007E-3</v>
      </c>
      <c r="BH8" s="34">
        <f>(S8-(MAX($S$3:S8)))/(MAX($S$3:S8))</f>
        <v>-3.3942484448719029E-2</v>
      </c>
      <c r="BI8" s="42">
        <f>(T8-(MAX($T$3:T8)))/(MAX($T$3:T8))</f>
        <v>-4.9117937087072419E-2</v>
      </c>
      <c r="BJ8" s="25"/>
      <c r="BK8" s="43">
        <f t="shared" si="14"/>
        <v>0</v>
      </c>
      <c r="BL8" s="34">
        <f t="shared" si="15"/>
        <v>0</v>
      </c>
      <c r="BM8" s="34">
        <f t="shared" si="25"/>
        <v>0</v>
      </c>
      <c r="BN8" s="42">
        <f t="shared" si="16"/>
        <v>0</v>
      </c>
      <c r="BO8" s="34"/>
      <c r="BP8" s="37">
        <f t="shared" si="17"/>
        <v>104.41494023904383</v>
      </c>
      <c r="BQ8" s="36">
        <f t="shared" si="17"/>
        <v>104.55647410358566</v>
      </c>
      <c r="BR8" s="36">
        <f t="shared" si="17"/>
        <v>105.85227904219718</v>
      </c>
      <c r="BS8" s="38">
        <f t="shared" si="17"/>
        <v>104.40625613465191</v>
      </c>
      <c r="BT8" s="25"/>
      <c r="BU8" s="43">
        <f t="shared" si="18"/>
        <v>0</v>
      </c>
      <c r="BV8" s="34">
        <f t="shared" si="19"/>
        <v>0</v>
      </c>
      <c r="BW8" s="34">
        <f t="shared" si="26"/>
        <v>0</v>
      </c>
      <c r="BX8" s="42">
        <f t="shared" si="20"/>
        <v>0</v>
      </c>
      <c r="BY8" s="34"/>
      <c r="BZ8" s="37">
        <f t="shared" si="21"/>
        <v>100.4</v>
      </c>
      <c r="CA8" s="36">
        <f t="shared" si="21"/>
        <v>100.4</v>
      </c>
      <c r="CB8" s="36">
        <f t="shared" si="21"/>
        <v>93.664839105188889</v>
      </c>
      <c r="CC8" s="38">
        <f t="shared" si="21"/>
        <v>96.053396071281298</v>
      </c>
    </row>
    <row r="9" spans="1:81">
      <c r="A9" s="201"/>
      <c r="B9" s="81" t="s">
        <v>27</v>
      </c>
      <c r="C9" s="250">
        <f>(COUNTA(K5:K241))+(29/31)</f>
        <v>237.93548387096774</v>
      </c>
      <c r="D9" s="218">
        <f>$C$9</f>
        <v>237.93548387096774</v>
      </c>
      <c r="E9" s="218">
        <f t="shared" ref="E9:G9" si="27">$C$9</f>
        <v>237.93548387096774</v>
      </c>
      <c r="F9" s="218">
        <f t="shared" si="27"/>
        <v>237.93548387096774</v>
      </c>
      <c r="G9" s="218">
        <f t="shared" si="27"/>
        <v>237.93548387096774</v>
      </c>
      <c r="I9" s="65">
        <f t="shared" si="22"/>
        <v>37134</v>
      </c>
      <c r="J9" s="80"/>
      <c r="K9" s="43">
        <f t="shared" si="23"/>
        <v>7.3398427559234758E-3</v>
      </c>
      <c r="L9" s="34">
        <f t="shared" si="23"/>
        <v>7.5632188523986343E-3</v>
      </c>
      <c r="M9" s="34">
        <v>-6.260567321570587E-2</v>
      </c>
      <c r="N9" s="42">
        <v>-5.7797995311573924E-2</v>
      </c>
      <c r="O9" s="84">
        <f t="shared" si="0"/>
        <v>6.5065094225901423E-3</v>
      </c>
      <c r="P9"/>
      <c r="Q9" s="237">
        <v>10529.26</v>
      </c>
      <c r="R9" s="246">
        <v>10537.61</v>
      </c>
      <c r="S9" s="246">
        <f t="shared" si="24"/>
        <v>9202.4660513105264</v>
      </c>
      <c r="T9" s="242">
        <f t="shared" si="24"/>
        <v>9285.5518587087972</v>
      </c>
      <c r="U9" s="164">
        <f t="shared" si="1"/>
        <v>10477.170709925964</v>
      </c>
      <c r="V9" s="79"/>
      <c r="W9" s="62">
        <f t="shared" si="2"/>
        <v>5.2926000000000022E-2</v>
      </c>
      <c r="X9" s="61">
        <f t="shared" si="3"/>
        <v>5.3761000000000059E-2</v>
      </c>
      <c r="Y9" s="61">
        <f t="shared" si="3"/>
        <v>-7.9753394868947364E-2</v>
      </c>
      <c r="Z9" s="60">
        <f t="shared" si="4"/>
        <v>-7.1444814129120279E-2</v>
      </c>
      <c r="AA9" s="79"/>
      <c r="AB9" s="43"/>
      <c r="AC9" s="34"/>
      <c r="AD9" s="34"/>
      <c r="AE9" s="42"/>
      <c r="AF9" s="79"/>
      <c r="AG9" s="43"/>
      <c r="AH9" s="34"/>
      <c r="AI9" s="34"/>
      <c r="AJ9" s="42"/>
      <c r="AK9" s="34"/>
      <c r="AL9" s="43">
        <f t="shared" si="5"/>
        <v>7.3398427559234758E-3</v>
      </c>
      <c r="AM9" s="34">
        <f t="shared" si="5"/>
        <v>7.5632188523986343E-3</v>
      </c>
      <c r="AN9" s="34">
        <f t="shared" si="5"/>
        <v>-6.260567321570587E-2</v>
      </c>
      <c r="AO9" s="42">
        <f t="shared" si="5"/>
        <v>-5.7797995311573924E-2</v>
      </c>
      <c r="AP9" s="34"/>
      <c r="AQ9" s="43">
        <f t="shared" si="6"/>
        <v>0</v>
      </c>
      <c r="AR9" s="34">
        <f t="shared" si="6"/>
        <v>0</v>
      </c>
      <c r="AS9" s="34">
        <f t="shared" si="6"/>
        <v>-6.260567321570587E-2</v>
      </c>
      <c r="AT9" s="42">
        <f t="shared" si="6"/>
        <v>-5.7797995311573924E-2</v>
      </c>
      <c r="AU9" s="25"/>
      <c r="AV9" s="59">
        <f t="shared" si="7"/>
        <v>0</v>
      </c>
      <c r="AW9" s="30">
        <f t="shared" si="8"/>
        <v>0</v>
      </c>
      <c r="AX9" s="30">
        <f t="shared" si="9"/>
        <v>39.194703187917511</v>
      </c>
      <c r="AY9" s="58">
        <f t="shared" si="10"/>
        <v>33.406082620367215</v>
      </c>
      <c r="AZ9" s="25"/>
      <c r="BA9" s="43">
        <f t="shared" si="11"/>
        <v>6.51378380674974E-2</v>
      </c>
      <c r="BB9" s="34">
        <f t="shared" si="12"/>
        <v>6.5361214163972559E-2</v>
      </c>
      <c r="BC9" s="34">
        <f t="shared" si="13"/>
        <v>-4.8076779041319462E-3</v>
      </c>
      <c r="BD9" s="78"/>
      <c r="BE9" s="25"/>
      <c r="BF9" s="43">
        <f>(Q9-(MAX($Q$3:Q9)))/(MAX($Q$3:Q9))</f>
        <v>0</v>
      </c>
      <c r="BG9" s="34">
        <f>(R9-(MAX($R$3:R9)))/(MAX($R$3:R9))</f>
        <v>0</v>
      </c>
      <c r="BH9" s="34">
        <f>(S9-(MAX($S$3:S9)))/(MAX($S$3:S9))</f>
        <v>-9.442316557489927E-2</v>
      </c>
      <c r="BI9" s="42">
        <f>(T9-(MAX($T$3:T9)))/(MAX($T$3:T9))</f>
        <v>-0.10407701410117355</v>
      </c>
      <c r="BJ9" s="25"/>
      <c r="BK9" s="43">
        <f t="shared" si="14"/>
        <v>0</v>
      </c>
      <c r="BL9" s="34">
        <f t="shared" si="15"/>
        <v>0</v>
      </c>
      <c r="BM9" s="34">
        <f t="shared" si="25"/>
        <v>0</v>
      </c>
      <c r="BN9" s="42">
        <f t="shared" si="16"/>
        <v>0</v>
      </c>
      <c r="BO9" s="34"/>
      <c r="BP9" s="37">
        <f t="shared" si="17"/>
        <v>104.41494023904383</v>
      </c>
      <c r="BQ9" s="36">
        <f t="shared" si="17"/>
        <v>104.55647410358566</v>
      </c>
      <c r="BR9" s="36">
        <f t="shared" si="17"/>
        <v>105.85227904219718</v>
      </c>
      <c r="BS9" s="38">
        <f t="shared" si="17"/>
        <v>104.40625613465191</v>
      </c>
      <c r="BT9" s="25"/>
      <c r="BU9" s="43">
        <f t="shared" si="18"/>
        <v>0</v>
      </c>
      <c r="BV9" s="34">
        <f t="shared" si="19"/>
        <v>0</v>
      </c>
      <c r="BW9" s="34">
        <f t="shared" si="26"/>
        <v>0</v>
      </c>
      <c r="BX9" s="42">
        <f t="shared" si="20"/>
        <v>0</v>
      </c>
      <c r="BY9" s="34"/>
      <c r="BZ9" s="37">
        <f t="shared" si="21"/>
        <v>100.4</v>
      </c>
      <c r="CA9" s="36">
        <f t="shared" si="21"/>
        <v>100.4</v>
      </c>
      <c r="CB9" s="36">
        <f t="shared" si="21"/>
        <v>93.664839105188889</v>
      </c>
      <c r="CC9" s="38">
        <f t="shared" si="21"/>
        <v>96.053396071281298</v>
      </c>
    </row>
    <row r="10" spans="1:81" s="69" customFormat="1">
      <c r="A10" s="201" t="s">
        <v>92</v>
      </c>
      <c r="B10" s="81" t="s">
        <v>26</v>
      </c>
      <c r="C10" s="87">
        <f>POWER(C53/C43,365/($B$53-$B$43))-1</f>
        <v>5.342797681150202E-2</v>
      </c>
      <c r="D10" s="87">
        <f>POWER(D53/D43,365/($B$53-$B$43))-1</f>
        <v>5.5924262748949793E-2</v>
      </c>
      <c r="E10" s="87">
        <f>POWER(E53/E43,365/($B$53-$B$43))-1</f>
        <v>4.4728229013300869E-2</v>
      </c>
      <c r="F10" s="87">
        <f>POWER(F53/F43,365/($B$53-$B$43))-1</f>
        <v>7.8557900441643458E-2</v>
      </c>
      <c r="G10" s="87">
        <f>POWER(G53/G43,365/($B$53-$B$43))-1</f>
        <v>6.290074752582675E-2</v>
      </c>
      <c r="H10"/>
      <c r="I10" s="112">
        <f t="shared" si="22"/>
        <v>37164</v>
      </c>
      <c r="J10" s="128"/>
      <c r="K10" s="114">
        <f t="shared" si="23"/>
        <v>-2.6730273542490246E-2</v>
      </c>
      <c r="L10" s="115">
        <f t="shared" si="23"/>
        <v>-2.6509806303326888E-2</v>
      </c>
      <c r="M10" s="115">
        <v>-8.0751392048668325E-2</v>
      </c>
      <c r="N10" s="116">
        <v>-9.4989794239317304E-2</v>
      </c>
      <c r="O10" s="130">
        <f t="shared" si="0"/>
        <v>-2.7563606875823578E-2</v>
      </c>
      <c r="Q10" s="236">
        <v>10247.81</v>
      </c>
      <c r="R10" s="245">
        <v>10258.26</v>
      </c>
      <c r="S10" s="245">
        <f t="shared" si="24"/>
        <v>8459.354107386589</v>
      </c>
      <c r="T10" s="241">
        <f t="shared" si="24"/>
        <v>8403.5191982515389</v>
      </c>
      <c r="U10" s="163">
        <f t="shared" si="1"/>
        <v>10188.382095306672</v>
      </c>
      <c r="V10" s="129"/>
      <c r="W10" s="118">
        <f t="shared" si="2"/>
        <v>2.4780999999999949E-2</v>
      </c>
      <c r="X10" s="119">
        <f t="shared" si="3"/>
        <v>2.5826000000000023E-2</v>
      </c>
      <c r="Y10" s="119">
        <f t="shared" si="3"/>
        <v>-0.15406458926134109</v>
      </c>
      <c r="Z10" s="120">
        <f t="shared" si="4"/>
        <v>-0.15964808017484611</v>
      </c>
      <c r="AA10" s="129"/>
      <c r="AB10" s="114">
        <f>(Q10-Q7)/Q7</f>
        <v>-2.2459616569654929E-2</v>
      </c>
      <c r="AC10" s="115">
        <f>(R10-R7)/R7</f>
        <v>-2.2787395439091432E-2</v>
      </c>
      <c r="AD10" s="115">
        <f>(S10-S7)/S7</f>
        <v>-0.14678123104204582</v>
      </c>
      <c r="AE10" s="116">
        <f>(T10-T7)/T7</f>
        <v>-0.16204258311401448</v>
      </c>
      <c r="AF10" s="129"/>
      <c r="AG10" s="114"/>
      <c r="AH10" s="115"/>
      <c r="AI10" s="115"/>
      <c r="AJ10" s="116"/>
      <c r="AK10" s="115"/>
      <c r="AL10" s="114">
        <f t="shared" si="5"/>
        <v>-2.6730273542490246E-2</v>
      </c>
      <c r="AM10" s="115">
        <f t="shared" si="5"/>
        <v>-2.6509806303326888E-2</v>
      </c>
      <c r="AN10" s="115">
        <f t="shared" si="5"/>
        <v>-8.0751392048668325E-2</v>
      </c>
      <c r="AO10" s="116">
        <f t="shared" si="5"/>
        <v>-9.4989794239317304E-2</v>
      </c>
      <c r="AP10" s="115"/>
      <c r="AQ10" s="114">
        <f t="shared" si="6"/>
        <v>-2.6730273542490246E-2</v>
      </c>
      <c r="AR10" s="115">
        <f t="shared" si="6"/>
        <v>-2.6509806303326888E-2</v>
      </c>
      <c r="AS10" s="115">
        <f t="shared" si="6"/>
        <v>-8.0751392048668325E-2</v>
      </c>
      <c r="AT10" s="116">
        <f t="shared" si="6"/>
        <v>-9.4989794239317304E-2</v>
      </c>
      <c r="AU10" s="110"/>
      <c r="AV10" s="121">
        <f t="shared" si="7"/>
        <v>7.1450752365635406</v>
      </c>
      <c r="AW10" s="122">
        <f t="shared" si="8"/>
        <v>7.0276983023991004</v>
      </c>
      <c r="AX10" s="122">
        <f t="shared" si="9"/>
        <v>65.207873177977348</v>
      </c>
      <c r="AY10" s="123">
        <f t="shared" si="10"/>
        <v>90.230610096278397</v>
      </c>
      <c r="AZ10" s="110"/>
      <c r="BA10" s="114">
        <f t="shared" si="11"/>
        <v>6.8259520696827058E-2</v>
      </c>
      <c r="BB10" s="115">
        <f t="shared" si="12"/>
        <v>6.8479987935990416E-2</v>
      </c>
      <c r="BC10" s="115">
        <f t="shared" si="13"/>
        <v>1.423840219064898E-2</v>
      </c>
      <c r="BD10" s="131"/>
      <c r="BE10" s="110"/>
      <c r="BF10" s="114">
        <f>(Q10-(MAX($Q$3:Q10)))/(MAX($Q$3:Q10))</f>
        <v>-2.6730273542490236E-2</v>
      </c>
      <c r="BG10" s="115">
        <f>(R10-(MAX($R$3:R10)))/(MAX($R$3:R10))</f>
        <v>-2.6509806303326878E-2</v>
      </c>
      <c r="BH10" s="115">
        <f>(S10-(MAX($S$3:S10)))/(MAX($S$3:S10))</f>
        <v>-0.16754975556175261</v>
      </c>
      <c r="BI10" s="116">
        <f>(T10-(MAX($T$3:T10)))/(MAX($T$3:T10))</f>
        <v>-0.18918055418597779</v>
      </c>
      <c r="BJ10" s="110"/>
      <c r="BK10" s="114">
        <f t="shared" si="14"/>
        <v>0</v>
      </c>
      <c r="BL10" s="115">
        <f t="shared" si="15"/>
        <v>0</v>
      </c>
      <c r="BM10" s="115">
        <f t="shared" si="25"/>
        <v>0</v>
      </c>
      <c r="BN10" s="116">
        <f t="shared" si="16"/>
        <v>0</v>
      </c>
      <c r="BO10" s="115"/>
      <c r="BP10" s="125">
        <f t="shared" si="17"/>
        <v>104.41494023904383</v>
      </c>
      <c r="BQ10" s="126">
        <f t="shared" si="17"/>
        <v>104.55647410358566</v>
      </c>
      <c r="BR10" s="126">
        <f t="shared" si="17"/>
        <v>105.85227904219718</v>
      </c>
      <c r="BS10" s="127">
        <f t="shared" si="17"/>
        <v>104.40625613465191</v>
      </c>
      <c r="BT10" s="110"/>
      <c r="BU10" s="114">
        <f t="shared" si="18"/>
        <v>-2.2459616569654929E-2</v>
      </c>
      <c r="BV10" s="115">
        <f t="shared" si="19"/>
        <v>-2.2787395439091432E-2</v>
      </c>
      <c r="BW10" s="115">
        <f t="shared" si="26"/>
        <v>-0.14678123104204582</v>
      </c>
      <c r="BX10" s="116">
        <f t="shared" si="20"/>
        <v>-0.16204258311401448</v>
      </c>
      <c r="BY10" s="115"/>
      <c r="BZ10" s="125">
        <f t="shared" si="21"/>
        <v>98.145054496406658</v>
      </c>
      <c r="CA10" s="126">
        <f t="shared" si="21"/>
        <v>98.112145497915222</v>
      </c>
      <c r="CB10" s="126">
        <f t="shared" si="21"/>
        <v>79.916598715974118</v>
      </c>
      <c r="CC10" s="127">
        <f t="shared" si="21"/>
        <v>80.488655655017354</v>
      </c>
    </row>
    <row r="11" spans="1:81">
      <c r="A11" s="201" t="s">
        <v>92</v>
      </c>
      <c r="B11" s="81" t="s">
        <v>25</v>
      </c>
      <c r="C11" s="87">
        <f>C10</f>
        <v>5.342797681150202E-2</v>
      </c>
      <c r="D11" s="87">
        <f t="shared" ref="D11:G11" si="28">D10</f>
        <v>5.5924262748949793E-2</v>
      </c>
      <c r="E11" s="87">
        <f t="shared" si="28"/>
        <v>4.4728229013300869E-2</v>
      </c>
      <c r="F11" s="87">
        <f t="shared" si="28"/>
        <v>7.8557900441643458E-2</v>
      </c>
      <c r="G11" s="87">
        <f t="shared" si="28"/>
        <v>6.290074752582675E-2</v>
      </c>
      <c r="I11" s="65">
        <f t="shared" si="22"/>
        <v>37195</v>
      </c>
      <c r="J11" s="80"/>
      <c r="K11" s="43">
        <f t="shared" si="23"/>
        <v>-7.7655616175553721E-3</v>
      </c>
      <c r="L11" s="34">
        <f t="shared" si="23"/>
        <v>-7.5763336082337318E-3</v>
      </c>
      <c r="M11" s="34">
        <v>1.9067608310715078E-2</v>
      </c>
      <c r="N11" s="42">
        <v>-2.4323443420515289E-6</v>
      </c>
      <c r="O11" s="84">
        <f t="shared" si="0"/>
        <v>-8.5988949508887056E-3</v>
      </c>
      <c r="P11"/>
      <c r="Q11" s="237">
        <v>10168.23</v>
      </c>
      <c r="R11" s="246">
        <v>10180.540000000001</v>
      </c>
      <c r="S11" s="246">
        <f t="shared" si="24"/>
        <v>8620.653758067876</v>
      </c>
      <c r="T11" s="242">
        <f t="shared" si="24"/>
        <v>8403.498757999163</v>
      </c>
      <c r="U11" s="164">
        <f t="shared" si="1"/>
        <v>10100.773267949615</v>
      </c>
      <c r="V11" s="79"/>
      <c r="W11" s="62">
        <f t="shared" si="2"/>
        <v>1.6822999999999956E-2</v>
      </c>
      <c r="X11" s="61">
        <f t="shared" si="3"/>
        <v>1.8054000000000087E-2</v>
      </c>
      <c r="Y11" s="61">
        <f t="shared" si="3"/>
        <v>-0.1379346241932124</v>
      </c>
      <c r="Z11" s="60">
        <f t="shared" si="4"/>
        <v>-0.1596501242000837</v>
      </c>
      <c r="AA11" s="79"/>
      <c r="AB11" s="43"/>
      <c r="AC11" s="34"/>
      <c r="AD11" s="34"/>
      <c r="AE11" s="42"/>
      <c r="AF11" s="79"/>
      <c r="AG11" s="43"/>
      <c r="AH11" s="34"/>
      <c r="AI11" s="34"/>
      <c r="AJ11" s="42"/>
      <c r="AK11" s="34"/>
      <c r="AL11" s="43">
        <f t="shared" si="5"/>
        <v>-7.7655616175553721E-3</v>
      </c>
      <c r="AM11" s="34">
        <f t="shared" si="5"/>
        <v>-7.5763336082337318E-3</v>
      </c>
      <c r="AN11" s="34">
        <f t="shared" si="5"/>
        <v>1.9067608310715078E-2</v>
      </c>
      <c r="AO11" s="42">
        <f t="shared" si="5"/>
        <v>-2.4323443420515289E-6</v>
      </c>
      <c r="AP11" s="34"/>
      <c r="AQ11" s="43">
        <f t="shared" si="6"/>
        <v>-7.7655616175553721E-3</v>
      </c>
      <c r="AR11" s="34">
        <f t="shared" si="6"/>
        <v>-7.5763336082337318E-3</v>
      </c>
      <c r="AS11" s="34">
        <f t="shared" si="6"/>
        <v>0</v>
      </c>
      <c r="AT11" s="42">
        <f t="shared" si="6"/>
        <v>-2.4323443420515289E-6</v>
      </c>
      <c r="AU11" s="25"/>
      <c r="AV11" s="59">
        <f t="shared" si="7"/>
        <v>0.60303947236049205</v>
      </c>
      <c r="AW11" s="30">
        <f t="shared" si="8"/>
        <v>0.57400830943251957</v>
      </c>
      <c r="AX11" s="30">
        <f t="shared" si="9"/>
        <v>0</v>
      </c>
      <c r="AY11" s="58">
        <f t="shared" si="10"/>
        <v>5.9162989983100854E-8</v>
      </c>
      <c r="AZ11" s="25"/>
      <c r="BA11" s="43">
        <f t="shared" si="11"/>
        <v>-7.7631292732133206E-3</v>
      </c>
      <c r="BB11" s="34">
        <f t="shared" si="12"/>
        <v>-7.5739012638916803E-3</v>
      </c>
      <c r="BC11" s="34">
        <f t="shared" si="13"/>
        <v>1.907004065505713E-2</v>
      </c>
      <c r="BD11" s="78"/>
      <c r="BE11" s="25"/>
      <c r="BF11" s="43">
        <f>(Q11-(MAX($Q$3:Q11)))/(MAX($Q$3:Q11))</f>
        <v>-3.4288259573797268E-2</v>
      </c>
      <c r="BG11" s="34">
        <f>(R11-(MAX($R$3:R11)))/(MAX($R$3:R11))</f>
        <v>-3.3885292775116906E-2</v>
      </c>
      <c r="BH11" s="34">
        <f>(S11-(MAX($S$3:S11)))/(MAX($S$3:S11))</f>
        <v>-0.15167692036264502</v>
      </c>
      <c r="BI11" s="42">
        <f>(T11-(MAX($T$3:T11)))/(MAX($T$3:T11))</f>
        <v>-0.18918252637806932</v>
      </c>
      <c r="BJ11" s="25"/>
      <c r="BK11" s="43">
        <f t="shared" si="14"/>
        <v>0</v>
      </c>
      <c r="BL11" s="34">
        <f t="shared" si="15"/>
        <v>0</v>
      </c>
      <c r="BM11" s="34">
        <f t="shared" si="25"/>
        <v>0</v>
      </c>
      <c r="BN11" s="42">
        <f t="shared" si="16"/>
        <v>0</v>
      </c>
      <c r="BO11" s="34"/>
      <c r="BP11" s="37">
        <f t="shared" si="17"/>
        <v>104.41494023904383</v>
      </c>
      <c r="BQ11" s="36">
        <f t="shared" si="17"/>
        <v>104.55647410358566</v>
      </c>
      <c r="BR11" s="36">
        <f t="shared" si="17"/>
        <v>105.85227904219718</v>
      </c>
      <c r="BS11" s="38">
        <f t="shared" si="17"/>
        <v>104.40625613465191</v>
      </c>
      <c r="BT11" s="25"/>
      <c r="BU11" s="43">
        <f t="shared" si="18"/>
        <v>0</v>
      </c>
      <c r="BV11" s="34">
        <f t="shared" si="19"/>
        <v>0</v>
      </c>
      <c r="BW11" s="34">
        <f t="shared" si="26"/>
        <v>0</v>
      </c>
      <c r="BX11" s="42">
        <f t="shared" si="20"/>
        <v>0</v>
      </c>
      <c r="BY11" s="34"/>
      <c r="BZ11" s="37">
        <f t="shared" si="21"/>
        <v>98.145054496406658</v>
      </c>
      <c r="CA11" s="36">
        <f t="shared" si="21"/>
        <v>98.112145497915222</v>
      </c>
      <c r="CB11" s="36">
        <f t="shared" si="21"/>
        <v>79.916598715974118</v>
      </c>
      <c r="CC11" s="38">
        <f t="shared" si="21"/>
        <v>80.488655655017354</v>
      </c>
    </row>
    <row r="12" spans="1:81">
      <c r="A12" s="201" t="s">
        <v>92</v>
      </c>
      <c r="B12" s="81" t="s">
        <v>24</v>
      </c>
      <c r="C12" s="203">
        <f>(C53-C43)/C43</f>
        <v>1.8103</v>
      </c>
      <c r="D12" s="203">
        <f>(D53-D43)/D43</f>
        <v>1.9455</v>
      </c>
      <c r="E12" s="203">
        <f>(E53-E43)/E43</f>
        <v>1.3837194619388704</v>
      </c>
      <c r="F12" s="203">
        <f>(F53-F43)/F43</f>
        <v>3.4875598584218199</v>
      </c>
      <c r="G12" s="203">
        <f>(G53-G43)/G43</f>
        <v>2.3568719872984292</v>
      </c>
      <c r="I12" s="65">
        <f t="shared" si="22"/>
        <v>37225</v>
      </c>
      <c r="J12" s="80"/>
      <c r="K12" s="43">
        <f t="shared" si="23"/>
        <v>3.5703362335431033E-2</v>
      </c>
      <c r="L12" s="34">
        <f t="shared" si="23"/>
        <v>3.5909686519575601E-2</v>
      </c>
      <c r="M12" s="34">
        <v>7.6708395389714079E-2</v>
      </c>
      <c r="N12" s="42">
        <v>6.3464882943143675E-2</v>
      </c>
      <c r="O12" s="84">
        <f t="shared" si="0"/>
        <v>3.4870029002097701E-2</v>
      </c>
      <c r="P12"/>
      <c r="Q12" s="237">
        <v>10531.27</v>
      </c>
      <c r="R12" s="246">
        <v>10546.12</v>
      </c>
      <c r="S12" s="246">
        <f t="shared" si="24"/>
        <v>9281.9302750595707</v>
      </c>
      <c r="T12" s="242">
        <f t="shared" si="24"/>
        <v>8936.8258229884323</v>
      </c>
      <c r="U12" s="164">
        <f t="shared" si="1"/>
        <v>10452.987524746632</v>
      </c>
      <c r="V12" s="79"/>
      <c r="W12" s="62">
        <f t="shared" si="2"/>
        <v>5.3127000000000042E-2</v>
      </c>
      <c r="X12" s="61">
        <f t="shared" si="3"/>
        <v>5.4612000000000077E-2</v>
      </c>
      <c r="Y12" s="61">
        <f t="shared" si="3"/>
        <v>-7.1806972494042928E-2</v>
      </c>
      <c r="Z12" s="60">
        <f t="shared" si="4"/>
        <v>-0.10631741770115677</v>
      </c>
      <c r="AA12" s="79"/>
      <c r="AB12" s="43"/>
      <c r="AC12" s="34"/>
      <c r="AD12" s="34"/>
      <c r="AE12" s="42"/>
      <c r="AF12" s="79"/>
      <c r="AG12" s="43"/>
      <c r="AH12" s="34"/>
      <c r="AI12" s="34"/>
      <c r="AJ12" s="42"/>
      <c r="AK12" s="34"/>
      <c r="AL12" s="43">
        <f t="shared" si="5"/>
        <v>3.5703362335431033E-2</v>
      </c>
      <c r="AM12" s="34">
        <f t="shared" si="5"/>
        <v>3.5909686519575601E-2</v>
      </c>
      <c r="AN12" s="34">
        <f t="shared" si="5"/>
        <v>7.6708395389714079E-2</v>
      </c>
      <c r="AO12" s="42">
        <f t="shared" si="5"/>
        <v>6.3464882943143675E-2</v>
      </c>
      <c r="AP12" s="34"/>
      <c r="AQ12" s="43">
        <f t="shared" si="6"/>
        <v>0</v>
      </c>
      <c r="AR12" s="34">
        <f t="shared" si="6"/>
        <v>0</v>
      </c>
      <c r="AS12" s="34">
        <f t="shared" si="6"/>
        <v>0</v>
      </c>
      <c r="AT12" s="42">
        <f t="shared" si="6"/>
        <v>0</v>
      </c>
      <c r="AU12" s="25"/>
      <c r="AV12" s="59">
        <f t="shared" si="7"/>
        <v>0</v>
      </c>
      <c r="AW12" s="30">
        <f t="shared" si="8"/>
        <v>0</v>
      </c>
      <c r="AX12" s="30">
        <f t="shared" si="9"/>
        <v>0</v>
      </c>
      <c r="AY12" s="58">
        <f t="shared" si="10"/>
        <v>0</v>
      </c>
      <c r="AZ12" s="25"/>
      <c r="BA12" s="43">
        <f t="shared" si="11"/>
        <v>-2.7761520607712642E-2</v>
      </c>
      <c r="BB12" s="34">
        <f t="shared" si="12"/>
        <v>-2.7555196423568074E-2</v>
      </c>
      <c r="BC12" s="34">
        <f t="shared" si="13"/>
        <v>1.3243512446570405E-2</v>
      </c>
      <c r="BD12" s="78"/>
      <c r="BE12" s="25"/>
      <c r="BF12" s="43">
        <f>(Q12-(MAX($Q$3:Q12)))/(MAX($Q$3:Q12))</f>
        <v>0</v>
      </c>
      <c r="BG12" s="34">
        <f>(R12-(MAX($R$3:R12)))/(MAX($R$3:R12))</f>
        <v>0</v>
      </c>
      <c r="BH12" s="34">
        <f>(S12-(MAX($S$3:S12)))/(MAX($S$3:S12))</f>
        <v>-8.660341815160294E-2</v>
      </c>
      <c r="BI12" s="42">
        <f>(T12-(MAX($T$3:T12)))/(MAX($T$3:T12))</f>
        <v>-0.13772409032639807</v>
      </c>
      <c r="BJ12" s="25"/>
      <c r="BK12" s="43">
        <f t="shared" si="14"/>
        <v>0</v>
      </c>
      <c r="BL12" s="34">
        <f t="shared" si="15"/>
        <v>0</v>
      </c>
      <c r="BM12" s="34">
        <f t="shared" si="25"/>
        <v>0</v>
      </c>
      <c r="BN12" s="42">
        <f t="shared" si="16"/>
        <v>0</v>
      </c>
      <c r="BO12" s="34"/>
      <c r="BP12" s="37">
        <f t="shared" si="17"/>
        <v>104.41494023904383</v>
      </c>
      <c r="BQ12" s="36">
        <f t="shared" si="17"/>
        <v>104.55647410358566</v>
      </c>
      <c r="BR12" s="36">
        <f t="shared" si="17"/>
        <v>105.85227904219718</v>
      </c>
      <c r="BS12" s="38">
        <f t="shared" si="17"/>
        <v>104.40625613465191</v>
      </c>
      <c r="BT12" s="25"/>
      <c r="BU12" s="43">
        <f t="shared" si="18"/>
        <v>0</v>
      </c>
      <c r="BV12" s="34">
        <f t="shared" si="19"/>
        <v>0</v>
      </c>
      <c r="BW12" s="34">
        <f t="shared" si="26"/>
        <v>0</v>
      </c>
      <c r="BX12" s="42">
        <f t="shared" si="20"/>
        <v>0</v>
      </c>
      <c r="BY12" s="34"/>
      <c r="BZ12" s="37">
        <f t="shared" si="21"/>
        <v>98.145054496406658</v>
      </c>
      <c r="CA12" s="36">
        <f t="shared" si="21"/>
        <v>98.112145497915222</v>
      </c>
      <c r="CB12" s="36">
        <f t="shared" si="21"/>
        <v>79.916598715974118</v>
      </c>
      <c r="CC12" s="38">
        <f t="shared" si="21"/>
        <v>80.488655655017354</v>
      </c>
    </row>
    <row r="13" spans="1:81" s="41" customFormat="1" ht="15" thickBot="1">
      <c r="A13" s="201" t="s">
        <v>92</v>
      </c>
      <c r="B13" s="81" t="s">
        <v>51</v>
      </c>
      <c r="C13" s="83">
        <f>STDEV(IF(K4:K241&lt;&gt;0,K4:K241))*SQRT(12)</f>
        <v>0.12635556480215365</v>
      </c>
      <c r="D13" s="83">
        <f>STDEV(IF(L4:L241&lt;&gt;0,L4:L241))*SQRT(12)</f>
        <v>0.12646750452434483</v>
      </c>
      <c r="E13" s="83">
        <f>STDEV(IF(O4:O241&lt;&gt;0,O4:O241))*SQRT(12)</f>
        <v>0.12617090096912084</v>
      </c>
      <c r="F13" s="83">
        <f>STDEV(IF(M4:M241&lt;&gt;0,M4:M241))*SQRT(12)</f>
        <v>0.14971696201682194</v>
      </c>
      <c r="G13" s="83">
        <f>STDEV(IF(N4:N241&lt;&gt;0,N4:N241))*SQRT(12)</f>
        <v>0.15950038221357818</v>
      </c>
      <c r="H13"/>
      <c r="I13" s="56">
        <f t="shared" si="22"/>
        <v>37256</v>
      </c>
      <c r="J13" s="107"/>
      <c r="K13" s="46">
        <f t="shared" si="23"/>
        <v>1.69295820921882E-2</v>
      </c>
      <c r="L13" s="45">
        <f t="shared" si="23"/>
        <v>1.7131418948390431E-2</v>
      </c>
      <c r="M13" s="45">
        <v>8.7605612740822014E-3</v>
      </c>
      <c r="N13" s="44">
        <v>1.5214984778725515E-2</v>
      </c>
      <c r="O13" s="162">
        <f t="shared" si="0"/>
        <v>1.6096248758854868E-2</v>
      </c>
      <c r="Q13" s="238">
        <v>10709.56</v>
      </c>
      <c r="R13" s="247">
        <v>10726.79</v>
      </c>
      <c r="S13" s="247">
        <f t="shared" si="24"/>
        <v>9363.2451939759885</v>
      </c>
      <c r="T13" s="243">
        <f t="shared" si="24"/>
        <v>9072.7994918553231</v>
      </c>
      <c r="U13" s="165">
        <f t="shared" si="1"/>
        <v>10621.241412218162</v>
      </c>
      <c r="V13" s="108"/>
      <c r="W13" s="53">
        <f t="shared" si="2"/>
        <v>7.095599999999995E-2</v>
      </c>
      <c r="X13" s="52">
        <f t="shared" si="3"/>
        <v>7.2679000000000091E-2</v>
      </c>
      <c r="Y13" s="52">
        <f t="shared" si="3"/>
        <v>-6.3675480602401149E-2</v>
      </c>
      <c r="Z13" s="51">
        <f t="shared" si="4"/>
        <v>-9.2720050814467686E-2</v>
      </c>
      <c r="AA13" s="108"/>
      <c r="AB13" s="46">
        <f>(Q13-Q10)/Q10</f>
        <v>4.5058407601233828E-2</v>
      </c>
      <c r="AC13" s="45">
        <f>(R13-R10)/R10</f>
        <v>4.5673437795493647E-2</v>
      </c>
      <c r="AD13" s="45">
        <f>(S13-S10)/S10</f>
        <v>0.10685107575767924</v>
      </c>
      <c r="AE13" s="44">
        <f>(T13-T10)/T10</f>
        <v>7.9642858880245873E-2</v>
      </c>
      <c r="AF13" s="108"/>
      <c r="AG13" s="46">
        <f>(Q13-Q3)/Q3</f>
        <v>7.095599999999995E-2</v>
      </c>
      <c r="AH13" s="45">
        <f>(R13-R3)/R3</f>
        <v>7.2679000000000091E-2</v>
      </c>
      <c r="AI13" s="45">
        <f>(S13-S3)/S3</f>
        <v>-6.3675480602401149E-2</v>
      </c>
      <c r="AJ13" s="44">
        <f>(T13-T3)/T3</f>
        <v>-9.2720050814467686E-2</v>
      </c>
      <c r="AK13" s="45"/>
      <c r="AL13" s="46">
        <f t="shared" si="5"/>
        <v>1.69295820921882E-2</v>
      </c>
      <c r="AM13" s="45">
        <f t="shared" si="5"/>
        <v>1.7131418948390431E-2</v>
      </c>
      <c r="AN13" s="45">
        <f t="shared" si="5"/>
        <v>8.7605612740822014E-3</v>
      </c>
      <c r="AO13" s="44">
        <f t="shared" si="5"/>
        <v>1.5214984778725515E-2</v>
      </c>
      <c r="AP13" s="45"/>
      <c r="AQ13" s="46">
        <f t="shared" si="6"/>
        <v>0</v>
      </c>
      <c r="AR13" s="45">
        <f t="shared" si="6"/>
        <v>0</v>
      </c>
      <c r="AS13" s="45">
        <f t="shared" si="6"/>
        <v>0</v>
      </c>
      <c r="AT13" s="44">
        <f t="shared" si="6"/>
        <v>0</v>
      </c>
      <c r="AU13" s="40"/>
      <c r="AV13" s="50">
        <f t="shared" si="7"/>
        <v>0</v>
      </c>
      <c r="AW13" s="49">
        <f t="shared" si="8"/>
        <v>0</v>
      </c>
      <c r="AX13" s="49">
        <f t="shared" si="9"/>
        <v>0</v>
      </c>
      <c r="AY13" s="48">
        <f t="shared" si="10"/>
        <v>0</v>
      </c>
      <c r="AZ13" s="40"/>
      <c r="BA13" s="46">
        <f t="shared" si="11"/>
        <v>1.7145973134626846E-3</v>
      </c>
      <c r="BB13" s="45">
        <f t="shared" si="12"/>
        <v>1.9164341696649156E-3</v>
      </c>
      <c r="BC13" s="45">
        <f t="shared" si="13"/>
        <v>-6.454423504643314E-3</v>
      </c>
      <c r="BD13" s="109"/>
      <c r="BE13" s="40"/>
      <c r="BF13" s="46">
        <f>(Q13-(MAX($Q$3:Q13)))/(MAX($Q$3:Q13))</f>
        <v>0</v>
      </c>
      <c r="BG13" s="45">
        <f>(R13-(MAX($R$3:R13)))/(MAX($R$3:R13))</f>
        <v>0</v>
      </c>
      <c r="BH13" s="45">
        <f>(S13-(MAX($S$3:S13)))/(MAX($S$3:S13))</f>
        <v>-7.8601551428782834E-2</v>
      </c>
      <c r="BI13" s="44">
        <f>(T13-(MAX($T$3:T13)))/(MAX($T$3:T13))</f>
        <v>-0.12460457548565246</v>
      </c>
      <c r="BJ13" s="40"/>
      <c r="BK13" s="46">
        <f t="shared" si="14"/>
        <v>4.5058407601233828E-2</v>
      </c>
      <c r="BL13" s="45">
        <f t="shared" si="15"/>
        <v>4.5673437795493647E-2</v>
      </c>
      <c r="BM13" s="45">
        <f t="shared" si="25"/>
        <v>0.10685107575767924</v>
      </c>
      <c r="BN13" s="44">
        <f t="shared" si="16"/>
        <v>7.9642858880245873E-2</v>
      </c>
      <c r="BO13" s="45"/>
      <c r="BP13" s="68">
        <f t="shared" si="17"/>
        <v>109.11971117599315</v>
      </c>
      <c r="BQ13" s="67">
        <f t="shared" si="17"/>
        <v>109.33192771967192</v>
      </c>
      <c r="BR13" s="67">
        <f t="shared" si="17"/>
        <v>117.162708929258</v>
      </c>
      <c r="BS13" s="66">
        <f t="shared" si="17"/>
        <v>112.72146885819879</v>
      </c>
      <c r="BT13" s="40"/>
      <c r="BU13" s="46">
        <f t="shared" si="18"/>
        <v>0</v>
      </c>
      <c r="BV13" s="45">
        <f t="shared" si="19"/>
        <v>0</v>
      </c>
      <c r="BW13" s="45">
        <f t="shared" si="26"/>
        <v>0</v>
      </c>
      <c r="BX13" s="44">
        <f t="shared" si="20"/>
        <v>0</v>
      </c>
      <c r="BY13" s="45"/>
      <c r="BZ13" s="68">
        <f t="shared" si="21"/>
        <v>98.145054496406658</v>
      </c>
      <c r="CA13" s="67">
        <f t="shared" si="21"/>
        <v>98.112145497915222</v>
      </c>
      <c r="CB13" s="67">
        <f t="shared" si="21"/>
        <v>79.916598715974118</v>
      </c>
      <c r="CC13" s="66">
        <f t="shared" si="21"/>
        <v>80.488655655017354</v>
      </c>
    </row>
    <row r="14" spans="1:81">
      <c r="A14" s="201" t="s">
        <v>92</v>
      </c>
      <c r="B14" s="81" t="s">
        <v>53</v>
      </c>
      <c r="C14" s="83">
        <f>(1+C57)^(12/120)-1</f>
        <v>5.6973683075754122E-2</v>
      </c>
      <c r="D14" s="83">
        <f>(1+D57)^(12/120)-1</f>
        <v>5.9571144138544918E-2</v>
      </c>
      <c r="E14" s="83">
        <f>(1+E57)^(12/120)-1</f>
        <v>4.996154774392636E-2</v>
      </c>
      <c r="F14" s="83">
        <f>(1+F57)^(12/120)-1</f>
        <v>0.13884882650942365</v>
      </c>
      <c r="G14" s="83">
        <f>(1+G57)^(12/120)-1</f>
        <v>0.10741076010668515</v>
      </c>
      <c r="I14" s="65">
        <f t="shared" si="22"/>
        <v>37287</v>
      </c>
      <c r="J14" s="80"/>
      <c r="K14" s="43">
        <f t="shared" si="23"/>
        <v>3.7527218671915552E-3</v>
      </c>
      <c r="L14" s="34">
        <f t="shared" si="23"/>
        <v>3.947126773246934E-3</v>
      </c>
      <c r="M14" s="34">
        <v>-1.4595609581341429E-2</v>
      </c>
      <c r="N14" s="42">
        <v>-2.7440513169137093E-2</v>
      </c>
      <c r="O14" s="84">
        <f t="shared" si="0"/>
        <v>2.9193885338582217E-3</v>
      </c>
      <c r="P14"/>
      <c r="Q14" s="237">
        <v>10749.75</v>
      </c>
      <c r="R14" s="246">
        <v>10769.13</v>
      </c>
      <c r="S14" s="246">
        <f t="shared" si="24"/>
        <v>9226.5829227103441</v>
      </c>
      <c r="T14" s="242">
        <f t="shared" si="24"/>
        <v>8823.837217918126</v>
      </c>
      <c r="U14" s="164">
        <f t="shared" si="1"/>
        <v>10652.248942612332</v>
      </c>
      <c r="V14" s="79"/>
      <c r="W14" s="62">
        <f t="shared" si="2"/>
        <v>7.4975E-2</v>
      </c>
      <c r="X14" s="61">
        <f t="shared" si="3"/>
        <v>7.6912999999999926E-2</v>
      </c>
      <c r="Y14" s="61">
        <f t="shared" si="3"/>
        <v>-7.7341707728965592E-2</v>
      </c>
      <c r="Z14" s="60">
        <f t="shared" si="4"/>
        <v>-0.1176162782081874</v>
      </c>
      <c r="AA14" s="79"/>
      <c r="AB14" s="43"/>
      <c r="AC14" s="34"/>
      <c r="AD14" s="34"/>
      <c r="AE14" s="42"/>
      <c r="AF14" s="79"/>
      <c r="AG14" s="43"/>
      <c r="AH14" s="34"/>
      <c r="AI14" s="34"/>
      <c r="AJ14" s="42"/>
      <c r="AK14" s="34"/>
      <c r="AL14" s="43">
        <f t="shared" si="5"/>
        <v>3.7527218671915552E-3</v>
      </c>
      <c r="AM14" s="34">
        <f t="shared" si="5"/>
        <v>3.947126773246934E-3</v>
      </c>
      <c r="AN14" s="34">
        <f t="shared" si="5"/>
        <v>-1.4595609581341429E-2</v>
      </c>
      <c r="AO14" s="42">
        <f t="shared" si="5"/>
        <v>-2.7440513169137093E-2</v>
      </c>
      <c r="AP14" s="34"/>
      <c r="AQ14" s="43">
        <f t="shared" si="6"/>
        <v>0</v>
      </c>
      <c r="AR14" s="34">
        <f t="shared" si="6"/>
        <v>0</v>
      </c>
      <c r="AS14" s="34">
        <f t="shared" si="6"/>
        <v>-1.4595609581341429E-2</v>
      </c>
      <c r="AT14" s="42">
        <f t="shared" si="6"/>
        <v>-2.7440513169137093E-2</v>
      </c>
      <c r="AU14" s="25"/>
      <c r="AV14" s="59">
        <f t="shared" si="7"/>
        <v>0</v>
      </c>
      <c r="AW14" s="30">
        <f t="shared" si="8"/>
        <v>0</v>
      </c>
      <c r="AX14" s="30">
        <f t="shared" si="9"/>
        <v>2.130318190509457</v>
      </c>
      <c r="AY14" s="58">
        <f t="shared" si="10"/>
        <v>7.5298176298558621</v>
      </c>
      <c r="AZ14" s="25"/>
      <c r="BA14" s="43">
        <f t="shared" si="11"/>
        <v>3.1193235036328648E-2</v>
      </c>
      <c r="BB14" s="34">
        <f t="shared" si="12"/>
        <v>3.1387639942384027E-2</v>
      </c>
      <c r="BC14" s="34">
        <f t="shared" si="13"/>
        <v>1.2844903587795664E-2</v>
      </c>
      <c r="BD14" s="78"/>
      <c r="BE14" s="25"/>
      <c r="BF14" s="43">
        <f>(Q14-(MAX($Q$3:Q14)))/(MAX($Q$3:Q14))</f>
        <v>0</v>
      </c>
      <c r="BG14" s="34">
        <f>(R14-(MAX($R$3:R14)))/(MAX($R$3:R14))</f>
        <v>0</v>
      </c>
      <c r="BH14" s="34">
        <f>(S14-(MAX($S$3:S14)))/(MAX($S$3:S14))</f>
        <v>-9.2049923452981963E-2</v>
      </c>
      <c r="BI14" s="42">
        <f>(T14-(MAX($T$3:T14)))/(MAX($T$3:T14))</f>
        <v>-0.14862587516024084</v>
      </c>
      <c r="BJ14" s="25"/>
      <c r="BK14" s="43">
        <f t="shared" si="14"/>
        <v>0</v>
      </c>
      <c r="BL14" s="34">
        <f t="shared" si="15"/>
        <v>0</v>
      </c>
      <c r="BM14" s="34">
        <f t="shared" si="25"/>
        <v>0</v>
      </c>
      <c r="BN14" s="42">
        <f t="shared" si="16"/>
        <v>0</v>
      </c>
      <c r="BO14" s="34"/>
      <c r="BP14" s="37">
        <f t="shared" si="17"/>
        <v>109.11971117599315</v>
      </c>
      <c r="BQ14" s="36">
        <f t="shared" si="17"/>
        <v>109.33192771967192</v>
      </c>
      <c r="BR14" s="36">
        <f t="shared" si="17"/>
        <v>117.162708929258</v>
      </c>
      <c r="BS14" s="38">
        <f t="shared" si="17"/>
        <v>112.72146885819879</v>
      </c>
      <c r="BT14" s="25"/>
      <c r="BU14" s="43">
        <f t="shared" si="18"/>
        <v>0</v>
      </c>
      <c r="BV14" s="34">
        <f t="shared" si="19"/>
        <v>0</v>
      </c>
      <c r="BW14" s="34">
        <f t="shared" si="26"/>
        <v>0</v>
      </c>
      <c r="BX14" s="42">
        <f t="shared" si="20"/>
        <v>0</v>
      </c>
      <c r="BY14" s="34"/>
      <c r="BZ14" s="37">
        <f t="shared" si="21"/>
        <v>98.145054496406658</v>
      </c>
      <c r="CA14" s="36">
        <f t="shared" si="21"/>
        <v>98.112145497915222</v>
      </c>
      <c r="CB14" s="36">
        <f t="shared" si="21"/>
        <v>79.916598715974118</v>
      </c>
      <c r="CC14" s="38">
        <f t="shared" si="21"/>
        <v>80.488655655017354</v>
      </c>
    </row>
    <row r="15" spans="1:81">
      <c r="A15" s="201" t="s">
        <v>92</v>
      </c>
      <c r="B15" s="81" t="s">
        <v>54</v>
      </c>
      <c r="C15" s="83">
        <f>(1+C58)^(12/60)-1</f>
        <v>3.1515127201783955E-2</v>
      </c>
      <c r="D15" s="83">
        <f>(1+D58)^(12/60)-1</f>
        <v>3.3889052896953986E-2</v>
      </c>
      <c r="E15" s="83">
        <f>(1+E58)^(12/60)-1</f>
        <v>2.4811964300171185E-2</v>
      </c>
      <c r="F15" s="83">
        <f>(1+F58)^(12/60)-1</f>
        <v>0.15216856682869961</v>
      </c>
      <c r="G15" s="83">
        <f>(1+G58)^(12/60)-1</f>
        <v>0.10519232261193956</v>
      </c>
      <c r="I15" s="65">
        <f t="shared" si="22"/>
        <v>37315</v>
      </c>
      <c r="J15" s="80"/>
      <c r="K15" s="43">
        <f t="shared" si="23"/>
        <v>1.1696085955487323E-2</v>
      </c>
      <c r="L15" s="34">
        <f t="shared" si="23"/>
        <v>1.2884049129316955E-2</v>
      </c>
      <c r="M15" s="34">
        <v>-1.9281035509449373E-2</v>
      </c>
      <c r="N15" s="42">
        <v>-8.9450918687459247E-3</v>
      </c>
      <c r="O15" s="84">
        <f t="shared" si="0"/>
        <v>1.086275262215399E-2</v>
      </c>
      <c r="P15"/>
      <c r="Q15" s="237">
        <v>10875.48</v>
      </c>
      <c r="R15" s="246">
        <v>10907.88</v>
      </c>
      <c r="S15" s="246">
        <f t="shared" si="24"/>
        <v>9048.6848497466872</v>
      </c>
      <c r="T15" s="242">
        <f t="shared" si="24"/>
        <v>8744.9071833689886</v>
      </c>
      <c r="U15" s="164">
        <f t="shared" si="1"/>
        <v>10767.961687745532</v>
      </c>
      <c r="V15" s="79"/>
      <c r="W15" s="62">
        <f t="shared" si="2"/>
        <v>8.7547999999999959E-2</v>
      </c>
      <c r="X15" s="61">
        <f t="shared" si="3"/>
        <v>9.0787999999999924E-2</v>
      </c>
      <c r="Y15" s="61">
        <f t="shared" si="3"/>
        <v>-9.5131515025331279E-2</v>
      </c>
      <c r="Z15" s="60">
        <f t="shared" si="4"/>
        <v>-0.12550928166310113</v>
      </c>
      <c r="AA15" s="79"/>
      <c r="AB15" s="43"/>
      <c r="AC15" s="34"/>
      <c r="AD15" s="34"/>
      <c r="AE15" s="42"/>
      <c r="AF15" s="79"/>
      <c r="AG15" s="43"/>
      <c r="AH15" s="34"/>
      <c r="AI15" s="34"/>
      <c r="AJ15" s="42"/>
      <c r="AK15" s="34"/>
      <c r="AL15" s="43">
        <f t="shared" si="5"/>
        <v>1.1696085955487323E-2</v>
      </c>
      <c r="AM15" s="34">
        <f t="shared" si="5"/>
        <v>1.2884049129316955E-2</v>
      </c>
      <c r="AN15" s="34">
        <f t="shared" si="5"/>
        <v>-1.9281035509449373E-2</v>
      </c>
      <c r="AO15" s="42">
        <f t="shared" si="5"/>
        <v>-8.9450918687459247E-3</v>
      </c>
      <c r="AP15" s="34"/>
      <c r="AQ15" s="43">
        <f t="shared" si="6"/>
        <v>0</v>
      </c>
      <c r="AR15" s="34">
        <f t="shared" si="6"/>
        <v>0</v>
      </c>
      <c r="AS15" s="34">
        <f t="shared" si="6"/>
        <v>-1.9281035509449373E-2</v>
      </c>
      <c r="AT15" s="42">
        <f t="shared" si="6"/>
        <v>-8.9450918687459247E-3</v>
      </c>
      <c r="AU15" s="25"/>
      <c r="AV15" s="59">
        <f t="shared" si="7"/>
        <v>0</v>
      </c>
      <c r="AW15" s="30">
        <f t="shared" si="8"/>
        <v>0</v>
      </c>
      <c r="AX15" s="30">
        <f t="shared" si="9"/>
        <v>3.7175833031664767</v>
      </c>
      <c r="AY15" s="58">
        <f t="shared" si="10"/>
        <v>0.80014668540304457</v>
      </c>
      <c r="AZ15" s="25"/>
      <c r="BA15" s="43">
        <f t="shared" si="11"/>
        <v>2.0641177824233248E-2</v>
      </c>
      <c r="BB15" s="34">
        <f t="shared" si="12"/>
        <v>2.1829140998062879E-2</v>
      </c>
      <c r="BC15" s="34">
        <f t="shared" si="13"/>
        <v>-1.0335943640703449E-2</v>
      </c>
      <c r="BD15" s="78"/>
      <c r="BE15" s="25"/>
      <c r="BF15" s="43">
        <f>(Q15-(MAX($Q$3:Q15)))/(MAX($Q$3:Q15))</f>
        <v>0</v>
      </c>
      <c r="BG15" s="34">
        <f>(R15-(MAX($R$3:R15)))/(MAX($R$3:R15))</f>
        <v>0</v>
      </c>
      <c r="BH15" s="34">
        <f>(S15-(MAX($S$3:S15)))/(MAX($S$3:S15))</f>
        <v>-0.10955614111969225</v>
      </c>
      <c r="BI15" s="42">
        <f>(T15-(MAX($T$3:T15)))/(MAX($T$3:T15))</f>
        <v>-0.15624149492160566</v>
      </c>
      <c r="BJ15" s="25"/>
      <c r="BK15" s="43">
        <f t="shared" si="14"/>
        <v>0</v>
      </c>
      <c r="BL15" s="34">
        <f t="shared" si="15"/>
        <v>0</v>
      </c>
      <c r="BM15" s="34">
        <f t="shared" si="25"/>
        <v>0</v>
      </c>
      <c r="BN15" s="42">
        <f t="shared" si="16"/>
        <v>0</v>
      </c>
      <c r="BO15" s="34"/>
      <c r="BP15" s="37">
        <f t="shared" si="17"/>
        <v>109.11971117599315</v>
      </c>
      <c r="BQ15" s="36">
        <f t="shared" si="17"/>
        <v>109.33192771967192</v>
      </c>
      <c r="BR15" s="36">
        <f t="shared" si="17"/>
        <v>117.162708929258</v>
      </c>
      <c r="BS15" s="38">
        <f t="shared" si="17"/>
        <v>112.72146885819879</v>
      </c>
      <c r="BT15" s="25"/>
      <c r="BU15" s="43">
        <f t="shared" si="18"/>
        <v>0</v>
      </c>
      <c r="BV15" s="34">
        <f t="shared" si="19"/>
        <v>0</v>
      </c>
      <c r="BW15" s="34">
        <f t="shared" si="26"/>
        <v>0</v>
      </c>
      <c r="BX15" s="42">
        <f t="shared" si="20"/>
        <v>0</v>
      </c>
      <c r="BY15" s="34"/>
      <c r="BZ15" s="37">
        <f t="shared" si="21"/>
        <v>98.145054496406658</v>
      </c>
      <c r="CA15" s="36">
        <f t="shared" si="21"/>
        <v>98.112145497915222</v>
      </c>
      <c r="CB15" s="36">
        <f t="shared" si="21"/>
        <v>79.916598715974118</v>
      </c>
      <c r="CC15" s="38">
        <f t="shared" si="21"/>
        <v>80.488655655017354</v>
      </c>
    </row>
    <row r="16" spans="1:81" s="69" customFormat="1">
      <c r="A16" s="201" t="s">
        <v>92</v>
      </c>
      <c r="B16" s="81" t="s">
        <v>55</v>
      </c>
      <c r="C16" s="83">
        <f>(1+C59)^(12/36)-1</f>
        <v>4.1000771002803083E-2</v>
      </c>
      <c r="D16" s="83">
        <f>(1+D59)^(12/36)-1</f>
        <v>4.3261878360096651E-2</v>
      </c>
      <c r="E16" s="83">
        <f>(1+E59)^(12/36)-1</f>
        <v>3.3082252136112045E-2</v>
      </c>
      <c r="F16" s="83">
        <f>(1+F59)^(12/36)-1</f>
        <v>0.1417890418856198</v>
      </c>
      <c r="G16" s="83">
        <f>(1+G59)^(12/36)-1</f>
        <v>6.7800056029454714E-2</v>
      </c>
      <c r="H16"/>
      <c r="I16" s="112">
        <f t="shared" si="22"/>
        <v>37346</v>
      </c>
      <c r="J16" s="128"/>
      <c r="K16" s="114">
        <f t="shared" si="23"/>
        <v>3.6924347247201839E-2</v>
      </c>
      <c r="L16" s="115">
        <f t="shared" si="23"/>
        <v>3.6198601378086392E-2</v>
      </c>
      <c r="M16" s="115">
        <v>3.7607296480228092E-2</v>
      </c>
      <c r="N16" s="116">
        <v>5.1243169710239789E-2</v>
      </c>
      <c r="O16" s="130">
        <f t="shared" si="0"/>
        <v>3.6091013913868507E-2</v>
      </c>
      <c r="Q16" s="236">
        <v>11277.05</v>
      </c>
      <c r="R16" s="245">
        <v>11302.73</v>
      </c>
      <c r="S16" s="245">
        <f t="shared" si="24"/>
        <v>9388.9814236472594</v>
      </c>
      <c r="T16" s="241">
        <f t="shared" si="24"/>
        <v>9193.0239462666614</v>
      </c>
      <c r="U16" s="163">
        <f t="shared" si="1"/>
        <v>11156.58834284196</v>
      </c>
      <c r="V16" s="129"/>
      <c r="W16" s="118">
        <f t="shared" si="2"/>
        <v>0.12770499999999993</v>
      </c>
      <c r="X16" s="119">
        <f t="shared" si="3"/>
        <v>0.13027299999999994</v>
      </c>
      <c r="Y16" s="119">
        <f t="shared" si="3"/>
        <v>-6.1101857635274065E-2</v>
      </c>
      <c r="Z16" s="120">
        <f t="shared" si="4"/>
        <v>-8.0697605373333869E-2</v>
      </c>
      <c r="AA16" s="129"/>
      <c r="AB16" s="114">
        <f>(Q16-Q13)/Q13</f>
        <v>5.2989105061272343E-2</v>
      </c>
      <c r="AC16" s="115">
        <f>(R16-R13)/R13</f>
        <v>5.3691738162115477E-2</v>
      </c>
      <c r="AD16" s="115">
        <f>(S16-S13)/S13</f>
        <v>2.7486442080816931E-3</v>
      </c>
      <c r="AE16" s="116">
        <f>(T16-T13)/T13</f>
        <v>1.3251086891015727E-2</v>
      </c>
      <c r="AF16" s="129"/>
      <c r="AG16" s="114"/>
      <c r="AH16" s="115"/>
      <c r="AI16" s="115"/>
      <c r="AJ16" s="116"/>
      <c r="AK16" s="115"/>
      <c r="AL16" s="114">
        <f t="shared" si="5"/>
        <v>3.6924347247201839E-2</v>
      </c>
      <c r="AM16" s="115">
        <f t="shared" si="5"/>
        <v>3.6198601378086392E-2</v>
      </c>
      <c r="AN16" s="115">
        <f t="shared" si="5"/>
        <v>3.7607296480228092E-2</v>
      </c>
      <c r="AO16" s="116">
        <f t="shared" si="5"/>
        <v>5.1243169710239789E-2</v>
      </c>
      <c r="AP16" s="115"/>
      <c r="AQ16" s="114">
        <f t="shared" si="6"/>
        <v>0</v>
      </c>
      <c r="AR16" s="115">
        <f t="shared" si="6"/>
        <v>0</v>
      </c>
      <c r="AS16" s="115">
        <f t="shared" si="6"/>
        <v>0</v>
      </c>
      <c r="AT16" s="116">
        <f t="shared" si="6"/>
        <v>0</v>
      </c>
      <c r="AU16" s="110"/>
      <c r="AV16" s="121">
        <f t="shared" si="7"/>
        <v>0</v>
      </c>
      <c r="AW16" s="122">
        <f t="shared" si="8"/>
        <v>0</v>
      </c>
      <c r="AX16" s="122">
        <f t="shared" si="9"/>
        <v>0</v>
      </c>
      <c r="AY16" s="123">
        <f t="shared" si="10"/>
        <v>0</v>
      </c>
      <c r="AZ16" s="110"/>
      <c r="BA16" s="114">
        <f t="shared" si="11"/>
        <v>-1.431882246303795E-2</v>
      </c>
      <c r="BB16" s="115">
        <f t="shared" si="12"/>
        <v>-1.5044568332153396E-2</v>
      </c>
      <c r="BC16" s="115">
        <f t="shared" si="13"/>
        <v>-1.3635873230011697E-2</v>
      </c>
      <c r="BD16" s="131"/>
      <c r="BE16" s="110"/>
      <c r="BF16" s="114">
        <f>(Q16-(MAX($Q$3:Q16)))/(MAX($Q$3:Q16))</f>
        <v>0</v>
      </c>
      <c r="BG16" s="115">
        <f>(R16-(MAX($R$3:R16)))/(MAX($R$3:R16))</f>
        <v>0</v>
      </c>
      <c r="BH16" s="115">
        <f>(S16-(MAX($S$3:S16)))/(MAX($S$3:S16))</f>
        <v>-7.6068954919782106E-2</v>
      </c>
      <c r="BI16" s="116">
        <f>(T16-(MAX($T$3:T16)))/(MAX($T$3:T16))</f>
        <v>-0.11300463465141523</v>
      </c>
      <c r="BJ16" s="110"/>
      <c r="BK16" s="114">
        <f t="shared" si="14"/>
        <v>5.2989105061272343E-2</v>
      </c>
      <c r="BL16" s="115">
        <f t="shared" si="15"/>
        <v>5.3691738162115477E-2</v>
      </c>
      <c r="BM16" s="115">
        <f t="shared" si="25"/>
        <v>2.7486442080816931E-3</v>
      </c>
      <c r="BN16" s="116">
        <f t="shared" si="16"/>
        <v>1.3251086891015727E-2</v>
      </c>
      <c r="BO16" s="115"/>
      <c r="BP16" s="125">
        <f t="shared" si="17"/>
        <v>114.90186701575354</v>
      </c>
      <c r="BQ16" s="126">
        <f t="shared" si="17"/>
        <v>115.2021489555559</v>
      </c>
      <c r="BR16" s="126">
        <f t="shared" si="17"/>
        <v>117.48474753055957</v>
      </c>
      <c r="BS16" s="127">
        <f t="shared" si="17"/>
        <v>114.21515083652169</v>
      </c>
      <c r="BT16" s="110"/>
      <c r="BU16" s="114">
        <f t="shared" si="18"/>
        <v>0</v>
      </c>
      <c r="BV16" s="115">
        <f t="shared" si="19"/>
        <v>0</v>
      </c>
      <c r="BW16" s="115">
        <f t="shared" si="26"/>
        <v>0</v>
      </c>
      <c r="BX16" s="116">
        <f t="shared" si="20"/>
        <v>0</v>
      </c>
      <c r="BY16" s="115"/>
      <c r="BZ16" s="125">
        <f t="shared" si="21"/>
        <v>98.145054496406658</v>
      </c>
      <c r="CA16" s="126">
        <f t="shared" si="21"/>
        <v>98.112145497915222</v>
      </c>
      <c r="CB16" s="126">
        <f t="shared" si="21"/>
        <v>79.916598715974118</v>
      </c>
      <c r="CC16" s="127">
        <f t="shared" si="21"/>
        <v>80.488655655017354</v>
      </c>
    </row>
    <row r="17" spans="1:81">
      <c r="A17" s="201" t="s">
        <v>92</v>
      </c>
      <c r="B17" s="81" t="s">
        <v>57</v>
      </c>
      <c r="C17" s="87">
        <f>(C53-C48)/C48</f>
        <v>0.15740702606976648</v>
      </c>
      <c r="D17" s="87">
        <f>(D53-D48)/D48</f>
        <v>0.15855097545626179</v>
      </c>
      <c r="E17" s="87">
        <f>(E53-E48)/E48</f>
        <v>0.1487571331850272</v>
      </c>
      <c r="F17" s="87">
        <f>(F53-F48)/F48</f>
        <v>0.18398826898926832</v>
      </c>
      <c r="G17" s="87">
        <f>(G53-G48)/G48</f>
        <v>1.3592246192282737E-2</v>
      </c>
      <c r="I17" s="65">
        <f t="shared" si="22"/>
        <v>37376</v>
      </c>
      <c r="J17" s="80"/>
      <c r="K17" s="43">
        <f t="shared" si="23"/>
        <v>3.594025033142545E-3</v>
      </c>
      <c r="L17" s="34">
        <f t="shared" si="23"/>
        <v>3.7822720705529278E-3</v>
      </c>
      <c r="M17" s="34">
        <v>-6.0630886456453315E-2</v>
      </c>
      <c r="N17" s="42">
        <v>-5.0099944191341339E-2</v>
      </c>
      <c r="O17" s="84">
        <f t="shared" si="0"/>
        <v>2.7606916998092115E-3</v>
      </c>
      <c r="P17"/>
      <c r="Q17" s="237">
        <v>11317.58</v>
      </c>
      <c r="R17" s="246">
        <v>11345.48</v>
      </c>
      <c r="S17" s="246">
        <f t="shared" si="24"/>
        <v>8819.7191570083523</v>
      </c>
      <c r="T17" s="242">
        <f t="shared" si="24"/>
        <v>8732.4539596090362</v>
      </c>
      <c r="U17" s="164">
        <f t="shared" si="1"/>
        <v>11187.388243678233</v>
      </c>
      <c r="V17" s="79"/>
      <c r="W17" s="62">
        <f t="shared" si="2"/>
        <v>0.13175799999999999</v>
      </c>
      <c r="X17" s="61">
        <f t="shared" si="3"/>
        <v>0.13454799999999995</v>
      </c>
      <c r="Y17" s="61">
        <f t="shared" si="3"/>
        <v>-0.11802808429916477</v>
      </c>
      <c r="Z17" s="60">
        <f t="shared" si="4"/>
        <v>-0.12675460403909639</v>
      </c>
      <c r="AA17" s="79"/>
      <c r="AB17" s="43"/>
      <c r="AC17" s="34"/>
      <c r="AD17" s="34"/>
      <c r="AE17" s="42"/>
      <c r="AF17" s="79"/>
      <c r="AG17" s="43"/>
      <c r="AH17" s="34"/>
      <c r="AI17" s="34"/>
      <c r="AJ17" s="42"/>
      <c r="AK17" s="34"/>
      <c r="AL17" s="43">
        <f t="shared" si="5"/>
        <v>3.594025033142545E-3</v>
      </c>
      <c r="AM17" s="34">
        <f t="shared" si="5"/>
        <v>3.7822720705529278E-3</v>
      </c>
      <c r="AN17" s="34">
        <f t="shared" si="5"/>
        <v>-6.0630886456453315E-2</v>
      </c>
      <c r="AO17" s="42">
        <f t="shared" si="5"/>
        <v>-5.0099944191341339E-2</v>
      </c>
      <c r="AP17" s="34"/>
      <c r="AQ17" s="43">
        <f t="shared" si="6"/>
        <v>0</v>
      </c>
      <c r="AR17" s="34">
        <f t="shared" si="6"/>
        <v>0</v>
      </c>
      <c r="AS17" s="34">
        <f t="shared" si="6"/>
        <v>-6.0630886456453315E-2</v>
      </c>
      <c r="AT17" s="42">
        <f t="shared" si="6"/>
        <v>-5.0099944191341339E-2</v>
      </c>
      <c r="AU17" s="25"/>
      <c r="AV17" s="59">
        <f t="shared" si="7"/>
        <v>0</v>
      </c>
      <c r="AW17" s="30">
        <f t="shared" si="8"/>
        <v>0</v>
      </c>
      <c r="AX17" s="30">
        <f t="shared" si="9"/>
        <v>36.761043924953341</v>
      </c>
      <c r="AY17" s="58">
        <f t="shared" si="10"/>
        <v>25.100044079755172</v>
      </c>
      <c r="AZ17" s="25"/>
      <c r="BA17" s="43">
        <f t="shared" si="11"/>
        <v>5.3693969224483884E-2</v>
      </c>
      <c r="BB17" s="34">
        <f t="shared" si="12"/>
        <v>5.3882216261894267E-2</v>
      </c>
      <c r="BC17" s="34">
        <f t="shared" si="13"/>
        <v>-1.0530942265111976E-2</v>
      </c>
      <c r="BD17" s="78"/>
      <c r="BE17" s="25"/>
      <c r="BF17" s="43">
        <f>(Q17-(MAX($Q$3:Q17)))/(MAX($Q$3:Q17))</f>
        <v>0</v>
      </c>
      <c r="BG17" s="34">
        <f>(R17-(MAX($R$3:R17)))/(MAX($R$3:R17))</f>
        <v>0</v>
      </c>
      <c r="BH17" s="34">
        <f>(S17-(MAX($S$3:S17)))/(MAX($S$3:S17))</f>
        <v>-0.1320877132076331</v>
      </c>
      <c r="BI17" s="42">
        <f>(T17-(MAX($T$3:T17)))/(MAX($T$3:T17))</f>
        <v>-0.15744305295335784</v>
      </c>
      <c r="BJ17" s="25"/>
      <c r="BK17" s="43">
        <f t="shared" si="14"/>
        <v>0</v>
      </c>
      <c r="BL17" s="34">
        <f t="shared" si="15"/>
        <v>0</v>
      </c>
      <c r="BM17" s="34">
        <f t="shared" si="25"/>
        <v>0</v>
      </c>
      <c r="BN17" s="42">
        <f t="shared" si="16"/>
        <v>0</v>
      </c>
      <c r="BO17" s="34"/>
      <c r="BP17" s="37">
        <f t="shared" si="17"/>
        <v>114.90186701575354</v>
      </c>
      <c r="BQ17" s="36">
        <f t="shared" si="17"/>
        <v>115.2021489555559</v>
      </c>
      <c r="BR17" s="36">
        <f t="shared" si="17"/>
        <v>117.48474753055957</v>
      </c>
      <c r="BS17" s="38">
        <f t="shared" si="17"/>
        <v>114.21515083652169</v>
      </c>
      <c r="BT17" s="25"/>
      <c r="BU17" s="43">
        <f t="shared" si="18"/>
        <v>0</v>
      </c>
      <c r="BV17" s="34">
        <f t="shared" si="19"/>
        <v>0</v>
      </c>
      <c r="BW17" s="34">
        <f t="shared" si="26"/>
        <v>0</v>
      </c>
      <c r="BX17" s="42">
        <f t="shared" si="20"/>
        <v>0</v>
      </c>
      <c r="BY17" s="34"/>
      <c r="BZ17" s="37">
        <f t="shared" si="21"/>
        <v>98.145054496406658</v>
      </c>
      <c r="CA17" s="36">
        <f t="shared" si="21"/>
        <v>98.112145497915222</v>
      </c>
      <c r="CB17" s="36">
        <f t="shared" si="21"/>
        <v>79.916598715974118</v>
      </c>
      <c r="CC17" s="38">
        <f t="shared" si="21"/>
        <v>80.488655655017354</v>
      </c>
    </row>
    <row r="18" spans="1:81">
      <c r="A18" s="201" t="s">
        <v>92</v>
      </c>
      <c r="B18" s="81" t="s">
        <v>133</v>
      </c>
      <c r="C18" s="376">
        <f>'[1]DATA - Since Change'!E12</f>
        <v>0.16099498785058297</v>
      </c>
      <c r="D18" s="376">
        <f>'[1]DATA - Since Change'!D12</f>
        <v>0.16249004877281314</v>
      </c>
      <c r="E18" s="376">
        <f>'[1]DATA - Since Change'!F12</f>
        <v>0.15139927459135261</v>
      </c>
      <c r="F18" s="87" t="e">
        <f>'[1]Dividend Capture -Fact Sheet'!#REF!</f>
        <v>#REF!</v>
      </c>
      <c r="G18" s="376">
        <f>'[1]DATA - Since Change'!H12</f>
        <v>2.9201566783644051E-2</v>
      </c>
      <c r="I18" s="65">
        <f t="shared" si="22"/>
        <v>37407</v>
      </c>
      <c r="J18" s="80"/>
      <c r="K18" s="43">
        <f t="shared" si="23"/>
        <v>6.6798732591233367E-4</v>
      </c>
      <c r="L18" s="34">
        <f t="shared" si="23"/>
        <v>8.637801133140055E-4</v>
      </c>
      <c r="M18" s="34">
        <v>-7.3639344262295126E-3</v>
      </c>
      <c r="N18" s="42">
        <v>3.9926875825835317E-3</v>
      </c>
      <c r="O18" s="84">
        <f t="shared" si="0"/>
        <v>-1.6534600742099971E-4</v>
      </c>
      <c r="P18"/>
      <c r="Q18" s="237">
        <v>11325.14</v>
      </c>
      <c r="R18" s="246">
        <v>11355.28</v>
      </c>
      <c r="S18" s="246">
        <f t="shared" si="24"/>
        <v>8754.7713234783823</v>
      </c>
      <c r="T18" s="242">
        <f t="shared" si="24"/>
        <v>8767.3199200990493</v>
      </c>
      <c r="U18" s="164">
        <f t="shared" si="1"/>
        <v>11185.538453698673</v>
      </c>
      <c r="V18" s="79"/>
      <c r="W18" s="62">
        <f t="shared" si="2"/>
        <v>0.13251399999999994</v>
      </c>
      <c r="X18" s="61">
        <f t="shared" si="3"/>
        <v>0.13552800000000007</v>
      </c>
      <c r="Y18" s="61">
        <f t="shared" si="3"/>
        <v>-0.12452286765216176</v>
      </c>
      <c r="Z18" s="60">
        <f t="shared" si="4"/>
        <v>-0.12326800799009506</v>
      </c>
      <c r="AA18" s="79"/>
      <c r="AB18" s="43"/>
      <c r="AC18" s="34"/>
      <c r="AD18" s="34"/>
      <c r="AE18" s="42"/>
      <c r="AF18" s="79"/>
      <c r="AG18" s="43"/>
      <c r="AH18" s="34"/>
      <c r="AI18" s="34"/>
      <c r="AJ18" s="42"/>
      <c r="AK18" s="34"/>
      <c r="AL18" s="43">
        <f t="shared" si="5"/>
        <v>6.6798732591233367E-4</v>
      </c>
      <c r="AM18" s="34">
        <f t="shared" si="5"/>
        <v>8.637801133140055E-4</v>
      </c>
      <c r="AN18" s="34">
        <f t="shared" si="5"/>
        <v>-7.3639344262295126E-3</v>
      </c>
      <c r="AO18" s="42">
        <f t="shared" si="5"/>
        <v>3.9926875825835317E-3</v>
      </c>
      <c r="AP18" s="34"/>
      <c r="AQ18" s="43">
        <f t="shared" si="6"/>
        <v>0</v>
      </c>
      <c r="AR18" s="34">
        <f t="shared" si="6"/>
        <v>0</v>
      </c>
      <c r="AS18" s="34">
        <f t="shared" si="6"/>
        <v>-7.3639344262295126E-3</v>
      </c>
      <c r="AT18" s="42">
        <f t="shared" si="6"/>
        <v>0</v>
      </c>
      <c r="AU18" s="25"/>
      <c r="AV18" s="59">
        <f t="shared" si="7"/>
        <v>0</v>
      </c>
      <c r="AW18" s="30">
        <f t="shared" si="8"/>
        <v>0</v>
      </c>
      <c r="AX18" s="30">
        <f t="shared" si="9"/>
        <v>0.54227530233808185</v>
      </c>
      <c r="AY18" s="58">
        <f t="shared" si="10"/>
        <v>0</v>
      </c>
      <c r="AZ18" s="25"/>
      <c r="BA18" s="43">
        <f t="shared" si="11"/>
        <v>-3.3247002566711981E-3</v>
      </c>
      <c r="BB18" s="34">
        <f t="shared" si="12"/>
        <v>-3.1289074692695262E-3</v>
      </c>
      <c r="BC18" s="34">
        <f t="shared" si="13"/>
        <v>-1.1356622008813044E-2</v>
      </c>
      <c r="BD18" s="78"/>
      <c r="BE18" s="25"/>
      <c r="BF18" s="43">
        <f>(Q18-(MAX($Q$3:Q18)))/(MAX($Q$3:Q18))</f>
        <v>0</v>
      </c>
      <c r="BG18" s="34">
        <f>(R18-(MAX($R$3:R18)))/(MAX($R$3:R18))</f>
        <v>0</v>
      </c>
      <c r="BH18" s="34">
        <f>(S18-(MAX($S$3:S18)))/(MAX($S$3:S18))</f>
        <v>-0.13847896237529103</v>
      </c>
      <c r="BI18" s="42">
        <f>(T18-(MAX($T$3:T18)))/(MAX($T$3:T18))</f>
        <v>-0.15407898629326525</v>
      </c>
      <c r="BJ18" s="25"/>
      <c r="BK18" s="43">
        <f t="shared" si="14"/>
        <v>0</v>
      </c>
      <c r="BL18" s="34">
        <f t="shared" si="15"/>
        <v>0</v>
      </c>
      <c r="BM18" s="34">
        <f t="shared" si="25"/>
        <v>0</v>
      </c>
      <c r="BN18" s="42">
        <f t="shared" si="16"/>
        <v>0</v>
      </c>
      <c r="BO18" s="34"/>
      <c r="BP18" s="37">
        <f t="shared" si="17"/>
        <v>114.90186701575354</v>
      </c>
      <c r="BQ18" s="36">
        <f t="shared" si="17"/>
        <v>115.2021489555559</v>
      </c>
      <c r="BR18" s="36">
        <f t="shared" si="17"/>
        <v>117.48474753055957</v>
      </c>
      <c r="BS18" s="38">
        <f t="shared" si="17"/>
        <v>114.21515083652169</v>
      </c>
      <c r="BT18" s="25"/>
      <c r="BU18" s="43">
        <f t="shared" si="18"/>
        <v>0</v>
      </c>
      <c r="BV18" s="34">
        <f t="shared" si="19"/>
        <v>0</v>
      </c>
      <c r="BW18" s="34">
        <f t="shared" si="26"/>
        <v>0</v>
      </c>
      <c r="BX18" s="42">
        <f t="shared" si="20"/>
        <v>0</v>
      </c>
      <c r="BY18" s="34"/>
      <c r="BZ18" s="37">
        <f t="shared" si="21"/>
        <v>98.145054496406658</v>
      </c>
      <c r="CA18" s="36">
        <f t="shared" si="21"/>
        <v>98.112145497915222</v>
      </c>
      <c r="CB18" s="36">
        <f t="shared" si="21"/>
        <v>79.916598715974118</v>
      </c>
      <c r="CC18" s="38">
        <f t="shared" si="21"/>
        <v>80.488655655017354</v>
      </c>
    </row>
    <row r="19" spans="1:81" s="69" customFormat="1">
      <c r="A19" s="201" t="s">
        <v>92</v>
      </c>
      <c r="B19" s="81" t="s">
        <v>58</v>
      </c>
      <c r="C19" s="87">
        <f>(C53-C52)/C52</f>
        <v>0.15740702606976648</v>
      </c>
      <c r="D19" s="87">
        <f>(D53-D52)/D52</f>
        <v>0.15855097545626179</v>
      </c>
      <c r="E19" s="87">
        <f>(E53-E52)/E52</f>
        <v>0.1487571331850272</v>
      </c>
      <c r="F19" s="87">
        <f>(F53-F52)/F52</f>
        <v>0.18398826898926832</v>
      </c>
      <c r="G19" s="87">
        <f>(G53-G52)/G52</f>
        <v>1.3592246192282737E-2</v>
      </c>
      <c r="H19"/>
      <c r="I19" s="112">
        <f t="shared" si="22"/>
        <v>37437</v>
      </c>
      <c r="J19" s="128"/>
      <c r="K19" s="114">
        <f t="shared" si="23"/>
        <v>-1.2251504175665784E-2</v>
      </c>
      <c r="L19" s="115">
        <f t="shared" si="23"/>
        <v>-1.2037571948908421E-2</v>
      </c>
      <c r="M19" s="115">
        <v>-7.123275002146956E-2</v>
      </c>
      <c r="N19" s="116">
        <v>-6.3054257249385959E-2</v>
      </c>
      <c r="O19" s="130">
        <f t="shared" si="0"/>
        <v>-1.3084837508999117E-2</v>
      </c>
      <c r="Q19" s="236">
        <v>11186.39</v>
      </c>
      <c r="R19" s="245">
        <v>11218.59</v>
      </c>
      <c r="S19" s="245">
        <f t="shared" si="24"/>
        <v>8131.1448862979169</v>
      </c>
      <c r="T19" s="241">
        <f t="shared" si="24"/>
        <v>8214.5030744694577</v>
      </c>
      <c r="U19" s="163">
        <f t="shared" si="1"/>
        <v>11039.177500581365</v>
      </c>
      <c r="V19" s="129"/>
      <c r="W19" s="118">
        <f t="shared" si="2"/>
        <v>0.11863899999999994</v>
      </c>
      <c r="X19" s="119">
        <f t="shared" si="3"/>
        <v>0.12185900000000001</v>
      </c>
      <c r="Y19" s="119">
        <f t="shared" si="3"/>
        <v>-0.18688551137020831</v>
      </c>
      <c r="Z19" s="120">
        <f t="shared" si="4"/>
        <v>-0.17854969255305422</v>
      </c>
      <c r="AA19" s="129"/>
      <c r="AB19" s="114">
        <f>(Q19-Q16)/Q16</f>
        <v>-8.0393365286134111E-3</v>
      </c>
      <c r="AC19" s="115">
        <f>(R19-R16)/R16</f>
        <v>-7.4442192284518358E-3</v>
      </c>
      <c r="AD19" s="115">
        <f>(S19-S16)/S16</f>
        <v>-0.13396943508497444</v>
      </c>
      <c r="AE19" s="116">
        <f>(T19-T16)/T16</f>
        <v>-0.10644167550489048</v>
      </c>
      <c r="AF19" s="129"/>
      <c r="AG19" s="114"/>
      <c r="AH19" s="115"/>
      <c r="AI19" s="115"/>
      <c r="AJ19" s="116"/>
      <c r="AK19" s="115"/>
      <c r="AL19" s="114">
        <f t="shared" si="5"/>
        <v>-1.2251504175665784E-2</v>
      </c>
      <c r="AM19" s="115">
        <f t="shared" si="5"/>
        <v>-1.2037571948908421E-2</v>
      </c>
      <c r="AN19" s="115">
        <f t="shared" si="5"/>
        <v>-7.123275002146956E-2</v>
      </c>
      <c r="AO19" s="116">
        <f t="shared" si="5"/>
        <v>-6.3054257249385959E-2</v>
      </c>
      <c r="AP19" s="115"/>
      <c r="AQ19" s="114">
        <f t="shared" si="6"/>
        <v>-1.2251504175665784E-2</v>
      </c>
      <c r="AR19" s="115">
        <f t="shared" si="6"/>
        <v>-1.2037571948908421E-2</v>
      </c>
      <c r="AS19" s="115">
        <f t="shared" si="6"/>
        <v>-7.123275002146956E-2</v>
      </c>
      <c r="AT19" s="116">
        <f t="shared" si="6"/>
        <v>-6.3054257249385959E-2</v>
      </c>
      <c r="AU19" s="110"/>
      <c r="AV19" s="121">
        <f t="shared" si="7"/>
        <v>1.5009935456635615</v>
      </c>
      <c r="AW19" s="122">
        <f t="shared" si="8"/>
        <v>1.4490313842514688</v>
      </c>
      <c r="AX19" s="122">
        <f t="shared" si="9"/>
        <v>50.741046756211716</v>
      </c>
      <c r="AY19" s="123">
        <f t="shared" si="10"/>
        <v>39.758393572717416</v>
      </c>
      <c r="AZ19" s="110"/>
      <c r="BA19" s="114">
        <f t="shared" si="11"/>
        <v>5.0802753073720175E-2</v>
      </c>
      <c r="BB19" s="115">
        <f t="shared" si="12"/>
        <v>5.1016685300477538E-2</v>
      </c>
      <c r="BC19" s="115">
        <f t="shared" si="13"/>
        <v>-8.1784927720836009E-3</v>
      </c>
      <c r="BD19" s="131"/>
      <c r="BE19" s="110"/>
      <c r="BF19" s="114">
        <f>(Q19-(MAX($Q$3:Q19)))/(MAX($Q$3:Q19))</f>
        <v>-1.225150417566582E-2</v>
      </c>
      <c r="BG19" s="115">
        <f>(R19-(MAX($R$3:R19)))/(MAX($R$3:R19))</f>
        <v>-1.2037571948908393E-2</v>
      </c>
      <c r="BH19" s="115">
        <f>(S19-(MAX($S$3:S19)))/(MAX($S$3:S19))</f>
        <v>-0.19984747508664896</v>
      </c>
      <c r="BI19" s="116">
        <f>(T19-(MAX($T$3:T19)))/(MAX($T$3:T19))</f>
        <v>-0.20741790750419106</v>
      </c>
      <c r="BJ19" s="110"/>
      <c r="BK19" s="114">
        <f t="shared" si="14"/>
        <v>0</v>
      </c>
      <c r="BL19" s="115">
        <f t="shared" si="15"/>
        <v>0</v>
      </c>
      <c r="BM19" s="115">
        <f t="shared" si="25"/>
        <v>0</v>
      </c>
      <c r="BN19" s="116">
        <f t="shared" si="16"/>
        <v>0</v>
      </c>
      <c r="BO19" s="115"/>
      <c r="BP19" s="125">
        <f t="shared" si="17"/>
        <v>114.90186701575354</v>
      </c>
      <c r="BQ19" s="126">
        <f t="shared" si="17"/>
        <v>115.2021489555559</v>
      </c>
      <c r="BR19" s="126">
        <f t="shared" si="17"/>
        <v>117.48474753055957</v>
      </c>
      <c r="BS19" s="127">
        <f t="shared" si="17"/>
        <v>114.21515083652169</v>
      </c>
      <c r="BT19" s="110"/>
      <c r="BU19" s="114">
        <f t="shared" si="18"/>
        <v>-8.0393365286134111E-3</v>
      </c>
      <c r="BV19" s="115">
        <f t="shared" si="19"/>
        <v>-7.4442192284518358E-3</v>
      </c>
      <c r="BW19" s="115">
        <f t="shared" si="26"/>
        <v>-0.13396943508497444</v>
      </c>
      <c r="BX19" s="116">
        <f t="shared" si="20"/>
        <v>-0.10644167550489048</v>
      </c>
      <c r="BY19" s="115"/>
      <c r="BZ19" s="125">
        <f t="shared" si="21"/>
        <v>97.356033374690938</v>
      </c>
      <c r="CA19" s="126">
        <f t="shared" si="21"/>
        <v>97.381777177854971</v>
      </c>
      <c r="CB19" s="126">
        <f t="shared" si="21"/>
        <v>69.210217132082462</v>
      </c>
      <c r="CC19" s="127">
        <f t="shared" si="21"/>
        <v>71.921308287961125</v>
      </c>
    </row>
    <row r="20" spans="1:81">
      <c r="A20" s="201"/>
      <c r="B20" s="90" t="s">
        <v>22</v>
      </c>
      <c r="C20" s="83">
        <f>C11-$C$8</f>
        <v>5.2704976811502019E-2</v>
      </c>
      <c r="D20" s="83">
        <f>D11-$C$8</f>
        <v>5.5201262748949792E-2</v>
      </c>
      <c r="E20" s="83">
        <f>E11-$C$8</f>
        <v>4.4005229013300867E-2</v>
      </c>
      <c r="F20" s="83">
        <f>F11-$C$8</f>
        <v>7.7834900441643456E-2</v>
      </c>
      <c r="G20" s="83">
        <f>G11-$C$8</f>
        <v>6.2177747525826749E-2</v>
      </c>
      <c r="I20" s="65">
        <f t="shared" si="22"/>
        <v>37468</v>
      </c>
      <c r="J20" s="80"/>
      <c r="K20" s="43">
        <f t="shared" si="23"/>
        <v>-4.8070020802063906E-2</v>
      </c>
      <c r="L20" s="34">
        <f t="shared" si="23"/>
        <v>-4.69158780203216E-2</v>
      </c>
      <c r="M20" s="34">
        <v>-7.7954962516181392E-2</v>
      </c>
      <c r="N20" s="42">
        <v>-0.10810412344519338</v>
      </c>
      <c r="O20" s="84">
        <f t="shared" si="0"/>
        <v>-4.8903354135397238E-2</v>
      </c>
      <c r="P20"/>
      <c r="Q20" s="237">
        <v>10648.66</v>
      </c>
      <c r="R20" s="246">
        <v>10692.26</v>
      </c>
      <c r="S20" s="246">
        <f t="shared" si="24"/>
        <v>7497.281791472923</v>
      </c>
      <c r="T20" s="242">
        <f t="shared" si="24"/>
        <v>7326.4814200660912</v>
      </c>
      <c r="U20" s="164">
        <f t="shared" si="1"/>
        <v>10499.324693906925</v>
      </c>
      <c r="V20" s="79"/>
      <c r="W20" s="62">
        <f t="shared" si="2"/>
        <v>6.4865999999999979E-2</v>
      </c>
      <c r="X20" s="61">
        <f t="shared" si="3"/>
        <v>6.9226000000000024E-2</v>
      </c>
      <c r="Y20" s="61">
        <f t="shared" si="3"/>
        <v>-0.25027182085270772</v>
      </c>
      <c r="Z20" s="60">
        <f t="shared" si="4"/>
        <v>-0.2673518579933909</v>
      </c>
      <c r="AA20" s="79"/>
      <c r="AB20" s="43"/>
      <c r="AC20" s="34"/>
      <c r="AD20" s="34"/>
      <c r="AE20" s="42"/>
      <c r="AF20" s="79"/>
      <c r="AG20" s="43"/>
      <c r="AH20" s="34"/>
      <c r="AI20" s="34"/>
      <c r="AJ20" s="42"/>
      <c r="AK20" s="34"/>
      <c r="AL20" s="43">
        <f t="shared" si="5"/>
        <v>-4.8070020802063906E-2</v>
      </c>
      <c r="AM20" s="34">
        <f t="shared" si="5"/>
        <v>-4.69158780203216E-2</v>
      </c>
      <c r="AN20" s="34">
        <f t="shared" si="5"/>
        <v>-7.7954962516181392E-2</v>
      </c>
      <c r="AO20" s="42">
        <f t="shared" si="5"/>
        <v>-0.10810412344519338</v>
      </c>
      <c r="AP20" s="34"/>
      <c r="AQ20" s="43">
        <f t="shared" si="6"/>
        <v>-4.8070020802063906E-2</v>
      </c>
      <c r="AR20" s="34">
        <f t="shared" si="6"/>
        <v>-4.69158780203216E-2</v>
      </c>
      <c r="AS20" s="34">
        <f t="shared" si="6"/>
        <v>-7.7954962516181392E-2</v>
      </c>
      <c r="AT20" s="42">
        <f t="shared" si="6"/>
        <v>-0.10810412344519338</v>
      </c>
      <c r="AU20" s="25"/>
      <c r="AV20" s="59">
        <f t="shared" si="7"/>
        <v>23.107268999108566</v>
      </c>
      <c r="AW20" s="30">
        <f t="shared" si="8"/>
        <v>22.010996104176954</v>
      </c>
      <c r="AX20" s="30">
        <f t="shared" si="9"/>
        <v>60.769761808992463</v>
      </c>
      <c r="AY20" s="58">
        <f t="shared" si="10"/>
        <v>116.8650150585361</v>
      </c>
      <c r="AZ20" s="25"/>
      <c r="BA20" s="43">
        <f t="shared" si="11"/>
        <v>6.0034102643129472E-2</v>
      </c>
      <c r="BB20" s="34">
        <f t="shared" si="12"/>
        <v>6.1188245424871779E-2</v>
      </c>
      <c r="BC20" s="34">
        <f t="shared" si="13"/>
        <v>3.0149160929011987E-2</v>
      </c>
      <c r="BD20" s="78"/>
      <c r="BE20" s="25"/>
      <c r="BF20" s="43">
        <f>(Q20-(MAX($Q$3:Q20)))/(MAX($Q$3:Q20))</f>
        <v>-5.9732594917148892E-2</v>
      </c>
      <c r="BG20" s="34">
        <f>(R20-(MAX($R$3:R20)))/(MAX($R$3:R20))</f>
        <v>-5.8388696712014181E-2</v>
      </c>
      <c r="BH20" s="34">
        <f>(S20-(MAX($S$3:S20)))/(MAX($S$3:S20))</f>
        <v>-0.26222333517349711</v>
      </c>
      <c r="BI20" s="42">
        <f>(T20-(MAX($T$3:T20)))/(MAX($T$3:T20))</f>
        <v>-0.29309929987180766</v>
      </c>
      <c r="BJ20" s="25"/>
      <c r="BK20" s="43">
        <f t="shared" si="14"/>
        <v>0</v>
      </c>
      <c r="BL20" s="34">
        <f t="shared" si="15"/>
        <v>0</v>
      </c>
      <c r="BM20" s="34">
        <f t="shared" si="25"/>
        <v>0</v>
      </c>
      <c r="BN20" s="42">
        <f t="shared" si="16"/>
        <v>0</v>
      </c>
      <c r="BO20" s="34"/>
      <c r="BP20" s="37">
        <f t="shared" ref="BP20:BS35" si="29">BP19*(1+BK20)</f>
        <v>114.90186701575354</v>
      </c>
      <c r="BQ20" s="36">
        <f t="shared" si="29"/>
        <v>115.2021489555559</v>
      </c>
      <c r="BR20" s="36">
        <f t="shared" si="29"/>
        <v>117.48474753055957</v>
      </c>
      <c r="BS20" s="38">
        <f t="shared" si="29"/>
        <v>114.21515083652169</v>
      </c>
      <c r="BT20" s="25"/>
      <c r="BU20" s="43">
        <f t="shared" si="18"/>
        <v>0</v>
      </c>
      <c r="BV20" s="34">
        <f t="shared" si="19"/>
        <v>0</v>
      </c>
      <c r="BW20" s="34">
        <f t="shared" si="26"/>
        <v>0</v>
      </c>
      <c r="BX20" s="42">
        <f t="shared" si="20"/>
        <v>0</v>
      </c>
      <c r="BY20" s="34"/>
      <c r="BZ20" s="37">
        <f t="shared" ref="BZ20:CC35" si="30">BZ19*(1+BU20)</f>
        <v>97.356033374690938</v>
      </c>
      <c r="CA20" s="36">
        <f t="shared" si="30"/>
        <v>97.381777177854971</v>
      </c>
      <c r="CB20" s="36">
        <f t="shared" si="30"/>
        <v>69.210217132082462</v>
      </c>
      <c r="CC20" s="38">
        <f t="shared" si="30"/>
        <v>71.921308287961125</v>
      </c>
    </row>
    <row r="21" spans="1:81">
      <c r="A21" s="201" t="s">
        <v>92</v>
      </c>
      <c r="B21" s="81" t="s">
        <v>15</v>
      </c>
      <c r="C21" s="86">
        <f>(C20-$C$8)/C13</f>
        <v>0.41139443991164859</v>
      </c>
      <c r="D21" s="211">
        <f>(D20-$C$8)/D13</f>
        <v>0.43076885998381348</v>
      </c>
      <c r="E21" s="86">
        <f>(E20-$C$8)/E13</f>
        <v>0.34304446334970523</v>
      </c>
      <c r="F21" s="211">
        <f>(F20-$C$8)/F13</f>
        <v>0.51505119662379528</v>
      </c>
      <c r="G21" s="211">
        <f>(G20-$C$8)/G13</f>
        <v>0.38529529944032409</v>
      </c>
      <c r="I21" s="65">
        <f t="shared" si="22"/>
        <v>37499</v>
      </c>
      <c r="J21" s="80"/>
      <c r="K21" s="43">
        <f t="shared" si="23"/>
        <v>1.5072318958441633E-2</v>
      </c>
      <c r="L21" s="34">
        <f t="shared" si="23"/>
        <v>1.4259847777738255E-2</v>
      </c>
      <c r="M21" s="34">
        <v>6.5723498464909103E-3</v>
      </c>
      <c r="N21" s="42">
        <v>6.8694655082943701E-3</v>
      </c>
      <c r="O21" s="84">
        <f t="shared" si="0"/>
        <v>1.4238985625108299E-2</v>
      </c>
      <c r="P21"/>
      <c r="Q21" s="237">
        <v>10809.16</v>
      </c>
      <c r="R21" s="246">
        <v>10844.73</v>
      </c>
      <c r="S21" s="246">
        <f t="shared" ref="S21:T36" si="31">S20*(1+M21)</f>
        <v>7546.5565503042089</v>
      </c>
      <c r="T21" s="242">
        <f t="shared" si="31"/>
        <v>7376.810431478395</v>
      </c>
      <c r="U21" s="164">
        <f t="shared" si="1"/>
        <v>10648.824427296811</v>
      </c>
      <c r="V21" s="79"/>
      <c r="W21" s="62">
        <f t="shared" si="2"/>
        <v>8.0915999999999988E-2</v>
      </c>
      <c r="X21" s="61">
        <f t="shared" si="3"/>
        <v>8.4472999999999951E-2</v>
      </c>
      <c r="Y21" s="61">
        <f t="shared" si="3"/>
        <v>-0.2453443449695791</v>
      </c>
      <c r="Z21" s="60">
        <f t="shared" si="4"/>
        <v>-0.2623189568521605</v>
      </c>
      <c r="AA21" s="79"/>
      <c r="AB21" s="43"/>
      <c r="AC21" s="34"/>
      <c r="AD21" s="34"/>
      <c r="AE21" s="42"/>
      <c r="AF21" s="79"/>
      <c r="AG21" s="43"/>
      <c r="AH21" s="34"/>
      <c r="AI21" s="34"/>
      <c r="AJ21" s="42"/>
      <c r="AK21" s="34"/>
      <c r="AL21" s="43">
        <f t="shared" si="5"/>
        <v>1.5072318958441633E-2</v>
      </c>
      <c r="AM21" s="34">
        <f t="shared" si="5"/>
        <v>1.4259847777738255E-2</v>
      </c>
      <c r="AN21" s="34">
        <f t="shared" si="5"/>
        <v>6.5723498464909103E-3</v>
      </c>
      <c r="AO21" s="42">
        <f t="shared" si="5"/>
        <v>6.8694655082943701E-3</v>
      </c>
      <c r="AP21" s="34"/>
      <c r="AQ21" s="43">
        <f t="shared" si="6"/>
        <v>0</v>
      </c>
      <c r="AR21" s="34">
        <f t="shared" si="6"/>
        <v>0</v>
      </c>
      <c r="AS21" s="34">
        <f t="shared" si="6"/>
        <v>0</v>
      </c>
      <c r="AT21" s="42">
        <f t="shared" si="6"/>
        <v>0</v>
      </c>
      <c r="AU21" s="25"/>
      <c r="AV21" s="59">
        <f t="shared" si="7"/>
        <v>0</v>
      </c>
      <c r="AW21" s="30">
        <f t="shared" si="8"/>
        <v>0</v>
      </c>
      <c r="AX21" s="30">
        <f t="shared" si="9"/>
        <v>0</v>
      </c>
      <c r="AY21" s="58">
        <f t="shared" si="10"/>
        <v>0</v>
      </c>
      <c r="AZ21" s="25"/>
      <c r="BA21" s="43">
        <f t="shared" si="11"/>
        <v>8.2028534501472627E-3</v>
      </c>
      <c r="BB21" s="34">
        <f t="shared" si="12"/>
        <v>7.3903822694438848E-3</v>
      </c>
      <c r="BC21" s="34">
        <f t="shared" si="13"/>
        <v>-2.9711566180345983E-4</v>
      </c>
      <c r="BD21" s="78"/>
      <c r="BE21" s="25"/>
      <c r="BF21" s="43">
        <f>(Q21-(MAX($Q$3:Q21)))/(MAX($Q$3:Q21))</f>
        <v>-4.5560584681513833E-2</v>
      </c>
      <c r="BG21" s="34">
        <f>(R21-(MAX($R$3:R21)))/(MAX($R$3:R21))</f>
        <v>-4.49614628613298E-2</v>
      </c>
      <c r="BH21" s="34">
        <f>(S21-(MAX($S$3:S21)))/(MAX($S$3:S21))</f>
        <v>-0.25737440882368007</v>
      </c>
      <c r="BI21" s="42">
        <f>(T21-(MAX($T$3:T21)))/(MAX($T$3:T21))</f>
        <v>-0.28824326989448784</v>
      </c>
      <c r="BJ21" s="25"/>
      <c r="BK21" s="43">
        <f t="shared" si="14"/>
        <v>0</v>
      </c>
      <c r="BL21" s="34">
        <f t="shared" si="15"/>
        <v>0</v>
      </c>
      <c r="BM21" s="34">
        <f t="shared" si="25"/>
        <v>0</v>
      </c>
      <c r="BN21" s="42">
        <f t="shared" si="16"/>
        <v>0</v>
      </c>
      <c r="BO21" s="34"/>
      <c r="BP21" s="37">
        <f t="shared" si="29"/>
        <v>114.90186701575354</v>
      </c>
      <c r="BQ21" s="36">
        <f t="shared" si="29"/>
        <v>115.2021489555559</v>
      </c>
      <c r="BR21" s="36">
        <f t="shared" si="29"/>
        <v>117.48474753055957</v>
      </c>
      <c r="BS21" s="38">
        <f t="shared" si="29"/>
        <v>114.21515083652169</v>
      </c>
      <c r="BT21" s="25"/>
      <c r="BU21" s="43">
        <f t="shared" si="18"/>
        <v>0</v>
      </c>
      <c r="BV21" s="34">
        <f t="shared" si="19"/>
        <v>0</v>
      </c>
      <c r="BW21" s="34">
        <f t="shared" si="26"/>
        <v>0</v>
      </c>
      <c r="BX21" s="42">
        <f t="shared" si="20"/>
        <v>0</v>
      </c>
      <c r="BY21" s="34"/>
      <c r="BZ21" s="37">
        <f t="shared" si="30"/>
        <v>97.356033374690938</v>
      </c>
      <c r="CA21" s="36">
        <f t="shared" si="30"/>
        <v>97.381777177854971</v>
      </c>
      <c r="CB21" s="36">
        <f t="shared" si="30"/>
        <v>69.210217132082462</v>
      </c>
      <c r="CC21" s="38">
        <f t="shared" si="30"/>
        <v>71.921308287961125</v>
      </c>
    </row>
    <row r="22" spans="1:81" s="69" customFormat="1">
      <c r="A22" s="201" t="s">
        <v>92</v>
      </c>
      <c r="B22" s="181" t="s">
        <v>74</v>
      </c>
      <c r="C22" s="82">
        <f>COVAR(K4:K241,$M$4:$M$241)/VAR($M$4:$M$241)</f>
        <v>0.67492599305573464</v>
      </c>
      <c r="D22" s="82">
        <f>COVAR(L4:L241,$M$4:$M$241)/VAR($M$4:$M$241)</f>
        <v>0.67559281167520768</v>
      </c>
      <c r="E22" s="82">
        <f>COVAR(O4:O241,$M$4:$M$241)/VAR($M$4:$M$241)</f>
        <v>0.67444560774106144</v>
      </c>
      <c r="F22" s="216"/>
      <c r="G22" s="212">
        <f>COVAR(N4:N241,$M$4:$M$241)/VAR($M$4:$M$241)</f>
        <v>1.0324405682833659</v>
      </c>
      <c r="H22"/>
      <c r="I22" s="112">
        <f t="shared" si="22"/>
        <v>37529</v>
      </c>
      <c r="J22" s="128"/>
      <c r="K22" s="114">
        <f t="shared" si="23"/>
        <v>-5.0179662434453709E-2</v>
      </c>
      <c r="L22" s="115">
        <f t="shared" si="23"/>
        <v>-4.8964796726151838E-2</v>
      </c>
      <c r="M22" s="115">
        <v>-0.10868598930153417</v>
      </c>
      <c r="N22" s="116">
        <v>-0.1142572138114486</v>
      </c>
      <c r="O22" s="130">
        <f t="shared" si="0"/>
        <v>-5.1012995767787041E-2</v>
      </c>
      <c r="Q22" s="236">
        <v>10266.76</v>
      </c>
      <c r="R22" s="245">
        <v>10313.719999999999</v>
      </c>
      <c r="S22" s="245">
        <f t="shared" si="31"/>
        <v>6726.3515858144228</v>
      </c>
      <c r="T22" s="241">
        <f t="shared" si="31"/>
        <v>6533.9566247624434</v>
      </c>
      <c r="U22" s="163">
        <f t="shared" si="1"/>
        <v>10105.595991855211</v>
      </c>
      <c r="V22" s="129"/>
      <c r="W22" s="118">
        <f t="shared" si="2"/>
        <v>2.6676000000000023E-2</v>
      </c>
      <c r="X22" s="119">
        <f t="shared" si="3"/>
        <v>3.1371999999999935E-2</v>
      </c>
      <c r="Y22" s="119">
        <f t="shared" si="3"/>
        <v>-0.32736484141855771</v>
      </c>
      <c r="Z22" s="120">
        <f t="shared" si="4"/>
        <v>-0.34660433752375563</v>
      </c>
      <c r="AA22" s="129"/>
      <c r="AB22" s="114">
        <f>(Q22-Q19)/Q19</f>
        <v>-8.2209720919796225E-2</v>
      </c>
      <c r="AC22" s="115">
        <f>(R22-R19)/R19</f>
        <v>-8.0658086265742918E-2</v>
      </c>
      <c r="AD22" s="115">
        <f>(S22-S19)/S19</f>
        <v>-0.17276697440858069</v>
      </c>
      <c r="AE22" s="116">
        <f>(T22-T19)/T19</f>
        <v>-0.20458284992675033</v>
      </c>
      <c r="AF22" s="129"/>
      <c r="AG22" s="114"/>
      <c r="AH22" s="115"/>
      <c r="AI22" s="115"/>
      <c r="AJ22" s="116"/>
      <c r="AK22" s="115"/>
      <c r="AL22" s="114">
        <f t="shared" si="5"/>
        <v>-5.0179662434453709E-2</v>
      </c>
      <c r="AM22" s="115">
        <f t="shared" si="5"/>
        <v>-4.8964796726151838E-2</v>
      </c>
      <c r="AN22" s="115">
        <f t="shared" si="5"/>
        <v>-0.10868598930153417</v>
      </c>
      <c r="AO22" s="116">
        <f t="shared" si="5"/>
        <v>-0.1142572138114486</v>
      </c>
      <c r="AP22" s="115"/>
      <c r="AQ22" s="114">
        <f t="shared" si="6"/>
        <v>-5.0179662434453709E-2</v>
      </c>
      <c r="AR22" s="115">
        <f t="shared" si="6"/>
        <v>-4.8964796726151838E-2</v>
      </c>
      <c r="AS22" s="115">
        <f t="shared" si="6"/>
        <v>-0.10868598930153417</v>
      </c>
      <c r="AT22" s="116">
        <f t="shared" si="6"/>
        <v>-0.1142572138114486</v>
      </c>
      <c r="AU22" s="110"/>
      <c r="AV22" s="121">
        <f t="shared" si="7"/>
        <v>25.179985220357246</v>
      </c>
      <c r="AW22" s="122">
        <f t="shared" si="8"/>
        <v>23.975513184333703</v>
      </c>
      <c r="AX22" s="122">
        <f t="shared" si="9"/>
        <v>118.12644270453202</v>
      </c>
      <c r="AY22" s="123">
        <f t="shared" si="10"/>
        <v>130.54710907955084</v>
      </c>
      <c r="AZ22" s="110"/>
      <c r="BA22" s="114">
        <f t="shared" si="11"/>
        <v>6.407755137699489E-2</v>
      </c>
      <c r="BB22" s="115">
        <f t="shared" si="12"/>
        <v>6.5292417085296761E-2</v>
      </c>
      <c r="BC22" s="115">
        <f t="shared" si="13"/>
        <v>5.5712245099144297E-3</v>
      </c>
      <c r="BD22" s="131"/>
      <c r="BE22" s="110"/>
      <c r="BF22" s="114">
        <f>(Q22-(MAX($Q$3:Q22)))/(MAX($Q$3:Q22))</f>
        <v>-9.3454032356332831E-2</v>
      </c>
      <c r="BG22" s="115">
        <f>(R22-(MAX($R$3:R22)))/(MAX($R$3:R22))</f>
        <v>-9.1724730697966161E-2</v>
      </c>
      <c r="BH22" s="115">
        <f>(S22-(MAX($S$3:S22)))/(MAX($S$3:S22))</f>
        <v>-0.33808740588131508</v>
      </c>
      <c r="BI22" s="116">
        <f>(T22-(MAX($T$3:T22)))/(MAX($T$3:T22))</f>
        <v>-0.36956661078789088</v>
      </c>
      <c r="BJ22" s="110"/>
      <c r="BK22" s="114">
        <f t="shared" si="14"/>
        <v>0</v>
      </c>
      <c r="BL22" s="115">
        <f t="shared" si="15"/>
        <v>0</v>
      </c>
      <c r="BM22" s="115">
        <f t="shared" si="25"/>
        <v>0</v>
      </c>
      <c r="BN22" s="116">
        <f t="shared" si="16"/>
        <v>0</v>
      </c>
      <c r="BO22" s="115"/>
      <c r="BP22" s="125">
        <f t="shared" si="29"/>
        <v>114.90186701575354</v>
      </c>
      <c r="BQ22" s="126">
        <f t="shared" si="29"/>
        <v>115.2021489555559</v>
      </c>
      <c r="BR22" s="126">
        <f t="shared" si="29"/>
        <v>117.48474753055957</v>
      </c>
      <c r="BS22" s="127">
        <f t="shared" si="29"/>
        <v>114.21515083652169</v>
      </c>
      <c r="BT22" s="110"/>
      <c r="BU22" s="114">
        <f t="shared" si="18"/>
        <v>-8.2209720919796225E-2</v>
      </c>
      <c r="BV22" s="115">
        <f t="shared" si="19"/>
        <v>-8.0658086265742918E-2</v>
      </c>
      <c r="BW22" s="115">
        <f t="shared" si="26"/>
        <v>-0.17276697440858069</v>
      </c>
      <c r="BX22" s="116">
        <f t="shared" si="20"/>
        <v>-0.20458284992675033</v>
      </c>
      <c r="BY22" s="115"/>
      <c r="BZ22" s="125">
        <f t="shared" si="30"/>
        <v>89.35242104109922</v>
      </c>
      <c r="CA22" s="126">
        <f t="shared" si="30"/>
        <v>89.527149393532198</v>
      </c>
      <c r="CB22" s="126">
        <f t="shared" si="30"/>
        <v>57.252977320011659</v>
      </c>
      <c r="CC22" s="127">
        <f t="shared" si="30"/>
        <v>57.207442067949628</v>
      </c>
    </row>
    <row r="23" spans="1:81">
      <c r="A23" s="201" t="s">
        <v>92</v>
      </c>
      <c r="B23" s="180" t="s">
        <v>75</v>
      </c>
      <c r="C23" s="83">
        <f>C20-($F$20*C22)</f>
        <v>1.7217933653156797E-4</v>
      </c>
      <c r="D23" s="213">
        <f>D20-($F$20*D22)</f>
        <v>2.6165635131200279E-3</v>
      </c>
      <c r="E23" s="83">
        <f>E20-($F$20*E22)</f>
        <v>-8.4901777185283633E-3</v>
      </c>
      <c r="F23" s="213"/>
      <c r="G23" s="213">
        <f>G20-($F$20*G22)</f>
        <v>-1.8182161318422832E-2</v>
      </c>
      <c r="I23" s="65">
        <f t="shared" si="22"/>
        <v>37560</v>
      </c>
      <c r="J23" s="80"/>
      <c r="K23" s="43">
        <f t="shared" si="23"/>
        <v>3.2834117092441772E-3</v>
      </c>
      <c r="L23" s="34">
        <f t="shared" si="23"/>
        <v>2.4171685870859605E-3</v>
      </c>
      <c r="M23" s="34">
        <v>8.8019328655936313E-2</v>
      </c>
      <c r="N23" s="42">
        <v>8.314113768872522E-2</v>
      </c>
      <c r="O23" s="84">
        <f t="shared" si="0"/>
        <v>2.4500783759108438E-3</v>
      </c>
      <c r="P23" s="88"/>
      <c r="Q23" s="237">
        <v>10300.469999999999</v>
      </c>
      <c r="R23" s="246">
        <v>10338.65</v>
      </c>
      <c r="S23" s="246">
        <f t="shared" si="31"/>
        <v>7318.4005367016007</v>
      </c>
      <c r="T23" s="242">
        <f t="shared" si="31"/>
        <v>7077.1972121539757</v>
      </c>
      <c r="U23" s="164">
        <f t="shared" si="1"/>
        <v>10130.355494070547</v>
      </c>
      <c r="V23" s="79"/>
      <c r="W23" s="62">
        <f t="shared" si="2"/>
        <v>3.0046999999999935E-2</v>
      </c>
      <c r="X23" s="61">
        <f t="shared" si="3"/>
        <v>3.3864999999999965E-2</v>
      </c>
      <c r="Y23" s="61">
        <f t="shared" si="3"/>
        <v>-0.26815994632983992</v>
      </c>
      <c r="Z23" s="60">
        <f t="shared" si="4"/>
        <v>-0.29228027878460244</v>
      </c>
      <c r="AA23" s="79"/>
      <c r="AB23" s="43"/>
      <c r="AC23" s="34"/>
      <c r="AD23" s="34"/>
      <c r="AE23" s="42"/>
      <c r="AF23" s="79"/>
      <c r="AG23" s="43"/>
      <c r="AH23" s="34"/>
      <c r="AI23" s="34"/>
      <c r="AJ23" s="42"/>
      <c r="AK23" s="34"/>
      <c r="AL23" s="43">
        <f t="shared" si="5"/>
        <v>3.2834117092441772E-3</v>
      </c>
      <c r="AM23" s="34">
        <f t="shared" si="5"/>
        <v>2.4171685870859605E-3</v>
      </c>
      <c r="AN23" s="34">
        <f t="shared" si="5"/>
        <v>8.8019328655936313E-2</v>
      </c>
      <c r="AO23" s="42">
        <f t="shared" si="5"/>
        <v>8.314113768872522E-2</v>
      </c>
      <c r="AP23" s="34"/>
      <c r="AQ23" s="43">
        <f t="shared" si="6"/>
        <v>0</v>
      </c>
      <c r="AR23" s="34">
        <f t="shared" si="6"/>
        <v>0</v>
      </c>
      <c r="AS23" s="34">
        <f t="shared" si="6"/>
        <v>0</v>
      </c>
      <c r="AT23" s="42">
        <f t="shared" si="6"/>
        <v>0</v>
      </c>
      <c r="AU23" s="25"/>
      <c r="AV23" s="59">
        <f t="shared" si="7"/>
        <v>0</v>
      </c>
      <c r="AW23" s="30">
        <f t="shared" si="8"/>
        <v>0</v>
      </c>
      <c r="AX23" s="30">
        <f t="shared" si="9"/>
        <v>0</v>
      </c>
      <c r="AY23" s="58">
        <f t="shared" si="10"/>
        <v>0</v>
      </c>
      <c r="AZ23" s="25"/>
      <c r="BA23" s="43">
        <f t="shared" si="11"/>
        <v>-7.9857725979481042E-2</v>
      </c>
      <c r="BB23" s="34">
        <f t="shared" si="12"/>
        <v>-8.0723969101639259E-2</v>
      </c>
      <c r="BC23" s="34">
        <f t="shared" si="13"/>
        <v>4.8781909672110935E-3</v>
      </c>
      <c r="BD23" s="78"/>
      <c r="BE23" s="25"/>
      <c r="BF23" s="43">
        <f>(Q23-(MAX($Q$3:Q23)))/(MAX($Q$3:Q23))</f>
        <v>-9.0477468711203587E-2</v>
      </c>
      <c r="BG23" s="34">
        <f>(R23-(MAX($R$3:R23)))/(MAX($R$3:R23))</f>
        <v>-8.9529276248582243E-2</v>
      </c>
      <c r="BH23" s="34">
        <f>(S23-(MAX($S$3:S23)))/(MAX($S$3:S23))</f>
        <v>-0.27982630371807921</v>
      </c>
      <c r="BI23" s="42">
        <f>(T23-(MAX($T$3:T23)))/(MAX($T$3:T23))</f>
        <v>-0.31715166157183727</v>
      </c>
      <c r="BJ23" s="25"/>
      <c r="BK23" s="43">
        <f t="shared" si="14"/>
        <v>0</v>
      </c>
      <c r="BL23" s="34">
        <f t="shared" si="15"/>
        <v>0</v>
      </c>
      <c r="BM23" s="34">
        <f t="shared" si="25"/>
        <v>0</v>
      </c>
      <c r="BN23" s="42">
        <f t="shared" si="16"/>
        <v>0</v>
      </c>
      <c r="BO23" s="34"/>
      <c r="BP23" s="37">
        <f t="shared" si="29"/>
        <v>114.90186701575354</v>
      </c>
      <c r="BQ23" s="36">
        <f t="shared" si="29"/>
        <v>115.2021489555559</v>
      </c>
      <c r="BR23" s="36">
        <f t="shared" si="29"/>
        <v>117.48474753055957</v>
      </c>
      <c r="BS23" s="38">
        <f t="shared" si="29"/>
        <v>114.21515083652169</v>
      </c>
      <c r="BT23" s="25"/>
      <c r="BU23" s="43">
        <f t="shared" si="18"/>
        <v>0</v>
      </c>
      <c r="BV23" s="34">
        <f t="shared" si="19"/>
        <v>0</v>
      </c>
      <c r="BW23" s="34">
        <f t="shared" si="26"/>
        <v>0</v>
      </c>
      <c r="BX23" s="42">
        <f t="shared" si="20"/>
        <v>0</v>
      </c>
      <c r="BY23" s="34"/>
      <c r="BZ23" s="37">
        <f t="shared" si="30"/>
        <v>89.35242104109922</v>
      </c>
      <c r="CA23" s="36">
        <f t="shared" si="30"/>
        <v>89.527149393532198</v>
      </c>
      <c r="CB23" s="36">
        <f t="shared" si="30"/>
        <v>57.252977320011659</v>
      </c>
      <c r="CC23" s="38">
        <f t="shared" si="30"/>
        <v>57.207442067949628</v>
      </c>
    </row>
    <row r="24" spans="1:81">
      <c r="A24" s="201" t="s">
        <v>92</v>
      </c>
      <c r="B24" s="180" t="s">
        <v>76</v>
      </c>
      <c r="C24" s="82">
        <f>CORREL(K4:K241,$M$4:$M$241)</f>
        <v>0.80308478493178126</v>
      </c>
      <c r="D24" s="82">
        <f>CORREL(L4:L241,$M$4:$M$241)</f>
        <v>0.80316668906195421</v>
      </c>
      <c r="E24" s="82">
        <f>CORREL(O4:O241,$M$4:$M$241)</f>
        <v>0.80368774026065992</v>
      </c>
      <c r="F24" s="82">
        <f>CORREL(M4:M241,$M$4:$M$241)</f>
        <v>0.99999999999999989</v>
      </c>
      <c r="G24" s="82">
        <f>CORREL(N4:N241,$M$4:$M$241)</f>
        <v>0.97320190456194111</v>
      </c>
      <c r="I24" s="65">
        <f t="shared" si="22"/>
        <v>37590</v>
      </c>
      <c r="J24" s="80"/>
      <c r="K24" s="43">
        <f t="shared" si="23"/>
        <v>3.0914123336119648E-2</v>
      </c>
      <c r="L24" s="34">
        <f t="shared" si="23"/>
        <v>3.2193758372708325E-2</v>
      </c>
      <c r="M24" s="34">
        <v>5.8858393722192925E-2</v>
      </c>
      <c r="N24" s="42">
        <v>7.0250037365888973E-2</v>
      </c>
      <c r="O24" s="84">
        <f t="shared" si="0"/>
        <v>3.0080790002786316E-2</v>
      </c>
      <c r="P24" s="24"/>
      <c r="Q24" s="237">
        <v>10618.9</v>
      </c>
      <c r="R24" s="246">
        <v>10671.49</v>
      </c>
      <c r="S24" s="246">
        <f t="shared" si="31"/>
        <v>7749.1498369074916</v>
      </c>
      <c r="T24" s="242">
        <f t="shared" si="31"/>
        <v>7574.370580753558</v>
      </c>
      <c r="U24" s="164">
        <f t="shared" si="1"/>
        <v>10435.084590341257</v>
      </c>
      <c r="V24" s="79"/>
      <c r="W24" s="62">
        <f t="shared" si="2"/>
        <v>6.1889999999999966E-2</v>
      </c>
      <c r="X24" s="61">
        <f t="shared" si="3"/>
        <v>6.7148999999999973E-2</v>
      </c>
      <c r="Y24" s="61">
        <f t="shared" si="3"/>
        <v>-0.22508501630925085</v>
      </c>
      <c r="Z24" s="60">
        <f t="shared" si="4"/>
        <v>-0.2425629419246442</v>
      </c>
      <c r="AA24" s="79"/>
      <c r="AB24" s="43"/>
      <c r="AC24" s="34"/>
      <c r="AD24" s="34"/>
      <c r="AE24" s="42"/>
      <c r="AF24" s="79"/>
      <c r="AG24" s="43"/>
      <c r="AH24" s="34"/>
      <c r="AI24" s="34"/>
      <c r="AJ24" s="42"/>
      <c r="AK24" s="34"/>
      <c r="AL24" s="43">
        <f t="shared" si="5"/>
        <v>3.0914123336119648E-2</v>
      </c>
      <c r="AM24" s="34">
        <f t="shared" si="5"/>
        <v>3.2193758372708325E-2</v>
      </c>
      <c r="AN24" s="34">
        <f t="shared" si="5"/>
        <v>5.8858393722192925E-2</v>
      </c>
      <c r="AO24" s="42">
        <f t="shared" si="5"/>
        <v>7.0250037365888973E-2</v>
      </c>
      <c r="AP24" s="34"/>
      <c r="AQ24" s="43">
        <f t="shared" si="6"/>
        <v>0</v>
      </c>
      <c r="AR24" s="34">
        <f t="shared" si="6"/>
        <v>0</v>
      </c>
      <c r="AS24" s="34">
        <f t="shared" si="6"/>
        <v>0</v>
      </c>
      <c r="AT24" s="42">
        <f t="shared" si="6"/>
        <v>0</v>
      </c>
      <c r="AU24" s="25"/>
      <c r="AV24" s="59">
        <f t="shared" si="7"/>
        <v>0</v>
      </c>
      <c r="AW24" s="30">
        <f t="shared" si="8"/>
        <v>0</v>
      </c>
      <c r="AX24" s="30">
        <f t="shared" si="9"/>
        <v>0</v>
      </c>
      <c r="AY24" s="58">
        <f t="shared" si="10"/>
        <v>0</v>
      </c>
      <c r="AZ24" s="25"/>
      <c r="BA24" s="43">
        <f t="shared" si="11"/>
        <v>-3.9335914029769325E-2</v>
      </c>
      <c r="BB24" s="34">
        <f t="shared" si="12"/>
        <v>-3.8056278993180648E-2</v>
      </c>
      <c r="BC24" s="34">
        <f t="shared" si="13"/>
        <v>-1.1391643643696048E-2</v>
      </c>
      <c r="BD24" s="78"/>
      <c r="BE24" s="25"/>
      <c r="BF24" s="43">
        <f>(Q24-(MAX($Q$3:Q24)))/(MAX($Q$3:Q24))</f>
        <v>-6.2360377001961988E-2</v>
      </c>
      <c r="BG24" s="34">
        <f>(R24-(MAX($R$3:R24)))/(MAX($R$3:R24))</f>
        <v>-6.0217801762704297E-2</v>
      </c>
      <c r="BH24" s="34">
        <f>(S24-(MAX($S$3:S24)))/(MAX($S$3:S24))</f>
        <v>-0.23743803675395095</v>
      </c>
      <c r="BI24" s="42">
        <f>(T24-(MAX($T$3:T24)))/(MAX($T$3:T24))</f>
        <v>-0.26918154028202362</v>
      </c>
      <c r="BJ24" s="25"/>
      <c r="BK24" s="43">
        <f t="shared" si="14"/>
        <v>0</v>
      </c>
      <c r="BL24" s="34">
        <f t="shared" si="15"/>
        <v>0</v>
      </c>
      <c r="BM24" s="34">
        <f t="shared" si="25"/>
        <v>0</v>
      </c>
      <c r="BN24" s="42">
        <f t="shared" si="16"/>
        <v>0</v>
      </c>
      <c r="BO24" s="34"/>
      <c r="BP24" s="37">
        <f t="shared" si="29"/>
        <v>114.90186701575354</v>
      </c>
      <c r="BQ24" s="36">
        <f t="shared" si="29"/>
        <v>115.2021489555559</v>
      </c>
      <c r="BR24" s="36">
        <f t="shared" si="29"/>
        <v>117.48474753055957</v>
      </c>
      <c r="BS24" s="38">
        <f t="shared" si="29"/>
        <v>114.21515083652169</v>
      </c>
      <c r="BT24" s="25"/>
      <c r="BU24" s="43">
        <f t="shared" si="18"/>
        <v>0</v>
      </c>
      <c r="BV24" s="34">
        <f t="shared" si="19"/>
        <v>0</v>
      </c>
      <c r="BW24" s="34">
        <f t="shared" si="26"/>
        <v>0</v>
      </c>
      <c r="BX24" s="42">
        <f t="shared" si="20"/>
        <v>0</v>
      </c>
      <c r="BY24" s="34"/>
      <c r="BZ24" s="37">
        <f t="shared" si="30"/>
        <v>89.35242104109922</v>
      </c>
      <c r="CA24" s="36">
        <f t="shared" si="30"/>
        <v>89.527149393532198</v>
      </c>
      <c r="CB24" s="36">
        <f t="shared" si="30"/>
        <v>57.252977320011659</v>
      </c>
      <c r="CC24" s="38">
        <f t="shared" si="30"/>
        <v>57.207442067949628</v>
      </c>
    </row>
    <row r="25" spans="1:81" s="41" customFormat="1" ht="15" thickBot="1">
      <c r="A25" s="201" t="s">
        <v>92</v>
      </c>
      <c r="B25" s="81" t="s">
        <v>10</v>
      </c>
      <c r="C25" s="166">
        <f>(COUNTIF(K4:K241,"&gt;0"))/C9</f>
        <v>0.6640455531453362</v>
      </c>
      <c r="D25" s="214">
        <f>(COUNTIF(L4:L241,"&gt;0"))/D9</f>
        <v>0.67245119305856837</v>
      </c>
      <c r="E25" s="166">
        <f>(COUNTIF(O4:O241,"&gt;0"))/E9</f>
        <v>0.65563991323210413</v>
      </c>
      <c r="F25" s="214">
        <f>(COUNTIF(M4:M241,"&gt;0"))/F9</f>
        <v>0.6640455531453362</v>
      </c>
      <c r="G25" s="214">
        <f>(COUNTIF(N4:N241,"&gt;0"))/G9</f>
        <v>0.6346258134490238</v>
      </c>
      <c r="H25"/>
      <c r="I25" s="56">
        <f t="shared" si="22"/>
        <v>37621</v>
      </c>
      <c r="J25" s="107"/>
      <c r="K25" s="46">
        <f t="shared" si="23"/>
        <v>4.5249507952802581E-3</v>
      </c>
      <c r="L25" s="45">
        <f t="shared" si="23"/>
        <v>4.8278169215358879E-3</v>
      </c>
      <c r="M25" s="45">
        <v>-5.8743628208285825E-2</v>
      </c>
      <c r="N25" s="44">
        <v>-5.1954264002061712E-2</v>
      </c>
      <c r="O25" s="162">
        <f t="shared" si="0"/>
        <v>3.6916174619469246E-3</v>
      </c>
      <c r="P25" s="39"/>
      <c r="Q25" s="238">
        <v>10666.95</v>
      </c>
      <c r="R25" s="247">
        <v>10723.01</v>
      </c>
      <c r="S25" s="247">
        <f t="shared" si="31"/>
        <v>7293.9366599578989</v>
      </c>
      <c r="T25" s="243">
        <f t="shared" si="31"/>
        <v>7180.8497319516382</v>
      </c>
      <c r="U25" s="165">
        <f t="shared" si="1"/>
        <v>10473.606930831855</v>
      </c>
      <c r="V25" s="108"/>
      <c r="W25" s="53">
        <f t="shared" si="2"/>
        <v>6.6695000000000074E-2</v>
      </c>
      <c r="X25" s="52">
        <f t="shared" si="3"/>
        <v>7.2301000000000018E-2</v>
      </c>
      <c r="Y25" s="52">
        <f t="shared" si="3"/>
        <v>-0.27060633400421014</v>
      </c>
      <c r="Z25" s="51">
        <f t="shared" si="4"/>
        <v>-0.28191502680483616</v>
      </c>
      <c r="AA25" s="108"/>
      <c r="AB25" s="46">
        <f>(Q25-Q22)/Q22</f>
        <v>3.897919109826279E-2</v>
      </c>
      <c r="AC25" s="45">
        <f>(R25-R22)/R22</f>
        <v>3.9684032531424246E-2</v>
      </c>
      <c r="AD25" s="45">
        <f>(S25-S22)/S22</f>
        <v>8.4382308433072067E-2</v>
      </c>
      <c r="AE25" s="44">
        <f>(T25-T22)/T22</f>
        <v>9.9004805868712673E-2</v>
      </c>
      <c r="AF25" s="108"/>
      <c r="AG25" s="46">
        <f>(Q25-Q13)/Q13</f>
        <v>-3.9786882000753315E-3</v>
      </c>
      <c r="AH25" s="45">
        <f>(R25-R13)/R13</f>
        <v>-3.5238873884924142E-4</v>
      </c>
      <c r="AI25" s="45">
        <f>(S25-S13)/S13</f>
        <v>-0.22100334778687802</v>
      </c>
      <c r="AJ25" s="44">
        <f>(T25-T13)/T13</f>
        <v>-0.20852987675987916</v>
      </c>
      <c r="AK25" s="45"/>
      <c r="AL25" s="46">
        <f t="shared" si="5"/>
        <v>4.5249507952802581E-3</v>
      </c>
      <c r="AM25" s="45">
        <f t="shared" si="5"/>
        <v>4.8278169215358879E-3</v>
      </c>
      <c r="AN25" s="45">
        <f t="shared" si="5"/>
        <v>-5.8743628208285825E-2</v>
      </c>
      <c r="AO25" s="44">
        <f t="shared" si="5"/>
        <v>-5.1954264002061712E-2</v>
      </c>
      <c r="AP25" s="45"/>
      <c r="AQ25" s="46">
        <f t="shared" si="6"/>
        <v>0</v>
      </c>
      <c r="AR25" s="45">
        <f t="shared" si="6"/>
        <v>0</v>
      </c>
      <c r="AS25" s="45">
        <f t="shared" si="6"/>
        <v>-5.8743628208285825E-2</v>
      </c>
      <c r="AT25" s="44">
        <f t="shared" si="6"/>
        <v>-5.1954264002061712E-2</v>
      </c>
      <c r="AU25" s="45"/>
      <c r="AV25" s="50">
        <f t="shared" si="7"/>
        <v>0</v>
      </c>
      <c r="AW25" s="49">
        <f t="shared" si="8"/>
        <v>0</v>
      </c>
      <c r="AX25" s="49">
        <f t="shared" si="9"/>
        <v>34.508138550733143</v>
      </c>
      <c r="AY25" s="48">
        <f t="shared" si="10"/>
        <v>26.992455479959258</v>
      </c>
      <c r="AZ25" s="45"/>
      <c r="BA25" s="46">
        <f t="shared" si="11"/>
        <v>5.647921479734197E-2</v>
      </c>
      <c r="BB25" s="45">
        <f t="shared" si="12"/>
        <v>5.67820809235976E-2</v>
      </c>
      <c r="BC25" s="45">
        <f t="shared" si="13"/>
        <v>-6.7893642062241133E-3</v>
      </c>
      <c r="BD25" s="109"/>
      <c r="BE25" s="40"/>
      <c r="BF25" s="46">
        <f>(Q25-(MAX($Q$3:Q25)))/(MAX($Q$3:Q25))</f>
        <v>-5.8117603844190777E-2</v>
      </c>
      <c r="BG25" s="45">
        <f>(R25-(MAX($R$3:R25)))/(MAX($R$3:R25))</f>
        <v>-5.5680705363496133E-2</v>
      </c>
      <c r="BH25" s="45">
        <f>(S25-(MAX($S$3:S25)))/(MAX($S$3:S25))</f>
        <v>-0.28223369320865738</v>
      </c>
      <c r="BI25" s="44">
        <f>(T25-(MAX($T$3:T25)))/(MAX($T$3:T25))</f>
        <v>-0.30715067547579145</v>
      </c>
      <c r="BJ25" s="40"/>
      <c r="BK25" s="46">
        <f t="shared" si="14"/>
        <v>3.897919109826279E-2</v>
      </c>
      <c r="BL25" s="45">
        <f t="shared" si="15"/>
        <v>3.9684032531424246E-2</v>
      </c>
      <c r="BM25" s="45">
        <f t="shared" si="25"/>
        <v>8.4382308433072067E-2</v>
      </c>
      <c r="BN25" s="44">
        <f t="shared" si="16"/>
        <v>9.9004805868712673E-2</v>
      </c>
      <c r="BO25" s="45"/>
      <c r="BP25" s="68">
        <f t="shared" si="29"/>
        <v>119.38064884770779</v>
      </c>
      <c r="BQ25" s="67">
        <f t="shared" si="29"/>
        <v>119.77383478239817</v>
      </c>
      <c r="BR25" s="67">
        <f t="shared" si="29"/>
        <v>127.39838173286486</v>
      </c>
      <c r="BS25" s="66">
        <f t="shared" si="29"/>
        <v>125.52299967235726</v>
      </c>
      <c r="BT25" s="40"/>
      <c r="BU25" s="46">
        <f t="shared" si="18"/>
        <v>0</v>
      </c>
      <c r="BV25" s="45">
        <f t="shared" si="19"/>
        <v>0</v>
      </c>
      <c r="BW25" s="45">
        <f t="shared" si="26"/>
        <v>0</v>
      </c>
      <c r="BX25" s="44">
        <f t="shared" si="20"/>
        <v>0</v>
      </c>
      <c r="BY25" s="45"/>
      <c r="BZ25" s="68">
        <f t="shared" si="30"/>
        <v>89.35242104109922</v>
      </c>
      <c r="CA25" s="67">
        <f t="shared" si="30"/>
        <v>89.527149393532198</v>
      </c>
      <c r="CB25" s="67">
        <f t="shared" si="30"/>
        <v>57.252977320011659</v>
      </c>
      <c r="CC25" s="66">
        <f t="shared" si="30"/>
        <v>57.207442067949628</v>
      </c>
    </row>
    <row r="26" spans="1:81">
      <c r="A26" s="201" t="s">
        <v>92</v>
      </c>
      <c r="B26" s="81" t="s">
        <v>18</v>
      </c>
      <c r="C26" s="87">
        <f>MIN(BF4:BF241)</f>
        <v>-0.5261812427080772</v>
      </c>
      <c r="D26" s="215">
        <f>MIN(BG4:BG241)</f>
        <v>-0.52426272942650931</v>
      </c>
      <c r="E26" s="87"/>
      <c r="F26" s="215">
        <f>MIN(BH4:BH241)</f>
        <v>-0.50948767777791548</v>
      </c>
      <c r="G26" s="215">
        <f>MIN(BI4:BI241)</f>
        <v>-0.56822856305532221</v>
      </c>
      <c r="I26" s="65">
        <f t="shared" si="22"/>
        <v>37652</v>
      </c>
      <c r="J26" s="80"/>
      <c r="K26" s="43">
        <f t="shared" si="23"/>
        <v>-1.118501539802863E-2</v>
      </c>
      <c r="L26" s="34">
        <f t="shared" si="23"/>
        <v>-1.2114135862971276E-2</v>
      </c>
      <c r="M26" s="34">
        <v>-2.6197687879604747E-2</v>
      </c>
      <c r="N26" s="42">
        <v>-2.736335578980631E-2</v>
      </c>
      <c r="O26" s="84">
        <f t="shared" si="0"/>
        <v>-1.2018348731361964E-2</v>
      </c>
      <c r="P26" s="24"/>
      <c r="Q26" s="237">
        <v>10547.64</v>
      </c>
      <c r="R26" s="246">
        <v>10593.11</v>
      </c>
      <c r="S26" s="246">
        <f t="shared" si="31"/>
        <v>7102.8523839267154</v>
      </c>
      <c r="T26" s="242">
        <f t="shared" si="31"/>
        <v>6984.3575858631102</v>
      </c>
      <c r="U26" s="164">
        <f t="shared" si="1"/>
        <v>10347.731470261908</v>
      </c>
      <c r="V26" s="79"/>
      <c r="W26" s="62">
        <f t="shared" si="2"/>
        <v>5.4763999999999945E-2</v>
      </c>
      <c r="X26" s="61">
        <f t="shared" si="3"/>
        <v>5.9311000000000058E-2</v>
      </c>
      <c r="Y26" s="61">
        <f t="shared" si="3"/>
        <v>-0.28971476160732845</v>
      </c>
      <c r="Z26" s="60">
        <f t="shared" si="4"/>
        <v>-0.30156424141368898</v>
      </c>
      <c r="AA26" s="79"/>
      <c r="AB26" s="43"/>
      <c r="AC26" s="34"/>
      <c r="AD26" s="34"/>
      <c r="AE26" s="42"/>
      <c r="AF26" s="79"/>
      <c r="AG26" s="43"/>
      <c r="AH26" s="34"/>
      <c r="AI26" s="34"/>
      <c r="AJ26" s="42"/>
      <c r="AK26" s="34"/>
      <c r="AL26" s="43">
        <f t="shared" si="5"/>
        <v>-1.118501539802863E-2</v>
      </c>
      <c r="AM26" s="34">
        <f t="shared" si="5"/>
        <v>-1.2114135862971276E-2</v>
      </c>
      <c r="AN26" s="34">
        <f t="shared" si="5"/>
        <v>-2.6197687879604747E-2</v>
      </c>
      <c r="AO26" s="42">
        <f t="shared" si="5"/>
        <v>-2.736335578980631E-2</v>
      </c>
      <c r="AP26" s="34"/>
      <c r="AQ26" s="43">
        <f t="shared" si="6"/>
        <v>-1.118501539802863E-2</v>
      </c>
      <c r="AR26" s="34">
        <f t="shared" si="6"/>
        <v>-1.2114135862971276E-2</v>
      </c>
      <c r="AS26" s="34">
        <f t="shared" si="6"/>
        <v>-2.6197687879604747E-2</v>
      </c>
      <c r="AT26" s="42">
        <f t="shared" si="6"/>
        <v>-2.736335578980631E-2</v>
      </c>
      <c r="AU26" s="34"/>
      <c r="AV26" s="59">
        <f t="shared" si="7"/>
        <v>1.2510456945413757</v>
      </c>
      <c r="AW26" s="30">
        <f t="shared" si="8"/>
        <v>1.4675228770652682</v>
      </c>
      <c r="AX26" s="30">
        <f t="shared" si="9"/>
        <v>6.8631885023718953</v>
      </c>
      <c r="AY26" s="58">
        <f t="shared" si="10"/>
        <v>7.4875324007952653</v>
      </c>
      <c r="AZ26" s="34"/>
      <c r="BA26" s="43">
        <f t="shared" si="11"/>
        <v>1.6178340391777679E-2</v>
      </c>
      <c r="BB26" s="34">
        <f t="shared" si="12"/>
        <v>1.5249219926835034E-2</v>
      </c>
      <c r="BC26" s="34">
        <f t="shared" si="13"/>
        <v>1.1656679102015621E-3</v>
      </c>
      <c r="BD26" s="78"/>
      <c r="BE26" s="25"/>
      <c r="BF26" s="43">
        <f>(Q26-(MAX($Q$3:Q26)))/(MAX($Q$3:Q26))</f>
        <v>-6.8652572948325594E-2</v>
      </c>
      <c r="BG26" s="34">
        <f>(R26-(MAX($R$3:R26)))/(MAX($R$3:R26))</f>
        <v>-6.7120317596747942E-2</v>
      </c>
      <c r="BH26" s="34">
        <f>(S26-(MAX($S$3:S26)))/(MAX($S$3:S26))</f>
        <v>-0.30103751088447356</v>
      </c>
      <c r="BI26" s="42">
        <f>(T26-(MAX($T$3:T26)))/(MAX($T$3:T26))</f>
        <v>-0.32610935805147434</v>
      </c>
      <c r="BJ26" s="25"/>
      <c r="BK26" s="43">
        <f t="shared" si="14"/>
        <v>0</v>
      </c>
      <c r="BL26" s="34">
        <f t="shared" si="15"/>
        <v>0</v>
      </c>
      <c r="BM26" s="34">
        <f t="shared" si="25"/>
        <v>0</v>
      </c>
      <c r="BN26" s="42">
        <f t="shared" si="16"/>
        <v>0</v>
      </c>
      <c r="BO26" s="34"/>
      <c r="BP26" s="37">
        <f t="shared" si="29"/>
        <v>119.38064884770779</v>
      </c>
      <c r="BQ26" s="36">
        <f t="shared" si="29"/>
        <v>119.77383478239817</v>
      </c>
      <c r="BR26" s="36">
        <f t="shared" si="29"/>
        <v>127.39838173286486</v>
      </c>
      <c r="BS26" s="38">
        <f t="shared" si="29"/>
        <v>125.52299967235726</v>
      </c>
      <c r="BT26" s="25"/>
      <c r="BU26" s="43">
        <f t="shared" si="18"/>
        <v>0</v>
      </c>
      <c r="BV26" s="34">
        <f t="shared" si="19"/>
        <v>0</v>
      </c>
      <c r="BW26" s="34">
        <f t="shared" si="26"/>
        <v>0</v>
      </c>
      <c r="BX26" s="42">
        <f t="shared" si="20"/>
        <v>0</v>
      </c>
      <c r="BY26" s="34"/>
      <c r="BZ26" s="37">
        <f t="shared" si="30"/>
        <v>89.35242104109922</v>
      </c>
      <c r="CA26" s="36">
        <f t="shared" si="30"/>
        <v>89.527149393532198</v>
      </c>
      <c r="CB26" s="36">
        <f t="shared" si="30"/>
        <v>57.252977320011659</v>
      </c>
      <c r="CC26" s="38">
        <f t="shared" si="30"/>
        <v>57.207442067949628</v>
      </c>
    </row>
    <row r="27" spans="1:81">
      <c r="A27" s="201"/>
      <c r="B27" s="81" t="s">
        <v>56</v>
      </c>
      <c r="C27" s="251"/>
      <c r="D27" s="251"/>
      <c r="E27" s="251"/>
      <c r="F27" s="251"/>
      <c r="G27" s="251"/>
      <c r="I27" s="65">
        <f t="shared" si="22"/>
        <v>37680</v>
      </c>
      <c r="J27" s="80"/>
      <c r="K27" s="43">
        <f t="shared" si="23"/>
        <v>-8.8389440671088337E-3</v>
      </c>
      <c r="L27" s="34">
        <f t="shared" si="23"/>
        <v>-8.628249871850846E-3</v>
      </c>
      <c r="M27" s="34">
        <v>-1.5006432491409871E-2</v>
      </c>
      <c r="N27" s="42">
        <v>-2.7242031482640039E-2</v>
      </c>
      <c r="O27" s="84">
        <f t="shared" si="0"/>
        <v>-9.6722774004421672E-3</v>
      </c>
      <c r="P27" s="24"/>
      <c r="Q27" s="237">
        <v>10454.41</v>
      </c>
      <c r="R27" s="246">
        <v>10501.71</v>
      </c>
      <c r="S27" s="246">
        <f t="shared" si="31"/>
        <v>6996.2639091308693</v>
      </c>
      <c r="T27" s="242">
        <f t="shared" si="31"/>
        <v>6794.0894966230117</v>
      </c>
      <c r="U27" s="164">
        <f t="shared" si="1"/>
        <v>10247.645341016248</v>
      </c>
      <c r="V27" s="79"/>
      <c r="W27" s="62">
        <f t="shared" si="2"/>
        <v>4.5440999999999988E-2</v>
      </c>
      <c r="X27" s="61">
        <f t="shared" si="3"/>
        <v>5.017099999999991E-2</v>
      </c>
      <c r="Y27" s="61">
        <f t="shared" si="3"/>
        <v>-0.30037360908691307</v>
      </c>
      <c r="Z27" s="60">
        <f t="shared" si="4"/>
        <v>-0.32059105033769886</v>
      </c>
      <c r="AA27" s="79"/>
      <c r="AB27" s="43"/>
      <c r="AC27" s="34"/>
      <c r="AD27" s="34"/>
      <c r="AE27" s="42"/>
      <c r="AF27" s="79"/>
      <c r="AG27" s="43"/>
      <c r="AH27" s="34"/>
      <c r="AI27" s="34"/>
      <c r="AJ27" s="42"/>
      <c r="AK27" s="34"/>
      <c r="AL27" s="43">
        <f t="shared" si="5"/>
        <v>-8.8389440671088337E-3</v>
      </c>
      <c r="AM27" s="34">
        <f t="shared" si="5"/>
        <v>-8.628249871850846E-3</v>
      </c>
      <c r="AN27" s="34">
        <f t="shared" si="5"/>
        <v>-1.5006432491409871E-2</v>
      </c>
      <c r="AO27" s="42">
        <f t="shared" si="5"/>
        <v>-2.7242031482640039E-2</v>
      </c>
      <c r="AP27" s="34"/>
      <c r="AQ27" s="43">
        <f t="shared" si="6"/>
        <v>-8.8389440671088337E-3</v>
      </c>
      <c r="AR27" s="34">
        <f t="shared" si="6"/>
        <v>-8.628249871850846E-3</v>
      </c>
      <c r="AS27" s="34">
        <f t="shared" si="6"/>
        <v>-1.5006432491409871E-2</v>
      </c>
      <c r="AT27" s="42">
        <f t="shared" si="6"/>
        <v>-2.7242031482640039E-2</v>
      </c>
      <c r="AU27" s="34"/>
      <c r="AV27" s="59">
        <f t="shared" si="7"/>
        <v>0.78126932221478451</v>
      </c>
      <c r="AW27" s="30">
        <f t="shared" si="8"/>
        <v>0.74446695851094136</v>
      </c>
      <c r="AX27" s="30">
        <f t="shared" si="9"/>
        <v>2.2519301611924187</v>
      </c>
      <c r="AY27" s="58">
        <f t="shared" si="10"/>
        <v>7.4212827930115104</v>
      </c>
      <c r="AZ27" s="34"/>
      <c r="BA27" s="43">
        <f t="shared" si="11"/>
        <v>1.8403087415531205E-2</v>
      </c>
      <c r="BB27" s="34">
        <f t="shared" si="12"/>
        <v>1.8613781610789193E-2</v>
      </c>
      <c r="BC27" s="34">
        <f t="shared" si="13"/>
        <v>1.2235598991230168E-2</v>
      </c>
      <c r="BD27" s="78"/>
      <c r="BE27" s="25"/>
      <c r="BF27" s="43">
        <f>(Q27-(MAX($Q$3:Q27)))/(MAX($Q$3:Q27))</f>
        <v>-7.6884700763081043E-2</v>
      </c>
      <c r="BG27" s="34">
        <f>(R27-(MAX($R$3:R27)))/(MAX($R$3:R27))</f>
        <v>-7.5169436596896025E-2</v>
      </c>
      <c r="BH27" s="34">
        <f>(S27-(MAX($S$3:S27)))/(MAX($S$3:S27))</f>
        <v>-0.31152644429141357</v>
      </c>
      <c r="BI27" s="42">
        <f>(T27-(MAX($T$3:T27)))/(MAX($T$3:T27))</f>
        <v>-0.34446750813529259</v>
      </c>
      <c r="BJ27" s="25"/>
      <c r="BK27" s="43">
        <f t="shared" si="14"/>
        <v>0</v>
      </c>
      <c r="BL27" s="34">
        <f t="shared" si="15"/>
        <v>0</v>
      </c>
      <c r="BM27" s="34">
        <f t="shared" si="25"/>
        <v>0</v>
      </c>
      <c r="BN27" s="42">
        <f t="shared" si="16"/>
        <v>0</v>
      </c>
      <c r="BO27" s="34"/>
      <c r="BP27" s="37">
        <f t="shared" si="29"/>
        <v>119.38064884770779</v>
      </c>
      <c r="BQ27" s="36">
        <f t="shared" si="29"/>
        <v>119.77383478239817</v>
      </c>
      <c r="BR27" s="36">
        <f t="shared" si="29"/>
        <v>127.39838173286486</v>
      </c>
      <c r="BS27" s="38">
        <f t="shared" si="29"/>
        <v>125.52299967235726</v>
      </c>
      <c r="BT27" s="25"/>
      <c r="BU27" s="43">
        <f t="shared" si="18"/>
        <v>0</v>
      </c>
      <c r="BV27" s="34">
        <f t="shared" si="19"/>
        <v>0</v>
      </c>
      <c r="BW27" s="34">
        <f t="shared" si="26"/>
        <v>0</v>
      </c>
      <c r="BX27" s="42">
        <f t="shared" si="20"/>
        <v>0</v>
      </c>
      <c r="BY27" s="34"/>
      <c r="BZ27" s="37">
        <f t="shared" si="30"/>
        <v>89.35242104109922</v>
      </c>
      <c r="CA27" s="36">
        <f t="shared" si="30"/>
        <v>89.527149393532198</v>
      </c>
      <c r="CB27" s="36">
        <f t="shared" si="30"/>
        <v>57.252977320011659</v>
      </c>
      <c r="CC27" s="38">
        <f t="shared" si="30"/>
        <v>57.207442067949628</v>
      </c>
    </row>
    <row r="28" spans="1:81" s="69" customFormat="1">
      <c r="A28" s="201"/>
      <c r="B28" s="81" t="s">
        <v>3</v>
      </c>
      <c r="C28" s="251"/>
      <c r="D28" s="251"/>
      <c r="E28" s="251"/>
      <c r="F28" s="251"/>
      <c r="G28" s="251"/>
      <c r="H28"/>
      <c r="I28" s="112">
        <f t="shared" si="22"/>
        <v>37711</v>
      </c>
      <c r="J28" s="128"/>
      <c r="K28" s="114">
        <f t="shared" si="23"/>
        <v>7.2600940655664914E-4</v>
      </c>
      <c r="L28" s="115">
        <f t="shared" si="23"/>
        <v>8.8747451605519778E-4</v>
      </c>
      <c r="M28" s="115">
        <v>9.7130717279347856E-3</v>
      </c>
      <c r="N28" s="116">
        <v>-1.2921655506256124E-3</v>
      </c>
      <c r="O28" s="130">
        <f t="shared" si="0"/>
        <v>-1.0732392677668425E-4</v>
      </c>
      <c r="P28" s="111"/>
      <c r="Q28" s="236">
        <v>10462</v>
      </c>
      <c r="R28" s="245">
        <v>10511.03</v>
      </c>
      <c r="S28" s="245">
        <f t="shared" si="31"/>
        <v>7064.2191223078189</v>
      </c>
      <c r="T28" s="241">
        <f t="shared" si="31"/>
        <v>6785.3104082276077</v>
      </c>
      <c r="U28" s="163">
        <f t="shared" si="1"/>
        <v>10246.545523478035</v>
      </c>
      <c r="V28" s="129"/>
      <c r="W28" s="118">
        <f t="shared" si="2"/>
        <v>4.6199999999999998E-2</v>
      </c>
      <c r="X28" s="119">
        <f t="shared" si="3"/>
        <v>5.1103000000000065E-2</v>
      </c>
      <c r="Y28" s="119">
        <f t="shared" si="3"/>
        <v>-0.29357808776921812</v>
      </c>
      <c r="Z28" s="120">
        <f t="shared" si="4"/>
        <v>-0.32146895917723922</v>
      </c>
      <c r="AA28" s="129"/>
      <c r="AB28" s="114">
        <f>(Q28-Q25)/Q25</f>
        <v>-1.9213552140021347E-2</v>
      </c>
      <c r="AC28" s="115">
        <f>(R28-R25)/R25</f>
        <v>-1.9768703004100486E-2</v>
      </c>
      <c r="AD28" s="115">
        <f>(S28-S25)/S25</f>
        <v>-3.1494314847999506E-2</v>
      </c>
      <c r="AE28" s="116">
        <f>(T28-T25)/T25</f>
        <v>-5.5082523446223032E-2</v>
      </c>
      <c r="AF28" s="129"/>
      <c r="AG28" s="114"/>
      <c r="AH28" s="115"/>
      <c r="AI28" s="115"/>
      <c r="AJ28" s="116"/>
      <c r="AK28" s="115"/>
      <c r="AL28" s="114">
        <f t="shared" si="5"/>
        <v>7.2600940655664914E-4</v>
      </c>
      <c r="AM28" s="115">
        <f t="shared" si="5"/>
        <v>8.8747451605519778E-4</v>
      </c>
      <c r="AN28" s="115">
        <f t="shared" si="5"/>
        <v>9.7130717279347856E-3</v>
      </c>
      <c r="AO28" s="116">
        <f t="shared" si="5"/>
        <v>-1.2921655506256124E-3</v>
      </c>
      <c r="AP28" s="115"/>
      <c r="AQ28" s="114">
        <f t="shared" si="6"/>
        <v>0</v>
      </c>
      <c r="AR28" s="115">
        <f t="shared" si="6"/>
        <v>0</v>
      </c>
      <c r="AS28" s="115">
        <f t="shared" si="6"/>
        <v>0</v>
      </c>
      <c r="AT28" s="116">
        <f t="shared" si="6"/>
        <v>-1.2921655506256124E-3</v>
      </c>
      <c r="AU28" s="110"/>
      <c r="AV28" s="121">
        <f t="shared" si="7"/>
        <v>0</v>
      </c>
      <c r="AW28" s="122">
        <f t="shared" si="8"/>
        <v>0</v>
      </c>
      <c r="AX28" s="122">
        <f t="shared" si="9"/>
        <v>0</v>
      </c>
      <c r="AY28" s="123">
        <f t="shared" si="10"/>
        <v>1.6696918102235923E-2</v>
      </c>
      <c r="AZ28" s="110"/>
      <c r="BA28" s="114">
        <f t="shared" si="11"/>
        <v>2.0181749571822616E-3</v>
      </c>
      <c r="BB28" s="115">
        <f t="shared" si="12"/>
        <v>2.1796400666808102E-3</v>
      </c>
      <c r="BC28" s="115">
        <f t="shared" si="13"/>
        <v>1.1005237278560398E-2</v>
      </c>
      <c r="BD28" s="131"/>
      <c r="BE28" s="110"/>
      <c r="BF28" s="114">
        <f>(Q28-(MAX($Q$3:Q28)))/(MAX($Q$3:Q28))</f>
        <v>-7.6214510372498656E-2</v>
      </c>
      <c r="BG28" s="115">
        <f>(R28-(MAX($R$3:R28)))/(MAX($R$3:R28))</f>
        <v>-7.4348673040206842E-2</v>
      </c>
      <c r="BH28" s="115">
        <f>(S28-(MAX($S$3:S28)))/(MAX($S$3:S28))</f>
        <v>-0.30483925126202976</v>
      </c>
      <c r="BI28" s="116">
        <f>(T28-(MAX($T$3:T28)))/(MAX($T$3:T28))</f>
        <v>-0.34531456463859594</v>
      </c>
      <c r="BJ28" s="110"/>
      <c r="BK28" s="114">
        <f t="shared" si="14"/>
        <v>0</v>
      </c>
      <c r="BL28" s="115">
        <f t="shared" si="15"/>
        <v>0</v>
      </c>
      <c r="BM28" s="115">
        <f t="shared" si="25"/>
        <v>0</v>
      </c>
      <c r="BN28" s="116">
        <f t="shared" si="16"/>
        <v>0</v>
      </c>
      <c r="BO28" s="115"/>
      <c r="BP28" s="125">
        <f t="shared" si="29"/>
        <v>119.38064884770779</v>
      </c>
      <c r="BQ28" s="126">
        <f t="shared" si="29"/>
        <v>119.77383478239817</v>
      </c>
      <c r="BR28" s="126">
        <f t="shared" si="29"/>
        <v>127.39838173286486</v>
      </c>
      <c r="BS28" s="127">
        <f t="shared" si="29"/>
        <v>125.52299967235726</v>
      </c>
      <c r="BT28" s="110"/>
      <c r="BU28" s="114">
        <f t="shared" si="18"/>
        <v>-1.9213552140021347E-2</v>
      </c>
      <c r="BV28" s="115">
        <f t="shared" si="19"/>
        <v>-1.9768703004100486E-2</v>
      </c>
      <c r="BW28" s="115">
        <f t="shared" si="26"/>
        <v>-3.1494314847999506E-2</v>
      </c>
      <c r="BX28" s="116">
        <f t="shared" si="20"/>
        <v>-5.5082523446223032E-2</v>
      </c>
      <c r="BY28" s="115"/>
      <c r="BZ28" s="125">
        <f t="shared" si="30"/>
        <v>87.635643640588924</v>
      </c>
      <c r="CA28" s="126">
        <f t="shared" si="30"/>
        <v>87.75731376636773</v>
      </c>
      <c r="CB28" s="126">
        <f t="shared" si="30"/>
        <v>55.449834026309837</v>
      </c>
      <c r="CC28" s="127">
        <f t="shared" si="30"/>
        <v>54.056311798943348</v>
      </c>
    </row>
    <row r="29" spans="1:81">
      <c r="A29" s="201"/>
      <c r="B29" s="81" t="s">
        <v>2</v>
      </c>
      <c r="C29" s="251"/>
      <c r="D29" s="251"/>
      <c r="E29" s="251"/>
      <c r="F29" s="251"/>
      <c r="G29" s="251"/>
      <c r="I29" s="65">
        <f t="shared" si="22"/>
        <v>37741</v>
      </c>
      <c r="J29" s="80"/>
      <c r="K29" s="43">
        <f t="shared" si="23"/>
        <v>4.5402408717262421E-2</v>
      </c>
      <c r="L29" s="34">
        <f t="shared" si="23"/>
        <v>4.6399829512426383E-2</v>
      </c>
      <c r="M29" s="34">
        <v>8.2368640806903093E-2</v>
      </c>
      <c r="N29" s="42">
        <v>9.8872373257781421E-2</v>
      </c>
      <c r="O29" s="84">
        <f t="shared" si="0"/>
        <v>4.456907538392909E-2</v>
      </c>
      <c r="P29" s="24"/>
      <c r="Q29" s="237">
        <v>10937</v>
      </c>
      <c r="R29" s="246">
        <v>10998.74</v>
      </c>
      <c r="S29" s="246">
        <f t="shared" si="31"/>
        <v>7646.089249774448</v>
      </c>
      <c r="T29" s="242">
        <f t="shared" si="31"/>
        <v>7456.1901515797972</v>
      </c>
      <c r="U29" s="164">
        <f t="shared" si="1"/>
        <v>10703.22458333879</v>
      </c>
      <c r="V29" s="79"/>
      <c r="W29" s="62">
        <f t="shared" si="2"/>
        <v>9.3700000000000006E-2</v>
      </c>
      <c r="X29" s="61">
        <f t="shared" si="3"/>
        <v>9.9873999999999977E-2</v>
      </c>
      <c r="Y29" s="61">
        <f t="shared" si="3"/>
        <v>-0.23539107502255519</v>
      </c>
      <c r="Z29" s="60">
        <f t="shared" si="4"/>
        <v>-0.25438098484202026</v>
      </c>
      <c r="AA29" s="79"/>
      <c r="AB29" s="43"/>
      <c r="AC29" s="34"/>
      <c r="AD29" s="34"/>
      <c r="AE29" s="42"/>
      <c r="AF29" s="79"/>
      <c r="AG29" s="43"/>
      <c r="AH29" s="34"/>
      <c r="AI29" s="34"/>
      <c r="AJ29" s="42"/>
      <c r="AK29" s="34"/>
      <c r="AL29" s="43">
        <f t="shared" si="5"/>
        <v>4.5402408717262421E-2</v>
      </c>
      <c r="AM29" s="34">
        <f t="shared" si="5"/>
        <v>4.6399829512426383E-2</v>
      </c>
      <c r="AN29" s="34">
        <f t="shared" si="5"/>
        <v>8.2368640806903093E-2</v>
      </c>
      <c r="AO29" s="42">
        <f t="shared" si="5"/>
        <v>9.8872373257781421E-2</v>
      </c>
      <c r="AP29" s="34"/>
      <c r="AQ29" s="43">
        <f t="shared" si="6"/>
        <v>0</v>
      </c>
      <c r="AR29" s="34">
        <f t="shared" si="6"/>
        <v>0</v>
      </c>
      <c r="AS29" s="34">
        <f t="shared" si="6"/>
        <v>0</v>
      </c>
      <c r="AT29" s="42">
        <f t="shared" si="6"/>
        <v>0</v>
      </c>
      <c r="AU29" s="25"/>
      <c r="AV29" s="59">
        <f t="shared" si="7"/>
        <v>0</v>
      </c>
      <c r="AW29" s="30">
        <f t="shared" si="8"/>
        <v>0</v>
      </c>
      <c r="AX29" s="30">
        <f t="shared" si="9"/>
        <v>0</v>
      </c>
      <c r="AY29" s="58">
        <f t="shared" si="10"/>
        <v>0</v>
      </c>
      <c r="AZ29" s="25"/>
      <c r="BA29" s="43">
        <f t="shared" si="11"/>
        <v>-5.3469964540518999E-2</v>
      </c>
      <c r="BB29" s="34">
        <f t="shared" si="12"/>
        <v>-5.2472543745355038E-2</v>
      </c>
      <c r="BC29" s="34">
        <f t="shared" si="13"/>
        <v>-1.6503732450878328E-2</v>
      </c>
      <c r="BD29" s="78"/>
      <c r="BE29" s="25"/>
      <c r="BF29" s="43">
        <f>(Q29-(MAX($Q$3:Q29)))/(MAX($Q$3:Q29))</f>
        <v>-3.4272424005354407E-2</v>
      </c>
      <c r="BG29" s="34">
        <f>(R29-(MAX($R$3:R29)))/(MAX($R$3:R29))</f>
        <v>-3.139860928132119E-2</v>
      </c>
      <c r="BH29" s="34">
        <f>(S29-(MAX($S$3:S29)))/(MAX($S$3:S29))</f>
        <v>-0.24757980524617404</v>
      </c>
      <c r="BI29" s="42">
        <f>(T29-(MAX($T$3:T29)))/(MAX($T$3:T29))</f>
        <v>-0.28058426190711006</v>
      </c>
      <c r="BJ29" s="25"/>
      <c r="BK29" s="43">
        <f t="shared" si="14"/>
        <v>0</v>
      </c>
      <c r="BL29" s="34">
        <f t="shared" si="15"/>
        <v>0</v>
      </c>
      <c r="BM29" s="34">
        <f t="shared" si="25"/>
        <v>0</v>
      </c>
      <c r="BN29" s="42">
        <f t="shared" si="16"/>
        <v>0</v>
      </c>
      <c r="BO29" s="34"/>
      <c r="BP29" s="37">
        <f t="shared" si="29"/>
        <v>119.38064884770779</v>
      </c>
      <c r="BQ29" s="36">
        <f t="shared" si="29"/>
        <v>119.77383478239817</v>
      </c>
      <c r="BR29" s="36">
        <f t="shared" si="29"/>
        <v>127.39838173286486</v>
      </c>
      <c r="BS29" s="38">
        <f t="shared" si="29"/>
        <v>125.52299967235726</v>
      </c>
      <c r="BT29" s="25"/>
      <c r="BU29" s="43">
        <f t="shared" si="18"/>
        <v>0</v>
      </c>
      <c r="BV29" s="34">
        <f t="shared" si="19"/>
        <v>0</v>
      </c>
      <c r="BW29" s="34">
        <f t="shared" si="26"/>
        <v>0</v>
      </c>
      <c r="BX29" s="42">
        <f t="shared" si="20"/>
        <v>0</v>
      </c>
      <c r="BY29" s="34"/>
      <c r="BZ29" s="37">
        <f t="shared" si="30"/>
        <v>87.635643640588924</v>
      </c>
      <c r="CA29" s="36">
        <f t="shared" si="30"/>
        <v>87.75731376636773</v>
      </c>
      <c r="CB29" s="36">
        <f t="shared" si="30"/>
        <v>55.449834026309837</v>
      </c>
      <c r="CC29" s="38">
        <f t="shared" si="30"/>
        <v>54.056311798943348</v>
      </c>
    </row>
    <row r="30" spans="1:81">
      <c r="A30" s="201"/>
      <c r="B30" s="81" t="s">
        <v>1</v>
      </c>
      <c r="C30" s="251"/>
      <c r="D30" s="251"/>
      <c r="E30" s="251"/>
      <c r="F30" s="251"/>
      <c r="G30" s="251"/>
      <c r="I30" s="65">
        <f t="shared" si="22"/>
        <v>37772</v>
      </c>
      <c r="J30" s="80"/>
      <c r="K30" s="43">
        <f t="shared" si="23"/>
        <v>4.2218158544390594E-2</v>
      </c>
      <c r="L30" s="34">
        <f t="shared" si="23"/>
        <v>4.2385764187534258E-2</v>
      </c>
      <c r="M30" s="34">
        <v>5.2682535720498969E-2</v>
      </c>
      <c r="N30" s="42">
        <v>7.3603318166647336E-2</v>
      </c>
      <c r="O30" s="84">
        <f t="shared" si="0"/>
        <v>4.1384825211057262E-2</v>
      </c>
      <c r="P30" s="24"/>
      <c r="Q30" s="237">
        <v>11398.74</v>
      </c>
      <c r="R30" s="246">
        <v>11464.93</v>
      </c>
      <c r="S30" s="246">
        <f t="shared" si="31"/>
        <v>8048.9046197978132</v>
      </c>
      <c r="T30" s="242">
        <f t="shared" si="31"/>
        <v>8004.9904876175478</v>
      </c>
      <c r="U30" s="164">
        <f t="shared" si="1"/>
        <v>11146.175661914958</v>
      </c>
      <c r="V30" s="79"/>
      <c r="W30" s="62">
        <f t="shared" si="2"/>
        <v>0.13987399999999997</v>
      </c>
      <c r="X30" s="61">
        <f t="shared" si="3"/>
        <v>0.14649300000000004</v>
      </c>
      <c r="Y30" s="61">
        <f t="shared" si="3"/>
        <v>-0.19510953802021869</v>
      </c>
      <c r="Z30" s="60">
        <f t="shared" si="4"/>
        <v>-0.19950095123824521</v>
      </c>
      <c r="AA30" s="79"/>
      <c r="AB30" s="43"/>
      <c r="AC30" s="34"/>
      <c r="AD30" s="34"/>
      <c r="AE30" s="42"/>
      <c r="AF30" s="79"/>
      <c r="AG30" s="43"/>
      <c r="AH30" s="34"/>
      <c r="AI30" s="34"/>
      <c r="AJ30" s="42"/>
      <c r="AK30" s="34"/>
      <c r="AL30" s="43">
        <f t="shared" si="5"/>
        <v>4.2218158544390594E-2</v>
      </c>
      <c r="AM30" s="34">
        <f t="shared" si="5"/>
        <v>4.2385764187534258E-2</v>
      </c>
      <c r="AN30" s="34">
        <f t="shared" si="5"/>
        <v>5.2682535720498969E-2</v>
      </c>
      <c r="AO30" s="42">
        <f t="shared" si="5"/>
        <v>7.3603318166647336E-2</v>
      </c>
      <c r="AP30" s="34"/>
      <c r="AQ30" s="43">
        <f t="shared" si="6"/>
        <v>0</v>
      </c>
      <c r="AR30" s="34">
        <f t="shared" si="6"/>
        <v>0</v>
      </c>
      <c r="AS30" s="34">
        <f t="shared" si="6"/>
        <v>0</v>
      </c>
      <c r="AT30" s="42">
        <f t="shared" si="6"/>
        <v>0</v>
      </c>
      <c r="AU30" s="25"/>
      <c r="AV30" s="59">
        <f t="shared" si="7"/>
        <v>0</v>
      </c>
      <c r="AW30" s="30">
        <f t="shared" si="8"/>
        <v>0</v>
      </c>
      <c r="AX30" s="30">
        <f t="shared" si="9"/>
        <v>0</v>
      </c>
      <c r="AY30" s="58">
        <f t="shared" si="10"/>
        <v>0</v>
      </c>
      <c r="AZ30" s="25"/>
      <c r="BA30" s="43">
        <f t="shared" si="11"/>
        <v>-3.1385159622256742E-2</v>
      </c>
      <c r="BB30" s="34">
        <f t="shared" si="12"/>
        <v>-3.1217553979113077E-2</v>
      </c>
      <c r="BC30" s="34">
        <f t="shared" si="13"/>
        <v>-2.0920782446148367E-2</v>
      </c>
      <c r="BD30" s="78"/>
      <c r="BE30" s="25"/>
      <c r="BF30" s="43">
        <f>(Q30-(MAX($Q$3:Q30)))/(MAX($Q$3:Q30))</f>
        <v>0</v>
      </c>
      <c r="BG30" s="34">
        <f>(R30-(MAX($R$3:R30)))/(MAX($R$3:R30))</f>
        <v>0</v>
      </c>
      <c r="BH30" s="34">
        <f>(S30-(MAX($S$3:S30)))/(MAX($S$3:S30))</f>
        <v>-0.20794040145923084</v>
      </c>
      <c r="BI30" s="42">
        <f>(T30-(MAX($T$3:T30)))/(MAX($T$3:T30))</f>
        <v>-0.22763287644216562</v>
      </c>
      <c r="BJ30" s="25"/>
      <c r="BK30" s="43">
        <f t="shared" si="14"/>
        <v>0</v>
      </c>
      <c r="BL30" s="34">
        <f t="shared" si="15"/>
        <v>0</v>
      </c>
      <c r="BM30" s="34">
        <f t="shared" si="25"/>
        <v>0</v>
      </c>
      <c r="BN30" s="42">
        <f t="shared" si="16"/>
        <v>0</v>
      </c>
      <c r="BO30" s="34"/>
      <c r="BP30" s="37">
        <f t="shared" si="29"/>
        <v>119.38064884770779</v>
      </c>
      <c r="BQ30" s="36">
        <f t="shared" si="29"/>
        <v>119.77383478239817</v>
      </c>
      <c r="BR30" s="36">
        <f t="shared" si="29"/>
        <v>127.39838173286486</v>
      </c>
      <c r="BS30" s="38">
        <f t="shared" si="29"/>
        <v>125.52299967235726</v>
      </c>
      <c r="BT30" s="25"/>
      <c r="BU30" s="43">
        <f t="shared" si="18"/>
        <v>0</v>
      </c>
      <c r="BV30" s="34">
        <f t="shared" si="19"/>
        <v>0</v>
      </c>
      <c r="BW30" s="34">
        <f t="shared" si="26"/>
        <v>0</v>
      </c>
      <c r="BX30" s="42">
        <f t="shared" si="20"/>
        <v>0</v>
      </c>
      <c r="BY30" s="34"/>
      <c r="BZ30" s="37">
        <f t="shared" si="30"/>
        <v>87.635643640588924</v>
      </c>
      <c r="CA30" s="36">
        <f t="shared" si="30"/>
        <v>87.75731376636773</v>
      </c>
      <c r="CB30" s="36">
        <f t="shared" si="30"/>
        <v>55.449834026309837</v>
      </c>
      <c r="CC30" s="38">
        <f t="shared" si="30"/>
        <v>54.056311798943348</v>
      </c>
    </row>
    <row r="31" spans="1:81" s="69" customFormat="1">
      <c r="A31" s="201"/>
      <c r="B31" s="90" t="s">
        <v>23</v>
      </c>
      <c r="C31" s="251"/>
      <c r="D31" s="251"/>
      <c r="E31" s="251"/>
      <c r="F31" s="251"/>
      <c r="G31" s="251"/>
      <c r="H31"/>
      <c r="I31" s="112">
        <f t="shared" si="22"/>
        <v>37802</v>
      </c>
      <c r="J31" s="128"/>
      <c r="K31" s="114">
        <f t="shared" si="23"/>
        <v>1.3908554805180273E-2</v>
      </c>
      <c r="L31" s="115">
        <f t="shared" si="23"/>
        <v>1.4109113618661517E-2</v>
      </c>
      <c r="M31" s="115">
        <v>1.2761187595205836E-2</v>
      </c>
      <c r="N31" s="116">
        <v>7.3098565924998304E-3</v>
      </c>
      <c r="O31" s="130">
        <f t="shared" si="0"/>
        <v>1.307522147184694E-2</v>
      </c>
      <c r="P31" s="111"/>
      <c r="Q31" s="236">
        <v>11557.28</v>
      </c>
      <c r="R31" s="245">
        <v>11626.69</v>
      </c>
      <c r="S31" s="245">
        <f t="shared" si="31"/>
        <v>8151.6182015869717</v>
      </c>
      <c r="T31" s="241">
        <f t="shared" si="31"/>
        <v>8063.5058201063575</v>
      </c>
      <c r="U31" s="163">
        <f t="shared" si="1"/>
        <v>11291.914377258607</v>
      </c>
      <c r="V31" s="129"/>
      <c r="W31" s="118">
        <f t="shared" si="2"/>
        <v>0.15572800000000006</v>
      </c>
      <c r="X31" s="119">
        <f t="shared" si="3"/>
        <v>0.16266900000000006</v>
      </c>
      <c r="Y31" s="119">
        <f t="shared" si="3"/>
        <v>-0.18483817984130282</v>
      </c>
      <c r="Z31" s="120">
        <f t="shared" si="4"/>
        <v>-0.19364941798936425</v>
      </c>
      <c r="AA31" s="129"/>
      <c r="AB31" s="114">
        <f>(Q31-Q28)/Q28</f>
        <v>0.10469126362072267</v>
      </c>
      <c r="AC31" s="115">
        <f>(R31-R28)/R28</f>
        <v>0.10614183386404566</v>
      </c>
      <c r="AD31" s="115">
        <f>(S31-S28)/S28</f>
        <v>0.15393054213809679</v>
      </c>
      <c r="AE31" s="116">
        <f>(T31-T28)/T28</f>
        <v>0.18837685160709214</v>
      </c>
      <c r="AF31" s="129"/>
      <c r="AG31" s="114"/>
      <c r="AH31" s="115"/>
      <c r="AI31" s="115"/>
      <c r="AJ31" s="116"/>
      <c r="AK31" s="115"/>
      <c r="AL31" s="114">
        <f t="shared" si="5"/>
        <v>1.3908554805180273E-2</v>
      </c>
      <c r="AM31" s="115">
        <f t="shared" si="5"/>
        <v>1.4109113618661517E-2</v>
      </c>
      <c r="AN31" s="115">
        <f t="shared" si="5"/>
        <v>1.2761187595205836E-2</v>
      </c>
      <c r="AO31" s="116">
        <f t="shared" si="5"/>
        <v>7.3098565924998304E-3</v>
      </c>
      <c r="AP31" s="115"/>
      <c r="AQ31" s="114">
        <f t="shared" si="6"/>
        <v>0</v>
      </c>
      <c r="AR31" s="115">
        <f t="shared" si="6"/>
        <v>0</v>
      </c>
      <c r="AS31" s="115">
        <f t="shared" si="6"/>
        <v>0</v>
      </c>
      <c r="AT31" s="116">
        <f t="shared" si="6"/>
        <v>0</v>
      </c>
      <c r="AU31" s="110"/>
      <c r="AV31" s="121">
        <f t="shared" si="7"/>
        <v>0</v>
      </c>
      <c r="AW31" s="122">
        <f t="shared" si="8"/>
        <v>0</v>
      </c>
      <c r="AX31" s="122">
        <f t="shared" si="9"/>
        <v>0</v>
      </c>
      <c r="AY31" s="123">
        <f t="shared" si="10"/>
        <v>0</v>
      </c>
      <c r="AZ31" s="110"/>
      <c r="BA31" s="114">
        <f t="shared" si="11"/>
        <v>6.5986982126804428E-3</v>
      </c>
      <c r="BB31" s="115">
        <f t="shared" si="12"/>
        <v>6.7992570261616869E-3</v>
      </c>
      <c r="BC31" s="115">
        <f t="shared" si="13"/>
        <v>5.4513310027060058E-3</v>
      </c>
      <c r="BD31" s="131"/>
      <c r="BE31" s="110"/>
      <c r="BF31" s="114">
        <f>(Q31-(MAX($Q$3:Q31)))/(MAX($Q$3:Q31))</f>
        <v>0</v>
      </c>
      <c r="BG31" s="115">
        <f>(R31-(MAX($R$3:R31)))/(MAX($R$3:R31))</f>
        <v>0</v>
      </c>
      <c r="BH31" s="115">
        <f>(S31-(MAX($S$3:S31)))/(MAX($S$3:S31))</f>
        <v>-0.1978327803356687</v>
      </c>
      <c r="BI31" s="116">
        <f>(T31-(MAX($T$3:T31)))/(MAX($T$3:T31))</f>
        <v>-0.22198698353219626</v>
      </c>
      <c r="BJ31" s="110"/>
      <c r="BK31" s="114">
        <f t="shared" si="14"/>
        <v>0.10469126362072267</v>
      </c>
      <c r="BL31" s="115">
        <f t="shared" si="15"/>
        <v>0.10614183386404566</v>
      </c>
      <c r="BM31" s="115">
        <f t="shared" si="25"/>
        <v>0.15393054213809679</v>
      </c>
      <c r="BN31" s="116">
        <f t="shared" si="16"/>
        <v>0.18837685160709214</v>
      </c>
      <c r="BO31" s="115"/>
      <c r="BP31" s="125">
        <f t="shared" si="29"/>
        <v>131.87875982743608</v>
      </c>
      <c r="BQ31" s="126">
        <f t="shared" si="29"/>
        <v>132.48684925513112</v>
      </c>
      <c r="BR31" s="126">
        <f t="shared" si="29"/>
        <v>147.00888370052095</v>
      </c>
      <c r="BS31" s="127">
        <f t="shared" si="29"/>
        <v>149.16862715491396</v>
      </c>
      <c r="BT31" s="110"/>
      <c r="BU31" s="114">
        <f t="shared" si="18"/>
        <v>0</v>
      </c>
      <c r="BV31" s="115">
        <f t="shared" si="19"/>
        <v>0</v>
      </c>
      <c r="BW31" s="115">
        <f t="shared" si="26"/>
        <v>0</v>
      </c>
      <c r="BX31" s="116">
        <f t="shared" si="20"/>
        <v>0</v>
      </c>
      <c r="BY31" s="115"/>
      <c r="BZ31" s="125">
        <f t="shared" si="30"/>
        <v>87.635643640588924</v>
      </c>
      <c r="CA31" s="126">
        <f t="shared" si="30"/>
        <v>87.75731376636773</v>
      </c>
      <c r="CB31" s="126">
        <f t="shared" si="30"/>
        <v>55.449834026309837</v>
      </c>
      <c r="CC31" s="127">
        <f t="shared" si="30"/>
        <v>54.056311798943348</v>
      </c>
    </row>
    <row r="32" spans="1:81">
      <c r="A32" s="201"/>
      <c r="B32" s="89" t="s">
        <v>21</v>
      </c>
      <c r="C32" s="252"/>
      <c r="D32" s="252"/>
      <c r="E32" s="252"/>
      <c r="F32" s="252"/>
      <c r="G32" s="252"/>
      <c r="I32" s="65">
        <f t="shared" si="22"/>
        <v>37833</v>
      </c>
      <c r="J32" s="80"/>
      <c r="K32" s="43">
        <f t="shared" si="23"/>
        <v>7.1089391275456215E-3</v>
      </c>
      <c r="L32" s="34">
        <f t="shared" si="23"/>
        <v>6.3225217151228197E-3</v>
      </c>
      <c r="M32" s="34">
        <v>1.7630615546158745E-2</v>
      </c>
      <c r="N32" s="42">
        <v>2.2202633009836825E-2</v>
      </c>
      <c r="O32" s="84">
        <f t="shared" si="0"/>
        <v>6.275605794212288E-3</v>
      </c>
      <c r="P32" s="24"/>
      <c r="Q32" s="237">
        <v>11639.44</v>
      </c>
      <c r="R32" s="246">
        <v>11700.2</v>
      </c>
      <c r="S32" s="246">
        <f t="shared" si="31"/>
        <v>8295.3362481782224</v>
      </c>
      <c r="T32" s="242">
        <f t="shared" si="31"/>
        <v>8242.5368806028619</v>
      </c>
      <c r="U32" s="164">
        <f t="shared" si="1"/>
        <v>11362.77798055228</v>
      </c>
      <c r="V32" s="79"/>
      <c r="W32" s="62">
        <f t="shared" si="2"/>
        <v>0.16394400000000006</v>
      </c>
      <c r="X32" s="61">
        <f t="shared" si="3"/>
        <v>0.17002000000000006</v>
      </c>
      <c r="Y32" s="61">
        <f t="shared" si="3"/>
        <v>-0.17046637518217778</v>
      </c>
      <c r="Z32" s="60">
        <f t="shared" si="4"/>
        <v>-0.17574631193971382</v>
      </c>
      <c r="AA32" s="79"/>
      <c r="AB32" s="43"/>
      <c r="AC32" s="34"/>
      <c r="AD32" s="34"/>
      <c r="AE32" s="42"/>
      <c r="AF32" s="79"/>
      <c r="AG32" s="43"/>
      <c r="AH32" s="34"/>
      <c r="AI32" s="34"/>
      <c r="AJ32" s="42"/>
      <c r="AK32" s="34"/>
      <c r="AL32" s="43">
        <f t="shared" si="5"/>
        <v>7.1089391275456215E-3</v>
      </c>
      <c r="AM32" s="34">
        <f t="shared" si="5"/>
        <v>6.3225217151228197E-3</v>
      </c>
      <c r="AN32" s="34">
        <f t="shared" si="5"/>
        <v>1.7630615546158745E-2</v>
      </c>
      <c r="AO32" s="42">
        <f t="shared" si="5"/>
        <v>2.2202633009836825E-2</v>
      </c>
      <c r="AP32" s="34"/>
      <c r="AQ32" s="43">
        <f t="shared" si="6"/>
        <v>0</v>
      </c>
      <c r="AR32" s="34">
        <f t="shared" si="6"/>
        <v>0</v>
      </c>
      <c r="AS32" s="34">
        <f t="shared" si="6"/>
        <v>0</v>
      </c>
      <c r="AT32" s="42">
        <f t="shared" si="6"/>
        <v>0</v>
      </c>
      <c r="AU32" s="25"/>
      <c r="AV32" s="59">
        <f t="shared" si="7"/>
        <v>0</v>
      </c>
      <c r="AW32" s="30">
        <f t="shared" si="8"/>
        <v>0</v>
      </c>
      <c r="AX32" s="30">
        <f t="shared" si="9"/>
        <v>0</v>
      </c>
      <c r="AY32" s="58">
        <f t="shared" si="10"/>
        <v>0</v>
      </c>
      <c r="AZ32" s="25"/>
      <c r="BA32" s="43">
        <f t="shared" si="11"/>
        <v>-1.5093693882291204E-2</v>
      </c>
      <c r="BB32" s="34">
        <f t="shared" si="12"/>
        <v>-1.5880111294714006E-2</v>
      </c>
      <c r="BC32" s="34">
        <f t="shared" si="13"/>
        <v>-4.5720174636780797E-3</v>
      </c>
      <c r="BD32" s="78"/>
      <c r="BE32" s="25"/>
      <c r="BF32" s="43">
        <f>(Q32-(MAX($Q$3:Q32)))/(MAX($Q$3:Q32))</f>
        <v>0</v>
      </c>
      <c r="BG32" s="34">
        <f>(R32-(MAX($R$3:R32)))/(MAX($R$3:R32))</f>
        <v>0</v>
      </c>
      <c r="BH32" s="34">
        <f>(S32-(MAX($S$3:S32)))/(MAX($S$3:S32))</f>
        <v>-0.18369007848203572</v>
      </c>
      <c r="BI32" s="42">
        <f>(T32-(MAX($T$3:T32)))/(MAX($T$3:T32))</f>
        <v>-0.20471304605068552</v>
      </c>
      <c r="BJ32" s="25"/>
      <c r="BK32" s="43">
        <f t="shared" si="14"/>
        <v>0</v>
      </c>
      <c r="BL32" s="34">
        <f t="shared" si="15"/>
        <v>0</v>
      </c>
      <c r="BM32" s="34">
        <f t="shared" si="25"/>
        <v>0</v>
      </c>
      <c r="BN32" s="42">
        <f t="shared" si="16"/>
        <v>0</v>
      </c>
      <c r="BO32" s="34"/>
      <c r="BP32" s="37">
        <f t="shared" si="29"/>
        <v>131.87875982743608</v>
      </c>
      <c r="BQ32" s="36">
        <f t="shared" si="29"/>
        <v>132.48684925513112</v>
      </c>
      <c r="BR32" s="36">
        <f t="shared" si="29"/>
        <v>147.00888370052095</v>
      </c>
      <c r="BS32" s="38">
        <f t="shared" si="29"/>
        <v>149.16862715491396</v>
      </c>
      <c r="BT32" s="25"/>
      <c r="BU32" s="43">
        <f t="shared" si="18"/>
        <v>0</v>
      </c>
      <c r="BV32" s="34">
        <f t="shared" si="19"/>
        <v>0</v>
      </c>
      <c r="BW32" s="34">
        <f t="shared" si="26"/>
        <v>0</v>
      </c>
      <c r="BX32" s="42">
        <f t="shared" si="20"/>
        <v>0</v>
      </c>
      <c r="BY32" s="34"/>
      <c r="BZ32" s="37">
        <f t="shared" si="30"/>
        <v>87.635643640588924</v>
      </c>
      <c r="CA32" s="36">
        <f t="shared" si="30"/>
        <v>87.75731376636773</v>
      </c>
      <c r="CB32" s="36">
        <f t="shared" si="30"/>
        <v>55.449834026309837</v>
      </c>
      <c r="CC32" s="38">
        <f t="shared" si="30"/>
        <v>54.056311798943348</v>
      </c>
    </row>
    <row r="33" spans="1:81">
      <c r="A33" s="201"/>
      <c r="B33" s="81" t="s">
        <v>20</v>
      </c>
      <c r="C33" s="251"/>
      <c r="D33" s="251"/>
      <c r="E33" s="251"/>
      <c r="F33" s="251"/>
      <c r="G33" s="251"/>
      <c r="I33" s="65">
        <f t="shared" si="22"/>
        <v>37864</v>
      </c>
      <c r="J33" s="80"/>
      <c r="K33" s="43">
        <f t="shared" si="23"/>
        <v>5.5655598551132002E-3</v>
      </c>
      <c r="L33" s="34">
        <f t="shared" si="23"/>
        <v>6.7503119604792605E-3</v>
      </c>
      <c r="M33" s="34">
        <v>1.950039391214009E-2</v>
      </c>
      <c r="N33" s="42">
        <v>2.1638548271203817E-2</v>
      </c>
      <c r="O33" s="84">
        <f t="shared" si="0"/>
        <v>4.7322265217798667E-3</v>
      </c>
      <c r="P33" s="24"/>
      <c r="Q33" s="237">
        <v>11704.22</v>
      </c>
      <c r="R33" s="246">
        <v>11779.18</v>
      </c>
      <c r="S33" s="246">
        <f t="shared" si="31"/>
        <v>8457.0985726513518</v>
      </c>
      <c r="T33" s="242">
        <f t="shared" si="31"/>
        <v>8420.8934127709654</v>
      </c>
      <c r="U33" s="164">
        <f t="shared" si="1"/>
        <v>11416.549219872948</v>
      </c>
      <c r="V33" s="79"/>
      <c r="W33" s="62">
        <f t="shared" si="2"/>
        <v>0.17042199999999993</v>
      </c>
      <c r="X33" s="61">
        <f t="shared" si="3"/>
        <v>0.17791800000000002</v>
      </c>
      <c r="Y33" s="61">
        <f t="shared" si="3"/>
        <v>-0.15429014273486483</v>
      </c>
      <c r="Z33" s="60">
        <f t="shared" si="4"/>
        <v>-0.15791065872290347</v>
      </c>
      <c r="AA33" s="79"/>
      <c r="AB33" s="43"/>
      <c r="AC33" s="34"/>
      <c r="AD33" s="34"/>
      <c r="AE33" s="42"/>
      <c r="AF33" s="79"/>
      <c r="AG33" s="43"/>
      <c r="AH33" s="34"/>
      <c r="AI33" s="34"/>
      <c r="AJ33" s="42"/>
      <c r="AK33" s="34"/>
      <c r="AL33" s="43">
        <f t="shared" si="5"/>
        <v>5.5655598551132002E-3</v>
      </c>
      <c r="AM33" s="34">
        <f t="shared" si="5"/>
        <v>6.7503119604792605E-3</v>
      </c>
      <c r="AN33" s="34">
        <f t="shared" si="5"/>
        <v>1.950039391214009E-2</v>
      </c>
      <c r="AO33" s="42">
        <f t="shared" si="5"/>
        <v>2.1638548271203817E-2</v>
      </c>
      <c r="AP33" s="34"/>
      <c r="AQ33" s="43">
        <f t="shared" si="6"/>
        <v>0</v>
      </c>
      <c r="AR33" s="34">
        <f t="shared" si="6"/>
        <v>0</v>
      </c>
      <c r="AS33" s="34">
        <f t="shared" si="6"/>
        <v>0</v>
      </c>
      <c r="AT33" s="42">
        <f t="shared" si="6"/>
        <v>0</v>
      </c>
      <c r="AU33" s="25"/>
      <c r="AV33" s="59">
        <f t="shared" si="7"/>
        <v>0</v>
      </c>
      <c r="AW33" s="30">
        <f t="shared" si="8"/>
        <v>0</v>
      </c>
      <c r="AX33" s="30">
        <f t="shared" si="9"/>
        <v>0</v>
      </c>
      <c r="AY33" s="58">
        <f t="shared" si="10"/>
        <v>0</v>
      </c>
      <c r="AZ33" s="25"/>
      <c r="BA33" s="43">
        <f t="shared" si="11"/>
        <v>-1.6072988416090617E-2</v>
      </c>
      <c r="BB33" s="34">
        <f t="shared" si="12"/>
        <v>-1.4888236310724556E-2</v>
      </c>
      <c r="BC33" s="34">
        <f t="shared" si="13"/>
        <v>-2.1381543590637264E-3</v>
      </c>
      <c r="BD33" s="78"/>
      <c r="BE33" s="25"/>
      <c r="BF33" s="43">
        <f>(Q33-(MAX($Q$3:Q33)))/(MAX($Q$3:Q33))</f>
        <v>0</v>
      </c>
      <c r="BG33" s="34">
        <f>(R33-(MAX($R$3:R33)))/(MAX($R$3:R33))</f>
        <v>0</v>
      </c>
      <c r="BH33" s="34">
        <f>(S33-(MAX($S$3:S33)))/(MAX($S$3:S33))</f>
        <v>-0.16777171345804728</v>
      </c>
      <c r="BI33" s="42">
        <f>(T33-(MAX($T$3:T33)))/(MAX($T$3:T33))</f>
        <v>-0.18750419090819456</v>
      </c>
      <c r="BJ33" s="25"/>
      <c r="BK33" s="43">
        <f t="shared" si="14"/>
        <v>0</v>
      </c>
      <c r="BL33" s="34">
        <f t="shared" si="15"/>
        <v>0</v>
      </c>
      <c r="BM33" s="34">
        <f t="shared" si="25"/>
        <v>0</v>
      </c>
      <c r="BN33" s="42">
        <f t="shared" si="16"/>
        <v>0</v>
      </c>
      <c r="BO33" s="34"/>
      <c r="BP33" s="37">
        <f t="shared" si="29"/>
        <v>131.87875982743608</v>
      </c>
      <c r="BQ33" s="36">
        <f t="shared" si="29"/>
        <v>132.48684925513112</v>
      </c>
      <c r="BR33" s="36">
        <f t="shared" si="29"/>
        <v>147.00888370052095</v>
      </c>
      <c r="BS33" s="38">
        <f t="shared" si="29"/>
        <v>149.16862715491396</v>
      </c>
      <c r="BT33" s="25"/>
      <c r="BU33" s="43">
        <f t="shared" si="18"/>
        <v>0</v>
      </c>
      <c r="BV33" s="34">
        <f t="shared" si="19"/>
        <v>0</v>
      </c>
      <c r="BW33" s="34">
        <f t="shared" si="26"/>
        <v>0</v>
      </c>
      <c r="BX33" s="42">
        <f t="shared" si="20"/>
        <v>0</v>
      </c>
      <c r="BY33" s="34"/>
      <c r="BZ33" s="37">
        <f t="shared" si="30"/>
        <v>87.635643640588924</v>
      </c>
      <c r="CA33" s="36">
        <f t="shared" si="30"/>
        <v>87.75731376636773</v>
      </c>
      <c r="CB33" s="36">
        <f t="shared" si="30"/>
        <v>55.449834026309837</v>
      </c>
      <c r="CC33" s="38">
        <f t="shared" si="30"/>
        <v>54.056311798943348</v>
      </c>
    </row>
    <row r="34" spans="1:81" s="69" customFormat="1">
      <c r="A34" s="201"/>
      <c r="B34" s="81" t="s">
        <v>19</v>
      </c>
      <c r="C34" s="251"/>
      <c r="D34" s="251"/>
      <c r="E34" s="251"/>
      <c r="F34" s="251"/>
      <c r="G34" s="251"/>
      <c r="H34"/>
      <c r="I34" s="112">
        <f t="shared" si="22"/>
        <v>37894</v>
      </c>
      <c r="J34" s="128"/>
      <c r="K34" s="114">
        <f t="shared" si="23"/>
        <v>9.5768876524877644E-3</v>
      </c>
      <c r="L34" s="115">
        <f t="shared" si="23"/>
        <v>9.7205408186309405E-3</v>
      </c>
      <c r="M34" s="115">
        <v>-1.0620255761471631E-2</v>
      </c>
      <c r="N34" s="116">
        <v>-1.810420995397799E-2</v>
      </c>
      <c r="O34" s="130">
        <f t="shared" si="0"/>
        <v>8.7435543191544309E-3</v>
      </c>
      <c r="P34" s="111"/>
      <c r="Q34" s="236">
        <v>11816.31</v>
      </c>
      <c r="R34" s="245">
        <v>11893.68</v>
      </c>
      <c r="S34" s="245">
        <f t="shared" si="31"/>
        <v>8367.2820228098171</v>
      </c>
      <c r="T34" s="241">
        <f t="shared" si="31"/>
        <v>8268.4397904260895</v>
      </c>
      <c r="U34" s="163">
        <f t="shared" si="1"/>
        <v>11516.370438114209</v>
      </c>
      <c r="V34" s="129"/>
      <c r="W34" s="118">
        <f t="shared" si="2"/>
        <v>0.18163099999999996</v>
      </c>
      <c r="X34" s="119">
        <f t="shared" si="3"/>
        <v>0.18936800000000004</v>
      </c>
      <c r="Y34" s="119">
        <f t="shared" si="3"/>
        <v>-0.16327179771901829</v>
      </c>
      <c r="Z34" s="120">
        <f t="shared" si="4"/>
        <v>-0.17315602095739105</v>
      </c>
      <c r="AA34" s="129"/>
      <c r="AB34" s="114">
        <f>(Q34-Q31)/Q31</f>
        <v>2.2412713025902187E-2</v>
      </c>
      <c r="AC34" s="115">
        <f>(R34-R31)/R31</f>
        <v>2.2963543364448502E-2</v>
      </c>
      <c r="AD34" s="115">
        <f>(S34-S31)/S31</f>
        <v>2.6456565541901799E-2</v>
      </c>
      <c r="AE34" s="116">
        <f>(T34-T31)/T31</f>
        <v>2.5414996267346765E-2</v>
      </c>
      <c r="AF34" s="129"/>
      <c r="AG34" s="114"/>
      <c r="AH34" s="115"/>
      <c r="AI34" s="115"/>
      <c r="AJ34" s="116"/>
      <c r="AK34" s="115"/>
      <c r="AL34" s="114">
        <f t="shared" si="5"/>
        <v>9.5768876524877644E-3</v>
      </c>
      <c r="AM34" s="130">
        <f t="shared" si="5"/>
        <v>9.7205408186309405E-3</v>
      </c>
      <c r="AN34" s="130">
        <f t="shared" si="5"/>
        <v>-1.0620255761471631E-2</v>
      </c>
      <c r="AO34" s="116">
        <f t="shared" si="5"/>
        <v>-1.810420995397799E-2</v>
      </c>
      <c r="AP34" s="115"/>
      <c r="AQ34" s="114">
        <f t="shared" si="6"/>
        <v>0</v>
      </c>
      <c r="AR34" s="130">
        <f t="shared" si="6"/>
        <v>0</v>
      </c>
      <c r="AS34" s="130">
        <f t="shared" si="6"/>
        <v>-1.0620255761471631E-2</v>
      </c>
      <c r="AT34" s="116">
        <f t="shared" si="6"/>
        <v>-1.810420995397799E-2</v>
      </c>
      <c r="AU34" s="110"/>
      <c r="AV34" s="121">
        <f t="shared" si="7"/>
        <v>0</v>
      </c>
      <c r="AW34" s="122">
        <f t="shared" si="8"/>
        <v>0</v>
      </c>
      <c r="AX34" s="122">
        <f t="shared" si="9"/>
        <v>1.1278983243907137</v>
      </c>
      <c r="AY34" s="123">
        <f t="shared" si="10"/>
        <v>3.2776241805771575</v>
      </c>
      <c r="AZ34" s="110"/>
      <c r="BA34" s="114">
        <f t="shared" si="11"/>
        <v>2.7681097606465754E-2</v>
      </c>
      <c r="BB34" s="130">
        <f t="shared" si="12"/>
        <v>2.782475077260893E-2</v>
      </c>
      <c r="BC34" s="130">
        <f t="shared" si="13"/>
        <v>7.4839541925063591E-3</v>
      </c>
      <c r="BD34" s="131"/>
      <c r="BE34" s="110"/>
      <c r="BF34" s="114">
        <f>(Q34-(MAX($Q$3:Q34)))/(MAX($Q$3:Q34))</f>
        <v>0</v>
      </c>
      <c r="BG34" s="130">
        <f>(R34-(MAX($R$3:R34)))/(MAX($R$3:R34))</f>
        <v>0</v>
      </c>
      <c r="BH34" s="130">
        <f>(S34-(MAX($S$3:S34)))/(MAX($S$3:S34))</f>
        <v>-0.17661019071305417</v>
      </c>
      <c r="BI34" s="116">
        <f>(T34-(MAX($T$3:T34)))/(MAX($T$3:T34))</f>
        <v>-0.20221378562271983</v>
      </c>
      <c r="BJ34" s="110"/>
      <c r="BK34" s="114">
        <f t="shared" si="14"/>
        <v>2.2412713025902187E-2</v>
      </c>
      <c r="BL34" s="115">
        <f t="shared" si="15"/>
        <v>2.2963543364448502E-2</v>
      </c>
      <c r="BM34" s="115">
        <f t="shared" si="25"/>
        <v>2.6456565541901799E-2</v>
      </c>
      <c r="BN34" s="116">
        <f t="shared" si="16"/>
        <v>2.5414996267346765E-2</v>
      </c>
      <c r="BO34" s="115"/>
      <c r="BP34" s="125">
        <f t="shared" si="29"/>
        <v>134.83452062566028</v>
      </c>
      <c r="BQ34" s="126">
        <f t="shared" si="29"/>
        <v>135.52921676322046</v>
      </c>
      <c r="BR34" s="126">
        <f t="shared" si="29"/>
        <v>150.89823386738561</v>
      </c>
      <c r="BS34" s="127">
        <f t="shared" si="29"/>
        <v>152.95974725726134</v>
      </c>
      <c r="BT34" s="110"/>
      <c r="BU34" s="114">
        <f t="shared" si="18"/>
        <v>0</v>
      </c>
      <c r="BV34" s="115">
        <f t="shared" si="19"/>
        <v>0</v>
      </c>
      <c r="BW34" s="115">
        <f t="shared" si="26"/>
        <v>0</v>
      </c>
      <c r="BX34" s="116">
        <f t="shared" si="20"/>
        <v>0</v>
      </c>
      <c r="BY34" s="115"/>
      <c r="BZ34" s="125">
        <f t="shared" si="30"/>
        <v>87.635643640588924</v>
      </c>
      <c r="CA34" s="126">
        <f t="shared" si="30"/>
        <v>87.75731376636773</v>
      </c>
      <c r="CB34" s="126">
        <f t="shared" si="30"/>
        <v>55.449834026309837</v>
      </c>
      <c r="CC34" s="127">
        <f t="shared" si="30"/>
        <v>54.056311798943348</v>
      </c>
    </row>
    <row r="35" spans="1:81">
      <c r="A35" s="201"/>
      <c r="B35" s="81" t="s">
        <v>17</v>
      </c>
      <c r="C35" s="252"/>
      <c r="D35" s="252"/>
      <c r="E35" s="252"/>
      <c r="F35" s="252"/>
      <c r="G35" s="253"/>
      <c r="I35" s="65">
        <f t="shared" si="22"/>
        <v>37925</v>
      </c>
      <c r="J35" s="80"/>
      <c r="K35" s="43">
        <f t="shared" si="23"/>
        <v>3.417987510483389E-2</v>
      </c>
      <c r="L35" s="34">
        <f t="shared" si="23"/>
        <v>3.435942450107965E-2</v>
      </c>
      <c r="M35" s="34">
        <v>5.6574299992396826E-2</v>
      </c>
      <c r="N35" s="42">
        <v>6.835489193916211E-2</v>
      </c>
      <c r="O35" s="84">
        <f t="shared" si="0"/>
        <v>3.3346541771500558E-2</v>
      </c>
      <c r="P35" s="24"/>
      <c r="Q35" s="237">
        <v>12220.19</v>
      </c>
      <c r="R35" s="246">
        <v>12302.34</v>
      </c>
      <c r="S35" s="246">
        <f t="shared" si="31"/>
        <v>8840.6551460892479</v>
      </c>
      <c r="T35" s="242">
        <f t="shared" si="31"/>
        <v>8833.6280988061335</v>
      </c>
      <c r="U35" s="164">
        <f t="shared" si="1"/>
        <v>11900.401565984859</v>
      </c>
      <c r="V35" s="79"/>
      <c r="W35" s="62">
        <f t="shared" si="2"/>
        <v>0.22201900000000005</v>
      </c>
      <c r="X35" s="61">
        <f t="shared" si="3"/>
        <v>0.23023400000000002</v>
      </c>
      <c r="Y35" s="61">
        <f t="shared" si="3"/>
        <v>-0.11593448539107522</v>
      </c>
      <c r="Z35" s="60">
        <f t="shared" si="4"/>
        <v>-0.11663719011938666</v>
      </c>
      <c r="AA35" s="79"/>
      <c r="AB35" s="43"/>
      <c r="AC35" s="34"/>
      <c r="AD35" s="34"/>
      <c r="AE35" s="42"/>
      <c r="AF35" s="79"/>
      <c r="AG35" s="43"/>
      <c r="AH35" s="34"/>
      <c r="AI35" s="34"/>
      <c r="AJ35" s="42"/>
      <c r="AK35" s="34"/>
      <c r="AL35" s="43">
        <f t="shared" si="5"/>
        <v>3.417987510483389E-2</v>
      </c>
      <c r="AM35" s="84">
        <f t="shared" si="5"/>
        <v>3.435942450107965E-2</v>
      </c>
      <c r="AN35" s="84">
        <f t="shared" si="5"/>
        <v>5.6574299992396826E-2</v>
      </c>
      <c r="AO35" s="42">
        <f t="shared" si="5"/>
        <v>6.835489193916211E-2</v>
      </c>
      <c r="AP35" s="34"/>
      <c r="AQ35" s="43">
        <f t="shared" si="6"/>
        <v>0</v>
      </c>
      <c r="AR35" s="84">
        <f t="shared" si="6"/>
        <v>0</v>
      </c>
      <c r="AS35" s="84">
        <f t="shared" si="6"/>
        <v>0</v>
      </c>
      <c r="AT35" s="42">
        <f t="shared" si="6"/>
        <v>0</v>
      </c>
      <c r="AU35" s="25"/>
      <c r="AV35" s="59">
        <f t="shared" si="7"/>
        <v>0</v>
      </c>
      <c r="AW35" s="30">
        <f t="shared" si="8"/>
        <v>0</v>
      </c>
      <c r="AX35" s="30">
        <f t="shared" si="9"/>
        <v>0</v>
      </c>
      <c r="AY35" s="58">
        <f t="shared" si="10"/>
        <v>0</v>
      </c>
      <c r="AZ35" s="25"/>
      <c r="BA35" s="43">
        <f t="shared" si="11"/>
        <v>-3.417501683432822E-2</v>
      </c>
      <c r="BB35" s="84">
        <f t="shared" si="12"/>
        <v>-3.3995467438082461E-2</v>
      </c>
      <c r="BC35" s="84">
        <f t="shared" si="13"/>
        <v>-1.1780591946765284E-2</v>
      </c>
      <c r="BD35" s="78"/>
      <c r="BE35" s="25"/>
      <c r="BF35" s="43">
        <f>(Q35-(MAX($Q$3:Q35)))/(MAX($Q$3:Q35))</f>
        <v>0</v>
      </c>
      <c r="BG35" s="84">
        <f>(R35-(MAX($R$3:R35)))/(MAX($R$3:R35))</f>
        <v>0</v>
      </c>
      <c r="BH35" s="84">
        <f>(S35-(MAX($S$3:S35)))/(MAX($S$3:S35))</f>
        <v>-0.13002748863177219</v>
      </c>
      <c r="BI35" s="42">
        <f>(T35-(MAX($T$3:T35)))/(MAX($T$3:T35))</f>
        <v>-0.14768119514840758</v>
      </c>
      <c r="BJ35" s="25"/>
      <c r="BK35" s="43">
        <f t="shared" si="14"/>
        <v>0</v>
      </c>
      <c r="BL35" s="34">
        <f t="shared" si="15"/>
        <v>0</v>
      </c>
      <c r="BM35" s="34">
        <f t="shared" si="25"/>
        <v>0</v>
      </c>
      <c r="BN35" s="42">
        <f t="shared" si="16"/>
        <v>0</v>
      </c>
      <c r="BO35" s="34"/>
      <c r="BP35" s="37">
        <f t="shared" si="29"/>
        <v>134.83452062566028</v>
      </c>
      <c r="BQ35" s="36">
        <f t="shared" si="29"/>
        <v>135.52921676322046</v>
      </c>
      <c r="BR35" s="36">
        <f t="shared" si="29"/>
        <v>150.89823386738561</v>
      </c>
      <c r="BS35" s="38">
        <f t="shared" si="29"/>
        <v>152.95974725726134</v>
      </c>
      <c r="BT35" s="25"/>
      <c r="BU35" s="43">
        <f t="shared" si="18"/>
        <v>0</v>
      </c>
      <c r="BV35" s="34">
        <f t="shared" si="19"/>
        <v>0</v>
      </c>
      <c r="BW35" s="34">
        <f t="shared" si="26"/>
        <v>0</v>
      </c>
      <c r="BX35" s="42">
        <f t="shared" si="20"/>
        <v>0</v>
      </c>
      <c r="BY35" s="34"/>
      <c r="BZ35" s="37">
        <f t="shared" si="30"/>
        <v>87.635643640588924</v>
      </c>
      <c r="CA35" s="36">
        <f t="shared" si="30"/>
        <v>87.75731376636773</v>
      </c>
      <c r="CB35" s="36">
        <f t="shared" si="30"/>
        <v>55.449834026309837</v>
      </c>
      <c r="CC35" s="38">
        <f t="shared" si="30"/>
        <v>54.056311798943348</v>
      </c>
    </row>
    <row r="36" spans="1:81">
      <c r="A36" s="201"/>
      <c r="B36" s="81" t="s">
        <v>16</v>
      </c>
      <c r="C36" s="254"/>
      <c r="D36" s="254"/>
      <c r="E36" s="254"/>
      <c r="F36" s="254"/>
      <c r="G36" s="254"/>
      <c r="I36" s="65">
        <f t="shared" si="22"/>
        <v>37955</v>
      </c>
      <c r="J36" s="80"/>
      <c r="K36" s="43">
        <f t="shared" si="23"/>
        <v>1.3941681757812185E-2</v>
      </c>
      <c r="L36" s="34">
        <f t="shared" si="23"/>
        <v>1.4157469229431063E-2</v>
      </c>
      <c r="M36" s="34">
        <v>8.7987858329736657E-3</v>
      </c>
      <c r="N36" s="42">
        <v>8.9959176778950933E-3</v>
      </c>
      <c r="O36" s="84">
        <f t="shared" si="0"/>
        <v>1.3108348424478852E-2</v>
      </c>
      <c r="P36" s="24"/>
      <c r="Q36" s="237">
        <v>12390.56</v>
      </c>
      <c r="R36" s="246">
        <v>12476.51</v>
      </c>
      <c r="S36" s="246">
        <f t="shared" si="31"/>
        <v>8918.4421773428639</v>
      </c>
      <c r="T36" s="242">
        <f t="shared" si="31"/>
        <v>8913.0946899801347</v>
      </c>
      <c r="U36" s="164">
        <f t="shared" si="1"/>
        <v>12056.396176103004</v>
      </c>
      <c r="V36" s="79"/>
      <c r="W36" s="62">
        <f t="shared" si="2"/>
        <v>0.23905599999999994</v>
      </c>
      <c r="X36" s="61">
        <f t="shared" ref="X36:Y67" si="32">(R36-$R$3)/$R$3</f>
        <v>0.24765100000000001</v>
      </c>
      <c r="Y36" s="61">
        <f t="shared" si="32"/>
        <v>-0.10815578226571361</v>
      </c>
      <c r="Z36" s="60">
        <f t="shared" si="4"/>
        <v>-0.10869053100198653</v>
      </c>
      <c r="AA36" s="79"/>
      <c r="AB36" s="43"/>
      <c r="AC36" s="34"/>
      <c r="AD36" s="34"/>
      <c r="AE36" s="42"/>
      <c r="AF36" s="79"/>
      <c r="AG36" s="43"/>
      <c r="AH36" s="34"/>
      <c r="AI36" s="34"/>
      <c r="AJ36" s="42"/>
      <c r="AK36" s="34"/>
      <c r="AL36" s="43">
        <f t="shared" ref="AL36:AO67" si="33">K36-0</f>
        <v>1.3941681757812185E-2</v>
      </c>
      <c r="AM36" s="84">
        <f t="shared" si="33"/>
        <v>1.4157469229431063E-2</v>
      </c>
      <c r="AN36" s="84">
        <f t="shared" si="33"/>
        <v>8.7987858329736657E-3</v>
      </c>
      <c r="AO36" s="42">
        <f t="shared" si="33"/>
        <v>8.9959176778950933E-3</v>
      </c>
      <c r="AP36" s="34"/>
      <c r="AQ36" s="43">
        <f t="shared" ref="AQ36:AT67" si="34">IF(AL36&lt;0,AL36,0)</f>
        <v>0</v>
      </c>
      <c r="AR36" s="84">
        <f t="shared" si="34"/>
        <v>0</v>
      </c>
      <c r="AS36" s="84">
        <f t="shared" si="34"/>
        <v>0</v>
      </c>
      <c r="AT36" s="42">
        <f t="shared" si="34"/>
        <v>0</v>
      </c>
      <c r="AU36" s="25"/>
      <c r="AV36" s="59">
        <f t="shared" si="7"/>
        <v>0</v>
      </c>
      <c r="AW36" s="30">
        <f t="shared" si="8"/>
        <v>0</v>
      </c>
      <c r="AX36" s="30">
        <f t="shared" si="9"/>
        <v>0</v>
      </c>
      <c r="AY36" s="58">
        <f t="shared" si="10"/>
        <v>0</v>
      </c>
      <c r="AZ36" s="25"/>
      <c r="BA36" s="43">
        <f t="shared" si="11"/>
        <v>4.9457640799170921E-3</v>
      </c>
      <c r="BB36" s="84">
        <f t="shared" si="12"/>
        <v>5.16155155153597E-3</v>
      </c>
      <c r="BC36" s="84">
        <f t="shared" si="13"/>
        <v>-1.9713184492142766E-4</v>
      </c>
      <c r="BD36" s="78"/>
      <c r="BE36" s="25"/>
      <c r="BF36" s="43">
        <f>(Q36-(MAX($Q$3:Q36)))/(MAX($Q$3:Q36))</f>
        <v>0</v>
      </c>
      <c r="BG36" s="84">
        <f>(R36-(MAX($R$3:R36)))/(MAX($R$3:R36))</f>
        <v>0</v>
      </c>
      <c r="BH36" s="84">
        <f>(S36-(MAX($S$3:S36)))/(MAX($S$3:S36))</f>
        <v>-0.12237278682366887</v>
      </c>
      <c r="BI36" s="42">
        <f>(T36-(MAX($T$3:T36)))/(MAX($T$3:T36))</f>
        <v>-0.1400138053446407</v>
      </c>
      <c r="BJ36" s="25"/>
      <c r="BK36" s="43">
        <f t="shared" si="14"/>
        <v>0</v>
      </c>
      <c r="BL36" s="34">
        <f t="shared" si="15"/>
        <v>0</v>
      </c>
      <c r="BM36" s="34">
        <f t="shared" si="25"/>
        <v>0</v>
      </c>
      <c r="BN36" s="42">
        <f t="shared" si="16"/>
        <v>0</v>
      </c>
      <c r="BO36" s="34"/>
      <c r="BP36" s="37">
        <f t="shared" ref="BP36:BS51" si="35">BP35*(1+BK36)</f>
        <v>134.83452062566028</v>
      </c>
      <c r="BQ36" s="36">
        <f t="shared" si="35"/>
        <v>135.52921676322046</v>
      </c>
      <c r="BR36" s="36">
        <f t="shared" si="35"/>
        <v>150.89823386738561</v>
      </c>
      <c r="BS36" s="38">
        <f t="shared" si="35"/>
        <v>152.95974725726134</v>
      </c>
      <c r="BT36" s="25"/>
      <c r="BU36" s="43">
        <f t="shared" si="18"/>
        <v>0</v>
      </c>
      <c r="BV36" s="34">
        <f t="shared" si="19"/>
        <v>0</v>
      </c>
      <c r="BW36" s="34">
        <f t="shared" si="26"/>
        <v>0</v>
      </c>
      <c r="BX36" s="42">
        <f t="shared" si="20"/>
        <v>0</v>
      </c>
      <c r="BY36" s="34"/>
      <c r="BZ36" s="37">
        <f t="shared" ref="BZ36:CC51" si="36">BZ35*(1+BU36)</f>
        <v>87.635643640588924</v>
      </c>
      <c r="CA36" s="36">
        <f t="shared" si="36"/>
        <v>87.75731376636773</v>
      </c>
      <c r="CB36" s="36">
        <f t="shared" si="36"/>
        <v>55.449834026309837</v>
      </c>
      <c r="CC36" s="38">
        <f t="shared" si="36"/>
        <v>54.056311798943348</v>
      </c>
    </row>
    <row r="37" spans="1:81" s="41" customFormat="1" ht="15" thickBot="1">
      <c r="A37" s="201"/>
      <c r="B37" s="85" t="s">
        <v>77</v>
      </c>
      <c r="C37" s="255"/>
      <c r="D37" s="255"/>
      <c r="E37" s="255"/>
      <c r="F37" s="255"/>
      <c r="G37" s="256"/>
      <c r="H37"/>
      <c r="I37" s="56">
        <f t="shared" si="22"/>
        <v>37986</v>
      </c>
      <c r="J37" s="107"/>
      <c r="K37" s="46">
        <f t="shared" si="23"/>
        <v>3.8449432471171496E-2</v>
      </c>
      <c r="L37" s="45">
        <f t="shared" si="23"/>
        <v>3.7793421397490201E-2</v>
      </c>
      <c r="M37" s="45">
        <v>5.2442496125338023E-2</v>
      </c>
      <c r="N37" s="44">
        <v>6.1762709376777414E-2</v>
      </c>
      <c r="O37" s="162">
        <f t="shared" si="0"/>
        <v>3.7616099137838165E-2</v>
      </c>
      <c r="P37" s="39"/>
      <c r="Q37" s="238">
        <v>12866.97</v>
      </c>
      <c r="R37" s="247">
        <v>12948.04</v>
      </c>
      <c r="S37" s="247">
        <f t="shared" ref="S37:T52" si="37">S36*(1+M37)</f>
        <v>9386.1475466722186</v>
      </c>
      <c r="T37" s="243">
        <f t="shared" si="37"/>
        <v>9463.5915669650749</v>
      </c>
      <c r="U37" s="165">
        <f t="shared" si="1"/>
        <v>12509.910769908349</v>
      </c>
      <c r="V37" s="108"/>
      <c r="W37" s="53">
        <f t="shared" si="2"/>
        <v>0.28669699999999992</v>
      </c>
      <c r="X37" s="52">
        <f t="shared" si="32"/>
        <v>0.29480400000000007</v>
      </c>
      <c r="Y37" s="52">
        <f t="shared" si="32"/>
        <v>-6.1385245332778143E-2</v>
      </c>
      <c r="Z37" s="51">
        <f t="shared" si="4"/>
        <v>-5.3640843303492509E-2</v>
      </c>
      <c r="AA37" s="108"/>
      <c r="AB37" s="46">
        <f>(Q37-Q34)/Q34</f>
        <v>8.8916082939597893E-2</v>
      </c>
      <c r="AC37" s="45">
        <f>(R37-R34)/R34</f>
        <v>8.8648761358973885E-2</v>
      </c>
      <c r="AD37" s="45">
        <f>(S37-S34)/S34</f>
        <v>0.12176779999585292</v>
      </c>
      <c r="AE37" s="44">
        <f>(T37-T34)/T34</f>
        <v>0.14454380836428596</v>
      </c>
      <c r="AF37" s="108"/>
      <c r="AG37" s="46">
        <f>(Q37-Q25)/Q25</f>
        <v>0.2062463965800907</v>
      </c>
      <c r="AH37" s="45">
        <f>(R37-R25)/R25</f>
        <v>0.20750050592137848</v>
      </c>
      <c r="AI37" s="45">
        <f>(S37-S25)/S25</f>
        <v>0.28684248085126585</v>
      </c>
      <c r="AJ37" s="44">
        <f>(T37-T25)/T25</f>
        <v>0.31789299598573056</v>
      </c>
      <c r="AK37" s="45"/>
      <c r="AL37" s="46">
        <f t="shared" si="33"/>
        <v>3.8449432471171496E-2</v>
      </c>
      <c r="AM37" s="45">
        <f t="shared" si="33"/>
        <v>3.7793421397490201E-2</v>
      </c>
      <c r="AN37" s="45">
        <f t="shared" si="33"/>
        <v>5.2442496125338023E-2</v>
      </c>
      <c r="AO37" s="44">
        <f t="shared" si="33"/>
        <v>6.1762709376777414E-2</v>
      </c>
      <c r="AP37" s="45"/>
      <c r="AQ37" s="46">
        <f t="shared" si="34"/>
        <v>0</v>
      </c>
      <c r="AR37" s="45">
        <f t="shared" si="34"/>
        <v>0</v>
      </c>
      <c r="AS37" s="45">
        <f t="shared" si="34"/>
        <v>0</v>
      </c>
      <c r="AT37" s="44">
        <f t="shared" si="34"/>
        <v>0</v>
      </c>
      <c r="AU37" s="45"/>
      <c r="AV37" s="50">
        <f t="shared" si="7"/>
        <v>0</v>
      </c>
      <c r="AW37" s="49">
        <f t="shared" si="8"/>
        <v>0</v>
      </c>
      <c r="AX37" s="49">
        <f t="shared" si="9"/>
        <v>0</v>
      </c>
      <c r="AY37" s="48">
        <f t="shared" si="10"/>
        <v>0</v>
      </c>
      <c r="AZ37" s="45"/>
      <c r="BA37" s="46">
        <f t="shared" si="11"/>
        <v>-2.3313276905605917E-2</v>
      </c>
      <c r="BB37" s="45">
        <f t="shared" si="12"/>
        <v>-2.3969287979287213E-2</v>
      </c>
      <c r="BC37" s="45">
        <f t="shared" si="13"/>
        <v>-9.3202132514393909E-3</v>
      </c>
      <c r="BD37" s="109"/>
      <c r="BE37" s="40"/>
      <c r="BF37" s="46">
        <f>(Q37-(MAX($Q$3:Q37)))/(MAX($Q$3:Q37))</f>
        <v>0</v>
      </c>
      <c r="BG37" s="45">
        <f>(R37-(MAX($R$3:R37)))/(MAX($R$3:R37))</f>
        <v>0</v>
      </c>
      <c r="BH37" s="45">
        <f>(S37-(MAX($S$3:S37)))/(MAX($S$3:S37))</f>
        <v>-7.6347825097177885E-2</v>
      </c>
      <c r="BI37" s="44">
        <f>(T37-(MAX($T$3:T37)))/(MAX($T$3:T37))</f>
        <v>-8.6898727936101081E-2</v>
      </c>
      <c r="BJ37" s="40"/>
      <c r="BK37" s="46">
        <f t="shared" si="14"/>
        <v>8.8916082939597893E-2</v>
      </c>
      <c r="BL37" s="45">
        <f t="shared" si="15"/>
        <v>8.8648761358973885E-2</v>
      </c>
      <c r="BM37" s="45">
        <f t="shared" si="25"/>
        <v>0.12176779999585292</v>
      </c>
      <c r="BN37" s="44">
        <f t="shared" si="16"/>
        <v>0.14454380836428596</v>
      </c>
      <c r="BO37" s="45"/>
      <c r="BP37" s="68">
        <f t="shared" si="35"/>
        <v>146.82347804473241</v>
      </c>
      <c r="BQ37" s="67">
        <f t="shared" si="35"/>
        <v>147.54371395723183</v>
      </c>
      <c r="BR37" s="67">
        <f t="shared" si="35"/>
        <v>169.27277982867685</v>
      </c>
      <c r="BS37" s="66">
        <f t="shared" si="35"/>
        <v>175.06913165226456</v>
      </c>
      <c r="BT37" s="40"/>
      <c r="BU37" s="46">
        <f t="shared" si="18"/>
        <v>0</v>
      </c>
      <c r="BV37" s="45">
        <f t="shared" si="19"/>
        <v>0</v>
      </c>
      <c r="BW37" s="45">
        <f t="shared" si="26"/>
        <v>0</v>
      </c>
      <c r="BX37" s="44">
        <f t="shared" si="20"/>
        <v>0</v>
      </c>
      <c r="BY37" s="45"/>
      <c r="BZ37" s="68">
        <f t="shared" si="36"/>
        <v>87.635643640588924</v>
      </c>
      <c r="CA37" s="67">
        <f t="shared" si="36"/>
        <v>87.75731376636773</v>
      </c>
      <c r="CB37" s="67">
        <f t="shared" si="36"/>
        <v>55.449834026309837</v>
      </c>
      <c r="CC37" s="66">
        <f t="shared" si="36"/>
        <v>54.056311798943348</v>
      </c>
    </row>
    <row r="38" spans="1:81">
      <c r="A38" s="224"/>
      <c r="B38" s="225" t="s">
        <v>14</v>
      </c>
      <c r="C38" s="257"/>
      <c r="D38" s="257"/>
      <c r="E38" s="257"/>
      <c r="F38" s="257"/>
      <c r="G38" s="257"/>
      <c r="I38" s="65">
        <f t="shared" si="22"/>
        <v>38017</v>
      </c>
      <c r="J38" s="80"/>
      <c r="K38" s="43">
        <f t="shared" si="23"/>
        <v>2.0554178645011412E-2</v>
      </c>
      <c r="L38" s="34">
        <f t="shared" si="23"/>
        <v>2.1641113249572852E-2</v>
      </c>
      <c r="M38" s="34">
        <v>1.8355576915967342E-2</v>
      </c>
      <c r="N38" s="42">
        <v>1.7690523296500116E-2</v>
      </c>
      <c r="O38" s="84">
        <f t="shared" si="0"/>
        <v>1.972084531167808E-2</v>
      </c>
      <c r="P38" s="24"/>
      <c r="Q38" s="237">
        <v>13131.44</v>
      </c>
      <c r="R38" s="246">
        <v>13228.25</v>
      </c>
      <c r="S38" s="246">
        <f t="shared" si="37"/>
        <v>9558.4356999097781</v>
      </c>
      <c r="T38" s="242">
        <f t="shared" si="37"/>
        <v>9631.0074540490332</v>
      </c>
      <c r="U38" s="164">
        <f t="shared" si="1"/>
        <v>12756.616785064609</v>
      </c>
      <c r="V38" s="79"/>
      <c r="W38" s="62">
        <f t="shared" si="2"/>
        <v>0.31314400000000003</v>
      </c>
      <c r="X38" s="61">
        <f t="shared" si="32"/>
        <v>0.32282499999999997</v>
      </c>
      <c r="Y38" s="61">
        <f t="shared" si="32"/>
        <v>-4.4156430009022189E-2</v>
      </c>
      <c r="Z38" s="60">
        <f t="shared" si="4"/>
        <v>-3.689925459509668E-2</v>
      </c>
      <c r="AA38" s="79"/>
      <c r="AB38" s="43"/>
      <c r="AC38" s="34"/>
      <c r="AD38" s="34"/>
      <c r="AE38" s="42"/>
      <c r="AF38" s="79"/>
      <c r="AG38" s="43"/>
      <c r="AH38" s="34"/>
      <c r="AI38" s="34"/>
      <c r="AJ38" s="42"/>
      <c r="AK38" s="34"/>
      <c r="AL38" s="43">
        <f t="shared" si="33"/>
        <v>2.0554178645011412E-2</v>
      </c>
      <c r="AM38" s="34">
        <f t="shared" si="33"/>
        <v>2.1641113249572852E-2</v>
      </c>
      <c r="AN38" s="34">
        <f t="shared" si="33"/>
        <v>1.8355576915967342E-2</v>
      </c>
      <c r="AO38" s="42">
        <f t="shared" si="33"/>
        <v>1.7690523296500116E-2</v>
      </c>
      <c r="AP38" s="34"/>
      <c r="AQ38" s="43">
        <f t="shared" si="34"/>
        <v>0</v>
      </c>
      <c r="AR38" s="34">
        <f t="shared" si="34"/>
        <v>0</v>
      </c>
      <c r="AS38" s="34">
        <f t="shared" si="34"/>
        <v>0</v>
      </c>
      <c r="AT38" s="42">
        <f t="shared" si="34"/>
        <v>0</v>
      </c>
      <c r="AU38" s="34"/>
      <c r="AV38" s="59">
        <f t="shared" si="7"/>
        <v>0</v>
      </c>
      <c r="AW38" s="30">
        <f t="shared" si="8"/>
        <v>0</v>
      </c>
      <c r="AX38" s="30">
        <f t="shared" si="9"/>
        <v>0</v>
      </c>
      <c r="AY38" s="58">
        <f t="shared" si="10"/>
        <v>0</v>
      </c>
      <c r="AZ38" s="34"/>
      <c r="BA38" s="43">
        <f t="shared" si="11"/>
        <v>2.8636553485112959E-3</v>
      </c>
      <c r="BB38" s="34">
        <f t="shared" si="12"/>
        <v>3.9505899530727362E-3</v>
      </c>
      <c r="BC38" s="34">
        <f t="shared" si="13"/>
        <v>6.650536194672263E-4</v>
      </c>
      <c r="BD38" s="78"/>
      <c r="BE38" s="25"/>
      <c r="BF38" s="43">
        <f>(Q38-(MAX($Q$3:Q38)))/(MAX($Q$3:Q38))</f>
        <v>0</v>
      </c>
      <c r="BG38" s="34">
        <f>(R38-(MAX($R$3:R38)))/(MAX($R$3:R38))</f>
        <v>0</v>
      </c>
      <c r="BH38" s="34">
        <f>(S38-(MAX($S$3:S38)))/(MAX($S$3:S38))</f>
        <v>-5.9393656557148664E-2</v>
      </c>
      <c r="BI38" s="42">
        <f>(T38-(MAX($T$3:T38)))/(MAX($T$3:T38))</f>
        <v>-7.0745488610590726E-2</v>
      </c>
      <c r="BJ38" s="25"/>
      <c r="BK38" s="43">
        <f t="shared" si="14"/>
        <v>0</v>
      </c>
      <c r="BL38" s="34">
        <f t="shared" si="15"/>
        <v>0</v>
      </c>
      <c r="BM38" s="34">
        <f t="shared" si="25"/>
        <v>0</v>
      </c>
      <c r="BN38" s="42">
        <f t="shared" si="16"/>
        <v>0</v>
      </c>
      <c r="BO38" s="34"/>
      <c r="BP38" s="37">
        <f t="shared" si="35"/>
        <v>146.82347804473241</v>
      </c>
      <c r="BQ38" s="36">
        <f t="shared" si="35"/>
        <v>147.54371395723183</v>
      </c>
      <c r="BR38" s="36">
        <f t="shared" si="35"/>
        <v>169.27277982867685</v>
      </c>
      <c r="BS38" s="38">
        <f t="shared" si="35"/>
        <v>175.06913165226456</v>
      </c>
      <c r="BT38" s="25"/>
      <c r="BU38" s="43">
        <f t="shared" si="18"/>
        <v>0</v>
      </c>
      <c r="BV38" s="34">
        <f t="shared" si="19"/>
        <v>0</v>
      </c>
      <c r="BW38" s="34">
        <f t="shared" si="26"/>
        <v>0</v>
      </c>
      <c r="BX38" s="42">
        <f t="shared" si="20"/>
        <v>0</v>
      </c>
      <c r="BY38" s="34"/>
      <c r="BZ38" s="37">
        <f t="shared" si="36"/>
        <v>87.635643640588924</v>
      </c>
      <c r="CA38" s="36">
        <f t="shared" si="36"/>
        <v>87.75731376636773</v>
      </c>
      <c r="CB38" s="36">
        <f t="shared" si="36"/>
        <v>55.449834026309837</v>
      </c>
      <c r="CC38" s="38">
        <f t="shared" si="36"/>
        <v>54.056311798943348</v>
      </c>
    </row>
    <row r="39" spans="1:81">
      <c r="A39" s="201"/>
      <c r="B39" s="85" t="s">
        <v>13</v>
      </c>
      <c r="C39" s="256"/>
      <c r="D39" s="256"/>
      <c r="E39" s="256"/>
      <c r="F39" s="256"/>
      <c r="G39" s="258"/>
      <c r="I39" s="65">
        <f t="shared" si="22"/>
        <v>38046</v>
      </c>
      <c r="J39" s="80"/>
      <c r="K39" s="43">
        <f t="shared" si="23"/>
        <v>1.5396635860195129E-2</v>
      </c>
      <c r="L39" s="34">
        <f t="shared" si="23"/>
        <v>1.5579536219832546E-2</v>
      </c>
      <c r="M39" s="34">
        <v>1.389821688963111E-2</v>
      </c>
      <c r="N39" s="42">
        <v>2.2599715394484354E-2</v>
      </c>
      <c r="O39" s="84">
        <f t="shared" si="0"/>
        <v>1.4563302526861796E-2</v>
      </c>
      <c r="P39" s="24"/>
      <c r="Q39" s="237">
        <v>13333.62</v>
      </c>
      <c r="R39" s="246">
        <v>13434.34</v>
      </c>
      <c r="S39" s="246">
        <f t="shared" si="37"/>
        <v>9691.2809123927163</v>
      </c>
      <c r="T39" s="242">
        <f t="shared" si="37"/>
        <v>9848.665481472699</v>
      </c>
      <c r="U39" s="164">
        <f t="shared" si="1"/>
        <v>12942.395254524748</v>
      </c>
      <c r="V39" s="79"/>
      <c r="W39" s="62">
        <f t="shared" si="2"/>
        <v>0.3333620000000001</v>
      </c>
      <c r="X39" s="61">
        <f t="shared" si="32"/>
        <v>0.34343400000000002</v>
      </c>
      <c r="Y39" s="61">
        <f t="shared" si="32"/>
        <v>-3.0871908760728366E-2</v>
      </c>
      <c r="Z39" s="60">
        <f t="shared" si="4"/>
        <v>-1.5133451852730104E-2</v>
      </c>
      <c r="AA39" s="79"/>
      <c r="AB39" s="43"/>
      <c r="AC39" s="34"/>
      <c r="AD39" s="34"/>
      <c r="AE39" s="42"/>
      <c r="AF39" s="79"/>
      <c r="AG39" s="43"/>
      <c r="AH39" s="34"/>
      <c r="AI39" s="34"/>
      <c r="AJ39" s="42"/>
      <c r="AK39" s="34"/>
      <c r="AL39" s="43">
        <f t="shared" si="33"/>
        <v>1.5396635860195129E-2</v>
      </c>
      <c r="AM39" s="34">
        <f t="shared" si="33"/>
        <v>1.5579536219832546E-2</v>
      </c>
      <c r="AN39" s="34">
        <f t="shared" si="33"/>
        <v>1.389821688963111E-2</v>
      </c>
      <c r="AO39" s="42">
        <f t="shared" si="33"/>
        <v>2.2599715394484354E-2</v>
      </c>
      <c r="AP39" s="34"/>
      <c r="AQ39" s="43">
        <f t="shared" si="34"/>
        <v>0</v>
      </c>
      <c r="AR39" s="34">
        <f t="shared" si="34"/>
        <v>0</v>
      </c>
      <c r="AS39" s="34">
        <f t="shared" si="34"/>
        <v>0</v>
      </c>
      <c r="AT39" s="42">
        <f t="shared" si="34"/>
        <v>0</v>
      </c>
      <c r="AU39" s="34"/>
      <c r="AV39" s="59">
        <f t="shared" si="7"/>
        <v>0</v>
      </c>
      <c r="AW39" s="30">
        <f t="shared" si="8"/>
        <v>0</v>
      </c>
      <c r="AX39" s="30">
        <f t="shared" si="9"/>
        <v>0</v>
      </c>
      <c r="AY39" s="58">
        <f t="shared" si="10"/>
        <v>0</v>
      </c>
      <c r="AZ39" s="34"/>
      <c r="BA39" s="43">
        <f t="shared" si="11"/>
        <v>-7.2030795342892251E-3</v>
      </c>
      <c r="BB39" s="34">
        <f t="shared" si="12"/>
        <v>-7.0201791746518083E-3</v>
      </c>
      <c r="BC39" s="34">
        <f t="shared" si="13"/>
        <v>-8.7014985048532445E-3</v>
      </c>
      <c r="BD39" s="78"/>
      <c r="BE39" s="25"/>
      <c r="BF39" s="43">
        <f>(Q39-(MAX($Q$3:Q39)))/(MAX($Q$3:Q39))</f>
        <v>0</v>
      </c>
      <c r="BG39" s="34">
        <f>(R39-(MAX($R$3:R39)))/(MAX($R$3:R39))</f>
        <v>0</v>
      </c>
      <c r="BH39" s="34">
        <f>(S39-(MAX($S$3:S39)))/(MAX($S$3:S39))</f>
        <v>-4.6320905588217151E-2</v>
      </c>
      <c r="BI39" s="42">
        <f>(T39-(MAX($T$3:T39)))/(MAX($T$3:T39))</f>
        <v>-4.9744601124149433E-2</v>
      </c>
      <c r="BJ39" s="25"/>
      <c r="BK39" s="43">
        <f t="shared" si="14"/>
        <v>0</v>
      </c>
      <c r="BL39" s="34">
        <f t="shared" si="15"/>
        <v>0</v>
      </c>
      <c r="BM39" s="34">
        <f t="shared" si="25"/>
        <v>0</v>
      </c>
      <c r="BN39" s="42">
        <f t="shared" si="16"/>
        <v>0</v>
      </c>
      <c r="BO39" s="34"/>
      <c r="BP39" s="37">
        <f t="shared" si="35"/>
        <v>146.82347804473241</v>
      </c>
      <c r="BQ39" s="36">
        <f t="shared" si="35"/>
        <v>147.54371395723183</v>
      </c>
      <c r="BR39" s="36">
        <f t="shared" si="35"/>
        <v>169.27277982867685</v>
      </c>
      <c r="BS39" s="38">
        <f t="shared" si="35"/>
        <v>175.06913165226456</v>
      </c>
      <c r="BT39" s="25"/>
      <c r="BU39" s="43">
        <f t="shared" si="18"/>
        <v>0</v>
      </c>
      <c r="BV39" s="34">
        <f t="shared" si="19"/>
        <v>0</v>
      </c>
      <c r="BW39" s="34">
        <f t="shared" si="26"/>
        <v>0</v>
      </c>
      <c r="BX39" s="42">
        <f t="shared" si="20"/>
        <v>0</v>
      </c>
      <c r="BY39" s="34"/>
      <c r="BZ39" s="37">
        <f t="shared" si="36"/>
        <v>87.635643640588924</v>
      </c>
      <c r="CA39" s="36">
        <f t="shared" si="36"/>
        <v>87.75731376636773</v>
      </c>
      <c r="CB39" s="36">
        <f t="shared" si="36"/>
        <v>55.449834026309837</v>
      </c>
      <c r="CC39" s="38">
        <f t="shared" si="36"/>
        <v>54.056311798943348</v>
      </c>
    </row>
    <row r="40" spans="1:81" s="69" customFormat="1">
      <c r="A40" s="201"/>
      <c r="B40" s="81" t="s">
        <v>12</v>
      </c>
      <c r="C40" s="252"/>
      <c r="D40" s="252"/>
      <c r="E40" s="252"/>
      <c r="F40" s="252"/>
      <c r="G40" s="259"/>
      <c r="H40"/>
      <c r="I40" s="112">
        <f t="shared" si="22"/>
        <v>38077</v>
      </c>
      <c r="J40" s="113"/>
      <c r="K40" s="114">
        <f t="shared" si="23"/>
        <v>1.2020741554056524E-2</v>
      </c>
      <c r="L40" s="115">
        <f t="shared" si="23"/>
        <v>1.1367138244230857E-2</v>
      </c>
      <c r="M40" s="115">
        <v>-1.5086232619203943E-2</v>
      </c>
      <c r="N40" s="116">
        <v>-6.9412880556714018E-3</v>
      </c>
      <c r="O40" s="130">
        <f t="shared" si="0"/>
        <v>1.1187408220723191E-2</v>
      </c>
      <c r="P40" s="111"/>
      <c r="Q40" s="236">
        <v>13493.9</v>
      </c>
      <c r="R40" s="245">
        <v>13587.05</v>
      </c>
      <c r="S40" s="245">
        <f t="shared" si="37"/>
        <v>9545.0759941703091</v>
      </c>
      <c r="T40" s="241">
        <f t="shared" si="37"/>
        <v>9780.3030574018485</v>
      </c>
      <c r="U40" s="163">
        <f t="shared" si="1"/>
        <v>13087.187113591068</v>
      </c>
      <c r="V40" s="111"/>
      <c r="W40" s="118">
        <f t="shared" si="2"/>
        <v>0.34938999999999998</v>
      </c>
      <c r="X40" s="119">
        <f t="shared" si="32"/>
        <v>0.35870499999999994</v>
      </c>
      <c r="Y40" s="119">
        <f t="shared" si="32"/>
        <v>-4.5492400582969092E-2</v>
      </c>
      <c r="Z40" s="120">
        <f t="shared" si="4"/>
        <v>-2.196969425981515E-2</v>
      </c>
      <c r="AA40" s="111"/>
      <c r="AB40" s="114">
        <f>(Q40-Q37)/Q37</f>
        <v>4.8723980859518623E-2</v>
      </c>
      <c r="AC40" s="115">
        <f>(R40-R37)/R37</f>
        <v>4.935187101677152E-2</v>
      </c>
      <c r="AD40" s="115">
        <f>(S40-S37)/S37</f>
        <v>1.693223409368173E-2</v>
      </c>
      <c r="AE40" s="116">
        <f>(T40-T37)/T37</f>
        <v>3.3466310141947654E-2</v>
      </c>
      <c r="AF40" s="111"/>
      <c r="AG40" s="114"/>
      <c r="AH40" s="115"/>
      <c r="AI40" s="115"/>
      <c r="AJ40" s="116"/>
      <c r="AK40" s="110"/>
      <c r="AL40" s="114">
        <f t="shared" si="33"/>
        <v>1.2020741554056524E-2</v>
      </c>
      <c r="AM40" s="115">
        <f t="shared" si="33"/>
        <v>1.1367138244230857E-2</v>
      </c>
      <c r="AN40" s="115">
        <f t="shared" si="33"/>
        <v>-1.5086232619203943E-2</v>
      </c>
      <c r="AO40" s="116">
        <f t="shared" si="33"/>
        <v>-6.9412880556714018E-3</v>
      </c>
      <c r="AP40" s="115"/>
      <c r="AQ40" s="114">
        <f t="shared" si="34"/>
        <v>0</v>
      </c>
      <c r="AR40" s="115">
        <f t="shared" si="34"/>
        <v>0</v>
      </c>
      <c r="AS40" s="115">
        <f t="shared" si="34"/>
        <v>-1.5086232619203943E-2</v>
      </c>
      <c r="AT40" s="116">
        <f t="shared" si="34"/>
        <v>-6.9412880556714018E-3</v>
      </c>
      <c r="AU40" s="110"/>
      <c r="AV40" s="121">
        <f t="shared" si="7"/>
        <v>0</v>
      </c>
      <c r="AW40" s="122">
        <f t="shared" si="8"/>
        <v>0</v>
      </c>
      <c r="AX40" s="122">
        <f t="shared" si="9"/>
        <v>2.2759441464073307</v>
      </c>
      <c r="AY40" s="123">
        <f t="shared" si="10"/>
        <v>0.48181479871806471</v>
      </c>
      <c r="AZ40" s="110"/>
      <c r="BA40" s="114">
        <f t="shared" si="11"/>
        <v>1.8962029609727926E-2</v>
      </c>
      <c r="BB40" s="115">
        <f t="shared" si="12"/>
        <v>1.8308426299902258E-2</v>
      </c>
      <c r="BC40" s="115">
        <f t="shared" si="13"/>
        <v>-8.1449445635325413E-3</v>
      </c>
      <c r="BD40" s="124"/>
      <c r="BE40" s="110"/>
      <c r="BF40" s="114">
        <f>(Q40-(MAX($Q$3:Q40)))/(MAX($Q$3:Q40))</f>
        <v>0</v>
      </c>
      <c r="BG40" s="115">
        <f>(R40-(MAX($R$3:R40)))/(MAX($R$3:R40))</f>
        <v>0</v>
      </c>
      <c r="BH40" s="115">
        <f>(S40-(MAX($S$3:S40)))/(MAX($S$3:S40))</f>
        <v>-6.0708330250585037E-2</v>
      </c>
      <c r="BI40" s="116">
        <f>(T40-(MAX($T$3:T40)))/(MAX($T$3:T40))</f>
        <v>-5.6340597574203719E-2</v>
      </c>
      <c r="BJ40" s="110"/>
      <c r="BK40" s="114">
        <f t="shared" si="14"/>
        <v>4.8723980859518623E-2</v>
      </c>
      <c r="BL40" s="115">
        <f t="shared" si="15"/>
        <v>4.935187101677152E-2</v>
      </c>
      <c r="BM40" s="115">
        <f t="shared" si="25"/>
        <v>1.693223409368173E-2</v>
      </c>
      <c r="BN40" s="116">
        <f t="shared" si="16"/>
        <v>3.3466310141947654E-2</v>
      </c>
      <c r="BO40" s="110"/>
      <c r="BP40" s="125">
        <f t="shared" si="35"/>
        <v>153.9773023787119</v>
      </c>
      <c r="BQ40" s="126">
        <f t="shared" si="35"/>
        <v>154.82527229778458</v>
      </c>
      <c r="BR40" s="126">
        <f t="shared" si="35"/>
        <v>172.13894616242425</v>
      </c>
      <c r="BS40" s="127">
        <f t="shared" si="35"/>
        <v>180.92804950842071</v>
      </c>
      <c r="BT40" s="110"/>
      <c r="BU40" s="114">
        <f t="shared" si="18"/>
        <v>0</v>
      </c>
      <c r="BV40" s="115">
        <f t="shared" si="19"/>
        <v>0</v>
      </c>
      <c r="BW40" s="115">
        <f t="shared" si="26"/>
        <v>0</v>
      </c>
      <c r="BX40" s="116">
        <f t="shared" si="20"/>
        <v>0</v>
      </c>
      <c r="BY40" s="110"/>
      <c r="BZ40" s="125">
        <f t="shared" si="36"/>
        <v>87.635643640588924</v>
      </c>
      <c r="CA40" s="126">
        <f t="shared" si="36"/>
        <v>87.75731376636773</v>
      </c>
      <c r="CB40" s="126">
        <f t="shared" si="36"/>
        <v>55.449834026309837</v>
      </c>
      <c r="CC40" s="127">
        <f t="shared" si="36"/>
        <v>54.056311798943348</v>
      </c>
    </row>
    <row r="41" spans="1:81">
      <c r="A41" s="201"/>
      <c r="B41" s="81" t="s">
        <v>11</v>
      </c>
      <c r="C41" s="256"/>
      <c r="D41" s="256"/>
      <c r="E41" s="256"/>
      <c r="F41" s="256"/>
      <c r="G41" s="256"/>
      <c r="I41" s="65">
        <f t="shared" si="22"/>
        <v>38107</v>
      </c>
      <c r="J41" s="64"/>
      <c r="K41" s="43">
        <f t="shared" si="23"/>
        <v>-5.3161057959522529E-2</v>
      </c>
      <c r="L41" s="34">
        <f t="shared" si="23"/>
        <v>-5.2748021093614761E-2</v>
      </c>
      <c r="M41" s="34">
        <v>-1.569903418523777E-2</v>
      </c>
      <c r="N41" s="42">
        <v>-2.4713547517411838E-2</v>
      </c>
      <c r="O41" s="84">
        <f t="shared" si="0"/>
        <v>-5.399439129285586E-2</v>
      </c>
      <c r="P41" s="24"/>
      <c r="Q41" s="237">
        <v>12776.55</v>
      </c>
      <c r="R41" s="246">
        <v>12870.36</v>
      </c>
      <c r="S41" s="246">
        <f t="shared" si="37"/>
        <v>9395.2275198371372</v>
      </c>
      <c r="T41" s="242">
        <f t="shared" si="37"/>
        <v>9538.5970730580593</v>
      </c>
      <c r="U41" s="164">
        <f t="shared" si="1"/>
        <v>12380.55241165701</v>
      </c>
      <c r="V41" s="24"/>
      <c r="W41" s="62">
        <f t="shared" si="2"/>
        <v>0.27765499999999993</v>
      </c>
      <c r="X41" s="61">
        <f t="shared" si="32"/>
        <v>0.28703600000000007</v>
      </c>
      <c r="Y41" s="61">
        <f t="shared" si="32"/>
        <v>-6.0477248016286282E-2</v>
      </c>
      <c r="Z41" s="60">
        <f t="shared" si="4"/>
        <v>-4.614029269419407E-2</v>
      </c>
      <c r="AA41" s="24"/>
      <c r="AB41" s="43"/>
      <c r="AC41" s="34"/>
      <c r="AD41" s="34"/>
      <c r="AE41" s="42"/>
      <c r="AF41" s="24"/>
      <c r="AG41" s="43"/>
      <c r="AH41" s="34"/>
      <c r="AI41" s="34"/>
      <c r="AJ41" s="42"/>
      <c r="AK41" s="25"/>
      <c r="AL41" s="43">
        <f t="shared" si="33"/>
        <v>-5.3161057959522529E-2</v>
      </c>
      <c r="AM41" s="34">
        <f t="shared" si="33"/>
        <v>-5.2748021093614761E-2</v>
      </c>
      <c r="AN41" s="34">
        <f t="shared" si="33"/>
        <v>-1.569903418523777E-2</v>
      </c>
      <c r="AO41" s="42">
        <f t="shared" si="33"/>
        <v>-2.4713547517411838E-2</v>
      </c>
      <c r="AP41" s="34"/>
      <c r="AQ41" s="43">
        <f t="shared" si="34"/>
        <v>-5.3161057959522529E-2</v>
      </c>
      <c r="AR41" s="34">
        <f t="shared" si="34"/>
        <v>-5.2748021093614761E-2</v>
      </c>
      <c r="AS41" s="34">
        <f t="shared" si="34"/>
        <v>-1.569903418523777E-2</v>
      </c>
      <c r="AT41" s="42">
        <f t="shared" si="34"/>
        <v>-2.4713547517411838E-2</v>
      </c>
      <c r="AU41" s="25"/>
      <c r="AV41" s="59">
        <f t="shared" si="7"/>
        <v>28.260980833757134</v>
      </c>
      <c r="AW41" s="30">
        <f t="shared" si="8"/>
        <v>27.823537292924271</v>
      </c>
      <c r="AX41" s="30">
        <f t="shared" si="9"/>
        <v>2.4645967434926415</v>
      </c>
      <c r="AY41" s="58">
        <f t="shared" si="10"/>
        <v>6.1075943089537281</v>
      </c>
      <c r="AZ41" s="25"/>
      <c r="BA41" s="43">
        <f t="shared" si="11"/>
        <v>-2.8447510442110691E-2</v>
      </c>
      <c r="BB41" s="34">
        <f t="shared" si="12"/>
        <v>-2.8034473576202923E-2</v>
      </c>
      <c r="BC41" s="34">
        <f t="shared" si="13"/>
        <v>9.0145133321740678E-3</v>
      </c>
      <c r="BD41" s="57"/>
      <c r="BE41" s="25"/>
      <c r="BF41" s="43">
        <f>(Q41-(MAX($Q$3:Q41)))/(MAX($Q$3:Q41))</f>
        <v>-5.316105795952248E-2</v>
      </c>
      <c r="BG41" s="34">
        <f>(R41-(MAX($R$3:R41)))/(MAX($R$3:R41))</f>
        <v>-5.2748021093614782E-2</v>
      </c>
      <c r="BH41" s="34">
        <f>(S41-(MAX($S$3:S41)))/(MAX($S$3:S41))</f>
        <v>-7.5454302283890148E-2</v>
      </c>
      <c r="BI41" s="42">
        <f>(T41-(MAX($T$3:T41)))/(MAX($T$3:T41))</f>
        <v>-7.966176905630612E-2</v>
      </c>
      <c r="BJ41" s="25"/>
      <c r="BK41" s="43">
        <f t="shared" si="14"/>
        <v>0</v>
      </c>
      <c r="BL41" s="34">
        <f t="shared" si="15"/>
        <v>0</v>
      </c>
      <c r="BM41" s="34">
        <f t="shared" si="25"/>
        <v>0</v>
      </c>
      <c r="BN41" s="42">
        <f t="shared" si="16"/>
        <v>0</v>
      </c>
      <c r="BO41" s="25"/>
      <c r="BP41" s="37">
        <f t="shared" si="35"/>
        <v>153.9773023787119</v>
      </c>
      <c r="BQ41" s="36">
        <f t="shared" si="35"/>
        <v>154.82527229778458</v>
      </c>
      <c r="BR41" s="36">
        <f t="shared" si="35"/>
        <v>172.13894616242425</v>
      </c>
      <c r="BS41" s="38">
        <f t="shared" si="35"/>
        <v>180.92804950842071</v>
      </c>
      <c r="BT41" s="25"/>
      <c r="BU41" s="43">
        <f t="shared" si="18"/>
        <v>0</v>
      </c>
      <c r="BV41" s="34">
        <f t="shared" si="19"/>
        <v>0</v>
      </c>
      <c r="BW41" s="34">
        <f t="shared" si="26"/>
        <v>0</v>
      </c>
      <c r="BX41" s="42">
        <f t="shared" si="20"/>
        <v>0</v>
      </c>
      <c r="BY41" s="25"/>
      <c r="BZ41" s="37">
        <f t="shared" si="36"/>
        <v>87.635643640588924</v>
      </c>
      <c r="CA41" s="36">
        <f t="shared" si="36"/>
        <v>87.75731376636773</v>
      </c>
      <c r="CB41" s="36">
        <f t="shared" si="36"/>
        <v>55.449834026309837</v>
      </c>
      <c r="CC41" s="38">
        <f t="shared" si="36"/>
        <v>54.056311798943348</v>
      </c>
    </row>
    <row r="42" spans="1:81">
      <c r="B42" s="77"/>
      <c r="C42" s="76" t="str">
        <f>C2</f>
        <v>HDCAX</v>
      </c>
      <c r="D42" s="76" t="str">
        <f>D2</f>
        <v>HDCTX</v>
      </c>
      <c r="E42" s="76" t="str">
        <f>E2</f>
        <v>HDCEX</v>
      </c>
      <c r="F42" s="76" t="str">
        <f>F2</f>
        <v>SP500</v>
      </c>
      <c r="G42" s="75" t="s">
        <v>9</v>
      </c>
      <c r="I42" s="65">
        <f t="shared" si="22"/>
        <v>38138</v>
      </c>
      <c r="J42" s="64"/>
      <c r="K42" s="43">
        <f t="shared" si="23"/>
        <v>1.3763496405524211E-2</v>
      </c>
      <c r="L42" s="34">
        <f t="shared" si="23"/>
        <v>1.3952989659962833E-2</v>
      </c>
      <c r="M42" s="34">
        <v>1.3721060504398253E-2</v>
      </c>
      <c r="N42" s="42">
        <v>1.1519154840541557E-2</v>
      </c>
      <c r="O42" s="84">
        <f t="shared" si="0"/>
        <v>1.2930163072190878E-2</v>
      </c>
      <c r="P42" s="24"/>
      <c r="Q42" s="237">
        <v>12952.4</v>
      </c>
      <c r="R42" s="246">
        <v>13049.94</v>
      </c>
      <c r="S42" s="246">
        <f t="shared" si="37"/>
        <v>9524.1400050894099</v>
      </c>
      <c r="T42" s="242">
        <f t="shared" si="37"/>
        <v>9648.4736497041522</v>
      </c>
      <c r="U42" s="164">
        <f t="shared" si="1"/>
        <v>12540.634973263543</v>
      </c>
      <c r="V42" s="24"/>
      <c r="W42" s="62">
        <f t="shared" si="2"/>
        <v>0.29523999999999995</v>
      </c>
      <c r="X42" s="61">
        <f t="shared" si="32"/>
        <v>0.30499400000000004</v>
      </c>
      <c r="Y42" s="61">
        <f t="shared" si="32"/>
        <v>-4.758599949105901E-2</v>
      </c>
      <c r="Z42" s="60">
        <f t="shared" si="4"/>
        <v>-3.5152635029584781E-2</v>
      </c>
      <c r="AA42" s="24"/>
      <c r="AB42" s="43"/>
      <c r="AC42" s="34"/>
      <c r="AD42" s="34"/>
      <c r="AE42" s="42"/>
      <c r="AF42" s="24"/>
      <c r="AG42" s="43"/>
      <c r="AH42" s="34"/>
      <c r="AI42" s="34"/>
      <c r="AJ42" s="42"/>
      <c r="AK42" s="25"/>
      <c r="AL42" s="43">
        <f t="shared" si="33"/>
        <v>1.3763496405524211E-2</v>
      </c>
      <c r="AM42" s="34">
        <f t="shared" si="33"/>
        <v>1.3952989659962833E-2</v>
      </c>
      <c r="AN42" s="34">
        <f t="shared" si="33"/>
        <v>1.3721060504398253E-2</v>
      </c>
      <c r="AO42" s="42">
        <f t="shared" si="33"/>
        <v>1.1519154840541557E-2</v>
      </c>
      <c r="AP42" s="34"/>
      <c r="AQ42" s="43">
        <f t="shared" si="34"/>
        <v>0</v>
      </c>
      <c r="AR42" s="34">
        <f t="shared" si="34"/>
        <v>0</v>
      </c>
      <c r="AS42" s="34">
        <f t="shared" si="34"/>
        <v>0</v>
      </c>
      <c r="AT42" s="42">
        <f t="shared" si="34"/>
        <v>0</v>
      </c>
      <c r="AU42" s="25"/>
      <c r="AV42" s="59">
        <f t="shared" si="7"/>
        <v>0</v>
      </c>
      <c r="AW42" s="30">
        <f t="shared" si="8"/>
        <v>0</v>
      </c>
      <c r="AX42" s="30">
        <f t="shared" si="9"/>
        <v>0</v>
      </c>
      <c r="AY42" s="58">
        <f t="shared" si="10"/>
        <v>0</v>
      </c>
      <c r="AZ42" s="25"/>
      <c r="BA42" s="43">
        <f t="shared" si="11"/>
        <v>2.2443415649826548E-3</v>
      </c>
      <c r="BB42" s="34">
        <f t="shared" si="12"/>
        <v>2.4338348194212767E-3</v>
      </c>
      <c r="BC42" s="34">
        <f t="shared" si="13"/>
        <v>2.2019056638566958E-3</v>
      </c>
      <c r="BD42" s="57"/>
      <c r="BE42" s="25"/>
      <c r="BF42" s="43">
        <f>(Q42-(MAX($Q$3:Q42)))/(MAX($Q$3:Q42))</f>
        <v>-4.0129243584138018E-2</v>
      </c>
      <c r="BG42" s="34">
        <f>(R42-(MAX($R$3:R42)))/(MAX($R$3:R42))</f>
        <v>-3.9531024026554611E-2</v>
      </c>
      <c r="BH42" s="34">
        <f>(S42-(MAX($S$3:S42)))/(MAX($S$3:S42))</f>
        <v>-6.2768554826446332E-2</v>
      </c>
      <c r="BI42" s="42">
        <f>(T42-(MAX($T$3:T42)))/(MAX($T$3:T42))</f>
        <v>-6.9060250468395562E-2</v>
      </c>
      <c r="BJ42" s="25"/>
      <c r="BK42" s="43">
        <f t="shared" si="14"/>
        <v>0</v>
      </c>
      <c r="BL42" s="34">
        <f t="shared" si="15"/>
        <v>0</v>
      </c>
      <c r="BM42" s="34">
        <f t="shared" si="25"/>
        <v>0</v>
      </c>
      <c r="BN42" s="42">
        <f t="shared" si="16"/>
        <v>0</v>
      </c>
      <c r="BO42" s="25"/>
      <c r="BP42" s="37">
        <f t="shared" si="35"/>
        <v>153.9773023787119</v>
      </c>
      <c r="BQ42" s="36">
        <f t="shared" si="35"/>
        <v>154.82527229778458</v>
      </c>
      <c r="BR42" s="36">
        <f t="shared" si="35"/>
        <v>172.13894616242425</v>
      </c>
      <c r="BS42" s="38">
        <f t="shared" si="35"/>
        <v>180.92804950842071</v>
      </c>
      <c r="BT42" s="25"/>
      <c r="BU42" s="43">
        <f t="shared" si="18"/>
        <v>0</v>
      </c>
      <c r="BV42" s="34">
        <f t="shared" si="19"/>
        <v>0</v>
      </c>
      <c r="BW42" s="34">
        <f t="shared" si="26"/>
        <v>0</v>
      </c>
      <c r="BX42" s="42">
        <f t="shared" si="20"/>
        <v>0</v>
      </c>
      <c r="BY42" s="25"/>
      <c r="BZ42" s="37">
        <f t="shared" si="36"/>
        <v>87.635643640588924</v>
      </c>
      <c r="CA42" s="36">
        <f t="shared" si="36"/>
        <v>87.75731376636773</v>
      </c>
      <c r="CB42" s="36">
        <f t="shared" si="36"/>
        <v>55.449834026309837</v>
      </c>
      <c r="CC42" s="38">
        <f t="shared" si="36"/>
        <v>54.056311798943348</v>
      </c>
    </row>
    <row r="43" spans="1:81" s="69" customFormat="1">
      <c r="A43" s="72" t="s">
        <v>8</v>
      </c>
      <c r="B43" s="71">
        <f>C5</f>
        <v>36950</v>
      </c>
      <c r="C43" s="70">
        <f t="shared" ref="C43:D53" si="38">SUMIF($I:$I,$B43,Q:Q)</f>
        <v>10000</v>
      </c>
      <c r="D43" s="70">
        <f t="shared" si="38"/>
        <v>10000</v>
      </c>
      <c r="E43" s="70">
        <f t="shared" ref="E43:E53" si="39">SUMIF($I:$I,$B43,U:U)</f>
        <v>10000</v>
      </c>
      <c r="F43" s="70">
        <f t="shared" ref="F43:G53" si="40">SUMIF($I:$I,$B43,S:S)</f>
        <v>10000</v>
      </c>
      <c r="G43" s="70">
        <f t="shared" si="40"/>
        <v>10000</v>
      </c>
      <c r="H43"/>
      <c r="I43" s="112">
        <f t="shared" si="22"/>
        <v>38168</v>
      </c>
      <c r="J43" s="113"/>
      <c r="K43" s="114">
        <f t="shared" si="23"/>
        <v>1.4195824712022631E-2</v>
      </c>
      <c r="L43" s="115">
        <f t="shared" si="23"/>
        <v>1.4424587392738886E-2</v>
      </c>
      <c r="M43" s="115">
        <v>1.9449842118047123E-2</v>
      </c>
      <c r="N43" s="116">
        <v>2.1731001857920873E-2</v>
      </c>
      <c r="O43" s="130">
        <f t="shared" si="0"/>
        <v>1.3362491378689298E-2</v>
      </c>
      <c r="P43" s="111"/>
      <c r="Q43" s="236">
        <v>13136.27</v>
      </c>
      <c r="R43" s="245">
        <v>13238.18</v>
      </c>
      <c r="S43" s="245">
        <f t="shared" si="37"/>
        <v>9709.3830244985747</v>
      </c>
      <c r="T43" s="241">
        <f t="shared" si="37"/>
        <v>9858.1446485119741</v>
      </c>
      <c r="U43" s="163">
        <f t="shared" si="1"/>
        <v>12708.209099977068</v>
      </c>
      <c r="V43" s="111"/>
      <c r="W43" s="118">
        <f t="shared" si="2"/>
        <v>0.31362700000000004</v>
      </c>
      <c r="X43" s="119">
        <f t="shared" si="32"/>
        <v>0.32381800000000005</v>
      </c>
      <c r="Y43" s="119">
        <f t="shared" si="32"/>
        <v>-2.9061697550142526E-2</v>
      </c>
      <c r="Z43" s="120">
        <f t="shared" si="4"/>
        <v>-1.4185535148802591E-2</v>
      </c>
      <c r="AA43" s="111"/>
      <c r="AB43" s="114">
        <f>(Q43-Q40)/Q40</f>
        <v>-2.6503086579861952E-2</v>
      </c>
      <c r="AC43" s="115">
        <f>(R43-R40)/R40</f>
        <v>-2.5676655344611155E-2</v>
      </c>
      <c r="AD43" s="115">
        <f>(S43-S40)/S40</f>
        <v>1.721380012360476E-2</v>
      </c>
      <c r="AE43" s="116">
        <f>(T43-T40)/T40</f>
        <v>7.9590162649626848E-3</v>
      </c>
      <c r="AF43" s="111"/>
      <c r="AG43" s="114"/>
      <c r="AH43" s="115"/>
      <c r="AI43" s="115"/>
      <c r="AJ43" s="116"/>
      <c r="AK43" s="110"/>
      <c r="AL43" s="114">
        <f t="shared" si="33"/>
        <v>1.4195824712022631E-2</v>
      </c>
      <c r="AM43" s="115">
        <f t="shared" si="33"/>
        <v>1.4424587392738886E-2</v>
      </c>
      <c r="AN43" s="115">
        <f t="shared" si="33"/>
        <v>1.9449842118047123E-2</v>
      </c>
      <c r="AO43" s="116">
        <f t="shared" si="33"/>
        <v>2.1731001857920873E-2</v>
      </c>
      <c r="AP43" s="115"/>
      <c r="AQ43" s="114">
        <f t="shared" si="34"/>
        <v>0</v>
      </c>
      <c r="AR43" s="115">
        <f t="shared" si="34"/>
        <v>0</v>
      </c>
      <c r="AS43" s="115">
        <f t="shared" si="34"/>
        <v>0</v>
      </c>
      <c r="AT43" s="116">
        <f t="shared" si="34"/>
        <v>0</v>
      </c>
      <c r="AU43" s="110"/>
      <c r="AV43" s="121">
        <f t="shared" si="7"/>
        <v>0</v>
      </c>
      <c r="AW43" s="122">
        <f t="shared" si="8"/>
        <v>0</v>
      </c>
      <c r="AX43" s="122">
        <f t="shared" si="9"/>
        <v>0</v>
      </c>
      <c r="AY43" s="123">
        <f t="shared" si="10"/>
        <v>0</v>
      </c>
      <c r="AZ43" s="110"/>
      <c r="BA43" s="114">
        <f t="shared" si="11"/>
        <v>-7.5351771458982419E-3</v>
      </c>
      <c r="BB43" s="115">
        <f t="shared" si="12"/>
        <v>-7.3064144651819873E-3</v>
      </c>
      <c r="BC43" s="115">
        <f t="shared" si="13"/>
        <v>-2.2811597398737504E-3</v>
      </c>
      <c r="BD43" s="124"/>
      <c r="BE43" s="110"/>
      <c r="BF43" s="114">
        <f>(Q43-(MAX($Q$3:Q43)))/(MAX($Q$3:Q43))</f>
        <v>-2.6503086579861952E-2</v>
      </c>
      <c r="BG43" s="115">
        <f>(R43-(MAX($R$3:R43)))/(MAX($R$3:R43))</f>
        <v>-2.5676655344611155E-2</v>
      </c>
      <c r="BH43" s="115">
        <f>(S43-(MAX($S$3:S43)))/(MAX($S$3:S43))</f>
        <v>-4.4539551189751642E-2</v>
      </c>
      <c r="BI43" s="116">
        <f>(T43-(MAX($T$3:T43)))/(MAX($T$3:T43))</f>
        <v>-4.8829997041711835E-2</v>
      </c>
      <c r="BJ43" s="110"/>
      <c r="BK43" s="114">
        <f t="shared" si="14"/>
        <v>-2.6503086579861952E-2</v>
      </c>
      <c r="BL43" s="115">
        <f t="shared" si="15"/>
        <v>-2.5676655344611155E-2</v>
      </c>
      <c r="BM43" s="115">
        <f t="shared" si="25"/>
        <v>1.721380012360476E-2</v>
      </c>
      <c r="BN43" s="116">
        <f t="shared" si="16"/>
        <v>7.9590162649626848E-3</v>
      </c>
      <c r="BO43" s="110"/>
      <c r="BP43" s="125">
        <f t="shared" si="35"/>
        <v>149.89642860243529</v>
      </c>
      <c r="BQ43" s="126">
        <f t="shared" si="35"/>
        <v>150.84987714235879</v>
      </c>
      <c r="BR43" s="126">
        <f t="shared" si="35"/>
        <v>175.10211157515221</v>
      </c>
      <c r="BS43" s="127">
        <f t="shared" si="35"/>
        <v>182.36805879724622</v>
      </c>
      <c r="BT43" s="110"/>
      <c r="BU43" s="114">
        <f t="shared" si="18"/>
        <v>0</v>
      </c>
      <c r="BV43" s="115">
        <f t="shared" si="19"/>
        <v>0</v>
      </c>
      <c r="BW43" s="115">
        <f t="shared" si="26"/>
        <v>0</v>
      </c>
      <c r="BX43" s="116">
        <f t="shared" si="20"/>
        <v>0</v>
      </c>
      <c r="BY43" s="110"/>
      <c r="BZ43" s="125">
        <f t="shared" si="36"/>
        <v>87.635643640588924</v>
      </c>
      <c r="CA43" s="126">
        <f t="shared" si="36"/>
        <v>87.75731376636773</v>
      </c>
      <c r="CB43" s="126">
        <f t="shared" si="36"/>
        <v>55.449834026309837</v>
      </c>
      <c r="CC43" s="127">
        <f t="shared" si="36"/>
        <v>54.056311798943348</v>
      </c>
    </row>
    <row r="44" spans="1:81">
      <c r="A44" s="72" t="s">
        <v>50</v>
      </c>
      <c r="B44" s="71">
        <f>EOMONTH($C$6,-120)</f>
        <v>40543</v>
      </c>
      <c r="C44" s="70">
        <f t="shared" si="38"/>
        <v>16147.71</v>
      </c>
      <c r="D44" s="70">
        <f t="shared" si="38"/>
        <v>16514.21</v>
      </c>
      <c r="E44" s="70">
        <f t="shared" si="39"/>
        <v>14639.329918415973</v>
      </c>
      <c r="F44" s="70">
        <f t="shared" si="40"/>
        <v>12227.832141948316</v>
      </c>
      <c r="G44" s="70">
        <f t="shared" si="40"/>
        <v>12101.728070036481</v>
      </c>
      <c r="I44" s="65">
        <f t="shared" si="22"/>
        <v>38199</v>
      </c>
      <c r="J44" s="64"/>
      <c r="K44" s="43">
        <f t="shared" si="23"/>
        <v>5.0843961033077978E-3</v>
      </c>
      <c r="L44" s="34">
        <f t="shared" si="23"/>
        <v>5.2930236633736971E-3</v>
      </c>
      <c r="M44" s="34">
        <v>-3.3100433039676358E-2</v>
      </c>
      <c r="N44" s="42">
        <v>-1.8949668846022893E-2</v>
      </c>
      <c r="O44" s="84">
        <f t="shared" si="0"/>
        <v>4.2510627699744643E-3</v>
      </c>
      <c r="P44" s="24"/>
      <c r="Q44" s="237">
        <v>13203.06</v>
      </c>
      <c r="R44" s="246">
        <v>13308.25</v>
      </c>
      <c r="S44" s="246">
        <f t="shared" si="37"/>
        <v>9387.9982418395884</v>
      </c>
      <c r="T44" s="242">
        <f t="shared" si="37"/>
        <v>9671.3360719864795</v>
      </c>
      <c r="U44" s="164">
        <f t="shared" si="1"/>
        <v>12762.232494555032</v>
      </c>
      <c r="V44" s="24"/>
      <c r="W44" s="62">
        <f t="shared" si="2"/>
        <v>0.32030599999999992</v>
      </c>
      <c r="X44" s="61">
        <f t="shared" si="32"/>
        <v>0.33082499999999998</v>
      </c>
      <c r="Y44" s="61">
        <f t="shared" si="32"/>
        <v>-6.1200175816041154E-2</v>
      </c>
      <c r="Z44" s="60">
        <f t="shared" si="4"/>
        <v>-3.2866392801352048E-2</v>
      </c>
      <c r="AA44" s="24"/>
      <c r="AB44" s="43"/>
      <c r="AC44" s="34"/>
      <c r="AD44" s="34"/>
      <c r="AE44" s="42"/>
      <c r="AF44" s="24"/>
      <c r="AG44" s="43"/>
      <c r="AH44" s="34"/>
      <c r="AI44" s="34"/>
      <c r="AJ44" s="42"/>
      <c r="AK44" s="25"/>
      <c r="AL44" s="43">
        <f t="shared" si="33"/>
        <v>5.0843961033077978E-3</v>
      </c>
      <c r="AM44" s="34">
        <f t="shared" si="33"/>
        <v>5.2930236633736971E-3</v>
      </c>
      <c r="AN44" s="34">
        <f t="shared" si="33"/>
        <v>-3.3100433039676358E-2</v>
      </c>
      <c r="AO44" s="42">
        <f t="shared" si="33"/>
        <v>-1.8949668846022893E-2</v>
      </c>
      <c r="AP44" s="34"/>
      <c r="AQ44" s="43">
        <f t="shared" si="34"/>
        <v>0</v>
      </c>
      <c r="AR44" s="34">
        <f t="shared" si="34"/>
        <v>0</v>
      </c>
      <c r="AS44" s="34">
        <f t="shared" si="34"/>
        <v>-3.3100433039676358E-2</v>
      </c>
      <c r="AT44" s="42">
        <f t="shared" si="34"/>
        <v>-1.8949668846022893E-2</v>
      </c>
      <c r="AU44" s="25"/>
      <c r="AV44" s="59">
        <f t="shared" si="7"/>
        <v>0</v>
      </c>
      <c r="AW44" s="30">
        <f t="shared" si="8"/>
        <v>0</v>
      </c>
      <c r="AX44" s="30">
        <f t="shared" si="9"/>
        <v>10.956386674140983</v>
      </c>
      <c r="AY44" s="58">
        <f t="shared" si="10"/>
        <v>3.5908994937393062</v>
      </c>
      <c r="AZ44" s="25"/>
      <c r="BA44" s="43">
        <f t="shared" si="11"/>
        <v>2.4034064949330691E-2</v>
      </c>
      <c r="BB44" s="34">
        <f t="shared" si="12"/>
        <v>2.4242692509396591E-2</v>
      </c>
      <c r="BC44" s="34">
        <f t="shared" si="13"/>
        <v>-1.4150764193653464E-2</v>
      </c>
      <c r="BD44" s="57"/>
      <c r="BE44" s="25"/>
      <c r="BF44" s="43">
        <f>(Q44-(MAX($Q$3:Q44)))/(MAX($Q$3:Q44))</f>
        <v>-2.1553442666686441E-2</v>
      </c>
      <c r="BG44" s="34">
        <f>(R44-(MAX($R$3:R44)))/(MAX($R$3:R44))</f>
        <v>-2.0519538825572829E-2</v>
      </c>
      <c r="BH44" s="34">
        <f>(S44-(MAX($S$3:S44)))/(MAX($S$3:S44))</f>
        <v>-7.616570579765447E-2</v>
      </c>
      <c r="BI44" s="42">
        <f>(T44-(MAX($T$3:T44)))/(MAX($T$3:T44))</f>
        <v>-6.6854353614042003E-2</v>
      </c>
      <c r="BJ44" s="25"/>
      <c r="BK44" s="43">
        <f t="shared" si="14"/>
        <v>0</v>
      </c>
      <c r="BL44" s="34">
        <f t="shared" si="15"/>
        <v>0</v>
      </c>
      <c r="BM44" s="34">
        <f t="shared" si="25"/>
        <v>0</v>
      </c>
      <c r="BN44" s="42">
        <f t="shared" si="16"/>
        <v>0</v>
      </c>
      <c r="BO44" s="25"/>
      <c r="BP44" s="37">
        <f t="shared" si="35"/>
        <v>149.89642860243529</v>
      </c>
      <c r="BQ44" s="36">
        <f t="shared" si="35"/>
        <v>150.84987714235879</v>
      </c>
      <c r="BR44" s="36">
        <f t="shared" si="35"/>
        <v>175.10211157515221</v>
      </c>
      <c r="BS44" s="38">
        <f t="shared" si="35"/>
        <v>182.36805879724622</v>
      </c>
      <c r="BT44" s="25"/>
      <c r="BU44" s="43">
        <f t="shared" si="18"/>
        <v>0</v>
      </c>
      <c r="BV44" s="34">
        <f t="shared" si="19"/>
        <v>0</v>
      </c>
      <c r="BW44" s="34">
        <f t="shared" si="26"/>
        <v>0</v>
      </c>
      <c r="BX44" s="42">
        <f t="shared" si="20"/>
        <v>0</v>
      </c>
      <c r="BY44" s="25"/>
      <c r="BZ44" s="37">
        <f t="shared" si="36"/>
        <v>87.635643640588924</v>
      </c>
      <c r="CA44" s="36">
        <f t="shared" si="36"/>
        <v>87.75731376636773</v>
      </c>
      <c r="CB44" s="36">
        <f t="shared" si="36"/>
        <v>55.449834026309837</v>
      </c>
      <c r="CC44" s="38">
        <f t="shared" si="36"/>
        <v>54.056311798943348</v>
      </c>
    </row>
    <row r="45" spans="1:81">
      <c r="A45" s="72" t="s">
        <v>7</v>
      </c>
      <c r="B45" s="71">
        <f>EOMONTH($C$6,-60)</f>
        <v>42369</v>
      </c>
      <c r="C45" s="70">
        <f t="shared" si="38"/>
        <v>24064.38</v>
      </c>
      <c r="D45" s="70">
        <f t="shared" si="38"/>
        <v>24933.85</v>
      </c>
      <c r="E45" s="70">
        <f t="shared" si="39"/>
        <v>21087.942431957654</v>
      </c>
      <c r="F45" s="70">
        <f t="shared" si="40"/>
        <v>22101.927036343022</v>
      </c>
      <c r="G45" s="70">
        <f t="shared" si="40"/>
        <v>20358.486256229804</v>
      </c>
      <c r="I45" s="65">
        <f t="shared" si="22"/>
        <v>38230</v>
      </c>
      <c r="J45" s="64"/>
      <c r="K45" s="43">
        <f t="shared" si="23"/>
        <v>2.055584084295603E-2</v>
      </c>
      <c r="L45" s="34">
        <f t="shared" si="23"/>
        <v>2.0745777994852777E-2</v>
      </c>
      <c r="M45" s="34">
        <v>4.0474107659893566E-3</v>
      </c>
      <c r="N45" s="42">
        <v>1.077139140423311E-2</v>
      </c>
      <c r="O45" s="84">
        <f t="shared" si="0"/>
        <v>1.9722507509622698E-2</v>
      </c>
      <c r="P45" s="24"/>
      <c r="Q45" s="237">
        <v>13474.46</v>
      </c>
      <c r="R45" s="246">
        <v>13584.34</v>
      </c>
      <c r="S45" s="246">
        <f t="shared" si="37"/>
        <v>9425.9953269947</v>
      </c>
      <c r="T45" s="242">
        <f t="shared" si="37"/>
        <v>9775.5098182197235</v>
      </c>
      <c r="U45" s="164">
        <f t="shared" si="1"/>
        <v>13013.935720768446</v>
      </c>
      <c r="V45" s="24"/>
      <c r="W45" s="62">
        <f t="shared" si="2"/>
        <v>0.34744599999999992</v>
      </c>
      <c r="X45" s="61">
        <f t="shared" si="32"/>
        <v>0.35843400000000003</v>
      </c>
      <c r="Y45" s="61">
        <f t="shared" si="32"/>
        <v>-5.740046730053E-2</v>
      </c>
      <c r="Z45" s="60">
        <f t="shared" si="4"/>
        <v>-2.2449018178027653E-2</v>
      </c>
      <c r="AA45" s="24"/>
      <c r="AB45" s="43"/>
      <c r="AC45" s="34"/>
      <c r="AD45" s="34"/>
      <c r="AE45" s="42"/>
      <c r="AF45" s="24"/>
      <c r="AG45" s="43"/>
      <c r="AH45" s="34"/>
      <c r="AI45" s="34"/>
      <c r="AJ45" s="42"/>
      <c r="AK45" s="25"/>
      <c r="AL45" s="43">
        <f t="shared" si="33"/>
        <v>2.055584084295603E-2</v>
      </c>
      <c r="AM45" s="34">
        <f t="shared" si="33"/>
        <v>2.0745777994852777E-2</v>
      </c>
      <c r="AN45" s="34">
        <f t="shared" si="33"/>
        <v>4.0474107659893566E-3</v>
      </c>
      <c r="AO45" s="42">
        <f t="shared" si="33"/>
        <v>1.077139140423311E-2</v>
      </c>
      <c r="AP45" s="34"/>
      <c r="AQ45" s="43">
        <f t="shared" si="34"/>
        <v>0</v>
      </c>
      <c r="AR45" s="34">
        <f t="shared" si="34"/>
        <v>0</v>
      </c>
      <c r="AS45" s="34">
        <f t="shared" si="34"/>
        <v>0</v>
      </c>
      <c r="AT45" s="42">
        <f t="shared" si="34"/>
        <v>0</v>
      </c>
      <c r="AU45" s="25"/>
      <c r="AV45" s="59">
        <f t="shared" si="7"/>
        <v>0</v>
      </c>
      <c r="AW45" s="30">
        <f t="shared" si="8"/>
        <v>0</v>
      </c>
      <c r="AX45" s="30">
        <f t="shared" si="9"/>
        <v>0</v>
      </c>
      <c r="AY45" s="58">
        <f t="shared" si="10"/>
        <v>0</v>
      </c>
      <c r="AZ45" s="25"/>
      <c r="BA45" s="43">
        <f t="shared" si="11"/>
        <v>9.7844494387229197E-3</v>
      </c>
      <c r="BB45" s="34">
        <f t="shared" si="12"/>
        <v>9.974386590619666E-3</v>
      </c>
      <c r="BC45" s="34">
        <f t="shared" si="13"/>
        <v>-6.7239806382437539E-3</v>
      </c>
      <c r="BD45" s="57"/>
      <c r="BE45" s="25"/>
      <c r="BF45" s="43">
        <f>(Q45-(MAX($Q$3:Q45)))/(MAX($Q$3:Q45))</f>
        <v>-1.4406509608045496E-3</v>
      </c>
      <c r="BG45" s="34">
        <f>(R45-(MAX($R$3:R45)))/(MAX($R$3:R45))</f>
        <v>-1.9945462775209681E-4</v>
      </c>
      <c r="BH45" s="34">
        <f>(S45-(MAX($S$3:S45)))/(MAX($S$3:S45))</f>
        <v>-7.242656892930964E-2</v>
      </c>
      <c r="BI45" s="42">
        <f>(T45-(MAX($T$3:T45)))/(MAX($T$3:T45))</f>
        <v>-5.6803076619662829E-2</v>
      </c>
      <c r="BJ45" s="25"/>
      <c r="BK45" s="43">
        <f t="shared" si="14"/>
        <v>0</v>
      </c>
      <c r="BL45" s="34">
        <f t="shared" si="15"/>
        <v>0</v>
      </c>
      <c r="BM45" s="34">
        <f t="shared" si="25"/>
        <v>0</v>
      </c>
      <c r="BN45" s="42">
        <f t="shared" si="16"/>
        <v>0</v>
      </c>
      <c r="BO45" s="25"/>
      <c r="BP45" s="37">
        <f t="shared" si="35"/>
        <v>149.89642860243529</v>
      </c>
      <c r="BQ45" s="36">
        <f t="shared" si="35"/>
        <v>150.84987714235879</v>
      </c>
      <c r="BR45" s="36">
        <f t="shared" si="35"/>
        <v>175.10211157515221</v>
      </c>
      <c r="BS45" s="38">
        <f t="shared" si="35"/>
        <v>182.36805879724622</v>
      </c>
      <c r="BT45" s="25"/>
      <c r="BU45" s="43">
        <f t="shared" si="18"/>
        <v>0</v>
      </c>
      <c r="BV45" s="34">
        <f t="shared" si="19"/>
        <v>0</v>
      </c>
      <c r="BW45" s="34">
        <f t="shared" si="26"/>
        <v>0</v>
      </c>
      <c r="BX45" s="42">
        <f t="shared" si="20"/>
        <v>0</v>
      </c>
      <c r="BY45" s="25"/>
      <c r="BZ45" s="37">
        <f t="shared" si="36"/>
        <v>87.635643640588924</v>
      </c>
      <c r="CA45" s="36">
        <f t="shared" si="36"/>
        <v>87.75731376636773</v>
      </c>
      <c r="CB45" s="36">
        <f t="shared" si="36"/>
        <v>55.449834026309837</v>
      </c>
      <c r="CC45" s="38">
        <f t="shared" si="36"/>
        <v>54.056311798943348</v>
      </c>
    </row>
    <row r="46" spans="1:81" s="69" customFormat="1">
      <c r="A46" s="72" t="s">
        <v>6</v>
      </c>
      <c r="B46" s="71">
        <f>EOMONTH($C$6,-36)</f>
        <v>43100</v>
      </c>
      <c r="C46" s="70">
        <f t="shared" si="38"/>
        <v>24911.48</v>
      </c>
      <c r="D46" s="70">
        <f t="shared" si="38"/>
        <v>25940.54</v>
      </c>
      <c r="E46" s="70">
        <f t="shared" si="39"/>
        <v>21619.738685341254</v>
      </c>
      <c r="F46" s="70">
        <f t="shared" si="40"/>
        <v>30147.592939597947</v>
      </c>
      <c r="G46" s="70">
        <f t="shared" si="40"/>
        <v>27571.78999889113</v>
      </c>
      <c r="H46"/>
      <c r="I46" s="112">
        <f t="shared" si="22"/>
        <v>38260</v>
      </c>
      <c r="J46" s="113"/>
      <c r="K46" s="114">
        <f t="shared" si="23"/>
        <v>1.5294861538050597E-2</v>
      </c>
      <c r="L46" s="115">
        <f t="shared" si="23"/>
        <v>1.5518604510782241E-2</v>
      </c>
      <c r="M46" s="115">
        <v>1.0829350300338048E-2</v>
      </c>
      <c r="N46" s="116">
        <v>1.8945191616065227E-2</v>
      </c>
      <c r="O46" s="130">
        <f t="shared" si="0"/>
        <v>1.4461528204717264E-2</v>
      </c>
      <c r="P46" s="111"/>
      <c r="Q46" s="236">
        <v>13680.55</v>
      </c>
      <c r="R46" s="245">
        <v>13795.15</v>
      </c>
      <c r="S46" s="245">
        <f t="shared" si="37"/>
        <v>9528.0727323200754</v>
      </c>
      <c r="T46" s="241">
        <f t="shared" si="37"/>
        <v>9960.708724870623</v>
      </c>
      <c r="U46" s="163">
        <f t="shared" si="1"/>
        <v>13202.137119248719</v>
      </c>
      <c r="V46" s="111"/>
      <c r="W46" s="118">
        <f t="shared" si="2"/>
        <v>0.36805499999999991</v>
      </c>
      <c r="X46" s="119">
        <f t="shared" si="32"/>
        <v>0.37951499999999999</v>
      </c>
      <c r="Y46" s="119">
        <f t="shared" si="32"/>
        <v>-4.7192726767992466E-2</v>
      </c>
      <c r="Z46" s="120">
        <f t="shared" si="4"/>
        <v>-3.9291275129377029E-3</v>
      </c>
      <c r="AA46" s="111"/>
      <c r="AB46" s="114">
        <f>(Q46-Q43)/Q43</f>
        <v>4.1433374923018393E-2</v>
      </c>
      <c r="AC46" s="115">
        <f>(R46-R43)/R43</f>
        <v>4.2073003992995968E-2</v>
      </c>
      <c r="AD46" s="115">
        <f>(S46-S43)/S43</f>
        <v>-1.8673719197298103E-2</v>
      </c>
      <c r="AE46" s="116">
        <f>(T46-T43)/T43</f>
        <v>1.0403993856402817E-2</v>
      </c>
      <c r="AF46" s="111"/>
      <c r="AG46" s="114"/>
      <c r="AH46" s="115"/>
      <c r="AI46" s="115"/>
      <c r="AJ46" s="116"/>
      <c r="AK46" s="110"/>
      <c r="AL46" s="114">
        <f t="shared" si="33"/>
        <v>1.5294861538050597E-2</v>
      </c>
      <c r="AM46" s="115">
        <f t="shared" si="33"/>
        <v>1.5518604510782241E-2</v>
      </c>
      <c r="AN46" s="115">
        <f t="shared" si="33"/>
        <v>1.0829350300338048E-2</v>
      </c>
      <c r="AO46" s="116">
        <f t="shared" si="33"/>
        <v>1.8945191616065227E-2</v>
      </c>
      <c r="AP46" s="115"/>
      <c r="AQ46" s="114">
        <f t="shared" si="34"/>
        <v>0</v>
      </c>
      <c r="AR46" s="115">
        <f t="shared" si="34"/>
        <v>0</v>
      </c>
      <c r="AS46" s="115">
        <f t="shared" si="34"/>
        <v>0</v>
      </c>
      <c r="AT46" s="116">
        <f t="shared" si="34"/>
        <v>0</v>
      </c>
      <c r="AU46" s="110"/>
      <c r="AV46" s="121">
        <f t="shared" si="7"/>
        <v>0</v>
      </c>
      <c r="AW46" s="122">
        <f t="shared" si="8"/>
        <v>0</v>
      </c>
      <c r="AX46" s="122">
        <f t="shared" si="9"/>
        <v>0</v>
      </c>
      <c r="AY46" s="123">
        <f t="shared" si="10"/>
        <v>0</v>
      </c>
      <c r="AZ46" s="110"/>
      <c r="BA46" s="114">
        <f t="shared" si="11"/>
        <v>-3.6503300780146297E-3</v>
      </c>
      <c r="BB46" s="115">
        <f t="shared" si="12"/>
        <v>-3.4265871052829855E-3</v>
      </c>
      <c r="BC46" s="115">
        <f t="shared" si="13"/>
        <v>-8.1158413157271792E-3</v>
      </c>
      <c r="BD46" s="124"/>
      <c r="BE46" s="110"/>
      <c r="BF46" s="114">
        <f>(Q46-(MAX($Q$3:Q46)))/(MAX($Q$3:Q46))</f>
        <v>0</v>
      </c>
      <c r="BG46" s="115">
        <f>(R46-(MAX($R$3:R46)))/(MAX($R$3:R46))</f>
        <v>0</v>
      </c>
      <c r="BH46" s="115">
        <f>(S46-(MAX($S$3:S46)))/(MAX($S$3:S46))</f>
        <v>-6.2381551314958636E-2</v>
      </c>
      <c r="BI46" s="116">
        <f>(T46-(MAX($T$3:T46)))/(MAX($T$3:T46))</f>
        <v>-3.8934030174539155E-2</v>
      </c>
      <c r="BJ46" s="110"/>
      <c r="BK46" s="114">
        <f t="shared" si="14"/>
        <v>4.1433374923018393E-2</v>
      </c>
      <c r="BL46" s="115">
        <f t="shared" si="15"/>
        <v>4.2073003992995968E-2</v>
      </c>
      <c r="BM46" s="115">
        <f t="shared" si="25"/>
        <v>-1.8673719197298103E-2</v>
      </c>
      <c r="BN46" s="116">
        <f t="shared" si="16"/>
        <v>1.0403993856402817E-2</v>
      </c>
      <c r="BO46" s="110"/>
      <c r="BP46" s="125">
        <f t="shared" si="35"/>
        <v>156.10714352834145</v>
      </c>
      <c r="BQ46" s="126">
        <f t="shared" si="35"/>
        <v>157.19658462571221</v>
      </c>
      <c r="BR46" s="126">
        <f t="shared" si="35"/>
        <v>171.83230391274387</v>
      </c>
      <c r="BS46" s="127">
        <f t="shared" si="35"/>
        <v>184.26541496057689</v>
      </c>
      <c r="BT46" s="110"/>
      <c r="BU46" s="114">
        <f t="shared" si="18"/>
        <v>0</v>
      </c>
      <c r="BV46" s="115">
        <f t="shared" si="19"/>
        <v>0</v>
      </c>
      <c r="BW46" s="115">
        <f t="shared" si="26"/>
        <v>0</v>
      </c>
      <c r="BX46" s="116">
        <f t="shared" si="20"/>
        <v>0</v>
      </c>
      <c r="BY46" s="110"/>
      <c r="BZ46" s="125">
        <f t="shared" si="36"/>
        <v>87.635643640588924</v>
      </c>
      <c r="CA46" s="126">
        <f t="shared" si="36"/>
        <v>87.75731376636773</v>
      </c>
      <c r="CB46" s="126">
        <f t="shared" si="36"/>
        <v>55.449834026309837</v>
      </c>
      <c r="CC46" s="127">
        <f t="shared" si="36"/>
        <v>54.056311798943348</v>
      </c>
    </row>
    <row r="47" spans="1:81">
      <c r="A47" s="72" t="s">
        <v>5</v>
      </c>
      <c r="B47" s="71">
        <f>EOMONTH($C$6,-24)</f>
        <v>43465</v>
      </c>
      <c r="C47" s="70">
        <f t="shared" si="38"/>
        <v>21868.11</v>
      </c>
      <c r="D47" s="70">
        <f t="shared" si="38"/>
        <v>22837.4</v>
      </c>
      <c r="E47" s="70">
        <f t="shared" si="39"/>
        <v>18883.088381309204</v>
      </c>
      <c r="F47" s="70">
        <f t="shared" si="40"/>
        <v>28825.849584750289</v>
      </c>
      <c r="G47" s="70">
        <f t="shared" si="40"/>
        <v>25103.317810665016</v>
      </c>
      <c r="I47" s="65">
        <f t="shared" si="22"/>
        <v>38291</v>
      </c>
      <c r="J47" s="64"/>
      <c r="K47" s="43">
        <f t="shared" si="23"/>
        <v>1.3429284641333972E-2</v>
      </c>
      <c r="L47" s="34">
        <f t="shared" si="23"/>
        <v>1.3743235847381241E-2</v>
      </c>
      <c r="M47" s="34">
        <v>1.5277878942384859E-2</v>
      </c>
      <c r="N47" s="42">
        <v>1.5093108369749419E-2</v>
      </c>
      <c r="O47" s="84">
        <f t="shared" si="0"/>
        <v>1.2595951308000638E-2</v>
      </c>
      <c r="P47" s="24"/>
      <c r="Q47" s="237">
        <v>13864.27</v>
      </c>
      <c r="R47" s="246">
        <v>13984.74</v>
      </c>
      <c r="S47" s="246">
        <f t="shared" si="37"/>
        <v>9673.6414740787004</v>
      </c>
      <c r="T47" s="242">
        <f t="shared" si="37"/>
        <v>10111.046781094605</v>
      </c>
      <c r="U47" s="164">
        <f t="shared" si="1"/>
        <v>13368.430595564325</v>
      </c>
      <c r="V47" s="24"/>
      <c r="W47" s="62">
        <f t="shared" si="2"/>
        <v>0.38642700000000002</v>
      </c>
      <c r="X47" s="61">
        <f t="shared" si="32"/>
        <v>0.39847399999999999</v>
      </c>
      <c r="Y47" s="61">
        <f t="shared" si="32"/>
        <v>-3.2635852592129956E-2</v>
      </c>
      <c r="Z47" s="60">
        <f t="shared" si="4"/>
        <v>1.1104678109460473E-2</v>
      </c>
      <c r="AA47" s="24"/>
      <c r="AB47" s="43"/>
      <c r="AC47" s="34"/>
      <c r="AD47" s="34"/>
      <c r="AE47" s="42"/>
      <c r="AF47" s="24"/>
      <c r="AG47" s="43"/>
      <c r="AH47" s="34"/>
      <c r="AI47" s="34"/>
      <c r="AJ47" s="42"/>
      <c r="AK47" s="25"/>
      <c r="AL47" s="43">
        <f t="shared" si="33"/>
        <v>1.3429284641333972E-2</v>
      </c>
      <c r="AM47" s="34">
        <f t="shared" si="33"/>
        <v>1.3743235847381241E-2</v>
      </c>
      <c r="AN47" s="34">
        <f t="shared" si="33"/>
        <v>1.5277878942384859E-2</v>
      </c>
      <c r="AO47" s="42">
        <f t="shared" si="33"/>
        <v>1.5093108369749419E-2</v>
      </c>
      <c r="AP47" s="34"/>
      <c r="AQ47" s="43">
        <f t="shared" si="34"/>
        <v>0</v>
      </c>
      <c r="AR47" s="34">
        <f t="shared" si="34"/>
        <v>0</v>
      </c>
      <c r="AS47" s="34">
        <f t="shared" si="34"/>
        <v>0</v>
      </c>
      <c r="AT47" s="42">
        <f t="shared" si="34"/>
        <v>0</v>
      </c>
      <c r="AU47" s="25"/>
      <c r="AV47" s="59">
        <f t="shared" si="7"/>
        <v>0</v>
      </c>
      <c r="AW47" s="30">
        <f t="shared" si="8"/>
        <v>0</v>
      </c>
      <c r="AX47" s="30">
        <f t="shared" si="9"/>
        <v>0</v>
      </c>
      <c r="AY47" s="58">
        <f t="shared" si="10"/>
        <v>0</v>
      </c>
      <c r="AZ47" s="25"/>
      <c r="BA47" s="43">
        <f t="shared" si="11"/>
        <v>-1.6638237284154478E-3</v>
      </c>
      <c r="BB47" s="34">
        <f t="shared" si="12"/>
        <v>-1.3498725223681785E-3</v>
      </c>
      <c r="BC47" s="34">
        <f t="shared" si="13"/>
        <v>1.8477057263543983E-4</v>
      </c>
      <c r="BD47" s="57"/>
      <c r="BE47" s="25"/>
      <c r="BF47" s="43">
        <f>(Q47-(MAX($Q$3:Q47)))/(MAX($Q$3:Q47))</f>
        <v>0</v>
      </c>
      <c r="BG47" s="34">
        <f>(R47-(MAX($R$3:R47)))/(MAX($R$3:R47))</f>
        <v>0</v>
      </c>
      <c r="BH47" s="34">
        <f>(S47-(MAX($S$3:S47)))/(MAX($S$3:S47))</f>
        <v>-4.8056730161801807E-2</v>
      </c>
      <c r="BI47" s="42">
        <f>(T47-(MAX($T$3:T47)))/(MAX($T$3:T47))</f>
        <v>-2.4428557341485062E-2</v>
      </c>
      <c r="BJ47" s="25"/>
      <c r="BK47" s="43">
        <f t="shared" si="14"/>
        <v>0</v>
      </c>
      <c r="BL47" s="34">
        <f t="shared" si="15"/>
        <v>0</v>
      </c>
      <c r="BM47" s="34">
        <f t="shared" si="25"/>
        <v>0</v>
      </c>
      <c r="BN47" s="42">
        <f t="shared" si="16"/>
        <v>0</v>
      </c>
      <c r="BO47" s="25"/>
      <c r="BP47" s="37">
        <f t="shared" si="35"/>
        <v>156.10714352834145</v>
      </c>
      <c r="BQ47" s="36">
        <f t="shared" si="35"/>
        <v>157.19658462571221</v>
      </c>
      <c r="BR47" s="36">
        <f t="shared" si="35"/>
        <v>171.83230391274387</v>
      </c>
      <c r="BS47" s="38">
        <f t="shared" si="35"/>
        <v>184.26541496057689</v>
      </c>
      <c r="BT47" s="25"/>
      <c r="BU47" s="43">
        <f t="shared" si="18"/>
        <v>0</v>
      </c>
      <c r="BV47" s="34">
        <f t="shared" si="19"/>
        <v>0</v>
      </c>
      <c r="BW47" s="34">
        <f t="shared" si="26"/>
        <v>0</v>
      </c>
      <c r="BX47" s="42">
        <f t="shared" si="20"/>
        <v>0</v>
      </c>
      <c r="BY47" s="25"/>
      <c r="BZ47" s="37">
        <f t="shared" si="36"/>
        <v>87.635643640588924</v>
      </c>
      <c r="CA47" s="36">
        <f t="shared" si="36"/>
        <v>87.75731376636773</v>
      </c>
      <c r="CB47" s="36">
        <f t="shared" si="36"/>
        <v>55.449834026309837</v>
      </c>
      <c r="CC47" s="38">
        <f t="shared" si="36"/>
        <v>54.056311798943348</v>
      </c>
    </row>
    <row r="48" spans="1:81">
      <c r="A48" s="72" t="s">
        <v>4</v>
      </c>
      <c r="B48" s="71">
        <f>EOMONTH($C$6,-12)</f>
        <v>43830</v>
      </c>
      <c r="C48" s="70">
        <f t="shared" si="38"/>
        <v>24281</v>
      </c>
      <c r="D48" s="70">
        <f t="shared" si="38"/>
        <v>25424</v>
      </c>
      <c r="E48" s="70">
        <f t="shared" si="39"/>
        <v>20750.421417012705</v>
      </c>
      <c r="F48" s="70">
        <f t="shared" si="40"/>
        <v>37902.063525111625</v>
      </c>
      <c r="G48" s="70">
        <f t="shared" si="40"/>
        <v>33118.564194912127</v>
      </c>
      <c r="I48" s="65">
        <f t="shared" si="22"/>
        <v>38321</v>
      </c>
      <c r="J48" s="64"/>
      <c r="K48" s="43">
        <f t="shared" si="23"/>
        <v>2.8318115558914947E-2</v>
      </c>
      <c r="L48" s="34">
        <f t="shared" si="23"/>
        <v>2.8517512660228173E-2</v>
      </c>
      <c r="M48" s="34">
        <v>4.0462738767823359E-2</v>
      </c>
      <c r="N48" s="42">
        <v>4.8799335305717895E-2</v>
      </c>
      <c r="O48" s="84">
        <f t="shared" si="0"/>
        <v>2.7484782225581615E-2</v>
      </c>
      <c r="P48" s="24"/>
      <c r="Q48" s="237">
        <v>14256.88</v>
      </c>
      <c r="R48" s="246">
        <v>14383.55</v>
      </c>
      <c r="S48" s="246">
        <f t="shared" si="37"/>
        <v>10065.063501977929</v>
      </c>
      <c r="T48" s="242">
        <f t="shared" si="37"/>
        <v>10604.45914325704</v>
      </c>
      <c r="U48" s="164">
        <f t="shared" si="1"/>
        <v>13735.858999181213</v>
      </c>
      <c r="V48" s="24"/>
      <c r="W48" s="62">
        <f t="shared" si="2"/>
        <v>0.4256879999999999</v>
      </c>
      <c r="X48" s="61">
        <f t="shared" si="32"/>
        <v>0.43835499999999994</v>
      </c>
      <c r="Y48" s="61">
        <f t="shared" si="32"/>
        <v>6.5063501977929263E-3</v>
      </c>
      <c r="Z48" s="60">
        <f t="shared" si="4"/>
        <v>6.044591432570396E-2</v>
      </c>
      <c r="AA48" s="24"/>
      <c r="AB48" s="43"/>
      <c r="AC48" s="34"/>
      <c r="AD48" s="34"/>
      <c r="AE48" s="42"/>
      <c r="AF48" s="24"/>
      <c r="AG48" s="43"/>
      <c r="AH48" s="34"/>
      <c r="AI48" s="34"/>
      <c r="AJ48" s="42"/>
      <c r="AK48" s="25"/>
      <c r="AL48" s="43">
        <f t="shared" si="33"/>
        <v>2.8318115558914947E-2</v>
      </c>
      <c r="AM48" s="34">
        <f t="shared" si="33"/>
        <v>2.8517512660228173E-2</v>
      </c>
      <c r="AN48" s="34">
        <f t="shared" si="33"/>
        <v>4.0462738767823359E-2</v>
      </c>
      <c r="AO48" s="42">
        <f t="shared" si="33"/>
        <v>4.8799335305717895E-2</v>
      </c>
      <c r="AP48" s="34"/>
      <c r="AQ48" s="43">
        <f t="shared" si="34"/>
        <v>0</v>
      </c>
      <c r="AR48" s="34">
        <f t="shared" si="34"/>
        <v>0</v>
      </c>
      <c r="AS48" s="34">
        <f t="shared" si="34"/>
        <v>0</v>
      </c>
      <c r="AT48" s="42">
        <f t="shared" si="34"/>
        <v>0</v>
      </c>
      <c r="AU48" s="25"/>
      <c r="AV48" s="59">
        <f t="shared" si="7"/>
        <v>0</v>
      </c>
      <c r="AW48" s="30">
        <f t="shared" si="8"/>
        <v>0</v>
      </c>
      <c r="AX48" s="30">
        <f t="shared" si="9"/>
        <v>0</v>
      </c>
      <c r="AY48" s="58">
        <f t="shared" si="10"/>
        <v>0</v>
      </c>
      <c r="AZ48" s="25"/>
      <c r="BA48" s="43">
        <f t="shared" si="11"/>
        <v>-2.0481219746802948E-2</v>
      </c>
      <c r="BB48" s="34">
        <f t="shared" si="12"/>
        <v>-2.0281822645489722E-2</v>
      </c>
      <c r="BC48" s="34">
        <f t="shared" si="13"/>
        <v>-8.3365965378945361E-3</v>
      </c>
      <c r="BD48" s="57"/>
      <c r="BE48" s="25"/>
      <c r="BF48" s="43">
        <f>(Q48-(MAX($Q$3:Q48)))/(MAX($Q$3:Q48))</f>
        <v>0</v>
      </c>
      <c r="BG48" s="34">
        <f>(R48-(MAX($R$3:R48)))/(MAX($R$3:R48))</f>
        <v>0</v>
      </c>
      <c r="BH48" s="34">
        <f>(S48-(MAX($S$3:S48)))/(MAX($S$3:S48))</f>
        <v>-9.5384983125511406E-3</v>
      </c>
      <c r="BI48" s="42">
        <f>(T48-(MAX($T$3:T48)))/(MAX($T$3:T48))</f>
        <v>0</v>
      </c>
      <c r="BJ48" s="25"/>
      <c r="BK48" s="43">
        <f t="shared" si="14"/>
        <v>0</v>
      </c>
      <c r="BL48" s="34">
        <f t="shared" si="15"/>
        <v>0</v>
      </c>
      <c r="BM48" s="34">
        <f t="shared" si="25"/>
        <v>0</v>
      </c>
      <c r="BN48" s="42">
        <f t="shared" si="16"/>
        <v>0</v>
      </c>
      <c r="BO48" s="25"/>
      <c r="BP48" s="37">
        <f t="shared" si="35"/>
        <v>156.10714352834145</v>
      </c>
      <c r="BQ48" s="36">
        <f t="shared" si="35"/>
        <v>157.19658462571221</v>
      </c>
      <c r="BR48" s="36">
        <f t="shared" si="35"/>
        <v>171.83230391274387</v>
      </c>
      <c r="BS48" s="38">
        <f t="shared" si="35"/>
        <v>184.26541496057689</v>
      </c>
      <c r="BT48" s="25"/>
      <c r="BU48" s="43">
        <f t="shared" si="18"/>
        <v>0</v>
      </c>
      <c r="BV48" s="34">
        <f t="shared" si="19"/>
        <v>0</v>
      </c>
      <c r="BW48" s="34">
        <f t="shared" si="26"/>
        <v>0</v>
      </c>
      <c r="BX48" s="42">
        <f t="shared" si="20"/>
        <v>0</v>
      </c>
      <c r="BY48" s="25"/>
      <c r="BZ48" s="37">
        <f t="shared" si="36"/>
        <v>87.635643640588924</v>
      </c>
      <c r="CA48" s="36">
        <f t="shared" si="36"/>
        <v>87.75731376636773</v>
      </c>
      <c r="CB48" s="36">
        <f t="shared" si="36"/>
        <v>55.449834026309837</v>
      </c>
      <c r="CC48" s="38">
        <f t="shared" si="36"/>
        <v>54.056311798943348</v>
      </c>
    </row>
    <row r="49" spans="1:81" s="41" customFormat="1" ht="15" thickBot="1">
      <c r="A49" s="74" t="s">
        <v>3</v>
      </c>
      <c r="B49" s="71">
        <f>EOMONTH($C$6,-6)</f>
        <v>44012</v>
      </c>
      <c r="C49" s="70">
        <f t="shared" si="38"/>
        <v>25998</v>
      </c>
      <c r="D49" s="70">
        <f t="shared" si="38"/>
        <v>27256</v>
      </c>
      <c r="E49" s="70">
        <f t="shared" si="39"/>
        <v>22161.345709126053</v>
      </c>
      <c r="F49" s="70">
        <f t="shared" si="40"/>
        <v>36734.390542947694</v>
      </c>
      <c r="G49" s="70">
        <f t="shared" si="40"/>
        <v>27978.413049465929</v>
      </c>
      <c r="H49"/>
      <c r="I49" s="56">
        <f t="shared" si="22"/>
        <v>38352</v>
      </c>
      <c r="J49" s="55"/>
      <c r="K49" s="46">
        <f t="shared" si="23"/>
        <v>2.166112080623539E-2</v>
      </c>
      <c r="L49" s="45">
        <f t="shared" si="23"/>
        <v>2.1904884399192248E-2</v>
      </c>
      <c r="M49" s="45">
        <v>3.402802916688219E-2</v>
      </c>
      <c r="N49" s="44">
        <v>3.2578855836828291E-2</v>
      </c>
      <c r="O49" s="162">
        <f t="shared" si="0"/>
        <v>2.0827787472902058E-2</v>
      </c>
      <c r="P49" s="39"/>
      <c r="Q49" s="238">
        <v>14565.7</v>
      </c>
      <c r="R49" s="247">
        <v>14698.62</v>
      </c>
      <c r="S49" s="247">
        <f t="shared" si="37"/>
        <v>10407.557776389756</v>
      </c>
      <c r="T49" s="243">
        <f t="shared" si="37"/>
        <v>10949.940288912747</v>
      </c>
      <c r="U49" s="165">
        <f t="shared" si="1"/>
        <v>14021.946551173909</v>
      </c>
      <c r="V49" s="39"/>
      <c r="W49" s="53">
        <f t="shared" si="2"/>
        <v>0.45657000000000009</v>
      </c>
      <c r="X49" s="52">
        <f t="shared" si="32"/>
        <v>0.46986200000000006</v>
      </c>
      <c r="Y49" s="52">
        <f t="shared" si="32"/>
        <v>4.0755777638975629E-2</v>
      </c>
      <c r="Z49" s="51">
        <f t="shared" si="4"/>
        <v>9.4994028891274687E-2</v>
      </c>
      <c r="AA49" s="39"/>
      <c r="AB49" s="46">
        <f>(Q49-Q46)/Q46</f>
        <v>6.4701346071612723E-2</v>
      </c>
      <c r="AC49" s="45">
        <f>(R49-R46)/R46</f>
        <v>6.5491857645621918E-2</v>
      </c>
      <c r="AD49" s="45">
        <f>(S49-S46)/S46</f>
        <v>9.2304610678126855E-2</v>
      </c>
      <c r="AE49" s="44">
        <f>(T49-T46)/T46</f>
        <v>9.9313371303804757E-2</v>
      </c>
      <c r="AF49" s="39"/>
      <c r="AG49" s="46">
        <f>(Q49-Q37)/Q37</f>
        <v>0.13202253522002472</v>
      </c>
      <c r="AH49" s="45">
        <f>(R49-R37)/R37</f>
        <v>0.1352003855409776</v>
      </c>
      <c r="AI49" s="45">
        <f>(S49-S37)/S37</f>
        <v>0.1088210285038264</v>
      </c>
      <c r="AJ49" s="44">
        <f>(T49-T37)/T37</f>
        <v>0.1570596862121699</v>
      </c>
      <c r="AK49" s="40"/>
      <c r="AL49" s="46">
        <f t="shared" si="33"/>
        <v>2.166112080623539E-2</v>
      </c>
      <c r="AM49" s="45">
        <f t="shared" si="33"/>
        <v>2.1904884399192248E-2</v>
      </c>
      <c r="AN49" s="45">
        <f t="shared" si="33"/>
        <v>3.402802916688219E-2</v>
      </c>
      <c r="AO49" s="44">
        <f t="shared" si="33"/>
        <v>3.2578855836828291E-2</v>
      </c>
      <c r="AP49" s="45"/>
      <c r="AQ49" s="46">
        <f t="shared" si="34"/>
        <v>0</v>
      </c>
      <c r="AR49" s="45">
        <f t="shared" si="34"/>
        <v>0</v>
      </c>
      <c r="AS49" s="45">
        <f t="shared" si="34"/>
        <v>0</v>
      </c>
      <c r="AT49" s="44">
        <f t="shared" si="34"/>
        <v>0</v>
      </c>
      <c r="AU49" s="40"/>
      <c r="AV49" s="50">
        <f t="shared" si="7"/>
        <v>0</v>
      </c>
      <c r="AW49" s="49">
        <f t="shared" si="8"/>
        <v>0</v>
      </c>
      <c r="AX49" s="49">
        <f t="shared" si="9"/>
        <v>0</v>
      </c>
      <c r="AY49" s="48">
        <f t="shared" si="10"/>
        <v>0</v>
      </c>
      <c r="AZ49" s="40"/>
      <c r="BA49" s="46">
        <f t="shared" si="11"/>
        <v>-1.0917735030592901E-2</v>
      </c>
      <c r="BB49" s="45">
        <f t="shared" si="12"/>
        <v>-1.0673971437636043E-2</v>
      </c>
      <c r="BC49" s="45">
        <f t="shared" si="13"/>
        <v>1.4491733300538989E-3</v>
      </c>
      <c r="BD49" s="47"/>
      <c r="BE49" s="40"/>
      <c r="BF49" s="46">
        <f>(Q49-(MAX($Q$3:Q49)))/(MAX($Q$3:Q49))</f>
        <v>0</v>
      </c>
      <c r="BG49" s="45">
        <f>(R49-(MAX($R$3:R49)))/(MAX($R$3:R49))</f>
        <v>0</v>
      </c>
      <c r="BH49" s="45">
        <f>(S49-(MAX($S$3:S49)))/(MAX($S$3:S49))</f>
        <v>0</v>
      </c>
      <c r="BI49" s="44">
        <f>(T49-(MAX($T$3:T49)))/(MAX($T$3:T49))</f>
        <v>0</v>
      </c>
      <c r="BJ49" s="40"/>
      <c r="BK49" s="46">
        <f t="shared" si="14"/>
        <v>6.4701346071612723E-2</v>
      </c>
      <c r="BL49" s="45">
        <f t="shared" si="15"/>
        <v>6.5491857645621918E-2</v>
      </c>
      <c r="BM49" s="45">
        <f t="shared" si="25"/>
        <v>9.2304610678126855E-2</v>
      </c>
      <c r="BN49" s="44">
        <f t="shared" si="16"/>
        <v>9.9313371303804757E-2</v>
      </c>
      <c r="BO49" s="40"/>
      <c r="BP49" s="68">
        <f t="shared" si="35"/>
        <v>166.20748584601961</v>
      </c>
      <c r="BQ49" s="67">
        <f t="shared" si="35"/>
        <v>167.4916809683973</v>
      </c>
      <c r="BR49" s="67">
        <f t="shared" si="35"/>
        <v>187.69321782733527</v>
      </c>
      <c r="BS49" s="66">
        <f t="shared" si="35"/>
        <v>202.56543453500632</v>
      </c>
      <c r="BT49" s="40"/>
      <c r="BU49" s="46">
        <f t="shared" si="18"/>
        <v>0</v>
      </c>
      <c r="BV49" s="45">
        <f t="shared" si="19"/>
        <v>0</v>
      </c>
      <c r="BW49" s="45">
        <f t="shared" si="26"/>
        <v>0</v>
      </c>
      <c r="BX49" s="44">
        <f t="shared" si="20"/>
        <v>0</v>
      </c>
      <c r="BY49" s="40"/>
      <c r="BZ49" s="68">
        <f t="shared" si="36"/>
        <v>87.635643640588924</v>
      </c>
      <c r="CA49" s="67">
        <f t="shared" si="36"/>
        <v>87.75731376636773</v>
      </c>
      <c r="CB49" s="67">
        <f t="shared" si="36"/>
        <v>55.449834026309837</v>
      </c>
      <c r="CC49" s="66">
        <f t="shared" si="36"/>
        <v>54.056311798943348</v>
      </c>
    </row>
    <row r="50" spans="1:81">
      <c r="A50" s="72" t="s">
        <v>2</v>
      </c>
      <c r="B50" s="71">
        <f>EOMONTH($C$6,-3)</f>
        <v>44104</v>
      </c>
      <c r="C50" s="70">
        <f t="shared" si="38"/>
        <v>26555</v>
      </c>
      <c r="D50" s="70">
        <f t="shared" si="38"/>
        <v>27851</v>
      </c>
      <c r="E50" s="70">
        <f t="shared" si="39"/>
        <v>22590.844711277201</v>
      </c>
      <c r="F50" s="70">
        <f t="shared" si="40"/>
        <v>40014.516390219076</v>
      </c>
      <c r="G50" s="70">
        <f t="shared" si="40"/>
        <v>29319.600209103795</v>
      </c>
      <c r="I50" s="65">
        <f t="shared" si="22"/>
        <v>38383</v>
      </c>
      <c r="J50" s="64"/>
      <c r="K50" s="43">
        <f t="shared" si="23"/>
        <v>-1.7254920807101559E-2</v>
      </c>
      <c r="L50" s="34">
        <f t="shared" si="23"/>
        <v>-1.7084597057410833E-2</v>
      </c>
      <c r="M50" s="34">
        <v>-2.437831680142255E-2</v>
      </c>
      <c r="N50" s="42">
        <v>-2.4296032469377948E-2</v>
      </c>
      <c r="O50" s="84">
        <f t="shared" si="0"/>
        <v>-1.8088254140434891E-2</v>
      </c>
      <c r="P50" s="24"/>
      <c r="Q50" s="237">
        <v>14314.37</v>
      </c>
      <c r="R50" s="246">
        <v>14447.5</v>
      </c>
      <c r="S50" s="246">
        <f t="shared" si="37"/>
        <v>10153.839035787818</v>
      </c>
      <c r="T50" s="242">
        <f t="shared" si="37"/>
        <v>10683.900184115573</v>
      </c>
      <c r="U50" s="164">
        <f t="shared" si="1"/>
        <v>13768.314018412681</v>
      </c>
      <c r="V50" s="24"/>
      <c r="W50" s="62">
        <f t="shared" si="2"/>
        <v>0.43143700000000007</v>
      </c>
      <c r="X50" s="61">
        <f t="shared" si="32"/>
        <v>0.44474999999999998</v>
      </c>
      <c r="Y50" s="61">
        <f t="shared" si="32"/>
        <v>1.5383903578781792E-2</v>
      </c>
      <c r="Z50" s="60">
        <f t="shared" si="4"/>
        <v>6.8390018411557327E-2</v>
      </c>
      <c r="AA50" s="24"/>
      <c r="AB50" s="43"/>
      <c r="AC50" s="34"/>
      <c r="AD50" s="34"/>
      <c r="AE50" s="42"/>
      <c r="AF50" s="24"/>
      <c r="AG50" s="43"/>
      <c r="AH50" s="34"/>
      <c r="AI50" s="34"/>
      <c r="AJ50" s="42"/>
      <c r="AK50" s="25"/>
      <c r="AL50" s="43">
        <f t="shared" si="33"/>
        <v>-1.7254920807101559E-2</v>
      </c>
      <c r="AM50" s="34">
        <f t="shared" si="33"/>
        <v>-1.7084597057410833E-2</v>
      </c>
      <c r="AN50" s="34">
        <f t="shared" si="33"/>
        <v>-2.437831680142255E-2</v>
      </c>
      <c r="AO50" s="42">
        <f t="shared" si="33"/>
        <v>-2.4296032469377948E-2</v>
      </c>
      <c r="AP50" s="34"/>
      <c r="AQ50" s="43">
        <f t="shared" si="34"/>
        <v>-1.7254920807101559E-2</v>
      </c>
      <c r="AR50" s="34">
        <f t="shared" si="34"/>
        <v>-1.7084597057410833E-2</v>
      </c>
      <c r="AS50" s="34">
        <f t="shared" si="34"/>
        <v>-2.437831680142255E-2</v>
      </c>
      <c r="AT50" s="42">
        <f t="shared" si="34"/>
        <v>-2.4296032469377948E-2</v>
      </c>
      <c r="AU50" s="25"/>
      <c r="AV50" s="59">
        <f t="shared" si="7"/>
        <v>2.9773229205934633</v>
      </c>
      <c r="AW50" s="30">
        <f t="shared" si="8"/>
        <v>2.9188345661409087</v>
      </c>
      <c r="AX50" s="30">
        <f t="shared" si="9"/>
        <v>5.9430233007052102</v>
      </c>
      <c r="AY50" s="58">
        <f t="shared" si="10"/>
        <v>5.9029719375306753</v>
      </c>
      <c r="AZ50" s="25"/>
      <c r="BA50" s="43">
        <f t="shared" si="11"/>
        <v>7.0411116622763892E-3</v>
      </c>
      <c r="BB50" s="34">
        <f t="shared" si="12"/>
        <v>7.2114354119671153E-3</v>
      </c>
      <c r="BC50" s="34">
        <f t="shared" si="13"/>
        <v>-8.228433204460206E-5</v>
      </c>
      <c r="BD50" s="57"/>
      <c r="BE50" s="25"/>
      <c r="BF50" s="43">
        <f>(Q50-(MAX($Q$3:Q50)))/(MAX($Q$3:Q50))</f>
        <v>-1.7254920807101611E-2</v>
      </c>
      <c r="BG50" s="34">
        <f>(R50-(MAX($R$3:R50)))/(MAX($R$3:R50))</f>
        <v>-1.7084597057410885E-2</v>
      </c>
      <c r="BH50" s="34">
        <f>(S50-(MAX($S$3:S50)))/(MAX($S$3:S50))</f>
        <v>-2.4378316801422561E-2</v>
      </c>
      <c r="BI50" s="42">
        <f>(T50-(MAX($T$3:T50)))/(MAX($T$3:T50))</f>
        <v>-2.4296032469377928E-2</v>
      </c>
      <c r="BJ50" s="25"/>
      <c r="BK50" s="43">
        <f t="shared" si="14"/>
        <v>0</v>
      </c>
      <c r="BL50" s="34">
        <f t="shared" si="15"/>
        <v>0</v>
      </c>
      <c r="BM50" s="34">
        <f t="shared" si="25"/>
        <v>0</v>
      </c>
      <c r="BN50" s="42">
        <f t="shared" si="16"/>
        <v>0</v>
      </c>
      <c r="BO50" s="25"/>
      <c r="BP50" s="37">
        <f t="shared" si="35"/>
        <v>166.20748584601961</v>
      </c>
      <c r="BQ50" s="36">
        <f t="shared" si="35"/>
        <v>167.4916809683973</v>
      </c>
      <c r="BR50" s="36">
        <f t="shared" si="35"/>
        <v>187.69321782733527</v>
      </c>
      <c r="BS50" s="38">
        <f t="shared" si="35"/>
        <v>202.56543453500632</v>
      </c>
      <c r="BT50" s="25"/>
      <c r="BU50" s="43">
        <f t="shared" si="18"/>
        <v>0</v>
      </c>
      <c r="BV50" s="34">
        <f t="shared" si="19"/>
        <v>0</v>
      </c>
      <c r="BW50" s="34">
        <f t="shared" si="26"/>
        <v>0</v>
      </c>
      <c r="BX50" s="42">
        <f t="shared" si="20"/>
        <v>0</v>
      </c>
      <c r="BY50" s="25"/>
      <c r="BZ50" s="37">
        <f t="shared" si="36"/>
        <v>87.635643640588924</v>
      </c>
      <c r="CA50" s="36">
        <f t="shared" si="36"/>
        <v>87.75731376636773</v>
      </c>
      <c r="CB50" s="36">
        <f t="shared" si="36"/>
        <v>55.449834026309837</v>
      </c>
      <c r="CC50" s="38">
        <f t="shared" si="36"/>
        <v>54.056311798943348</v>
      </c>
    </row>
    <row r="51" spans="1:81">
      <c r="A51" s="72" t="s">
        <v>1</v>
      </c>
      <c r="B51" s="71">
        <f>EOMONTH($C$6,-1)</f>
        <v>44165</v>
      </c>
      <c r="C51" s="70">
        <f t="shared" si="38"/>
        <v>27231</v>
      </c>
      <c r="D51" s="70">
        <f t="shared" si="38"/>
        <v>28571</v>
      </c>
      <c r="E51" s="70">
        <f t="shared" si="39"/>
        <v>23140.763994405304</v>
      </c>
      <c r="F51" s="70">
        <f t="shared" si="40"/>
        <v>43214.079163485781</v>
      </c>
      <c r="G51" s="70">
        <f t="shared" si="40"/>
        <v>32433.621557925395</v>
      </c>
      <c r="I51" s="65">
        <f t="shared" si="22"/>
        <v>38411</v>
      </c>
      <c r="J51" s="64"/>
      <c r="K51" s="43">
        <f t="shared" si="23"/>
        <v>1.6329045567496037E-2</v>
      </c>
      <c r="L51" s="34">
        <f t="shared" si="23"/>
        <v>1.6520505277729747E-2</v>
      </c>
      <c r="M51" s="34">
        <v>2.1045976487742646E-2</v>
      </c>
      <c r="N51" s="42">
        <v>1.8103969040878631E-2</v>
      </c>
      <c r="O51" s="84">
        <f t="shared" si="0"/>
        <v>1.5495712234162703E-2</v>
      </c>
      <c r="P51" s="24"/>
      <c r="Q51" s="237">
        <v>14548.11</v>
      </c>
      <c r="R51" s="246">
        <v>14686.18</v>
      </c>
      <c r="S51" s="246">
        <f t="shared" si="37"/>
        <v>10367.536493395331</v>
      </c>
      <c r="T51" s="242">
        <f t="shared" si="37"/>
        <v>10877.321182284639</v>
      </c>
      <c r="U51" s="164">
        <f t="shared" si="1"/>
        <v>13981.663850391593</v>
      </c>
      <c r="V51" s="24"/>
      <c r="W51" s="62">
        <f t="shared" si="2"/>
        <v>0.45481100000000008</v>
      </c>
      <c r="X51" s="61">
        <f t="shared" si="32"/>
        <v>0.46861800000000003</v>
      </c>
      <c r="Y51" s="61">
        <f t="shared" si="32"/>
        <v>3.6753649339533151E-2</v>
      </c>
      <c r="Z51" s="60">
        <f t="shared" si="4"/>
        <v>8.7732118228463885E-2</v>
      </c>
      <c r="AA51" s="24"/>
      <c r="AB51" s="43"/>
      <c r="AC51" s="34"/>
      <c r="AD51" s="34"/>
      <c r="AE51" s="42"/>
      <c r="AF51" s="24"/>
      <c r="AG51" s="43"/>
      <c r="AH51" s="34"/>
      <c r="AI51" s="34"/>
      <c r="AJ51" s="42"/>
      <c r="AK51" s="25"/>
      <c r="AL51" s="43">
        <f t="shared" si="33"/>
        <v>1.6329045567496037E-2</v>
      </c>
      <c r="AM51" s="34">
        <f t="shared" si="33"/>
        <v>1.6520505277729747E-2</v>
      </c>
      <c r="AN51" s="34">
        <f t="shared" si="33"/>
        <v>2.1045976487742646E-2</v>
      </c>
      <c r="AO51" s="42">
        <f t="shared" si="33"/>
        <v>1.8103969040878631E-2</v>
      </c>
      <c r="AP51" s="34"/>
      <c r="AQ51" s="43">
        <f t="shared" si="34"/>
        <v>0</v>
      </c>
      <c r="AR51" s="34">
        <f t="shared" si="34"/>
        <v>0</v>
      </c>
      <c r="AS51" s="34">
        <f t="shared" si="34"/>
        <v>0</v>
      </c>
      <c r="AT51" s="42">
        <f t="shared" si="34"/>
        <v>0</v>
      </c>
      <c r="AU51" s="25"/>
      <c r="AV51" s="59">
        <f t="shared" si="7"/>
        <v>0</v>
      </c>
      <c r="AW51" s="30">
        <f t="shared" si="8"/>
        <v>0</v>
      </c>
      <c r="AX51" s="30">
        <f t="shared" si="9"/>
        <v>0</v>
      </c>
      <c r="AY51" s="58">
        <f t="shared" si="10"/>
        <v>0</v>
      </c>
      <c r="AZ51" s="25"/>
      <c r="BA51" s="43">
        <f t="shared" si="11"/>
        <v>-1.7749234733825947E-3</v>
      </c>
      <c r="BB51" s="34">
        <f t="shared" si="12"/>
        <v>-1.5834637631488846E-3</v>
      </c>
      <c r="BC51" s="34">
        <f t="shared" si="13"/>
        <v>2.9420074468640145E-3</v>
      </c>
      <c r="BD51" s="57"/>
      <c r="BE51" s="25"/>
      <c r="BF51" s="43">
        <f>(Q51-(MAX($Q$3:Q51)))/(MAX($Q$3:Q51))</f>
        <v>-1.2076316277281657E-3</v>
      </c>
      <c r="BG51" s="34">
        <f>(R51-(MAX($R$3:R51)))/(MAX($R$3:R51))</f>
        <v>-8.4633795553599653E-4</v>
      </c>
      <c r="BH51" s="34">
        <f>(S51-(MAX($S$3:S51)))/(MAX($S$3:S51))</f>
        <v>-3.8454057958934233E-3</v>
      </c>
      <c r="BI51" s="42">
        <f>(T51-(MAX($T$3:T51)))/(MAX($T$3:T51))</f>
        <v>-6.6319180481411218E-3</v>
      </c>
      <c r="BJ51" s="25"/>
      <c r="BK51" s="43">
        <f t="shared" si="14"/>
        <v>0</v>
      </c>
      <c r="BL51" s="34">
        <f t="shared" si="15"/>
        <v>0</v>
      </c>
      <c r="BM51" s="34">
        <f t="shared" si="25"/>
        <v>0</v>
      </c>
      <c r="BN51" s="42">
        <f t="shared" si="16"/>
        <v>0</v>
      </c>
      <c r="BO51" s="25"/>
      <c r="BP51" s="37">
        <f t="shared" si="35"/>
        <v>166.20748584601961</v>
      </c>
      <c r="BQ51" s="36">
        <f t="shared" si="35"/>
        <v>167.4916809683973</v>
      </c>
      <c r="BR51" s="36">
        <f t="shared" si="35"/>
        <v>187.69321782733527</v>
      </c>
      <c r="BS51" s="38">
        <f t="shared" si="35"/>
        <v>202.56543453500632</v>
      </c>
      <c r="BT51" s="25"/>
      <c r="BU51" s="43">
        <f t="shared" si="18"/>
        <v>0</v>
      </c>
      <c r="BV51" s="34">
        <f t="shared" si="19"/>
        <v>0</v>
      </c>
      <c r="BW51" s="34">
        <f t="shared" si="26"/>
        <v>0</v>
      </c>
      <c r="BX51" s="42">
        <f t="shared" si="20"/>
        <v>0</v>
      </c>
      <c r="BY51" s="25"/>
      <c r="BZ51" s="37">
        <f t="shared" si="36"/>
        <v>87.635643640588924</v>
      </c>
      <c r="CA51" s="36">
        <f t="shared" si="36"/>
        <v>87.75731376636773</v>
      </c>
      <c r="CB51" s="36">
        <f t="shared" si="36"/>
        <v>55.449834026309837</v>
      </c>
      <c r="CC51" s="38">
        <f t="shared" si="36"/>
        <v>54.056311798943348</v>
      </c>
    </row>
    <row r="52" spans="1:81" s="69" customFormat="1">
      <c r="A52" s="72" t="s">
        <v>58</v>
      </c>
      <c r="B52" s="73">
        <v>43830</v>
      </c>
      <c r="C52" s="70">
        <f t="shared" si="38"/>
        <v>24281</v>
      </c>
      <c r="D52" s="70">
        <f t="shared" si="38"/>
        <v>25424</v>
      </c>
      <c r="E52" s="70">
        <f t="shared" si="39"/>
        <v>20750.421417012705</v>
      </c>
      <c r="F52" s="70">
        <f t="shared" si="40"/>
        <v>37902.063525111625</v>
      </c>
      <c r="G52" s="70">
        <f t="shared" si="40"/>
        <v>33118.564194912127</v>
      </c>
      <c r="H52"/>
      <c r="I52" s="112">
        <f t="shared" si="22"/>
        <v>38442</v>
      </c>
      <c r="J52" s="113"/>
      <c r="K52" s="114">
        <f t="shared" si="23"/>
        <v>-1.7448314592067304E-2</v>
      </c>
      <c r="L52" s="115">
        <f t="shared" si="23"/>
        <v>-1.722776106516466E-2</v>
      </c>
      <c r="M52" s="115">
        <v>-1.7705828865967832E-2</v>
      </c>
      <c r="N52" s="116">
        <v>-1.778016431395546E-2</v>
      </c>
      <c r="O52" s="130">
        <f t="shared" si="0"/>
        <v>-1.8281647925400636E-2</v>
      </c>
      <c r="P52" s="111"/>
      <c r="Q52" s="236">
        <v>14294.27</v>
      </c>
      <c r="R52" s="245">
        <v>14433.17</v>
      </c>
      <c r="S52" s="245">
        <f t="shared" si="37"/>
        <v>10183.970666481597</v>
      </c>
      <c r="T52" s="241">
        <f t="shared" si="37"/>
        <v>10683.920624367949</v>
      </c>
      <c r="U52" s="163">
        <f t="shared" si="1"/>
        <v>13726.055994467431</v>
      </c>
      <c r="V52" s="111"/>
      <c r="W52" s="118">
        <f t="shared" si="2"/>
        <v>0.42942700000000006</v>
      </c>
      <c r="X52" s="119">
        <f t="shared" si="32"/>
        <v>0.44331700000000002</v>
      </c>
      <c r="Y52" s="119">
        <f t="shared" si="32"/>
        <v>1.8397066648159672E-2</v>
      </c>
      <c r="Z52" s="120">
        <f t="shared" si="4"/>
        <v>6.8392062436794909E-2</v>
      </c>
      <c r="AA52" s="111"/>
      <c r="AB52" s="114">
        <f>(Q52-Q49)/Q49</f>
        <v>-1.8634875083243529E-2</v>
      </c>
      <c r="AC52" s="115">
        <f>(R52-R49)/R49</f>
        <v>-1.8059518512622323E-2</v>
      </c>
      <c r="AD52" s="115">
        <f>(S52-S49)/S49</f>
        <v>-2.1483148564919043E-2</v>
      </c>
      <c r="AE52" s="116">
        <f>(T52-T49)/T49</f>
        <v>-2.4294165769483993E-2</v>
      </c>
      <c r="AF52" s="111"/>
      <c r="AG52" s="114"/>
      <c r="AH52" s="115"/>
      <c r="AI52" s="115"/>
      <c r="AJ52" s="116"/>
      <c r="AK52" s="110"/>
      <c r="AL52" s="114">
        <f t="shared" si="33"/>
        <v>-1.7448314592067304E-2</v>
      </c>
      <c r="AM52" s="115">
        <f t="shared" si="33"/>
        <v>-1.722776106516466E-2</v>
      </c>
      <c r="AN52" s="115">
        <f t="shared" si="33"/>
        <v>-1.7705828865967832E-2</v>
      </c>
      <c r="AO52" s="116">
        <f t="shared" si="33"/>
        <v>-1.778016431395546E-2</v>
      </c>
      <c r="AP52" s="115"/>
      <c r="AQ52" s="114">
        <f t="shared" si="34"/>
        <v>-1.7448314592067304E-2</v>
      </c>
      <c r="AR52" s="115">
        <f t="shared" si="34"/>
        <v>-1.722776106516466E-2</v>
      </c>
      <c r="AS52" s="115">
        <f t="shared" si="34"/>
        <v>-1.7705828865967832E-2</v>
      </c>
      <c r="AT52" s="116">
        <f t="shared" si="34"/>
        <v>-1.778016431395546E-2</v>
      </c>
      <c r="AU52" s="110"/>
      <c r="AV52" s="121">
        <f t="shared" si="7"/>
        <v>3.0444368210374884</v>
      </c>
      <c r="AW52" s="122">
        <f t="shared" si="8"/>
        <v>2.9679575131840337</v>
      </c>
      <c r="AX52" s="122">
        <f t="shared" si="9"/>
        <v>3.1349637583093974</v>
      </c>
      <c r="AY52" s="123">
        <f t="shared" si="10"/>
        <v>3.1613424303125521</v>
      </c>
      <c r="AZ52" s="110"/>
      <c r="BA52" s="114">
        <f t="shared" si="11"/>
        <v>3.3184972188815554E-4</v>
      </c>
      <c r="BB52" s="115">
        <f t="shared" si="12"/>
        <v>5.5240324879080038E-4</v>
      </c>
      <c r="BC52" s="115">
        <f t="shared" si="13"/>
        <v>7.4335447987627923E-5</v>
      </c>
      <c r="BD52" s="124"/>
      <c r="BE52" s="110"/>
      <c r="BF52" s="114">
        <f>(Q52-(MAX($Q$3:Q52)))/(MAX($Q$3:Q52))</f>
        <v>-1.8634875083243529E-2</v>
      </c>
      <c r="BG52" s="115">
        <f>(R52-(MAX($R$3:R52)))/(MAX($R$3:R52))</f>
        <v>-1.8059518512622323E-2</v>
      </c>
      <c r="BH52" s="115">
        <f>(S52-(MAX($S$3:S52)))/(MAX($S$3:S52))</f>
        <v>-2.1483148564919043E-2</v>
      </c>
      <c r="BI52" s="116">
        <f>(T52-(MAX($T$3:T52)))/(MAX($T$3:T52))</f>
        <v>-2.4294165769483993E-2</v>
      </c>
      <c r="BJ52" s="110"/>
      <c r="BK52" s="114">
        <f t="shared" si="14"/>
        <v>0</v>
      </c>
      <c r="BL52" s="115">
        <f t="shared" si="15"/>
        <v>0</v>
      </c>
      <c r="BM52" s="115">
        <f t="shared" si="25"/>
        <v>0</v>
      </c>
      <c r="BN52" s="116">
        <f t="shared" si="16"/>
        <v>0</v>
      </c>
      <c r="BO52" s="110"/>
      <c r="BP52" s="125">
        <f t="shared" ref="BP52:BS67" si="41">BP51*(1+BK52)</f>
        <v>166.20748584601961</v>
      </c>
      <c r="BQ52" s="126">
        <f t="shared" si="41"/>
        <v>167.4916809683973</v>
      </c>
      <c r="BR52" s="126">
        <f t="shared" si="41"/>
        <v>187.69321782733527</v>
      </c>
      <c r="BS52" s="127">
        <f t="shared" si="41"/>
        <v>202.56543453500632</v>
      </c>
      <c r="BT52" s="110"/>
      <c r="BU52" s="114">
        <f t="shared" si="18"/>
        <v>-1.8634875083243529E-2</v>
      </c>
      <c r="BV52" s="115">
        <f t="shared" si="19"/>
        <v>-1.8059518512622323E-2</v>
      </c>
      <c r="BW52" s="115">
        <f t="shared" si="26"/>
        <v>-2.1483148564919043E-2</v>
      </c>
      <c r="BX52" s="116">
        <f t="shared" si="20"/>
        <v>-2.4294165769483993E-2</v>
      </c>
      <c r="BY52" s="110"/>
      <c r="BZ52" s="125">
        <f t="shared" ref="BZ52:CC67" si="42">BZ51*(1+BU52)</f>
        <v>86.002564368506896</v>
      </c>
      <c r="CA52" s="126">
        <f t="shared" si="42"/>
        <v>86.172458933786004</v>
      </c>
      <c r="CB52" s="126">
        <f t="shared" si="42"/>
        <v>54.258597004022519</v>
      </c>
      <c r="CC52" s="127">
        <f t="shared" si="42"/>
        <v>52.743058799212903</v>
      </c>
    </row>
    <row r="53" spans="1:81">
      <c r="A53" s="157" t="s">
        <v>0</v>
      </c>
      <c r="B53" s="158">
        <f>C6</f>
        <v>44196</v>
      </c>
      <c r="C53" s="70">
        <f t="shared" si="38"/>
        <v>28103</v>
      </c>
      <c r="D53" s="70">
        <f t="shared" si="38"/>
        <v>29455</v>
      </c>
      <c r="E53" s="70">
        <f t="shared" si="39"/>
        <v>23837.194619388705</v>
      </c>
      <c r="F53" s="70">
        <f t="shared" si="40"/>
        <v>44875.598584218198</v>
      </c>
      <c r="G53" s="70">
        <f t="shared" si="40"/>
        <v>33568.719872984293</v>
      </c>
      <c r="I53" s="65">
        <f t="shared" si="22"/>
        <v>38472</v>
      </c>
      <c r="J53" s="64"/>
      <c r="K53" s="43">
        <f t="shared" si="23"/>
        <v>-1.6167317393613878E-3</v>
      </c>
      <c r="L53" s="34">
        <f t="shared" si="23"/>
        <v>-1.4161823078367997E-3</v>
      </c>
      <c r="M53" s="34">
        <v>-1.8967681115799495E-2</v>
      </c>
      <c r="N53" s="42">
        <v>-2.0423663919501123E-2</v>
      </c>
      <c r="O53" s="84">
        <f t="shared" si="0"/>
        <v>-2.4500650726947213E-3</v>
      </c>
      <c r="P53" s="24"/>
      <c r="Q53" s="237">
        <v>14271.16</v>
      </c>
      <c r="R53" s="246">
        <v>14412.73</v>
      </c>
      <c r="S53" s="246">
        <f t="shared" ref="S53:U68" si="43">S52*(1+M53)</f>
        <v>9990.8043583871186</v>
      </c>
      <c r="T53" s="242">
        <f t="shared" si="43"/>
        <v>10465.715820193231</v>
      </c>
      <c r="U53" s="164">
        <f t="shared" si="1"/>
        <v>13692.426264089534</v>
      </c>
      <c r="V53" s="24"/>
      <c r="W53" s="62">
        <f t="shared" si="2"/>
        <v>0.427116</v>
      </c>
      <c r="X53" s="61">
        <f t="shared" si="32"/>
        <v>0.44127299999999997</v>
      </c>
      <c r="Y53" s="61">
        <f t="shared" si="32"/>
        <v>-9.1956416128814451E-4</v>
      </c>
      <c r="Z53" s="60">
        <f t="shared" si="4"/>
        <v>4.6571582019323071E-2</v>
      </c>
      <c r="AA53" s="24"/>
      <c r="AB53" s="43"/>
      <c r="AC53" s="34"/>
      <c r="AD53" s="34"/>
      <c r="AE53" s="42"/>
      <c r="AF53" s="24"/>
      <c r="AG53" s="43"/>
      <c r="AH53" s="34"/>
      <c r="AI53" s="34"/>
      <c r="AJ53" s="42"/>
      <c r="AK53" s="25"/>
      <c r="AL53" s="43">
        <f t="shared" si="33"/>
        <v>-1.6167317393613878E-3</v>
      </c>
      <c r="AM53" s="34">
        <f t="shared" si="33"/>
        <v>-1.4161823078367997E-3</v>
      </c>
      <c r="AN53" s="34">
        <f t="shared" si="33"/>
        <v>-1.8967681115799495E-2</v>
      </c>
      <c r="AO53" s="42">
        <f t="shared" si="33"/>
        <v>-2.0423663919501123E-2</v>
      </c>
      <c r="AP53" s="34"/>
      <c r="AQ53" s="43">
        <f t="shared" si="34"/>
        <v>-1.6167317393613878E-3</v>
      </c>
      <c r="AR53" s="34">
        <f t="shared" si="34"/>
        <v>-1.4161823078367997E-3</v>
      </c>
      <c r="AS53" s="34">
        <f t="shared" si="34"/>
        <v>-1.8967681115799495E-2</v>
      </c>
      <c r="AT53" s="42">
        <f t="shared" si="34"/>
        <v>-2.0423663919501123E-2</v>
      </c>
      <c r="AU53" s="25"/>
      <c r="AV53" s="59">
        <f t="shared" si="7"/>
        <v>2.6138215170584983E-2</v>
      </c>
      <c r="AW53" s="30">
        <f t="shared" si="8"/>
        <v>2.0055723290299639E-2</v>
      </c>
      <c r="AX53" s="30">
        <f t="shared" si="9"/>
        <v>3.5977292691065679</v>
      </c>
      <c r="AY53" s="58">
        <f t="shared" si="10"/>
        <v>4.1712604789673193</v>
      </c>
      <c r="AZ53" s="25"/>
      <c r="BA53" s="43">
        <f t="shared" si="11"/>
        <v>1.8806932180139735E-2</v>
      </c>
      <c r="BB53" s="34">
        <f t="shared" si="12"/>
        <v>1.9007481611664323E-2</v>
      </c>
      <c r="BC53" s="34">
        <f t="shared" si="13"/>
        <v>1.4559828037016276E-3</v>
      </c>
      <c r="BD53" s="57"/>
      <c r="BE53" s="25"/>
      <c r="BF53" s="43">
        <f>(Q53-(MAX($Q$3:Q53)))/(MAX($Q$3:Q53))</f>
        <v>-2.0221479228598752E-2</v>
      </c>
      <c r="BG53" s="34">
        <f>(R53-(MAX($R$3:R53)))/(MAX($R$3:R53))</f>
        <v>-1.945012524985347E-2</v>
      </c>
      <c r="BH53" s="34">
        <f>(S53-(MAX($S$3:S53)))/(MAX($S$3:S53))</f>
        <v>-4.004334416937573E-2</v>
      </c>
      <c r="BI53" s="42">
        <f>(T53-(MAX($T$3:T53)))/(MAX($T$3:T53))</f>
        <v>-4.4221653812104605E-2</v>
      </c>
      <c r="BJ53" s="25"/>
      <c r="BK53" s="43">
        <f t="shared" si="14"/>
        <v>0</v>
      </c>
      <c r="BL53" s="34">
        <f t="shared" si="15"/>
        <v>0</v>
      </c>
      <c r="BM53" s="34">
        <f t="shared" si="25"/>
        <v>0</v>
      </c>
      <c r="BN53" s="42">
        <f t="shared" si="16"/>
        <v>0</v>
      </c>
      <c r="BO53" s="25"/>
      <c r="BP53" s="37">
        <f t="shared" si="41"/>
        <v>166.20748584601961</v>
      </c>
      <c r="BQ53" s="36">
        <f t="shared" si="41"/>
        <v>167.4916809683973</v>
      </c>
      <c r="BR53" s="36">
        <f t="shared" si="41"/>
        <v>187.69321782733527</v>
      </c>
      <c r="BS53" s="38">
        <f t="shared" si="41"/>
        <v>202.56543453500632</v>
      </c>
      <c r="BT53" s="25"/>
      <c r="BU53" s="43">
        <f t="shared" si="18"/>
        <v>0</v>
      </c>
      <c r="BV53" s="34">
        <f t="shared" si="19"/>
        <v>0</v>
      </c>
      <c r="BW53" s="34">
        <f t="shared" si="26"/>
        <v>0</v>
      </c>
      <c r="BX53" s="42">
        <f t="shared" si="20"/>
        <v>0</v>
      </c>
      <c r="BY53" s="25"/>
      <c r="BZ53" s="37">
        <f t="shared" si="42"/>
        <v>86.002564368506896</v>
      </c>
      <c r="CA53" s="36">
        <f t="shared" si="42"/>
        <v>86.172458933786004</v>
      </c>
      <c r="CB53" s="36">
        <f t="shared" si="42"/>
        <v>54.258597004022519</v>
      </c>
      <c r="CC53" s="38">
        <f t="shared" si="42"/>
        <v>52.743058799212903</v>
      </c>
    </row>
    <row r="54" spans="1:81">
      <c r="A54" s="159"/>
      <c r="B54" s="160"/>
      <c r="C54" s="161"/>
      <c r="D54" s="161"/>
      <c r="E54" s="161"/>
      <c r="F54" s="161"/>
      <c r="G54" s="161"/>
      <c r="I54" s="65">
        <f t="shared" si="22"/>
        <v>38503</v>
      </c>
      <c r="J54" s="64"/>
      <c r="K54" s="43">
        <f t="shared" si="23"/>
        <v>1.7076397433705592E-2</v>
      </c>
      <c r="L54" s="34">
        <f t="shared" si="23"/>
        <v>1.7259048077636896E-2</v>
      </c>
      <c r="M54" s="34">
        <v>3.1820734128706896E-2</v>
      </c>
      <c r="N54" s="42">
        <v>3.1653857797135032E-2</v>
      </c>
      <c r="O54" s="84">
        <f t="shared" si="0"/>
        <v>1.6243064100372261E-2</v>
      </c>
      <c r="P54" s="24"/>
      <c r="Q54" s="237">
        <v>14514.86</v>
      </c>
      <c r="R54" s="246">
        <v>14661.48</v>
      </c>
      <c r="S54" s="246">
        <f t="shared" si="43"/>
        <v>10308.719087607282</v>
      </c>
      <c r="T54" s="242">
        <f t="shared" si="43"/>
        <v>10796.996100510854</v>
      </c>
      <c r="U54" s="164">
        <f t="shared" si="1"/>
        <v>13914.833221586763</v>
      </c>
      <c r="V54" s="24"/>
      <c r="W54" s="62">
        <f t="shared" si="2"/>
        <v>0.45148600000000005</v>
      </c>
      <c r="X54" s="61">
        <f t="shared" si="32"/>
        <v>0.46614799999999995</v>
      </c>
      <c r="Y54" s="61">
        <f t="shared" si="32"/>
        <v>3.0871908760728182E-2</v>
      </c>
      <c r="Z54" s="60">
        <f t="shared" si="4"/>
        <v>7.9699610051085432E-2</v>
      </c>
      <c r="AA54" s="24"/>
      <c r="AB54" s="43"/>
      <c r="AC54" s="34"/>
      <c r="AD54" s="34"/>
      <c r="AE54" s="42"/>
      <c r="AF54" s="24"/>
      <c r="AG54" s="43"/>
      <c r="AH54" s="34"/>
      <c r="AI54" s="34"/>
      <c r="AJ54" s="42"/>
      <c r="AK54" s="25"/>
      <c r="AL54" s="43">
        <f t="shared" si="33"/>
        <v>1.7076397433705592E-2</v>
      </c>
      <c r="AM54" s="34">
        <f t="shared" si="33"/>
        <v>1.7259048077636896E-2</v>
      </c>
      <c r="AN54" s="34">
        <f t="shared" si="33"/>
        <v>3.1820734128706896E-2</v>
      </c>
      <c r="AO54" s="42">
        <f t="shared" si="33"/>
        <v>3.1653857797135032E-2</v>
      </c>
      <c r="AP54" s="34"/>
      <c r="AQ54" s="43">
        <f t="shared" si="34"/>
        <v>0</v>
      </c>
      <c r="AR54" s="34">
        <f t="shared" si="34"/>
        <v>0</v>
      </c>
      <c r="AS54" s="34">
        <f t="shared" si="34"/>
        <v>0</v>
      </c>
      <c r="AT54" s="42">
        <f t="shared" si="34"/>
        <v>0</v>
      </c>
      <c r="AU54" s="25"/>
      <c r="AV54" s="59">
        <f t="shared" si="7"/>
        <v>0</v>
      </c>
      <c r="AW54" s="30">
        <f t="shared" si="8"/>
        <v>0</v>
      </c>
      <c r="AX54" s="30">
        <f t="shared" si="9"/>
        <v>0</v>
      </c>
      <c r="AY54" s="58">
        <f t="shared" si="10"/>
        <v>0</v>
      </c>
      <c r="AZ54" s="25"/>
      <c r="BA54" s="43">
        <f t="shared" si="11"/>
        <v>-1.457746036342944E-2</v>
      </c>
      <c r="BB54" s="34">
        <f t="shared" si="12"/>
        <v>-1.4394809719498136E-2</v>
      </c>
      <c r="BC54" s="34">
        <f t="shared" si="13"/>
        <v>1.6687633157186355E-4</v>
      </c>
      <c r="BD54" s="57"/>
      <c r="BE54" s="25"/>
      <c r="BF54" s="43">
        <f>(Q54-(MAX($Q$3:Q54)))/(MAX($Q$3:Q54))</f>
        <v>-3.490391810898216E-3</v>
      </c>
      <c r="BG54" s="34">
        <f>(R54-(MAX($R$3:R54)))/(MAX($R$3:R54))</f>
        <v>-2.5267678190198286E-3</v>
      </c>
      <c r="BH54" s="34">
        <f>(S54-(MAX($S$3:S54)))/(MAX($S$3:S54))</f>
        <v>-9.4968186491067759E-3</v>
      </c>
      <c r="BI54" s="42">
        <f>(T54-(MAX($T$3:T54)))/(MAX($T$3:T54))</f>
        <v>-1.3967581956291997E-2</v>
      </c>
      <c r="BJ54" s="25"/>
      <c r="BK54" s="43">
        <f t="shared" si="14"/>
        <v>0</v>
      </c>
      <c r="BL54" s="34">
        <f t="shared" si="15"/>
        <v>0</v>
      </c>
      <c r="BM54" s="34">
        <f t="shared" si="25"/>
        <v>0</v>
      </c>
      <c r="BN54" s="42">
        <f t="shared" si="16"/>
        <v>0</v>
      </c>
      <c r="BO54" s="25"/>
      <c r="BP54" s="37">
        <f t="shared" si="41"/>
        <v>166.20748584601961</v>
      </c>
      <c r="BQ54" s="36">
        <f t="shared" si="41"/>
        <v>167.4916809683973</v>
      </c>
      <c r="BR54" s="36">
        <f t="shared" si="41"/>
        <v>187.69321782733527</v>
      </c>
      <c r="BS54" s="38">
        <f t="shared" si="41"/>
        <v>202.56543453500632</v>
      </c>
      <c r="BT54" s="25"/>
      <c r="BU54" s="43">
        <f t="shared" si="18"/>
        <v>0</v>
      </c>
      <c r="BV54" s="34">
        <f t="shared" si="19"/>
        <v>0</v>
      </c>
      <c r="BW54" s="34">
        <f t="shared" si="26"/>
        <v>0</v>
      </c>
      <c r="BX54" s="42">
        <f t="shared" si="20"/>
        <v>0</v>
      </c>
      <c r="BY54" s="25"/>
      <c r="BZ54" s="37">
        <f t="shared" si="42"/>
        <v>86.002564368506896</v>
      </c>
      <c r="CA54" s="36">
        <f t="shared" si="42"/>
        <v>86.172458933786004</v>
      </c>
      <c r="CB54" s="36">
        <f t="shared" si="42"/>
        <v>54.258597004022519</v>
      </c>
      <c r="CC54" s="38">
        <f t="shared" si="42"/>
        <v>52.743058799212903</v>
      </c>
    </row>
    <row r="55" spans="1:81" s="69" customFormat="1">
      <c r="A55"/>
      <c r="B55" s="25"/>
      <c r="C55" s="204"/>
      <c r="D55" s="205"/>
      <c r="E55" s="134"/>
      <c r="F55" s="24"/>
      <c r="G55" s="24"/>
      <c r="H55"/>
      <c r="I55" s="112">
        <f t="shared" si="22"/>
        <v>38533</v>
      </c>
      <c r="J55" s="113"/>
      <c r="K55" s="114">
        <f t="shared" si="23"/>
        <v>1.0999761623605053E-2</v>
      </c>
      <c r="L55" s="115">
        <f t="shared" si="23"/>
        <v>1.122942567871732E-2</v>
      </c>
      <c r="M55" s="115">
        <v>1.4193866903045027E-3</v>
      </c>
      <c r="N55" s="116">
        <v>1.5094498575173532E-2</v>
      </c>
      <c r="O55" s="130">
        <f t="shared" si="0"/>
        <v>1.016642829027172E-2</v>
      </c>
      <c r="P55" s="111"/>
      <c r="Q55" s="236">
        <v>14674.52</v>
      </c>
      <c r="R55" s="245">
        <v>14826.12</v>
      </c>
      <c r="S55" s="245">
        <f t="shared" si="43"/>
        <v>10323.351146274319</v>
      </c>
      <c r="T55" s="241">
        <f t="shared" si="43"/>
        <v>10959.97134276617</v>
      </c>
      <c r="U55" s="163">
        <f t="shared" si="1"/>
        <v>14056.297375705117</v>
      </c>
      <c r="V55" s="111"/>
      <c r="W55" s="118">
        <f t="shared" si="2"/>
        <v>0.46745200000000003</v>
      </c>
      <c r="X55" s="119">
        <f t="shared" si="32"/>
        <v>0.4826120000000001</v>
      </c>
      <c r="Y55" s="119">
        <f t="shared" si="32"/>
        <v>3.2335114627431903E-2</v>
      </c>
      <c r="Z55" s="120">
        <f t="shared" si="4"/>
        <v>9.5997134276617005E-2</v>
      </c>
      <c r="AA55" s="111"/>
      <c r="AB55" s="114">
        <f>(Q55-Q52)/Q52</f>
        <v>2.6601568320732714E-2</v>
      </c>
      <c r="AC55" s="115">
        <f>(R55-R52)/R52</f>
        <v>2.7225481304522896E-2</v>
      </c>
      <c r="AD55" s="115">
        <f>(S55-S52)/S52</f>
        <v>1.3686260924873236E-2</v>
      </c>
      <c r="AE55" s="116">
        <f>(T55-T52)/T52</f>
        <v>2.5837960436415331E-2</v>
      </c>
      <c r="AF55" s="111"/>
      <c r="AG55" s="114"/>
      <c r="AH55" s="115"/>
      <c r="AI55" s="115"/>
      <c r="AJ55" s="116"/>
      <c r="AK55" s="110"/>
      <c r="AL55" s="114">
        <f t="shared" si="33"/>
        <v>1.0999761623605053E-2</v>
      </c>
      <c r="AM55" s="115">
        <f t="shared" si="33"/>
        <v>1.122942567871732E-2</v>
      </c>
      <c r="AN55" s="115">
        <f t="shared" si="33"/>
        <v>1.4193866903045027E-3</v>
      </c>
      <c r="AO55" s="116">
        <f t="shared" si="33"/>
        <v>1.5094498575173532E-2</v>
      </c>
      <c r="AP55" s="115"/>
      <c r="AQ55" s="114">
        <f t="shared" si="34"/>
        <v>0</v>
      </c>
      <c r="AR55" s="115">
        <f t="shared" si="34"/>
        <v>0</v>
      </c>
      <c r="AS55" s="115">
        <f t="shared" si="34"/>
        <v>0</v>
      </c>
      <c r="AT55" s="116">
        <f t="shared" si="34"/>
        <v>0</v>
      </c>
      <c r="AU55" s="110"/>
      <c r="AV55" s="121">
        <f t="shared" si="7"/>
        <v>0</v>
      </c>
      <c r="AW55" s="122">
        <f t="shared" si="8"/>
        <v>0</v>
      </c>
      <c r="AX55" s="122">
        <f t="shared" si="9"/>
        <v>0</v>
      </c>
      <c r="AY55" s="123">
        <f t="shared" si="10"/>
        <v>0</v>
      </c>
      <c r="AZ55" s="110"/>
      <c r="BA55" s="114">
        <f t="shared" si="11"/>
        <v>-4.0947369515684784E-3</v>
      </c>
      <c r="BB55" s="115">
        <f t="shared" si="12"/>
        <v>-3.865072896456212E-3</v>
      </c>
      <c r="BC55" s="115">
        <f t="shared" si="13"/>
        <v>-1.3675111884869029E-2</v>
      </c>
      <c r="BD55" s="124"/>
      <c r="BE55" s="110"/>
      <c r="BF55" s="114">
        <f>(Q55-(MAX($Q$3:Q55)))/(MAX($Q$3:Q55))</f>
        <v>0</v>
      </c>
      <c r="BG55" s="115">
        <f>(R55-(MAX($R$3:R55)))/(MAX($R$3:R55))</f>
        <v>0</v>
      </c>
      <c r="BH55" s="115">
        <f>(S55-(MAX($S$3:S55)))/(MAX($S$3:S55))</f>
        <v>-8.0909116167931054E-3</v>
      </c>
      <c r="BI55" s="116">
        <f>(T55-(MAX($T$3:T55)))/(MAX($T$3:T55))</f>
        <v>0</v>
      </c>
      <c r="BJ55" s="110"/>
      <c r="BK55" s="114">
        <f t="shared" si="14"/>
        <v>2.6601568320732714E-2</v>
      </c>
      <c r="BL55" s="115">
        <f t="shared" si="15"/>
        <v>2.7225481304522896E-2</v>
      </c>
      <c r="BM55" s="115">
        <f t="shared" si="25"/>
        <v>1.3686260924873236E-2</v>
      </c>
      <c r="BN55" s="116">
        <f t="shared" si="16"/>
        <v>2.5837960436415331E-2</v>
      </c>
      <c r="BO55" s="110"/>
      <c r="BP55" s="125">
        <f t="shared" si="41"/>
        <v>170.62886563616973</v>
      </c>
      <c r="BQ55" s="126">
        <f t="shared" si="41"/>
        <v>172.05172259726552</v>
      </c>
      <c r="BR55" s="126">
        <f t="shared" si="41"/>
        <v>190.26203618034924</v>
      </c>
      <c r="BS55" s="127">
        <f t="shared" si="41"/>
        <v>207.79931221830711</v>
      </c>
      <c r="BT55" s="110"/>
      <c r="BU55" s="114">
        <f t="shared" si="18"/>
        <v>0</v>
      </c>
      <c r="BV55" s="115">
        <f t="shared" si="19"/>
        <v>0</v>
      </c>
      <c r="BW55" s="115">
        <f t="shared" si="26"/>
        <v>0</v>
      </c>
      <c r="BX55" s="116">
        <f t="shared" si="20"/>
        <v>0</v>
      </c>
      <c r="BY55" s="110"/>
      <c r="BZ55" s="125">
        <f t="shared" si="42"/>
        <v>86.002564368506896</v>
      </c>
      <c r="CA55" s="126">
        <f t="shared" si="42"/>
        <v>86.172458933786004</v>
      </c>
      <c r="CB55" s="126">
        <f t="shared" si="42"/>
        <v>54.258597004022519</v>
      </c>
      <c r="CC55" s="127">
        <f t="shared" si="42"/>
        <v>52.743058799212903</v>
      </c>
    </row>
    <row r="56" spans="1:81">
      <c r="A56" s="72" t="s">
        <v>8</v>
      </c>
      <c r="B56" s="206"/>
      <c r="C56" s="79">
        <f t="shared" ref="C56:G65" si="44">C$53/C43-1</f>
        <v>1.8102999999999998</v>
      </c>
      <c r="D56" s="79">
        <f t="shared" si="44"/>
        <v>1.9455</v>
      </c>
      <c r="E56" s="79">
        <f t="shared" si="44"/>
        <v>1.3837194619388704</v>
      </c>
      <c r="F56" s="79">
        <f t="shared" si="44"/>
        <v>3.4875598584218199</v>
      </c>
      <c r="G56" s="79">
        <f t="shared" si="44"/>
        <v>2.3568719872984292</v>
      </c>
      <c r="I56" s="65">
        <f t="shared" si="22"/>
        <v>38564</v>
      </c>
      <c r="J56" s="64"/>
      <c r="K56" s="43">
        <f t="shared" si="23"/>
        <v>2.2203792696456226E-2</v>
      </c>
      <c r="L56" s="34">
        <f t="shared" si="23"/>
        <v>2.2401005792479722E-2</v>
      </c>
      <c r="M56" s="34">
        <v>3.718788340550927E-2</v>
      </c>
      <c r="N56" s="42">
        <v>3.1516489787773327E-2</v>
      </c>
      <c r="O56" s="84">
        <f t="shared" si="0"/>
        <v>2.1370459363122894E-2</v>
      </c>
      <c r="P56" s="24"/>
      <c r="Q56" s="237">
        <v>15000.35</v>
      </c>
      <c r="R56" s="246">
        <v>15158.24</v>
      </c>
      <c r="S56" s="246">
        <f t="shared" si="43"/>
        <v>10707.254725056098</v>
      </c>
      <c r="T56" s="242">
        <f t="shared" si="43"/>
        <v>11305.391167664748</v>
      </c>
      <c r="U56" s="164">
        <f t="shared" si="1"/>
        <v>14356.686907568595</v>
      </c>
      <c r="V56" s="24"/>
      <c r="W56" s="62">
        <f t="shared" si="2"/>
        <v>0.50003500000000001</v>
      </c>
      <c r="X56" s="61">
        <f t="shared" si="32"/>
        <v>0.51582399999999995</v>
      </c>
      <c r="Y56" s="61">
        <f t="shared" si="32"/>
        <v>7.0725472505609829E-2</v>
      </c>
      <c r="Z56" s="60">
        <f t="shared" si="4"/>
        <v>0.13053911676647476</v>
      </c>
      <c r="AA56" s="24"/>
      <c r="AB56" s="43"/>
      <c r="AC56" s="34"/>
      <c r="AD56" s="34"/>
      <c r="AE56" s="42"/>
      <c r="AF56" s="24"/>
      <c r="AG56" s="43"/>
      <c r="AH56" s="34"/>
      <c r="AI56" s="34"/>
      <c r="AJ56" s="42"/>
      <c r="AK56" s="25"/>
      <c r="AL56" s="43">
        <f t="shared" si="33"/>
        <v>2.2203792696456226E-2</v>
      </c>
      <c r="AM56" s="34">
        <f t="shared" si="33"/>
        <v>2.2401005792479722E-2</v>
      </c>
      <c r="AN56" s="34">
        <f t="shared" si="33"/>
        <v>3.718788340550927E-2</v>
      </c>
      <c r="AO56" s="42">
        <f t="shared" si="33"/>
        <v>3.1516489787773327E-2</v>
      </c>
      <c r="AP56" s="34"/>
      <c r="AQ56" s="43">
        <f t="shared" si="34"/>
        <v>0</v>
      </c>
      <c r="AR56" s="34">
        <f t="shared" si="34"/>
        <v>0</v>
      </c>
      <c r="AS56" s="34">
        <f t="shared" si="34"/>
        <v>0</v>
      </c>
      <c r="AT56" s="42">
        <f t="shared" si="34"/>
        <v>0</v>
      </c>
      <c r="AU56" s="25"/>
      <c r="AV56" s="59">
        <f t="shared" si="7"/>
        <v>0</v>
      </c>
      <c r="AW56" s="30">
        <f t="shared" si="8"/>
        <v>0</v>
      </c>
      <c r="AX56" s="30">
        <f t="shared" si="9"/>
        <v>0</v>
      </c>
      <c r="AY56" s="58">
        <f t="shared" si="10"/>
        <v>0</v>
      </c>
      <c r="AZ56" s="25"/>
      <c r="BA56" s="43">
        <f t="shared" si="11"/>
        <v>-9.3126970913171014E-3</v>
      </c>
      <c r="BB56" s="34">
        <f t="shared" si="12"/>
        <v>-9.1154839952936051E-3</v>
      </c>
      <c r="BC56" s="34">
        <f t="shared" si="13"/>
        <v>5.6713936177359425E-3</v>
      </c>
      <c r="BD56" s="57"/>
      <c r="BE56" s="25"/>
      <c r="BF56" s="43">
        <f>(Q56-(MAX($Q$3:Q56)))/(MAX($Q$3:Q56))</f>
        <v>0</v>
      </c>
      <c r="BG56" s="34">
        <f>(R56-(MAX($R$3:R56)))/(MAX($R$3:R56))</f>
        <v>0</v>
      </c>
      <c r="BH56" s="34">
        <f>(S56-(MAX($S$3:S56)))/(MAX($S$3:S56))</f>
        <v>0</v>
      </c>
      <c r="BI56" s="42">
        <f>(T56-(MAX($T$3:T56)))/(MAX($T$3:T56))</f>
        <v>0</v>
      </c>
      <c r="BJ56" s="25"/>
      <c r="BK56" s="43">
        <f t="shared" si="14"/>
        <v>0</v>
      </c>
      <c r="BL56" s="34">
        <f t="shared" si="15"/>
        <v>0</v>
      </c>
      <c r="BM56" s="34">
        <f t="shared" si="25"/>
        <v>0</v>
      </c>
      <c r="BN56" s="42">
        <f t="shared" si="16"/>
        <v>0</v>
      </c>
      <c r="BO56" s="25"/>
      <c r="BP56" s="37">
        <f t="shared" si="41"/>
        <v>170.62886563616973</v>
      </c>
      <c r="BQ56" s="36">
        <f t="shared" si="41"/>
        <v>172.05172259726552</v>
      </c>
      <c r="BR56" s="36">
        <f t="shared" si="41"/>
        <v>190.26203618034924</v>
      </c>
      <c r="BS56" s="38">
        <f t="shared" si="41"/>
        <v>207.79931221830711</v>
      </c>
      <c r="BT56" s="25"/>
      <c r="BU56" s="43">
        <f t="shared" si="18"/>
        <v>0</v>
      </c>
      <c r="BV56" s="34">
        <f t="shared" si="19"/>
        <v>0</v>
      </c>
      <c r="BW56" s="34">
        <f t="shared" si="26"/>
        <v>0</v>
      </c>
      <c r="BX56" s="42">
        <f t="shared" si="20"/>
        <v>0</v>
      </c>
      <c r="BY56" s="25"/>
      <c r="BZ56" s="37">
        <f t="shared" si="42"/>
        <v>86.002564368506896</v>
      </c>
      <c r="CA56" s="36">
        <f t="shared" si="42"/>
        <v>86.172458933786004</v>
      </c>
      <c r="CB56" s="36">
        <f t="shared" si="42"/>
        <v>54.258597004022519</v>
      </c>
      <c r="CC56" s="38">
        <f t="shared" si="42"/>
        <v>52.743058799212903</v>
      </c>
    </row>
    <row r="57" spans="1:81">
      <c r="A57" s="72" t="s">
        <v>50</v>
      </c>
      <c r="B57" s="206"/>
      <c r="C57" s="79">
        <f t="shared" si="44"/>
        <v>0.74037061601923759</v>
      </c>
      <c r="D57" s="79">
        <f t="shared" si="44"/>
        <v>0.7836154439116374</v>
      </c>
      <c r="E57" s="79">
        <f t="shared" si="44"/>
        <v>0.62829820437354922</v>
      </c>
      <c r="F57" s="79">
        <f t="shared" si="44"/>
        <v>2.6699553987390576</v>
      </c>
      <c r="G57" s="79">
        <f t="shared" si="44"/>
        <v>1.7738782162937081</v>
      </c>
      <c r="I57" s="65">
        <f t="shared" si="22"/>
        <v>38595</v>
      </c>
      <c r="J57" s="64"/>
      <c r="K57" s="43">
        <f t="shared" si="23"/>
        <v>-1.4454329398980725E-2</v>
      </c>
      <c r="L57" s="34">
        <f t="shared" si="23"/>
        <v>-1.4261550153579883E-2</v>
      </c>
      <c r="M57" s="34">
        <v>-9.1229737977821523E-3</v>
      </c>
      <c r="N57" s="42">
        <v>-7.4960065594579239E-3</v>
      </c>
      <c r="O57" s="84">
        <f t="shared" si="0"/>
        <v>-1.5287662732314059E-2</v>
      </c>
      <c r="P57" s="24"/>
      <c r="Q57" s="237">
        <v>14783.53</v>
      </c>
      <c r="R57" s="246">
        <v>14942.06</v>
      </c>
      <c r="S57" s="246">
        <f t="shared" si="43"/>
        <v>10609.572720753233</v>
      </c>
      <c r="T57" s="242">
        <f t="shared" si="43"/>
        <v>11220.645881314695</v>
      </c>
      <c r="U57" s="164">
        <f t="shared" si="1"/>
        <v>14137.206720172258</v>
      </c>
      <c r="V57" s="24"/>
      <c r="W57" s="62">
        <f t="shared" si="2"/>
        <v>0.47835300000000008</v>
      </c>
      <c r="X57" s="61">
        <f t="shared" si="32"/>
        <v>0.49420599999999992</v>
      </c>
      <c r="Y57" s="61">
        <f t="shared" si="32"/>
        <v>6.0957272075323268E-2</v>
      </c>
      <c r="Z57" s="60">
        <f t="shared" si="4"/>
        <v>0.12206458813146946</v>
      </c>
      <c r="AA57" s="24"/>
      <c r="AB57" s="43"/>
      <c r="AC57" s="34"/>
      <c r="AD57" s="34"/>
      <c r="AE57" s="42"/>
      <c r="AF57" s="24"/>
      <c r="AG57" s="43"/>
      <c r="AH57" s="34"/>
      <c r="AI57" s="34"/>
      <c r="AJ57" s="42"/>
      <c r="AK57" s="25"/>
      <c r="AL57" s="43">
        <f t="shared" si="33"/>
        <v>-1.4454329398980725E-2</v>
      </c>
      <c r="AM57" s="34">
        <f t="shared" si="33"/>
        <v>-1.4261550153579883E-2</v>
      </c>
      <c r="AN57" s="34">
        <f t="shared" si="33"/>
        <v>-9.1229737977821523E-3</v>
      </c>
      <c r="AO57" s="42">
        <f t="shared" si="33"/>
        <v>-7.4960065594579239E-3</v>
      </c>
      <c r="AP57" s="34"/>
      <c r="AQ57" s="43">
        <f t="shared" si="34"/>
        <v>-1.4454329398980725E-2</v>
      </c>
      <c r="AR57" s="34">
        <f t="shared" si="34"/>
        <v>-1.4261550153579883E-2</v>
      </c>
      <c r="AS57" s="34">
        <f t="shared" si="34"/>
        <v>-9.1229737977821523E-3</v>
      </c>
      <c r="AT57" s="42">
        <f t="shared" si="34"/>
        <v>-7.4960065594579239E-3</v>
      </c>
      <c r="AU57" s="25"/>
      <c r="AV57" s="59">
        <f t="shared" si="7"/>
        <v>2.0892763837423849</v>
      </c>
      <c r="AW57" s="30">
        <f t="shared" si="8"/>
        <v>2.0339181278307437</v>
      </c>
      <c r="AX57" s="30">
        <f t="shared" si="9"/>
        <v>0.83228650915019708</v>
      </c>
      <c r="AY57" s="58">
        <f t="shared" si="10"/>
        <v>0.56190114339436226</v>
      </c>
      <c r="AZ57" s="25"/>
      <c r="BA57" s="43">
        <f t="shared" si="11"/>
        <v>-6.9583228395228014E-3</v>
      </c>
      <c r="BB57" s="34">
        <f t="shared" si="12"/>
        <v>-6.7655435941219588E-3</v>
      </c>
      <c r="BC57" s="34">
        <f t="shared" si="13"/>
        <v>-1.6269672383242284E-3</v>
      </c>
      <c r="BD57" s="57"/>
      <c r="BE57" s="25"/>
      <c r="BF57" s="43">
        <f>(Q57-(MAX($Q$3:Q57)))/(MAX($Q$3:Q57))</f>
        <v>-1.4454329398980672E-2</v>
      </c>
      <c r="BG57" s="34">
        <f>(R57-(MAX($R$3:R57)))/(MAX($R$3:R57))</f>
        <v>-1.4261550153579855E-2</v>
      </c>
      <c r="BH57" s="34">
        <f>(S57-(MAX($S$3:S57)))/(MAX($S$3:S57))</f>
        <v>-9.1229737977821228E-3</v>
      </c>
      <c r="BI57" s="42">
        <f>(T57-(MAX($T$3:T57)))/(MAX($T$3:T57))</f>
        <v>-7.496006559457956E-3</v>
      </c>
      <c r="BJ57" s="25"/>
      <c r="BK57" s="43">
        <f t="shared" si="14"/>
        <v>0</v>
      </c>
      <c r="BL57" s="34">
        <f t="shared" si="15"/>
        <v>0</v>
      </c>
      <c r="BM57" s="34">
        <f t="shared" si="25"/>
        <v>0</v>
      </c>
      <c r="BN57" s="42">
        <f t="shared" si="16"/>
        <v>0</v>
      </c>
      <c r="BO57" s="25"/>
      <c r="BP57" s="37">
        <f t="shared" si="41"/>
        <v>170.62886563616973</v>
      </c>
      <c r="BQ57" s="36">
        <f t="shared" si="41"/>
        <v>172.05172259726552</v>
      </c>
      <c r="BR57" s="36">
        <f t="shared" si="41"/>
        <v>190.26203618034924</v>
      </c>
      <c r="BS57" s="38">
        <f t="shared" si="41"/>
        <v>207.79931221830711</v>
      </c>
      <c r="BT57" s="25"/>
      <c r="BU57" s="43">
        <f t="shared" si="18"/>
        <v>0</v>
      </c>
      <c r="BV57" s="34">
        <f t="shared" si="19"/>
        <v>0</v>
      </c>
      <c r="BW57" s="34">
        <f t="shared" si="26"/>
        <v>0</v>
      </c>
      <c r="BX57" s="42">
        <f t="shared" si="20"/>
        <v>0</v>
      </c>
      <c r="BY57" s="25"/>
      <c r="BZ57" s="37">
        <f t="shared" si="42"/>
        <v>86.002564368506896</v>
      </c>
      <c r="CA57" s="36">
        <f t="shared" si="42"/>
        <v>86.172458933786004</v>
      </c>
      <c r="CB57" s="36">
        <f t="shared" si="42"/>
        <v>54.258597004022519</v>
      </c>
      <c r="CC57" s="38">
        <f t="shared" si="42"/>
        <v>52.743058799212903</v>
      </c>
    </row>
    <row r="58" spans="1:81" s="69" customFormat="1">
      <c r="A58" s="72" t="s">
        <v>7</v>
      </c>
      <c r="B58" s="206"/>
      <c r="C58" s="79">
        <f t="shared" si="44"/>
        <v>0.16782564105121334</v>
      </c>
      <c r="D58" s="79">
        <f t="shared" si="44"/>
        <v>0.1813257880351411</v>
      </c>
      <c r="E58" s="79">
        <f t="shared" si="44"/>
        <v>0.13037081243472604</v>
      </c>
      <c r="F58" s="79">
        <f t="shared" si="44"/>
        <v>1.0303930290977603</v>
      </c>
      <c r="G58" s="79">
        <f t="shared" si="44"/>
        <v>0.64888093596409147</v>
      </c>
      <c r="H58"/>
      <c r="I58" s="112">
        <f t="shared" si="22"/>
        <v>38625</v>
      </c>
      <c r="J58" s="113"/>
      <c r="K58" s="114">
        <f t="shared" si="23"/>
        <v>2.8362644104620305E-3</v>
      </c>
      <c r="L58" s="115">
        <f t="shared" si="23"/>
        <v>3.0638345716722526E-3</v>
      </c>
      <c r="M58" s="115">
        <v>8.0949369848675179E-3</v>
      </c>
      <c r="N58" s="116">
        <v>1.0378022710691548E-2</v>
      </c>
      <c r="O58" s="130">
        <f t="shared" si="0"/>
        <v>2.002931077128697E-3</v>
      </c>
      <c r="P58" s="111"/>
      <c r="Q58" s="236">
        <v>14825.46</v>
      </c>
      <c r="R58" s="245">
        <v>14987.84</v>
      </c>
      <c r="S58" s="245">
        <f t="shared" si="43"/>
        <v>10695.4565433641</v>
      </c>
      <c r="T58" s="241">
        <f t="shared" si="43"/>
        <v>11337.093999099607</v>
      </c>
      <c r="U58" s="163">
        <f t="shared" si="1"/>
        <v>14165.522570855885</v>
      </c>
      <c r="V58" s="111"/>
      <c r="W58" s="118">
        <f t="shared" si="2"/>
        <v>0.48254599999999992</v>
      </c>
      <c r="X58" s="119">
        <f t="shared" si="32"/>
        <v>0.49878400000000001</v>
      </c>
      <c r="Y58" s="119">
        <f t="shared" si="32"/>
        <v>6.9545654336410009E-2</v>
      </c>
      <c r="Z58" s="120">
        <f t="shared" si="4"/>
        <v>0.13370939990996067</v>
      </c>
      <c r="AA58" s="111"/>
      <c r="AB58" s="114">
        <f>(Q58-Q55)/Q55</f>
        <v>1.0285856027999463E-2</v>
      </c>
      <c r="AC58" s="115">
        <f>(R58-R55)/R55</f>
        <v>1.0907776275923797E-2</v>
      </c>
      <c r="AD58" s="115">
        <f>(S58-S55)/S55</f>
        <v>3.6045019860055164E-2</v>
      </c>
      <c r="AE58" s="116">
        <f>(T58-T55)/T55</f>
        <v>3.4409091460111001E-2</v>
      </c>
      <c r="AF58" s="111"/>
      <c r="AG58" s="114"/>
      <c r="AH58" s="115"/>
      <c r="AI58" s="115"/>
      <c r="AJ58" s="116"/>
      <c r="AK58" s="110"/>
      <c r="AL58" s="114">
        <f t="shared" si="33"/>
        <v>2.8362644104620305E-3</v>
      </c>
      <c r="AM58" s="115">
        <f t="shared" si="33"/>
        <v>3.0638345716722526E-3</v>
      </c>
      <c r="AN58" s="115">
        <f t="shared" si="33"/>
        <v>8.0949369848675179E-3</v>
      </c>
      <c r="AO58" s="116">
        <f t="shared" si="33"/>
        <v>1.0378022710691548E-2</v>
      </c>
      <c r="AP58" s="115"/>
      <c r="AQ58" s="114">
        <f t="shared" si="34"/>
        <v>0</v>
      </c>
      <c r="AR58" s="115">
        <f t="shared" si="34"/>
        <v>0</v>
      </c>
      <c r="AS58" s="115">
        <f t="shared" si="34"/>
        <v>0</v>
      </c>
      <c r="AT58" s="116">
        <f t="shared" si="34"/>
        <v>0</v>
      </c>
      <c r="AU58" s="110"/>
      <c r="AV58" s="121">
        <f t="shared" si="7"/>
        <v>0</v>
      </c>
      <c r="AW58" s="122">
        <f t="shared" si="8"/>
        <v>0</v>
      </c>
      <c r="AX58" s="122">
        <f t="shared" si="9"/>
        <v>0</v>
      </c>
      <c r="AY58" s="123">
        <f t="shared" si="10"/>
        <v>0</v>
      </c>
      <c r="AZ58" s="110"/>
      <c r="BA58" s="114">
        <f t="shared" si="11"/>
        <v>-7.5417583002295174E-3</v>
      </c>
      <c r="BB58" s="115">
        <f t="shared" si="12"/>
        <v>-7.3141881390192953E-3</v>
      </c>
      <c r="BC58" s="115">
        <f t="shared" si="13"/>
        <v>-2.28308572582403E-3</v>
      </c>
      <c r="BD58" s="124"/>
      <c r="BE58" s="110"/>
      <c r="BF58" s="114">
        <f>(Q58-(MAX($Q$3:Q58)))/(MAX($Q$3:Q58))</f>
        <v>-1.1659061288570015E-2</v>
      </c>
      <c r="BG58" s="115">
        <f>(R58-(MAX($R$3:R58)))/(MAX($R$3:R58))</f>
        <v>-1.1241410612313808E-2</v>
      </c>
      <c r="BH58" s="115">
        <f>(S58-(MAX($S$3:S58)))/(MAX($S$3:S58))</f>
        <v>-1.1018867109222003E-3</v>
      </c>
      <c r="BI58" s="116">
        <f>(T58-(MAX($T$3:T58)))/(MAX($T$3:T58))</f>
        <v>0</v>
      </c>
      <c r="BJ58" s="110"/>
      <c r="BK58" s="114">
        <f t="shared" si="14"/>
        <v>1.0285856027999463E-2</v>
      </c>
      <c r="BL58" s="115">
        <f t="shared" si="15"/>
        <v>1.0907776275923797E-2</v>
      </c>
      <c r="BM58" s="115">
        <f t="shared" si="25"/>
        <v>3.6045019860055164E-2</v>
      </c>
      <c r="BN58" s="116">
        <f t="shared" si="16"/>
        <v>3.4409091460111001E-2</v>
      </c>
      <c r="BO58" s="110"/>
      <c r="BP58" s="125">
        <f t="shared" si="41"/>
        <v>172.38392958232424</v>
      </c>
      <c r="BQ58" s="126">
        <f t="shared" si="41"/>
        <v>173.92842429524379</v>
      </c>
      <c r="BR58" s="126">
        <f t="shared" si="41"/>
        <v>197.12003505308448</v>
      </c>
      <c r="BS58" s="127">
        <f t="shared" si="41"/>
        <v>214.94949775777499</v>
      </c>
      <c r="BT58" s="110"/>
      <c r="BU58" s="114">
        <f t="shared" si="18"/>
        <v>0</v>
      </c>
      <c r="BV58" s="115">
        <f t="shared" si="19"/>
        <v>0</v>
      </c>
      <c r="BW58" s="115">
        <f t="shared" si="26"/>
        <v>0</v>
      </c>
      <c r="BX58" s="116">
        <f t="shared" si="20"/>
        <v>0</v>
      </c>
      <c r="BY58" s="110"/>
      <c r="BZ58" s="125">
        <f t="shared" si="42"/>
        <v>86.002564368506896</v>
      </c>
      <c r="CA58" s="126">
        <f t="shared" si="42"/>
        <v>86.172458933786004</v>
      </c>
      <c r="CB58" s="126">
        <f t="shared" si="42"/>
        <v>54.258597004022519</v>
      </c>
      <c r="CC58" s="127">
        <f t="shared" si="42"/>
        <v>52.743058799212903</v>
      </c>
    </row>
    <row r="59" spans="1:81">
      <c r="A59" s="72" t="s">
        <v>6</v>
      </c>
      <c r="B59" s="206"/>
      <c r="C59" s="79">
        <f t="shared" si="44"/>
        <v>0.1281144275651227</v>
      </c>
      <c r="D59" s="79">
        <f t="shared" si="44"/>
        <v>0.13548137394209991</v>
      </c>
      <c r="E59" s="79">
        <f t="shared" si="44"/>
        <v>0.1025662690155893</v>
      </c>
      <c r="F59" s="79">
        <f t="shared" si="44"/>
        <v>0.48853006852415937</v>
      </c>
      <c r="G59" s="79">
        <f t="shared" si="44"/>
        <v>0.217502377405832</v>
      </c>
      <c r="I59" s="65">
        <f t="shared" si="22"/>
        <v>38656</v>
      </c>
      <c r="J59" s="64"/>
      <c r="K59" s="43">
        <f t="shared" si="23"/>
        <v>-1.5003244418722805E-2</v>
      </c>
      <c r="L59" s="34">
        <f t="shared" si="23"/>
        <v>-1.4809338770630065E-2</v>
      </c>
      <c r="M59" s="34">
        <v>-1.6670902434935853E-2</v>
      </c>
      <c r="N59" s="42">
        <v>-1.7451236871118603E-2</v>
      </c>
      <c r="O59" s="84">
        <f t="shared" si="0"/>
        <v>-1.5836577752056137E-2</v>
      </c>
      <c r="P59" s="24"/>
      <c r="Q59" s="237">
        <v>14603.03</v>
      </c>
      <c r="R59" s="246">
        <v>14765.88</v>
      </c>
      <c r="S59" s="246">
        <f t="shared" si="43"/>
        <v>10517.153630832581</v>
      </c>
      <c r="T59" s="242">
        <f t="shared" si="43"/>
        <v>11139.247686291183</v>
      </c>
      <c r="U59" s="164">
        <f t="shared" si="1"/>
        <v>13941.189171264019</v>
      </c>
      <c r="V59" s="24"/>
      <c r="W59" s="62">
        <f t="shared" si="2"/>
        <v>0.46030300000000007</v>
      </c>
      <c r="X59" s="61">
        <f t="shared" si="32"/>
        <v>0.4765879999999999</v>
      </c>
      <c r="Y59" s="61">
        <f t="shared" si="32"/>
        <v>5.1715363083258123E-2</v>
      </c>
      <c r="Z59" s="60">
        <f t="shared" si="4"/>
        <v>0.11392476862911827</v>
      </c>
      <c r="AA59" s="24"/>
      <c r="AB59" s="43"/>
      <c r="AC59" s="34"/>
      <c r="AD59" s="34"/>
      <c r="AE59" s="42"/>
      <c r="AF59" s="24"/>
      <c r="AG59" s="43"/>
      <c r="AH59" s="34"/>
      <c r="AI59" s="34"/>
      <c r="AJ59" s="42"/>
      <c r="AK59" s="25"/>
      <c r="AL59" s="43">
        <f t="shared" si="33"/>
        <v>-1.5003244418722805E-2</v>
      </c>
      <c r="AM59" s="34">
        <f t="shared" si="33"/>
        <v>-1.4809338770630065E-2</v>
      </c>
      <c r="AN59" s="34">
        <f t="shared" si="33"/>
        <v>-1.6670902434935853E-2</v>
      </c>
      <c r="AO59" s="42">
        <f t="shared" si="33"/>
        <v>-1.7451236871118603E-2</v>
      </c>
      <c r="AP59" s="34"/>
      <c r="AQ59" s="43">
        <f t="shared" si="34"/>
        <v>-1.5003244418722805E-2</v>
      </c>
      <c r="AR59" s="34">
        <f t="shared" si="34"/>
        <v>-1.4809338770630065E-2</v>
      </c>
      <c r="AS59" s="34">
        <f t="shared" si="34"/>
        <v>-1.6670902434935853E-2</v>
      </c>
      <c r="AT59" s="42">
        <f t="shared" si="34"/>
        <v>-1.7451236871118603E-2</v>
      </c>
      <c r="AU59" s="25"/>
      <c r="AV59" s="59">
        <f t="shared" si="7"/>
        <v>2.2509734308793701</v>
      </c>
      <c r="AW59" s="30">
        <f t="shared" si="8"/>
        <v>2.1931651482328682</v>
      </c>
      <c r="AX59" s="30">
        <f t="shared" si="9"/>
        <v>2.7791898799515016</v>
      </c>
      <c r="AY59" s="58">
        <f t="shared" si="10"/>
        <v>3.0454566833188941</v>
      </c>
      <c r="AZ59" s="25"/>
      <c r="BA59" s="43">
        <f t="shared" si="11"/>
        <v>2.4479924523957974E-3</v>
      </c>
      <c r="BB59" s="34">
        <f t="shared" si="12"/>
        <v>2.6418981004885378E-3</v>
      </c>
      <c r="BC59" s="34">
        <f t="shared" si="13"/>
        <v>7.8033443618275022E-4</v>
      </c>
      <c r="BD59" s="57"/>
      <c r="BE59" s="25"/>
      <c r="BF59" s="43">
        <f>(Q59-(MAX($Q$3:Q59)))/(MAX($Q$3:Q59))</f>
        <v>-2.6487381961087554E-2</v>
      </c>
      <c r="BG59" s="34">
        <f>(R59-(MAX($R$3:R59)))/(MAX($R$3:R59))</f>
        <v>-2.5884271524926415E-2</v>
      </c>
      <c r="BH59" s="34">
        <f>(S59-(MAX($S$3:S59)))/(MAX($S$3:S59))</f>
        <v>-1.7754419700005884E-2</v>
      </c>
      <c r="BI59" s="42">
        <f>(T59-(MAX($T$3:T59)))/(MAX($T$3:T59))</f>
        <v>-1.7451236871118561E-2</v>
      </c>
      <c r="BJ59" s="25"/>
      <c r="BK59" s="43">
        <f t="shared" si="14"/>
        <v>0</v>
      </c>
      <c r="BL59" s="34">
        <f t="shared" si="15"/>
        <v>0</v>
      </c>
      <c r="BM59" s="34">
        <f t="shared" si="25"/>
        <v>0</v>
      </c>
      <c r="BN59" s="42">
        <f t="shared" si="16"/>
        <v>0</v>
      </c>
      <c r="BO59" s="25"/>
      <c r="BP59" s="37">
        <f t="shared" si="41"/>
        <v>172.38392958232424</v>
      </c>
      <c r="BQ59" s="36">
        <f t="shared" si="41"/>
        <v>173.92842429524379</v>
      </c>
      <c r="BR59" s="36">
        <f t="shared" si="41"/>
        <v>197.12003505308448</v>
      </c>
      <c r="BS59" s="38">
        <f t="shared" si="41"/>
        <v>214.94949775777499</v>
      </c>
      <c r="BT59" s="25"/>
      <c r="BU59" s="43">
        <f t="shared" si="18"/>
        <v>0</v>
      </c>
      <c r="BV59" s="34">
        <f t="shared" si="19"/>
        <v>0</v>
      </c>
      <c r="BW59" s="34">
        <f t="shared" si="26"/>
        <v>0</v>
      </c>
      <c r="BX59" s="42">
        <f t="shared" si="20"/>
        <v>0</v>
      </c>
      <c r="BY59" s="25"/>
      <c r="BZ59" s="37">
        <f t="shared" si="42"/>
        <v>86.002564368506896</v>
      </c>
      <c r="CA59" s="36">
        <f t="shared" si="42"/>
        <v>86.172458933786004</v>
      </c>
      <c r="CB59" s="36">
        <f t="shared" si="42"/>
        <v>54.258597004022519</v>
      </c>
      <c r="CC59" s="38">
        <f t="shared" si="42"/>
        <v>52.743058799212903</v>
      </c>
    </row>
    <row r="60" spans="1:81">
      <c r="A60" s="72" t="s">
        <v>5</v>
      </c>
      <c r="B60" s="206"/>
      <c r="C60" s="79">
        <f t="shared" si="44"/>
        <v>0.28511334541485289</v>
      </c>
      <c r="D60" s="79">
        <f t="shared" si="44"/>
        <v>0.28977028908719893</v>
      </c>
      <c r="E60" s="79">
        <f t="shared" si="44"/>
        <v>0.26235677861801232</v>
      </c>
      <c r="F60" s="79">
        <f t="shared" si="44"/>
        <v>0.55678320780382795</v>
      </c>
      <c r="G60" s="79">
        <f t="shared" si="44"/>
        <v>0.33722243912805805</v>
      </c>
      <c r="I60" s="65">
        <f t="shared" si="22"/>
        <v>38686</v>
      </c>
      <c r="J60" s="64"/>
      <c r="K60" s="43">
        <f t="shared" si="23"/>
        <v>2.1881760155255447E-2</v>
      </c>
      <c r="L60" s="34">
        <f t="shared" si="23"/>
        <v>2.2093502046610203E-2</v>
      </c>
      <c r="M60" s="34">
        <v>3.7822381083310486E-2</v>
      </c>
      <c r="N60" s="42">
        <v>3.7413784798600025E-2</v>
      </c>
      <c r="O60" s="84">
        <f t="shared" si="0"/>
        <v>2.1048426821922116E-2</v>
      </c>
      <c r="P60" s="24"/>
      <c r="Q60" s="237">
        <v>14922.57</v>
      </c>
      <c r="R60" s="246">
        <v>15092.11</v>
      </c>
      <c r="S60" s="246">
        <f t="shared" si="43"/>
        <v>10914.937423369654</v>
      </c>
      <c r="T60" s="242">
        <f t="shared" si="43"/>
        <v>11556.009102044383</v>
      </c>
      <c r="U60" s="164">
        <f t="shared" si="1"/>
        <v>14234.629271345944</v>
      </c>
      <c r="V60" s="24"/>
      <c r="W60" s="62">
        <f t="shared" si="2"/>
        <v>0.49225699999999994</v>
      </c>
      <c r="X60" s="61">
        <f t="shared" si="32"/>
        <v>0.50921100000000008</v>
      </c>
      <c r="Y60" s="61">
        <f t="shared" si="32"/>
        <v>9.1493742336965445E-2</v>
      </c>
      <c r="Z60" s="60">
        <f t="shared" si="4"/>
        <v>0.15560091020443834</v>
      </c>
      <c r="AA60" s="24"/>
      <c r="AB60" s="43"/>
      <c r="AC60" s="34"/>
      <c r="AD60" s="34"/>
      <c r="AE60" s="42"/>
      <c r="AF60" s="24"/>
      <c r="AG60" s="43"/>
      <c r="AH60" s="34"/>
      <c r="AI60" s="34"/>
      <c r="AJ60" s="42"/>
      <c r="AK60" s="25"/>
      <c r="AL60" s="43">
        <f t="shared" si="33"/>
        <v>2.1881760155255447E-2</v>
      </c>
      <c r="AM60" s="34">
        <f t="shared" si="33"/>
        <v>2.2093502046610203E-2</v>
      </c>
      <c r="AN60" s="34">
        <f t="shared" si="33"/>
        <v>3.7822381083310486E-2</v>
      </c>
      <c r="AO60" s="42">
        <f t="shared" si="33"/>
        <v>3.7413784798600025E-2</v>
      </c>
      <c r="AP60" s="34"/>
      <c r="AQ60" s="43">
        <f t="shared" si="34"/>
        <v>0</v>
      </c>
      <c r="AR60" s="34">
        <f t="shared" si="34"/>
        <v>0</v>
      </c>
      <c r="AS60" s="34">
        <f t="shared" si="34"/>
        <v>0</v>
      </c>
      <c r="AT60" s="42">
        <f t="shared" si="34"/>
        <v>0</v>
      </c>
      <c r="AU60" s="25"/>
      <c r="AV60" s="59">
        <f t="shared" si="7"/>
        <v>0</v>
      </c>
      <c r="AW60" s="30">
        <f t="shared" si="8"/>
        <v>0</v>
      </c>
      <c r="AX60" s="30">
        <f t="shared" si="9"/>
        <v>0</v>
      </c>
      <c r="AY60" s="58">
        <f t="shared" si="10"/>
        <v>0</v>
      </c>
      <c r="AZ60" s="25"/>
      <c r="BA60" s="43">
        <f t="shared" si="11"/>
        <v>-1.5532024643344577E-2</v>
      </c>
      <c r="BB60" s="34">
        <f t="shared" si="12"/>
        <v>-1.5320282751989822E-2</v>
      </c>
      <c r="BC60" s="34">
        <f t="shared" si="13"/>
        <v>4.0859628471046072E-4</v>
      </c>
      <c r="BD60" s="57"/>
      <c r="BE60" s="25"/>
      <c r="BF60" s="43">
        <f>(Q60-(MAX($Q$3:Q60)))/(MAX($Q$3:Q60))</f>
        <v>-5.1852123450453255E-3</v>
      </c>
      <c r="BG60" s="34">
        <f>(R60-(MAX($R$3:R60)))/(MAX($R$3:R60))</f>
        <v>-4.3626436842271396E-3</v>
      </c>
      <c r="BH60" s="34">
        <f>(S60-(MAX($S$3:S60)))/(MAX($S$3:S60))</f>
        <v>0</v>
      </c>
      <c r="BI60" s="42">
        <f>(T60-(MAX($T$3:T60)))/(MAX($T$3:T60))</f>
        <v>0</v>
      </c>
      <c r="BJ60" s="25"/>
      <c r="BK60" s="43">
        <f t="shared" si="14"/>
        <v>0</v>
      </c>
      <c r="BL60" s="34">
        <f t="shared" si="15"/>
        <v>0</v>
      </c>
      <c r="BM60" s="34">
        <f t="shared" si="25"/>
        <v>0</v>
      </c>
      <c r="BN60" s="42">
        <f t="shared" si="16"/>
        <v>0</v>
      </c>
      <c r="BO60" s="25"/>
      <c r="BP60" s="37">
        <f t="shared" si="41"/>
        <v>172.38392958232424</v>
      </c>
      <c r="BQ60" s="36">
        <f t="shared" si="41"/>
        <v>173.92842429524379</v>
      </c>
      <c r="BR60" s="36">
        <f t="shared" si="41"/>
        <v>197.12003505308448</v>
      </c>
      <c r="BS60" s="38">
        <f t="shared" si="41"/>
        <v>214.94949775777499</v>
      </c>
      <c r="BT60" s="25"/>
      <c r="BU60" s="43">
        <f t="shared" si="18"/>
        <v>0</v>
      </c>
      <c r="BV60" s="34">
        <f t="shared" si="19"/>
        <v>0</v>
      </c>
      <c r="BW60" s="34">
        <f t="shared" si="26"/>
        <v>0</v>
      </c>
      <c r="BX60" s="42">
        <f t="shared" si="20"/>
        <v>0</v>
      </c>
      <c r="BY60" s="25"/>
      <c r="BZ60" s="37">
        <f t="shared" si="42"/>
        <v>86.002564368506896</v>
      </c>
      <c r="CA60" s="36">
        <f t="shared" si="42"/>
        <v>86.172458933786004</v>
      </c>
      <c r="CB60" s="36">
        <f t="shared" si="42"/>
        <v>54.258597004022519</v>
      </c>
      <c r="CC60" s="38">
        <f t="shared" si="42"/>
        <v>52.743058799212903</v>
      </c>
    </row>
    <row r="61" spans="1:81" s="41" customFormat="1" ht="15" thickBot="1">
      <c r="A61" s="72" t="s">
        <v>4</v>
      </c>
      <c r="B61" s="206"/>
      <c r="C61" s="79">
        <f t="shared" si="44"/>
        <v>0.15740702606976642</v>
      </c>
      <c r="D61" s="79">
        <f t="shared" si="44"/>
        <v>0.15855097545626173</v>
      </c>
      <c r="E61" s="79">
        <f t="shared" si="44"/>
        <v>0.14875713318502726</v>
      </c>
      <c r="F61" s="79">
        <f t="shared" si="44"/>
        <v>0.18398826898926823</v>
      </c>
      <c r="G61" s="79">
        <f t="shared" si="44"/>
        <v>1.3592246192282831E-2</v>
      </c>
      <c r="H61"/>
      <c r="I61" s="56">
        <f t="shared" si="22"/>
        <v>38717</v>
      </c>
      <c r="J61" s="55"/>
      <c r="K61" s="46">
        <f t="shared" si="23"/>
        <v>3.9148752527211617E-3</v>
      </c>
      <c r="L61" s="45">
        <f t="shared" si="23"/>
        <v>4.1167205910903615E-3</v>
      </c>
      <c r="M61" s="45">
        <v>3.497096350304485E-4</v>
      </c>
      <c r="N61" s="44">
        <v>2.6916692240546158E-3</v>
      </c>
      <c r="O61" s="162">
        <f t="shared" si="0"/>
        <v>3.0815419193878282E-3</v>
      </c>
      <c r="P61" s="39"/>
      <c r="Q61" s="238">
        <v>14980.99</v>
      </c>
      <c r="R61" s="247">
        <v>15154.24</v>
      </c>
      <c r="S61" s="247">
        <f t="shared" si="43"/>
        <v>10918.754482152361</v>
      </c>
      <c r="T61" s="243">
        <f t="shared" si="43"/>
        <v>11587.114056097251</v>
      </c>
      <c r="U61" s="165">
        <f t="shared" si="1"/>
        <v>14278.493878152543</v>
      </c>
      <c r="V61" s="39"/>
      <c r="W61" s="53">
        <f t="shared" si="2"/>
        <v>0.49809899999999996</v>
      </c>
      <c r="X61" s="52">
        <f t="shared" si="32"/>
        <v>0.51542399999999999</v>
      </c>
      <c r="Y61" s="52">
        <f t="shared" si="32"/>
        <v>9.1875448215236064E-2</v>
      </c>
      <c r="Z61" s="51">
        <f t="shared" si="4"/>
        <v>0.15871140560972508</v>
      </c>
      <c r="AA61" s="39"/>
      <c r="AB61" s="46">
        <f>(Q61-Q58)/Q58</f>
        <v>1.0490736881014193E-2</v>
      </c>
      <c r="AC61" s="45">
        <f>(R61-R58)/R58</f>
        <v>1.110233362512541E-2</v>
      </c>
      <c r="AD61" s="45">
        <f>(S61-S58)/S58</f>
        <v>2.0877831430842826E-2</v>
      </c>
      <c r="AE61" s="44">
        <f>(T61-T58)/T58</f>
        <v>2.2053275470548341E-2</v>
      </c>
      <c r="AF61" s="39"/>
      <c r="AG61" s="46">
        <f>(Q61-Q49)/Q49</f>
        <v>2.8511503051689861E-2</v>
      </c>
      <c r="AH61" s="45">
        <f>(R61-R49)/R49</f>
        <v>3.0997467789493093E-2</v>
      </c>
      <c r="AI61" s="45">
        <f>(S61-S49)/S49</f>
        <v>4.9117835014309351E-2</v>
      </c>
      <c r="AJ61" s="44">
        <f>(T61-T49)/T49</f>
        <v>5.8189702443370211E-2</v>
      </c>
      <c r="AK61" s="40"/>
      <c r="AL61" s="46">
        <f t="shared" si="33"/>
        <v>3.9148752527211617E-3</v>
      </c>
      <c r="AM61" s="45">
        <f t="shared" si="33"/>
        <v>4.1167205910903615E-3</v>
      </c>
      <c r="AN61" s="45">
        <f t="shared" si="33"/>
        <v>3.497096350304485E-4</v>
      </c>
      <c r="AO61" s="44">
        <f t="shared" si="33"/>
        <v>2.6916692240546158E-3</v>
      </c>
      <c r="AP61" s="45"/>
      <c r="AQ61" s="46">
        <f t="shared" si="34"/>
        <v>0</v>
      </c>
      <c r="AR61" s="45">
        <f t="shared" si="34"/>
        <v>0</v>
      </c>
      <c r="AS61" s="45">
        <f t="shared" si="34"/>
        <v>0</v>
      </c>
      <c r="AT61" s="44">
        <f t="shared" si="34"/>
        <v>0</v>
      </c>
      <c r="AU61" s="40"/>
      <c r="AV61" s="50">
        <f t="shared" si="7"/>
        <v>0</v>
      </c>
      <c r="AW61" s="49">
        <f t="shared" si="8"/>
        <v>0</v>
      </c>
      <c r="AX61" s="49">
        <f t="shared" si="9"/>
        <v>0</v>
      </c>
      <c r="AY61" s="48">
        <f t="shared" si="10"/>
        <v>0</v>
      </c>
      <c r="AZ61" s="40"/>
      <c r="BA61" s="46">
        <f t="shared" si="11"/>
        <v>1.2232060286665458E-3</v>
      </c>
      <c r="BB61" s="45">
        <f t="shared" si="12"/>
        <v>1.4250513670357456E-3</v>
      </c>
      <c r="BC61" s="45">
        <f t="shared" si="13"/>
        <v>-2.3419595890241673E-3</v>
      </c>
      <c r="BD61" s="47"/>
      <c r="BE61" s="40"/>
      <c r="BF61" s="46">
        <f>(Q61-(MAX($Q$3:Q61)))/(MAX($Q$3:Q61))</f>
        <v>-1.2906365518138298E-3</v>
      </c>
      <c r="BG61" s="45">
        <f>(R61-(MAX($R$3:R61)))/(MAX($R$3:R61))</f>
        <v>-2.6388287822332935E-4</v>
      </c>
      <c r="BH61" s="45">
        <f>(S61-(MAX($S$3:S61)))/(MAX($S$3:S61))</f>
        <v>0</v>
      </c>
      <c r="BI61" s="44">
        <f>(T61-(MAX($T$3:T61)))/(MAX($T$3:T61))</f>
        <v>0</v>
      </c>
      <c r="BJ61" s="40"/>
      <c r="BK61" s="46">
        <f t="shared" si="14"/>
        <v>1.0490736881014193E-2</v>
      </c>
      <c r="BL61" s="45">
        <f t="shared" si="15"/>
        <v>1.110233362512541E-2</v>
      </c>
      <c r="BM61" s="45">
        <f t="shared" si="25"/>
        <v>2.0877831430842826E-2</v>
      </c>
      <c r="BN61" s="44">
        <f t="shared" si="16"/>
        <v>2.2053275470548341E-2</v>
      </c>
      <c r="BO61" s="40"/>
      <c r="BP61" s="68">
        <f t="shared" si="41"/>
        <v>174.19236403008767</v>
      </c>
      <c r="BQ61" s="67">
        <f t="shared" si="41"/>
        <v>175.85943568866196</v>
      </c>
      <c r="BR61" s="67">
        <f t="shared" si="41"/>
        <v>201.23547391656462</v>
      </c>
      <c r="BS61" s="66">
        <f t="shared" si="41"/>
        <v>219.68983824408321</v>
      </c>
      <c r="BT61" s="40"/>
      <c r="BU61" s="46">
        <f t="shared" si="18"/>
        <v>0</v>
      </c>
      <c r="BV61" s="45">
        <f t="shared" si="19"/>
        <v>0</v>
      </c>
      <c r="BW61" s="45">
        <f t="shared" si="26"/>
        <v>0</v>
      </c>
      <c r="BX61" s="44">
        <f t="shared" si="20"/>
        <v>0</v>
      </c>
      <c r="BY61" s="40"/>
      <c r="BZ61" s="68">
        <f t="shared" si="42"/>
        <v>86.002564368506896</v>
      </c>
      <c r="CA61" s="67">
        <f t="shared" si="42"/>
        <v>86.172458933786004</v>
      </c>
      <c r="CB61" s="67">
        <f t="shared" si="42"/>
        <v>54.258597004022519</v>
      </c>
      <c r="CC61" s="66">
        <f t="shared" si="42"/>
        <v>52.743058799212903</v>
      </c>
    </row>
    <row r="62" spans="1:81">
      <c r="A62" s="74" t="s">
        <v>3</v>
      </c>
      <c r="B62" s="207"/>
      <c r="C62" s="79">
        <f t="shared" si="44"/>
        <v>8.0967766751288472E-2</v>
      </c>
      <c r="D62" s="79">
        <f t="shared" si="44"/>
        <v>8.0679483416495446E-2</v>
      </c>
      <c r="E62" s="79">
        <f t="shared" si="44"/>
        <v>7.5620358630682727E-2</v>
      </c>
      <c r="F62" s="79">
        <f t="shared" si="44"/>
        <v>0.22162360450086349</v>
      </c>
      <c r="G62" s="79">
        <f t="shared" si="44"/>
        <v>0.19980785949634394</v>
      </c>
      <c r="I62" s="65">
        <f t="shared" si="22"/>
        <v>38748</v>
      </c>
      <c r="J62" s="64"/>
      <c r="K62" s="43">
        <f t="shared" si="23"/>
        <v>3.0969915873383602E-2</v>
      </c>
      <c r="L62" s="34">
        <f t="shared" si="23"/>
        <v>3.1149698038304807E-2</v>
      </c>
      <c r="M62" s="34">
        <v>2.6478595718084197E-2</v>
      </c>
      <c r="N62" s="42">
        <v>2.9848172598212486E-2</v>
      </c>
      <c r="O62" s="84">
        <f t="shared" si="0"/>
        <v>3.013658254005027E-2</v>
      </c>
      <c r="P62" s="24"/>
      <c r="Q62" s="237">
        <v>15444.95</v>
      </c>
      <c r="R62" s="246">
        <v>15626.29</v>
      </c>
      <c r="S62" s="246">
        <f t="shared" si="43"/>
        <v>11207.867767830292</v>
      </c>
      <c r="T62" s="242">
        <f t="shared" si="43"/>
        <v>11932.968236358816</v>
      </c>
      <c r="U62" s="164">
        <f t="shared" si="1"/>
        <v>14708.798887459092</v>
      </c>
      <c r="V62" s="24"/>
      <c r="W62" s="62">
        <f t="shared" si="2"/>
        <v>0.54449500000000006</v>
      </c>
      <c r="X62" s="61">
        <f t="shared" si="32"/>
        <v>0.56262900000000005</v>
      </c>
      <c r="Y62" s="61">
        <f t="shared" si="32"/>
        <v>0.1207867767830292</v>
      </c>
      <c r="Z62" s="60">
        <f t="shared" si="4"/>
        <v>0.19329682363588163</v>
      </c>
      <c r="AA62" s="24"/>
      <c r="AB62" s="43"/>
      <c r="AC62" s="34"/>
      <c r="AD62" s="34"/>
      <c r="AE62" s="42"/>
      <c r="AF62" s="24"/>
      <c r="AG62" s="43"/>
      <c r="AH62" s="34"/>
      <c r="AI62" s="34"/>
      <c r="AJ62" s="42"/>
      <c r="AK62" s="25"/>
      <c r="AL62" s="43">
        <f t="shared" si="33"/>
        <v>3.0969915873383602E-2</v>
      </c>
      <c r="AM62" s="34">
        <f t="shared" si="33"/>
        <v>3.1149698038304807E-2</v>
      </c>
      <c r="AN62" s="34">
        <f t="shared" si="33"/>
        <v>2.6478595718084197E-2</v>
      </c>
      <c r="AO62" s="42">
        <f t="shared" si="33"/>
        <v>2.9848172598212486E-2</v>
      </c>
      <c r="AP62" s="34"/>
      <c r="AQ62" s="43">
        <f t="shared" si="34"/>
        <v>0</v>
      </c>
      <c r="AR62" s="34">
        <f t="shared" si="34"/>
        <v>0</v>
      </c>
      <c r="AS62" s="34">
        <f t="shared" si="34"/>
        <v>0</v>
      </c>
      <c r="AT62" s="42">
        <f t="shared" si="34"/>
        <v>0</v>
      </c>
      <c r="AU62" s="25"/>
      <c r="AV62" s="59">
        <f t="shared" si="7"/>
        <v>0</v>
      </c>
      <c r="AW62" s="30">
        <f t="shared" si="8"/>
        <v>0</v>
      </c>
      <c r="AX62" s="30">
        <f t="shared" si="9"/>
        <v>0</v>
      </c>
      <c r="AY62" s="58">
        <f t="shared" si="10"/>
        <v>0</v>
      </c>
      <c r="AZ62" s="25"/>
      <c r="BA62" s="43">
        <f t="shared" si="11"/>
        <v>1.1217432751711165E-3</v>
      </c>
      <c r="BB62" s="34">
        <f t="shared" si="12"/>
        <v>1.3015254400923215E-3</v>
      </c>
      <c r="BC62" s="34">
        <f t="shared" si="13"/>
        <v>-3.3695768801282888E-3</v>
      </c>
      <c r="BD62" s="57"/>
      <c r="BE62" s="25"/>
      <c r="BF62" s="43">
        <f>(Q62-(MAX($Q$3:Q62)))/(MAX($Q$3:Q62))</f>
        <v>0</v>
      </c>
      <c r="BG62" s="34">
        <f>(R62-(MAX($R$3:R62)))/(MAX($R$3:R62))</f>
        <v>0</v>
      </c>
      <c r="BH62" s="34">
        <f>(S62-(MAX($S$3:S62)))/(MAX($S$3:S62))</f>
        <v>0</v>
      </c>
      <c r="BI62" s="42">
        <f>(T62-(MAX($T$3:T62)))/(MAX($T$3:T62))</f>
        <v>0</v>
      </c>
      <c r="BJ62" s="25"/>
      <c r="BK62" s="43">
        <f t="shared" si="14"/>
        <v>0</v>
      </c>
      <c r="BL62" s="34">
        <f t="shared" si="15"/>
        <v>0</v>
      </c>
      <c r="BM62" s="34">
        <f t="shared" si="25"/>
        <v>0</v>
      </c>
      <c r="BN62" s="42">
        <f t="shared" si="16"/>
        <v>0</v>
      </c>
      <c r="BO62" s="25"/>
      <c r="BP62" s="37">
        <f t="shared" si="41"/>
        <v>174.19236403008767</v>
      </c>
      <c r="BQ62" s="36">
        <f t="shared" si="41"/>
        <v>175.85943568866196</v>
      </c>
      <c r="BR62" s="36">
        <f t="shared" si="41"/>
        <v>201.23547391656462</v>
      </c>
      <c r="BS62" s="38">
        <f t="shared" si="41"/>
        <v>219.68983824408321</v>
      </c>
      <c r="BT62" s="25"/>
      <c r="BU62" s="43">
        <f t="shared" si="18"/>
        <v>0</v>
      </c>
      <c r="BV62" s="34">
        <f t="shared" si="19"/>
        <v>0</v>
      </c>
      <c r="BW62" s="34">
        <f t="shared" si="26"/>
        <v>0</v>
      </c>
      <c r="BX62" s="42">
        <f t="shared" si="20"/>
        <v>0</v>
      </c>
      <c r="BY62" s="25"/>
      <c r="BZ62" s="37">
        <f t="shared" si="42"/>
        <v>86.002564368506896</v>
      </c>
      <c r="CA62" s="36">
        <f t="shared" si="42"/>
        <v>86.172458933786004</v>
      </c>
      <c r="CB62" s="36">
        <f t="shared" si="42"/>
        <v>54.258597004022519</v>
      </c>
      <c r="CC62" s="38">
        <f t="shared" si="42"/>
        <v>52.743058799212903</v>
      </c>
    </row>
    <row r="63" spans="1:81">
      <c r="A63" s="72" t="s">
        <v>2</v>
      </c>
      <c r="C63" s="79">
        <f t="shared" si="44"/>
        <v>5.8294106571267212E-2</v>
      </c>
      <c r="D63" s="79">
        <f t="shared" si="44"/>
        <v>5.7592186995081063E-2</v>
      </c>
      <c r="E63" s="79">
        <f t="shared" si="44"/>
        <v>5.5170575692963464E-2</v>
      </c>
      <c r="F63" s="79">
        <f t="shared" si="44"/>
        <v>0.12148296749594945</v>
      </c>
      <c r="G63" s="79">
        <f t="shared" si="44"/>
        <v>0.14492420202104728</v>
      </c>
      <c r="I63" s="65">
        <f t="shared" si="22"/>
        <v>38776</v>
      </c>
      <c r="J63" s="64"/>
      <c r="K63" s="43">
        <f t="shared" si="23"/>
        <v>5.5442070061735294E-3</v>
      </c>
      <c r="L63" s="34">
        <f t="shared" si="23"/>
        <v>5.7377662900151005E-3</v>
      </c>
      <c r="M63" s="34">
        <v>2.7142363243253254E-3</v>
      </c>
      <c r="N63" s="42">
        <v>1.0800405962684057E-2</v>
      </c>
      <c r="O63" s="84">
        <f t="shared" si="0"/>
        <v>4.7108736728401959E-3</v>
      </c>
      <c r="P63" s="24"/>
      <c r="Q63" s="237">
        <v>15530.58</v>
      </c>
      <c r="R63" s="246">
        <v>15715.95</v>
      </c>
      <c r="S63" s="246">
        <f t="shared" si="43"/>
        <v>11238.288569643972</v>
      </c>
      <c r="T63" s="242">
        <f t="shared" si="43"/>
        <v>12061.849137651305</v>
      </c>
      <c r="U63" s="164">
        <f t="shared" si="1"/>
        <v>14778.090180897125</v>
      </c>
      <c r="V63" s="24"/>
      <c r="W63" s="62">
        <f t="shared" si="2"/>
        <v>0.55305799999999994</v>
      </c>
      <c r="X63" s="61">
        <f t="shared" si="32"/>
        <v>0.57159500000000008</v>
      </c>
      <c r="Y63" s="61">
        <f t="shared" si="32"/>
        <v>0.12382885696439716</v>
      </c>
      <c r="Z63" s="60">
        <f t="shared" si="4"/>
        <v>0.20618491376513048</v>
      </c>
      <c r="AA63" s="24"/>
      <c r="AB63" s="43"/>
      <c r="AC63" s="34"/>
      <c r="AD63" s="34"/>
      <c r="AE63" s="42"/>
      <c r="AF63" s="24"/>
      <c r="AG63" s="43"/>
      <c r="AH63" s="34"/>
      <c r="AI63" s="34"/>
      <c r="AJ63" s="42"/>
      <c r="AK63" s="25"/>
      <c r="AL63" s="43">
        <f t="shared" si="33"/>
        <v>5.5442070061735294E-3</v>
      </c>
      <c r="AM63" s="34">
        <f t="shared" si="33"/>
        <v>5.7377662900151005E-3</v>
      </c>
      <c r="AN63" s="34">
        <f t="shared" si="33"/>
        <v>2.7142363243253254E-3</v>
      </c>
      <c r="AO63" s="42">
        <f t="shared" si="33"/>
        <v>1.0800405962684057E-2</v>
      </c>
      <c r="AP63" s="34"/>
      <c r="AQ63" s="43">
        <f t="shared" si="34"/>
        <v>0</v>
      </c>
      <c r="AR63" s="34">
        <f t="shared" si="34"/>
        <v>0</v>
      </c>
      <c r="AS63" s="34">
        <f t="shared" si="34"/>
        <v>0</v>
      </c>
      <c r="AT63" s="42">
        <f t="shared" si="34"/>
        <v>0</v>
      </c>
      <c r="AU63" s="25"/>
      <c r="AV63" s="59">
        <f t="shared" si="7"/>
        <v>0</v>
      </c>
      <c r="AW63" s="30">
        <f t="shared" si="8"/>
        <v>0</v>
      </c>
      <c r="AX63" s="30">
        <f t="shared" si="9"/>
        <v>0</v>
      </c>
      <c r="AY63" s="58">
        <f t="shared" si="10"/>
        <v>0</v>
      </c>
      <c r="AZ63" s="25"/>
      <c r="BA63" s="43">
        <f t="shared" si="11"/>
        <v>-5.2561989565105272E-3</v>
      </c>
      <c r="BB63" s="34">
        <f t="shared" si="12"/>
        <v>-5.062639672668956E-3</v>
      </c>
      <c r="BC63" s="34">
        <f t="shared" si="13"/>
        <v>-8.0861696383587311E-3</v>
      </c>
      <c r="BD63" s="57"/>
      <c r="BE63" s="25"/>
      <c r="BF63" s="43">
        <f>(Q63-(MAX($Q$3:Q63)))/(MAX($Q$3:Q63))</f>
        <v>0</v>
      </c>
      <c r="BG63" s="34">
        <f>(R63-(MAX($R$3:R63)))/(MAX($R$3:R63))</f>
        <v>0</v>
      </c>
      <c r="BH63" s="34">
        <f>(S63-(MAX($S$3:S63)))/(MAX($S$3:S63))</f>
        <v>0</v>
      </c>
      <c r="BI63" s="42">
        <f>(T63-(MAX($T$3:T63)))/(MAX($T$3:T63))</f>
        <v>0</v>
      </c>
      <c r="BJ63" s="25"/>
      <c r="BK63" s="43">
        <f t="shared" si="14"/>
        <v>0</v>
      </c>
      <c r="BL63" s="34">
        <f t="shared" si="15"/>
        <v>0</v>
      </c>
      <c r="BM63" s="34">
        <f t="shared" si="25"/>
        <v>0</v>
      </c>
      <c r="BN63" s="42">
        <f t="shared" si="16"/>
        <v>0</v>
      </c>
      <c r="BO63" s="25"/>
      <c r="BP63" s="37">
        <f t="shared" si="41"/>
        <v>174.19236403008767</v>
      </c>
      <c r="BQ63" s="36">
        <f t="shared" si="41"/>
        <v>175.85943568866196</v>
      </c>
      <c r="BR63" s="36">
        <f t="shared" si="41"/>
        <v>201.23547391656462</v>
      </c>
      <c r="BS63" s="38">
        <f t="shared" si="41"/>
        <v>219.68983824408321</v>
      </c>
      <c r="BT63" s="25"/>
      <c r="BU63" s="43">
        <f t="shared" si="18"/>
        <v>0</v>
      </c>
      <c r="BV63" s="34">
        <f t="shared" si="19"/>
        <v>0</v>
      </c>
      <c r="BW63" s="34">
        <f t="shared" si="26"/>
        <v>0</v>
      </c>
      <c r="BX63" s="42">
        <f t="shared" si="20"/>
        <v>0</v>
      </c>
      <c r="BY63" s="25"/>
      <c r="BZ63" s="37">
        <f t="shared" si="42"/>
        <v>86.002564368506896</v>
      </c>
      <c r="CA63" s="36">
        <f t="shared" si="42"/>
        <v>86.172458933786004</v>
      </c>
      <c r="CB63" s="36">
        <f t="shared" si="42"/>
        <v>54.258597004022519</v>
      </c>
      <c r="CC63" s="38">
        <f t="shared" si="42"/>
        <v>52.743058799212903</v>
      </c>
    </row>
    <row r="64" spans="1:81" s="69" customFormat="1">
      <c r="A64" s="72" t="s">
        <v>1</v>
      </c>
      <c r="B64" s="25"/>
      <c r="C64" s="79">
        <f t="shared" si="44"/>
        <v>3.2022327494399816E-2</v>
      </c>
      <c r="D64" s="79">
        <f t="shared" si="44"/>
        <v>3.0940464106961496E-2</v>
      </c>
      <c r="E64" s="79">
        <f t="shared" si="44"/>
        <v>3.0095403295750112E-2</v>
      </c>
      <c r="F64" s="79">
        <f t="shared" si="44"/>
        <v>3.8448567061827754E-2</v>
      </c>
      <c r="G64" s="79">
        <f t="shared" si="44"/>
        <v>3.4997581538393607E-2</v>
      </c>
      <c r="H64"/>
      <c r="I64" s="112">
        <f t="shared" si="22"/>
        <v>38807</v>
      </c>
      <c r="J64" s="113"/>
      <c r="K64" s="114">
        <f t="shared" si="23"/>
        <v>1.2199801939142052E-2</v>
      </c>
      <c r="L64" s="115">
        <f t="shared" si="23"/>
        <v>1.2429410885119951E-2</v>
      </c>
      <c r="M64" s="115">
        <v>1.2448602555591659E-2</v>
      </c>
      <c r="N64" s="116">
        <v>1.7049149491338511E-2</v>
      </c>
      <c r="O64" s="130">
        <f t="shared" si="0"/>
        <v>1.1366468605808719E-2</v>
      </c>
      <c r="P64" s="111"/>
      <c r="Q64" s="236">
        <v>15720.05</v>
      </c>
      <c r="R64" s="245">
        <v>15911.29</v>
      </c>
      <c r="S64" s="245">
        <f t="shared" si="43"/>
        <v>11378.189557452519</v>
      </c>
      <c r="T64" s="241">
        <f t="shared" si="43"/>
        <v>12267.493406741094</v>
      </c>
      <c r="U64" s="163">
        <f t="shared" si="1"/>
        <v>14946.064878992103</v>
      </c>
      <c r="V64" s="111"/>
      <c r="W64" s="118">
        <f t="shared" si="2"/>
        <v>0.57200499999999987</v>
      </c>
      <c r="X64" s="119">
        <f t="shared" si="32"/>
        <v>0.59112900000000013</v>
      </c>
      <c r="Y64" s="119">
        <f t="shared" si="32"/>
        <v>0.13781895574525188</v>
      </c>
      <c r="Z64" s="120">
        <f t="shared" si="4"/>
        <v>0.2267493406741094</v>
      </c>
      <c r="AA64" s="111"/>
      <c r="AB64" s="114">
        <f>(Q64-Q61)/Q61</f>
        <v>4.9333188260588884E-2</v>
      </c>
      <c r="AC64" s="115">
        <f>(R64-R61)/R61</f>
        <v>4.9956315856156501E-2</v>
      </c>
      <c r="AD64" s="115">
        <f>(S64-S61)/S61</f>
        <v>4.2077608398571845E-2</v>
      </c>
      <c r="AE64" s="116">
        <f>(T64-T61)/T61</f>
        <v>5.8718620300955884E-2</v>
      </c>
      <c r="AF64" s="111"/>
      <c r="AG64" s="114"/>
      <c r="AH64" s="115"/>
      <c r="AI64" s="115"/>
      <c r="AJ64" s="116"/>
      <c r="AK64" s="110"/>
      <c r="AL64" s="114">
        <f t="shared" si="33"/>
        <v>1.2199801939142052E-2</v>
      </c>
      <c r="AM64" s="115">
        <f t="shared" si="33"/>
        <v>1.2429410885119951E-2</v>
      </c>
      <c r="AN64" s="115">
        <f t="shared" si="33"/>
        <v>1.2448602555591659E-2</v>
      </c>
      <c r="AO64" s="116">
        <f t="shared" si="33"/>
        <v>1.7049149491338511E-2</v>
      </c>
      <c r="AP64" s="115"/>
      <c r="AQ64" s="114">
        <f t="shared" si="34"/>
        <v>0</v>
      </c>
      <c r="AR64" s="115">
        <f t="shared" si="34"/>
        <v>0</v>
      </c>
      <c r="AS64" s="115">
        <f t="shared" si="34"/>
        <v>0</v>
      </c>
      <c r="AT64" s="116">
        <f t="shared" si="34"/>
        <v>0</v>
      </c>
      <c r="AU64" s="110"/>
      <c r="AV64" s="121">
        <f t="shared" si="7"/>
        <v>0</v>
      </c>
      <c r="AW64" s="122">
        <f t="shared" si="8"/>
        <v>0</v>
      </c>
      <c r="AX64" s="122">
        <f t="shared" si="9"/>
        <v>0</v>
      </c>
      <c r="AY64" s="123">
        <f t="shared" si="10"/>
        <v>0</v>
      </c>
      <c r="AZ64" s="110"/>
      <c r="BA64" s="114">
        <f t="shared" si="11"/>
        <v>-4.8493475521964591E-3</v>
      </c>
      <c r="BB64" s="115">
        <f t="shared" si="12"/>
        <v>-4.6197386062185597E-3</v>
      </c>
      <c r="BC64" s="115">
        <f t="shared" si="13"/>
        <v>-4.600546935746852E-3</v>
      </c>
      <c r="BD64" s="124"/>
      <c r="BE64" s="110"/>
      <c r="BF64" s="114">
        <f>(Q64-(MAX($Q$3:Q64)))/(MAX($Q$3:Q64))</f>
        <v>0</v>
      </c>
      <c r="BG64" s="115">
        <f>(R64-(MAX($R$3:R64)))/(MAX($R$3:R64))</f>
        <v>0</v>
      </c>
      <c r="BH64" s="115">
        <f>(S64-(MAX($S$3:S64)))/(MAX($S$3:S64))</f>
        <v>0</v>
      </c>
      <c r="BI64" s="116">
        <f>(T64-(MAX($T$3:T64)))/(MAX($T$3:T64))</f>
        <v>0</v>
      </c>
      <c r="BJ64" s="110"/>
      <c r="BK64" s="114">
        <f t="shared" si="14"/>
        <v>4.9333188260588884E-2</v>
      </c>
      <c r="BL64" s="115">
        <f t="shared" si="15"/>
        <v>4.9956315856156501E-2</v>
      </c>
      <c r="BM64" s="115">
        <f t="shared" si="25"/>
        <v>4.2077608398571845E-2</v>
      </c>
      <c r="BN64" s="116">
        <f t="shared" si="16"/>
        <v>5.8718620300955884E-2</v>
      </c>
      <c r="BO64" s="110"/>
      <c r="BP64" s="125">
        <f t="shared" si="41"/>
        <v>182.78582871834104</v>
      </c>
      <c r="BQ64" s="126">
        <f t="shared" si="41"/>
        <v>184.6447252042102</v>
      </c>
      <c r="BR64" s="126">
        <f t="shared" si="41"/>
        <v>209.70298138392684</v>
      </c>
      <c r="BS64" s="127">
        <f t="shared" si="41"/>
        <v>232.58972243991596</v>
      </c>
      <c r="BT64" s="110"/>
      <c r="BU64" s="114">
        <f t="shared" si="18"/>
        <v>0</v>
      </c>
      <c r="BV64" s="115">
        <f t="shared" si="19"/>
        <v>0</v>
      </c>
      <c r="BW64" s="115">
        <f t="shared" si="26"/>
        <v>0</v>
      </c>
      <c r="BX64" s="116">
        <f t="shared" si="20"/>
        <v>0</v>
      </c>
      <c r="BY64" s="110"/>
      <c r="BZ64" s="125">
        <f t="shared" si="42"/>
        <v>86.002564368506896</v>
      </c>
      <c r="CA64" s="126">
        <f t="shared" si="42"/>
        <v>86.172458933786004</v>
      </c>
      <c r="CB64" s="126">
        <f t="shared" si="42"/>
        <v>54.258597004022519</v>
      </c>
      <c r="CC64" s="127">
        <f t="shared" si="42"/>
        <v>52.743058799212903</v>
      </c>
    </row>
    <row r="65" spans="1:81">
      <c r="A65" s="72" t="s">
        <v>95</v>
      </c>
      <c r="C65" s="79">
        <f t="shared" si="44"/>
        <v>0.15740702606976642</v>
      </c>
      <c r="D65" s="79">
        <f t="shared" si="44"/>
        <v>0.15855097545626173</v>
      </c>
      <c r="E65" s="79">
        <f t="shared" si="44"/>
        <v>0.14875713318502726</v>
      </c>
      <c r="F65" s="79">
        <f t="shared" si="44"/>
        <v>0.18398826898926823</v>
      </c>
      <c r="G65" s="79">
        <f t="shared" si="44"/>
        <v>1.3592246192282831E-2</v>
      </c>
      <c r="I65" s="65">
        <f t="shared" si="22"/>
        <v>38837</v>
      </c>
      <c r="J65" s="64"/>
      <c r="K65" s="43">
        <f t="shared" si="23"/>
        <v>-1.2531766756462837E-4</v>
      </c>
      <c r="L65" s="34">
        <f t="shared" si="23"/>
        <v>6.473390906691634E-5</v>
      </c>
      <c r="M65" s="34">
        <v>1.3423944535371879E-2</v>
      </c>
      <c r="N65" s="42">
        <v>2.7885317917534236E-2</v>
      </c>
      <c r="O65" s="84">
        <f t="shared" si="0"/>
        <v>-9.5865100089796175E-4</v>
      </c>
      <c r="P65" s="24"/>
      <c r="Q65" s="237">
        <v>15718.08</v>
      </c>
      <c r="R65" s="246">
        <v>15912.32</v>
      </c>
      <c r="S65" s="246">
        <f t="shared" si="43"/>
        <v>11530.929742984708</v>
      </c>
      <c r="T65" s="242">
        <f t="shared" si="43"/>
        <v>12609.576360439325</v>
      </c>
      <c r="U65" s="164">
        <f t="shared" si="1"/>
        <v>14931.736818936371</v>
      </c>
      <c r="V65" s="24"/>
      <c r="W65" s="62">
        <f t="shared" si="2"/>
        <v>0.57180799999999998</v>
      </c>
      <c r="X65" s="61">
        <f t="shared" si="32"/>
        <v>0.59123199999999998</v>
      </c>
      <c r="Y65" s="61">
        <f t="shared" si="32"/>
        <v>0.15309297429847082</v>
      </c>
      <c r="Z65" s="60">
        <f t="shared" si="4"/>
        <v>0.26095763604393252</v>
      </c>
      <c r="AA65" s="24"/>
      <c r="AB65" s="43"/>
      <c r="AC65" s="34"/>
      <c r="AD65" s="34"/>
      <c r="AE65" s="42"/>
      <c r="AF65" s="24"/>
      <c r="AG65" s="43"/>
      <c r="AH65" s="34"/>
      <c r="AI65" s="34"/>
      <c r="AJ65" s="42"/>
      <c r="AK65" s="25"/>
      <c r="AL65" s="43">
        <f t="shared" si="33"/>
        <v>-1.2531766756462837E-4</v>
      </c>
      <c r="AM65" s="34">
        <f t="shared" si="33"/>
        <v>6.473390906691634E-5</v>
      </c>
      <c r="AN65" s="34">
        <f t="shared" si="33"/>
        <v>1.3423944535371879E-2</v>
      </c>
      <c r="AO65" s="42">
        <f t="shared" si="33"/>
        <v>2.7885317917534236E-2</v>
      </c>
      <c r="AP65" s="34"/>
      <c r="AQ65" s="43">
        <f t="shared" si="34"/>
        <v>-1.2531766756462837E-4</v>
      </c>
      <c r="AR65" s="34">
        <f t="shared" si="34"/>
        <v>0</v>
      </c>
      <c r="AS65" s="34">
        <f t="shared" si="34"/>
        <v>0</v>
      </c>
      <c r="AT65" s="42">
        <f t="shared" si="34"/>
        <v>0</v>
      </c>
      <c r="AU65" s="25"/>
      <c r="AV65" s="59">
        <f t="shared" si="7"/>
        <v>1.5704517803838709E-4</v>
      </c>
      <c r="AW65" s="30">
        <f t="shared" si="8"/>
        <v>0</v>
      </c>
      <c r="AX65" s="30">
        <f t="shared" si="9"/>
        <v>0</v>
      </c>
      <c r="AY65" s="58">
        <f t="shared" si="10"/>
        <v>0</v>
      </c>
      <c r="AZ65" s="25"/>
      <c r="BA65" s="43">
        <f t="shared" si="11"/>
        <v>-2.8010635585098864E-2</v>
      </c>
      <c r="BB65" s="34">
        <f t="shared" si="12"/>
        <v>-2.7820584008467319E-2</v>
      </c>
      <c r="BC65" s="34">
        <f t="shared" si="13"/>
        <v>-1.4461373382162357E-2</v>
      </c>
      <c r="BD65" s="57"/>
      <c r="BE65" s="25"/>
      <c r="BF65" s="43">
        <f>(Q65-(MAX($Q$3:Q65)))/(MAX($Q$3:Q65))</f>
        <v>-1.2531766756462893E-4</v>
      </c>
      <c r="BG65" s="34">
        <f>(R65-(MAX($R$3:R65)))/(MAX($R$3:R65))</f>
        <v>0</v>
      </c>
      <c r="BH65" s="34">
        <f>(S65-(MAX($S$3:S65)))/(MAX($S$3:S65))</f>
        <v>0</v>
      </c>
      <c r="BI65" s="42">
        <f>(T65-(MAX($T$3:T65)))/(MAX($T$3:T65))</f>
        <v>0</v>
      </c>
      <c r="BJ65" s="25"/>
      <c r="BK65" s="43">
        <f t="shared" si="14"/>
        <v>0</v>
      </c>
      <c r="BL65" s="34">
        <f t="shared" si="15"/>
        <v>0</v>
      </c>
      <c r="BM65" s="34">
        <f t="shared" si="25"/>
        <v>0</v>
      </c>
      <c r="BN65" s="42">
        <f t="shared" si="16"/>
        <v>0</v>
      </c>
      <c r="BO65" s="25"/>
      <c r="BP65" s="37">
        <f t="shared" si="41"/>
        <v>182.78582871834104</v>
      </c>
      <c r="BQ65" s="36">
        <f t="shared" si="41"/>
        <v>184.6447252042102</v>
      </c>
      <c r="BR65" s="36">
        <f t="shared" si="41"/>
        <v>209.70298138392684</v>
      </c>
      <c r="BS65" s="38">
        <f t="shared" si="41"/>
        <v>232.58972243991596</v>
      </c>
      <c r="BT65" s="25"/>
      <c r="BU65" s="43">
        <f t="shared" si="18"/>
        <v>0</v>
      </c>
      <c r="BV65" s="34">
        <f t="shared" si="19"/>
        <v>0</v>
      </c>
      <c r="BW65" s="34">
        <f t="shared" si="26"/>
        <v>0</v>
      </c>
      <c r="BX65" s="42">
        <f t="shared" si="20"/>
        <v>0</v>
      </c>
      <c r="BY65" s="25"/>
      <c r="BZ65" s="37">
        <f t="shared" si="42"/>
        <v>86.002564368506896</v>
      </c>
      <c r="CA65" s="36">
        <f t="shared" si="42"/>
        <v>86.172458933786004</v>
      </c>
      <c r="CB65" s="36">
        <f t="shared" si="42"/>
        <v>54.258597004022519</v>
      </c>
      <c r="CC65" s="38">
        <f t="shared" si="42"/>
        <v>52.743058799212903</v>
      </c>
    </row>
    <row r="66" spans="1:81">
      <c r="A66" s="157" t="s">
        <v>0</v>
      </c>
      <c r="I66" s="65">
        <f t="shared" si="22"/>
        <v>38868</v>
      </c>
      <c r="J66" s="64"/>
      <c r="K66" s="43">
        <f t="shared" si="23"/>
        <v>-1.5485351900486499E-2</v>
      </c>
      <c r="L66" s="34">
        <f t="shared" si="23"/>
        <v>-1.4742664803121142E-2</v>
      </c>
      <c r="M66" s="34">
        <v>-2.8779359912528335E-2</v>
      </c>
      <c r="N66" s="42">
        <v>-2.4454155196330762E-2</v>
      </c>
      <c r="O66" s="84">
        <f t="shared" si="0"/>
        <v>-1.6318685233819831E-2</v>
      </c>
      <c r="P66" s="24"/>
      <c r="Q66" s="237">
        <v>15474.68</v>
      </c>
      <c r="R66" s="246">
        <v>15677.73</v>
      </c>
      <c r="S66" s="246">
        <f t="shared" si="43"/>
        <v>11199.076965785274</v>
      </c>
      <c r="T66" s="242">
        <f t="shared" si="43"/>
        <v>12301.219823161158</v>
      </c>
      <c r="U66" s="164">
        <f t="shared" si="1"/>
        <v>14688.07050579391</v>
      </c>
      <c r="V66" s="24"/>
      <c r="W66" s="62">
        <f t="shared" si="2"/>
        <v>0.54746800000000007</v>
      </c>
      <c r="X66" s="61">
        <f t="shared" si="32"/>
        <v>0.56777299999999997</v>
      </c>
      <c r="Y66" s="61">
        <f t="shared" si="32"/>
        <v>0.11990769657852743</v>
      </c>
      <c r="Z66" s="60">
        <f t="shared" si="4"/>
        <v>0.23012198231611583</v>
      </c>
      <c r="AA66" s="24"/>
      <c r="AB66" s="43"/>
      <c r="AC66" s="34"/>
      <c r="AD66" s="34"/>
      <c r="AE66" s="42"/>
      <c r="AF66" s="24"/>
      <c r="AG66" s="43"/>
      <c r="AH66" s="34"/>
      <c r="AI66" s="34"/>
      <c r="AJ66" s="42"/>
      <c r="AK66" s="25"/>
      <c r="AL66" s="43">
        <f t="shared" si="33"/>
        <v>-1.5485351900486499E-2</v>
      </c>
      <c r="AM66" s="34">
        <f t="shared" si="33"/>
        <v>-1.4742664803121142E-2</v>
      </c>
      <c r="AN66" s="34">
        <f t="shared" si="33"/>
        <v>-2.8779359912528335E-2</v>
      </c>
      <c r="AO66" s="42">
        <f t="shared" si="33"/>
        <v>-2.4454155196330762E-2</v>
      </c>
      <c r="AP66" s="34"/>
      <c r="AQ66" s="43">
        <f t="shared" si="34"/>
        <v>-1.5485351900486499E-2</v>
      </c>
      <c r="AR66" s="34">
        <f t="shared" si="34"/>
        <v>-1.4742664803121142E-2</v>
      </c>
      <c r="AS66" s="34">
        <f t="shared" si="34"/>
        <v>-2.8779359912528335E-2</v>
      </c>
      <c r="AT66" s="42">
        <f t="shared" si="34"/>
        <v>-2.4454155196330762E-2</v>
      </c>
      <c r="AU66" s="25"/>
      <c r="AV66" s="59">
        <f t="shared" si="7"/>
        <v>2.3979612348190082</v>
      </c>
      <c r="AW66" s="30">
        <f t="shared" si="8"/>
        <v>2.1734616549718693</v>
      </c>
      <c r="AX66" s="30">
        <f t="shared" si="9"/>
        <v>8.2825155697484298</v>
      </c>
      <c r="AY66" s="58">
        <f t="shared" si="10"/>
        <v>5.9800570636623087</v>
      </c>
      <c r="AZ66" s="25"/>
      <c r="BA66" s="43">
        <f t="shared" si="11"/>
        <v>8.9688032958442632E-3</v>
      </c>
      <c r="BB66" s="34">
        <f t="shared" si="12"/>
        <v>9.7114903932096208E-3</v>
      </c>
      <c r="BC66" s="34">
        <f t="shared" si="13"/>
        <v>-4.3252047161975726E-3</v>
      </c>
      <c r="BD66" s="57"/>
      <c r="BE66" s="25"/>
      <c r="BF66" s="43">
        <f>(Q66-(MAX($Q$3:Q66)))/(MAX($Q$3:Q66))</f>
        <v>-1.5608728979869592E-2</v>
      </c>
      <c r="BG66" s="34">
        <f>(R66-(MAX($R$3:R66)))/(MAX($R$3:R66))</f>
        <v>-1.4742664803121114E-2</v>
      </c>
      <c r="BH66" s="34">
        <f>(S66-(MAX($S$3:S66)))/(MAX($S$3:S66))</f>
        <v>-2.8779359912528273E-2</v>
      </c>
      <c r="BI66" s="42">
        <f>(T66-(MAX($T$3:T66)))/(MAX($T$3:T66))</f>
        <v>-2.4454155196330755E-2</v>
      </c>
      <c r="BJ66" s="25"/>
      <c r="BK66" s="43">
        <f t="shared" si="14"/>
        <v>0</v>
      </c>
      <c r="BL66" s="34">
        <f t="shared" si="15"/>
        <v>0</v>
      </c>
      <c r="BM66" s="34">
        <f t="shared" si="25"/>
        <v>0</v>
      </c>
      <c r="BN66" s="42">
        <f t="shared" si="16"/>
        <v>0</v>
      </c>
      <c r="BO66" s="25"/>
      <c r="BP66" s="37">
        <f t="shared" si="41"/>
        <v>182.78582871834104</v>
      </c>
      <c r="BQ66" s="36">
        <f t="shared" si="41"/>
        <v>184.6447252042102</v>
      </c>
      <c r="BR66" s="36">
        <f t="shared" si="41"/>
        <v>209.70298138392684</v>
      </c>
      <c r="BS66" s="38">
        <f t="shared" si="41"/>
        <v>232.58972243991596</v>
      </c>
      <c r="BT66" s="25"/>
      <c r="BU66" s="43">
        <f t="shared" si="18"/>
        <v>0</v>
      </c>
      <c r="BV66" s="34">
        <f t="shared" si="19"/>
        <v>0</v>
      </c>
      <c r="BW66" s="34">
        <f t="shared" si="26"/>
        <v>0</v>
      </c>
      <c r="BX66" s="42">
        <f t="shared" si="20"/>
        <v>0</v>
      </c>
      <c r="BY66" s="25"/>
      <c r="BZ66" s="37">
        <f t="shared" si="42"/>
        <v>86.002564368506896</v>
      </c>
      <c r="CA66" s="36">
        <f t="shared" si="42"/>
        <v>86.172458933786004</v>
      </c>
      <c r="CB66" s="36">
        <f t="shared" si="42"/>
        <v>54.258597004022519</v>
      </c>
      <c r="CC66" s="38">
        <f t="shared" si="42"/>
        <v>52.743058799212903</v>
      </c>
    </row>
    <row r="67" spans="1:81" s="69" customFormat="1">
      <c r="A67"/>
      <c r="B67" s="25"/>
      <c r="C67" s="24"/>
      <c r="D67" s="24"/>
      <c r="E67" s="24"/>
      <c r="F67" s="24"/>
      <c r="G67" s="24"/>
      <c r="H67"/>
      <c r="I67" s="112">
        <f t="shared" si="22"/>
        <v>38898</v>
      </c>
      <c r="J67" s="113"/>
      <c r="K67" s="114">
        <f t="shared" si="23"/>
        <v>6.9106437095953765E-3</v>
      </c>
      <c r="L67" s="115">
        <f t="shared" si="23"/>
        <v>6.2298559804256914E-3</v>
      </c>
      <c r="M67" s="115">
        <v>1.3530192469568547E-3</v>
      </c>
      <c r="N67" s="116">
        <v>3.3615065132304167E-3</v>
      </c>
      <c r="O67" s="130">
        <f t="shared" si="0"/>
        <v>6.0773103762620431E-3</v>
      </c>
      <c r="P67" s="111"/>
      <c r="Q67" s="236">
        <v>15581.62</v>
      </c>
      <c r="R67" s="245">
        <v>15775.4</v>
      </c>
      <c r="S67" s="245">
        <f t="shared" si="43"/>
        <v>11214.229532468133</v>
      </c>
      <c r="T67" s="241">
        <f t="shared" si="43"/>
        <v>12342.570453717393</v>
      </c>
      <c r="U67" s="163">
        <f t="shared" si="1"/>
        <v>14777.334469086041</v>
      </c>
      <c r="V67" s="111"/>
      <c r="W67" s="118">
        <f t="shared" si="2"/>
        <v>0.55816200000000005</v>
      </c>
      <c r="X67" s="119">
        <f t="shared" si="32"/>
        <v>0.57753999999999994</v>
      </c>
      <c r="Y67" s="119">
        <f t="shared" si="32"/>
        <v>0.12142295324681326</v>
      </c>
      <c r="Z67" s="120">
        <f t="shared" si="4"/>
        <v>0.23425704537173933</v>
      </c>
      <c r="AA67" s="111"/>
      <c r="AB67" s="114">
        <f>(Q67-Q64)/Q64</f>
        <v>-8.8059516350137874E-3</v>
      </c>
      <c r="AC67" s="115">
        <f>(R67-R64)/R64</f>
        <v>-8.5404766049767943E-3</v>
      </c>
      <c r="AD67" s="115">
        <f>(S67-S64)/S64</f>
        <v>-1.4410027549329683E-2</v>
      </c>
      <c r="AE67" s="116">
        <f>(T67-T64)/T64</f>
        <v>6.1199989669481914E-3</v>
      </c>
      <c r="AF67" s="111"/>
      <c r="AG67" s="114"/>
      <c r="AH67" s="115"/>
      <c r="AI67" s="115"/>
      <c r="AJ67" s="116"/>
      <c r="AK67" s="110"/>
      <c r="AL67" s="114">
        <f t="shared" si="33"/>
        <v>6.9106437095953765E-3</v>
      </c>
      <c r="AM67" s="115">
        <f t="shared" si="33"/>
        <v>6.2298559804256914E-3</v>
      </c>
      <c r="AN67" s="115">
        <f t="shared" si="33"/>
        <v>1.3530192469568547E-3</v>
      </c>
      <c r="AO67" s="116">
        <f t="shared" si="33"/>
        <v>3.3615065132304167E-3</v>
      </c>
      <c r="AP67" s="115"/>
      <c r="AQ67" s="114">
        <f t="shared" si="34"/>
        <v>0</v>
      </c>
      <c r="AR67" s="115">
        <f t="shared" si="34"/>
        <v>0</v>
      </c>
      <c r="AS67" s="115">
        <f t="shared" si="34"/>
        <v>0</v>
      </c>
      <c r="AT67" s="116">
        <f t="shared" si="34"/>
        <v>0</v>
      </c>
      <c r="AU67" s="110"/>
      <c r="AV67" s="121">
        <f t="shared" si="7"/>
        <v>0</v>
      </c>
      <c r="AW67" s="122">
        <f t="shared" si="8"/>
        <v>0</v>
      </c>
      <c r="AX67" s="122">
        <f t="shared" si="9"/>
        <v>0</v>
      </c>
      <c r="AY67" s="123">
        <f t="shared" si="10"/>
        <v>0</v>
      </c>
      <c r="AZ67" s="110"/>
      <c r="BA67" s="114">
        <f t="shared" si="11"/>
        <v>3.5491371963649598E-3</v>
      </c>
      <c r="BB67" s="115">
        <f t="shared" si="12"/>
        <v>2.8683494671952747E-3</v>
      </c>
      <c r="BC67" s="115">
        <f t="shared" si="13"/>
        <v>-2.008487266273562E-3</v>
      </c>
      <c r="BD67" s="124"/>
      <c r="BE67" s="110"/>
      <c r="BF67" s="114">
        <f>(Q67-(MAX($Q$3:Q67)))/(MAX($Q$3:Q67))</f>
        <v>-8.8059516350137874E-3</v>
      </c>
      <c r="BG67" s="115">
        <f>(R67-(MAX($R$3:R67)))/(MAX($R$3:R67))</f>
        <v>-8.6046535011865075E-3</v>
      </c>
      <c r="BH67" s="115">
        <f>(S67-(MAX($S$3:S67)))/(MAX($S$3:S67))</f>
        <v>-2.746527969344819E-2</v>
      </c>
      <c r="BI67" s="116">
        <f>(T67-(MAX($T$3:T67)))/(MAX($T$3:T67))</f>
        <v>-2.1174851485068379E-2</v>
      </c>
      <c r="BJ67" s="110"/>
      <c r="BK67" s="114">
        <f t="shared" si="14"/>
        <v>-8.8059516350137874E-3</v>
      </c>
      <c r="BL67" s="115">
        <f t="shared" si="15"/>
        <v>-8.5404766049767943E-3</v>
      </c>
      <c r="BM67" s="115">
        <f t="shared" si="25"/>
        <v>-1.4410027549329683E-2</v>
      </c>
      <c r="BN67" s="116">
        <f t="shared" si="16"/>
        <v>6.1199989669481914E-3</v>
      </c>
      <c r="BO67" s="110"/>
      <c r="BP67" s="125">
        <f t="shared" si="41"/>
        <v>181.17622555108142</v>
      </c>
      <c r="BQ67" s="126">
        <f t="shared" si="41"/>
        <v>183.06777124837129</v>
      </c>
      <c r="BR67" s="126">
        <f t="shared" si="41"/>
        <v>206.68115564500789</v>
      </c>
      <c r="BS67" s="127">
        <f t="shared" si="41"/>
        <v>234.01317130097104</v>
      </c>
      <c r="BT67" s="110"/>
      <c r="BU67" s="114">
        <f t="shared" si="18"/>
        <v>0</v>
      </c>
      <c r="BV67" s="115">
        <f t="shared" si="19"/>
        <v>0</v>
      </c>
      <c r="BW67" s="115">
        <f t="shared" si="26"/>
        <v>0</v>
      </c>
      <c r="BX67" s="116">
        <f t="shared" si="20"/>
        <v>0</v>
      </c>
      <c r="BY67" s="110"/>
      <c r="BZ67" s="125">
        <f t="shared" si="42"/>
        <v>86.002564368506896</v>
      </c>
      <c r="CA67" s="126">
        <f t="shared" si="42"/>
        <v>86.172458933786004</v>
      </c>
      <c r="CB67" s="126">
        <f t="shared" si="42"/>
        <v>54.258597004022519</v>
      </c>
      <c r="CC67" s="127">
        <f t="shared" si="42"/>
        <v>52.743058799212903</v>
      </c>
    </row>
    <row r="68" spans="1:81">
      <c r="I68" s="65">
        <f t="shared" si="22"/>
        <v>38929</v>
      </c>
      <c r="J68" s="64"/>
      <c r="K68" s="43">
        <f t="shared" si="23"/>
        <v>1.557796942808265E-2</v>
      </c>
      <c r="L68" s="34">
        <f t="shared" si="23"/>
        <v>1.5778997679932072E-2</v>
      </c>
      <c r="M68" s="34">
        <v>6.1731896876273673E-3</v>
      </c>
      <c r="N68" s="42">
        <v>1.0030861002937153E-2</v>
      </c>
      <c r="O68" s="84">
        <f t="shared" ref="O68:O131" si="45">K68-(0.01/12)</f>
        <v>1.4744636094749316E-2</v>
      </c>
      <c r="P68" s="24"/>
      <c r="Q68" s="237">
        <v>15824.35</v>
      </c>
      <c r="R68" s="246">
        <v>16024.32</v>
      </c>
      <c r="S68" s="246">
        <f t="shared" si="43"/>
        <v>11283.457098572651</v>
      </c>
      <c r="T68" s="242">
        <f t="shared" si="43"/>
        <v>12466.377062357591</v>
      </c>
      <c r="U68" s="164">
        <f t="shared" si="43"/>
        <v>14995.220888283113</v>
      </c>
      <c r="V68" s="24"/>
      <c r="W68" s="62">
        <f t="shared" ref="W68:W131" si="46">(Q68-$Q$3)/$Q$3</f>
        <v>0.58243500000000004</v>
      </c>
      <c r="X68" s="61">
        <f t="shared" ref="X68:Y99" si="47">(R68-$R$3)/$R$3</f>
        <v>0.60243199999999997</v>
      </c>
      <c r="Y68" s="61">
        <f t="shared" si="47"/>
        <v>0.12834570985726515</v>
      </c>
      <c r="Z68" s="60">
        <f t="shared" ref="Z68:Z131" si="48">(T68-$T$3)/$T$3</f>
        <v>0.24663770623575912</v>
      </c>
      <c r="AA68" s="24"/>
      <c r="AB68" s="43"/>
      <c r="AC68" s="34"/>
      <c r="AD68" s="34"/>
      <c r="AE68" s="42"/>
      <c r="AF68" s="24"/>
      <c r="AG68" s="43"/>
      <c r="AH68" s="34"/>
      <c r="AI68" s="34"/>
      <c r="AJ68" s="42"/>
      <c r="AK68" s="25"/>
      <c r="AL68" s="43">
        <f t="shared" ref="AL68:AO99" si="49">K68-0</f>
        <v>1.557796942808265E-2</v>
      </c>
      <c r="AM68" s="34">
        <f t="shared" si="49"/>
        <v>1.5778997679932072E-2</v>
      </c>
      <c r="AN68" s="34">
        <f t="shared" si="49"/>
        <v>6.1731896876273673E-3</v>
      </c>
      <c r="AO68" s="42">
        <f t="shared" si="49"/>
        <v>1.0030861002937153E-2</v>
      </c>
      <c r="AP68" s="34"/>
      <c r="AQ68" s="43">
        <f t="shared" ref="AQ68:AT99" si="50">IF(AL68&lt;0,AL68,0)</f>
        <v>0</v>
      </c>
      <c r="AR68" s="34">
        <f t="shared" si="50"/>
        <v>0</v>
      </c>
      <c r="AS68" s="34">
        <f t="shared" si="50"/>
        <v>0</v>
      </c>
      <c r="AT68" s="42">
        <f t="shared" si="50"/>
        <v>0</v>
      </c>
      <c r="AU68" s="25"/>
      <c r="AV68" s="59">
        <f t="shared" ref="AV68:AV131" si="51">IF(K68&lt;$C$33,((($C$33*100)-(K68*100))^2),0)</f>
        <v>0</v>
      </c>
      <c r="AW68" s="30">
        <f t="shared" ref="AW68:AW131" si="52">IF(L68&lt;$D$33,((($D$33*100)-(L68*100))^2),0)</f>
        <v>0</v>
      </c>
      <c r="AX68" s="30">
        <f t="shared" ref="AX68:AX131" si="53">IF(M68&lt;$F$33,((($F$33*100)-(M68*100))^2),0)</f>
        <v>0</v>
      </c>
      <c r="AY68" s="58">
        <f t="shared" ref="AY68:AY131" si="54">IF(N68&lt;$G$33,((($G$33*100)-(N68*100))^2),0)</f>
        <v>0</v>
      </c>
      <c r="AZ68" s="25"/>
      <c r="BA68" s="43">
        <f t="shared" ref="BA68:BA131" si="55">K68-N68</f>
        <v>5.5471084251454972E-3</v>
      </c>
      <c r="BB68" s="34">
        <f t="shared" ref="BB68:BB131" si="56">L68-N68</f>
        <v>5.7481366769949194E-3</v>
      </c>
      <c r="BC68" s="34">
        <f t="shared" ref="BC68:BC131" si="57">M68-N68</f>
        <v>-3.8576713153097852E-3</v>
      </c>
      <c r="BD68" s="57"/>
      <c r="BE68" s="25"/>
      <c r="BF68" s="43">
        <f>(Q68-(MAX($Q$3:Q68)))/(MAX($Q$3:Q68))</f>
        <v>0</v>
      </c>
      <c r="BG68" s="34">
        <f>(R68-(MAX($R$3:R68)))/(MAX($R$3:R68))</f>
        <v>0</v>
      </c>
      <c r="BH68" s="34">
        <f>(S68-(MAX($S$3:S68)))/(MAX($S$3:S68))</f>
        <v>-2.1461638387192207E-2</v>
      </c>
      <c r="BI68" s="42">
        <f>(T68-(MAX($T$3:T68)))/(MAX($T$3:T68))</f>
        <v>-1.1356392474135814E-2</v>
      </c>
      <c r="BJ68" s="25"/>
      <c r="BK68" s="43">
        <f t="shared" ref="BK68:BK131" si="58">SUMIF(BN68,"&gt;0",AB68)</f>
        <v>0</v>
      </c>
      <c r="BL68" s="34">
        <f t="shared" ref="BL68:BL131" si="59">SUMIF(BN68,"&gt;0",AC68)</f>
        <v>0</v>
      </c>
      <c r="BM68" s="34">
        <f t="shared" si="25"/>
        <v>0</v>
      </c>
      <c r="BN68" s="42">
        <f t="shared" ref="BN68:BN131" si="60">SUMIF(AE68,"&gt;0")</f>
        <v>0</v>
      </c>
      <c r="BO68" s="25"/>
      <c r="BP68" s="37">
        <f t="shared" ref="BP68:BS83" si="61">BP67*(1+BK68)</f>
        <v>181.17622555108142</v>
      </c>
      <c r="BQ68" s="36">
        <f t="shared" si="61"/>
        <v>183.06777124837129</v>
      </c>
      <c r="BR68" s="36">
        <f t="shared" si="61"/>
        <v>206.68115564500789</v>
      </c>
      <c r="BS68" s="38">
        <f t="shared" si="61"/>
        <v>234.01317130097104</v>
      </c>
      <c r="BT68" s="25"/>
      <c r="BU68" s="43">
        <f t="shared" ref="BU68:BU131" si="62">SUMIF(BX68,"&lt;0",AB68)</f>
        <v>0</v>
      </c>
      <c r="BV68" s="34">
        <f t="shared" ref="BV68:BV131" si="63">SUMIF(BX68,"&lt;0",AC68)</f>
        <v>0</v>
      </c>
      <c r="BW68" s="34">
        <f t="shared" si="26"/>
        <v>0</v>
      </c>
      <c r="BX68" s="42">
        <f t="shared" ref="BX68:BX131" si="64">SUMIF(AE68,"&lt;0")</f>
        <v>0</v>
      </c>
      <c r="BY68" s="25"/>
      <c r="BZ68" s="37">
        <f t="shared" ref="BZ68:CC83" si="65">BZ67*(1+BU68)</f>
        <v>86.002564368506896</v>
      </c>
      <c r="CA68" s="36">
        <f t="shared" si="65"/>
        <v>86.172458933786004</v>
      </c>
      <c r="CB68" s="36">
        <f t="shared" si="65"/>
        <v>54.258597004022519</v>
      </c>
      <c r="CC68" s="38">
        <f t="shared" si="65"/>
        <v>52.743058799212903</v>
      </c>
    </row>
    <row r="69" spans="1:81">
      <c r="I69" s="65">
        <f t="shared" ref="I69:I132" si="66">EOMONTH(I68,1)</f>
        <v>38960</v>
      </c>
      <c r="J69" s="64"/>
      <c r="K69" s="43">
        <f t="shared" ref="K69:L132" si="67">Q69/Q68-1</f>
        <v>2.4776373121170758E-2</v>
      </c>
      <c r="L69" s="34">
        <f t="shared" si="67"/>
        <v>2.5011981787682602E-2</v>
      </c>
      <c r="M69" s="34">
        <v>2.3792926704254258E-2</v>
      </c>
      <c r="N69" s="42">
        <v>1.5261680932818544E-2</v>
      </c>
      <c r="O69" s="84">
        <f t="shared" si="45"/>
        <v>2.3943039787837427E-2</v>
      </c>
      <c r="P69" s="24"/>
      <c r="Q69" s="237">
        <v>16216.42</v>
      </c>
      <c r="R69" s="246">
        <v>16425.12</v>
      </c>
      <c r="S69" s="246">
        <f t="shared" ref="S69:U84" si="68">S68*(1+M69)</f>
        <v>11551.923566289588</v>
      </c>
      <c r="T69" s="242">
        <f t="shared" si="68"/>
        <v>12656.634931471501</v>
      </c>
      <c r="U69" s="164">
        <f t="shared" si="68"/>
        <v>15354.252058638687</v>
      </c>
      <c r="V69" s="24"/>
      <c r="W69" s="62">
        <f t="shared" si="46"/>
        <v>0.62164200000000003</v>
      </c>
      <c r="X69" s="61">
        <f t="shared" si="47"/>
        <v>0.64251199999999986</v>
      </c>
      <c r="Y69" s="61">
        <f t="shared" si="47"/>
        <v>0.15519235662895881</v>
      </c>
      <c r="Z69" s="60">
        <f t="shared" si="48"/>
        <v>0.2656634931471501</v>
      </c>
      <c r="AA69" s="24"/>
      <c r="AB69" s="43"/>
      <c r="AC69" s="34"/>
      <c r="AD69" s="34"/>
      <c r="AE69" s="42"/>
      <c r="AF69" s="24"/>
      <c r="AG69" s="43"/>
      <c r="AH69" s="34"/>
      <c r="AI69" s="34"/>
      <c r="AJ69" s="42"/>
      <c r="AK69" s="25"/>
      <c r="AL69" s="43">
        <f t="shared" si="49"/>
        <v>2.4776373121170758E-2</v>
      </c>
      <c r="AM69" s="34">
        <f t="shared" si="49"/>
        <v>2.5011981787682602E-2</v>
      </c>
      <c r="AN69" s="34">
        <f t="shared" si="49"/>
        <v>2.3792926704254258E-2</v>
      </c>
      <c r="AO69" s="42">
        <f t="shared" si="49"/>
        <v>1.5261680932818544E-2</v>
      </c>
      <c r="AP69" s="34"/>
      <c r="AQ69" s="43">
        <f t="shared" si="50"/>
        <v>0</v>
      </c>
      <c r="AR69" s="34">
        <f t="shared" si="50"/>
        <v>0</v>
      </c>
      <c r="AS69" s="34">
        <f t="shared" si="50"/>
        <v>0</v>
      </c>
      <c r="AT69" s="42">
        <f t="shared" si="50"/>
        <v>0</v>
      </c>
      <c r="AU69" s="25"/>
      <c r="AV69" s="59">
        <f t="shared" si="51"/>
        <v>0</v>
      </c>
      <c r="AW69" s="30">
        <f t="shared" si="52"/>
        <v>0</v>
      </c>
      <c r="AX69" s="30">
        <f t="shared" si="53"/>
        <v>0</v>
      </c>
      <c r="AY69" s="58">
        <f t="shared" si="54"/>
        <v>0</v>
      </c>
      <c r="AZ69" s="25"/>
      <c r="BA69" s="43">
        <f t="shared" si="55"/>
        <v>9.514692188352214E-3</v>
      </c>
      <c r="BB69" s="34">
        <f t="shared" si="56"/>
        <v>9.750300854864058E-3</v>
      </c>
      <c r="BC69" s="34">
        <f t="shared" si="57"/>
        <v>8.5312457714357137E-3</v>
      </c>
      <c r="BD69" s="57"/>
      <c r="BE69" s="25"/>
      <c r="BF69" s="43">
        <f>(Q69-(MAX($Q$3:Q69)))/(MAX($Q$3:Q69))</f>
        <v>0</v>
      </c>
      <c r="BG69" s="34">
        <f>(R69-(MAX($R$3:R69)))/(MAX($R$3:R69))</f>
        <v>0</v>
      </c>
      <c r="BH69" s="34">
        <f>(S69-(MAX($S$3:S69)))/(MAX($S$3:S69))</f>
        <v>0</v>
      </c>
      <c r="BI69" s="42">
        <f>(T69-(MAX($T$3:T69)))/(MAX($T$3:T69))</f>
        <v>0</v>
      </c>
      <c r="BJ69" s="25"/>
      <c r="BK69" s="43">
        <f t="shared" si="58"/>
        <v>0</v>
      </c>
      <c r="BL69" s="34">
        <f t="shared" si="59"/>
        <v>0</v>
      </c>
      <c r="BM69" s="34">
        <f t="shared" ref="BM69:BM132" si="69">SUMIF(BN69,"&gt;0",AD69)</f>
        <v>0</v>
      </c>
      <c r="BN69" s="42">
        <f t="shared" si="60"/>
        <v>0</v>
      </c>
      <c r="BO69" s="25"/>
      <c r="BP69" s="37">
        <f t="shared" si="61"/>
        <v>181.17622555108142</v>
      </c>
      <c r="BQ69" s="36">
        <f t="shared" si="61"/>
        <v>183.06777124837129</v>
      </c>
      <c r="BR69" s="36">
        <f t="shared" si="61"/>
        <v>206.68115564500789</v>
      </c>
      <c r="BS69" s="38">
        <f t="shared" si="61"/>
        <v>234.01317130097104</v>
      </c>
      <c r="BT69" s="25"/>
      <c r="BU69" s="43">
        <f t="shared" si="62"/>
        <v>0</v>
      </c>
      <c r="BV69" s="34">
        <f t="shared" si="63"/>
        <v>0</v>
      </c>
      <c r="BW69" s="34">
        <f t="shared" ref="BW69:BW132" si="70">SUMIF(BX69,"&lt;0",AD69)</f>
        <v>0</v>
      </c>
      <c r="BX69" s="42">
        <f t="shared" si="64"/>
        <v>0</v>
      </c>
      <c r="BY69" s="25"/>
      <c r="BZ69" s="37">
        <f t="shared" si="65"/>
        <v>86.002564368506896</v>
      </c>
      <c r="CA69" s="36">
        <f t="shared" si="65"/>
        <v>86.172458933786004</v>
      </c>
      <c r="CB69" s="36">
        <f t="shared" si="65"/>
        <v>54.258597004022519</v>
      </c>
      <c r="CC69" s="38">
        <f t="shared" si="65"/>
        <v>52.743058799212903</v>
      </c>
    </row>
    <row r="70" spans="1:81" s="69" customFormat="1">
      <c r="A70"/>
      <c r="B70" s="25"/>
      <c r="C70" s="24"/>
      <c r="D70" s="24"/>
      <c r="E70" s="24"/>
      <c r="F70" s="24"/>
      <c r="G70" s="24"/>
      <c r="H70"/>
      <c r="I70" s="112">
        <f t="shared" si="66"/>
        <v>38990</v>
      </c>
      <c r="J70" s="113"/>
      <c r="K70" s="114">
        <f t="shared" si="67"/>
        <v>1.4626532859903785E-2</v>
      </c>
      <c r="L70" s="115">
        <f t="shared" si="67"/>
        <v>1.483398599218777E-2</v>
      </c>
      <c r="M70" s="115">
        <v>2.5768241030929895E-2</v>
      </c>
      <c r="N70" s="116">
        <v>2.6622593776016279E-2</v>
      </c>
      <c r="O70" s="130">
        <f t="shared" si="45"/>
        <v>1.3793199526570451E-2</v>
      </c>
      <c r="P70" s="111"/>
      <c r="Q70" s="236">
        <v>16453.61</v>
      </c>
      <c r="R70" s="245">
        <v>16668.77</v>
      </c>
      <c r="S70" s="245">
        <f t="shared" si="68"/>
        <v>11849.596317116617</v>
      </c>
      <c r="T70" s="241">
        <f t="shared" si="68"/>
        <v>12993.587381823405</v>
      </c>
      <c r="U70" s="163">
        <f t="shared" si="68"/>
        <v>15566.036320864747</v>
      </c>
      <c r="V70" s="111"/>
      <c r="W70" s="118">
        <f t="shared" si="46"/>
        <v>0.64536100000000007</v>
      </c>
      <c r="X70" s="119">
        <f t="shared" si="47"/>
        <v>0.66687700000000005</v>
      </c>
      <c r="Y70" s="119">
        <f t="shared" si="47"/>
        <v>0.18495963171166169</v>
      </c>
      <c r="Z70" s="120">
        <f t="shared" si="48"/>
        <v>0.29935873818234049</v>
      </c>
      <c r="AA70" s="111"/>
      <c r="AB70" s="114">
        <f>(Q70-Q67)/Q67</f>
        <v>5.5962730447796809E-2</v>
      </c>
      <c r="AC70" s="115">
        <f>(R70-R67)/R67</f>
        <v>5.663057672071712E-2</v>
      </c>
      <c r="AD70" s="115">
        <f>(S70-S67)/S67</f>
        <v>5.6657194576669824E-2</v>
      </c>
      <c r="AE70" s="116">
        <f>(T70-T67)/T67</f>
        <v>5.2745652175713149E-2</v>
      </c>
      <c r="AF70" s="111"/>
      <c r="AG70" s="114"/>
      <c r="AH70" s="115"/>
      <c r="AI70" s="115"/>
      <c r="AJ70" s="116"/>
      <c r="AK70" s="110"/>
      <c r="AL70" s="114">
        <f t="shared" si="49"/>
        <v>1.4626532859903785E-2</v>
      </c>
      <c r="AM70" s="115">
        <f t="shared" si="49"/>
        <v>1.483398599218777E-2</v>
      </c>
      <c r="AN70" s="115">
        <f t="shared" si="49"/>
        <v>2.5768241030929895E-2</v>
      </c>
      <c r="AO70" s="116">
        <f t="shared" si="49"/>
        <v>2.6622593776016279E-2</v>
      </c>
      <c r="AP70" s="115"/>
      <c r="AQ70" s="114">
        <f t="shared" si="50"/>
        <v>0</v>
      </c>
      <c r="AR70" s="115">
        <f t="shared" si="50"/>
        <v>0</v>
      </c>
      <c r="AS70" s="115">
        <f t="shared" si="50"/>
        <v>0</v>
      </c>
      <c r="AT70" s="116">
        <f t="shared" si="50"/>
        <v>0</v>
      </c>
      <c r="AU70" s="110"/>
      <c r="AV70" s="121">
        <f t="shared" si="51"/>
        <v>0</v>
      </c>
      <c r="AW70" s="122">
        <f t="shared" si="52"/>
        <v>0</v>
      </c>
      <c r="AX70" s="122">
        <f t="shared" si="53"/>
        <v>0</v>
      </c>
      <c r="AY70" s="123">
        <f t="shared" si="54"/>
        <v>0</v>
      </c>
      <c r="AZ70" s="110"/>
      <c r="BA70" s="114">
        <f t="shared" si="55"/>
        <v>-1.1996060916112494E-2</v>
      </c>
      <c r="BB70" s="115">
        <f t="shared" si="56"/>
        <v>-1.1788607783828509E-2</v>
      </c>
      <c r="BC70" s="115">
        <f t="shared" si="57"/>
        <v>-8.5435274508638415E-4</v>
      </c>
      <c r="BD70" s="124"/>
      <c r="BE70" s="110"/>
      <c r="BF70" s="114">
        <f>(Q70-(MAX($Q$3:Q70)))/(MAX($Q$3:Q70))</f>
        <v>0</v>
      </c>
      <c r="BG70" s="115">
        <f>(R70-(MAX($R$3:R70)))/(MAX($R$3:R70))</f>
        <v>0</v>
      </c>
      <c r="BH70" s="115">
        <f>(S70-(MAX($S$3:S70)))/(MAX($S$3:S70))</f>
        <v>0</v>
      </c>
      <c r="BI70" s="116">
        <f>(T70-(MAX($T$3:T70)))/(MAX($T$3:T70))</f>
        <v>0</v>
      </c>
      <c r="BJ70" s="110"/>
      <c r="BK70" s="114">
        <f t="shared" si="58"/>
        <v>5.5962730447796809E-2</v>
      </c>
      <c r="BL70" s="115">
        <f t="shared" si="59"/>
        <v>5.663057672071712E-2</v>
      </c>
      <c r="BM70" s="115">
        <f t="shared" si="69"/>
        <v>5.6657194576669824E-2</v>
      </c>
      <c r="BN70" s="116">
        <f t="shared" si="60"/>
        <v>5.2745652175713149E-2</v>
      </c>
      <c r="BO70" s="110"/>
      <c r="BP70" s="125">
        <f t="shared" si="61"/>
        <v>191.31534182514582</v>
      </c>
      <c r="BQ70" s="126">
        <f t="shared" si="61"/>
        <v>193.43500471314286</v>
      </c>
      <c r="BR70" s="126">
        <f t="shared" si="61"/>
        <v>218.3911300957181</v>
      </c>
      <c r="BS70" s="127">
        <f t="shared" si="61"/>
        <v>246.35634863894765</v>
      </c>
      <c r="BT70" s="110"/>
      <c r="BU70" s="114">
        <f t="shared" si="62"/>
        <v>0</v>
      </c>
      <c r="BV70" s="115">
        <f t="shared" si="63"/>
        <v>0</v>
      </c>
      <c r="BW70" s="115">
        <f t="shared" si="70"/>
        <v>0</v>
      </c>
      <c r="BX70" s="116">
        <f t="shared" si="64"/>
        <v>0</v>
      </c>
      <c r="BY70" s="110"/>
      <c r="BZ70" s="125">
        <f t="shared" si="65"/>
        <v>86.002564368506896</v>
      </c>
      <c r="CA70" s="126">
        <f t="shared" si="65"/>
        <v>86.172458933786004</v>
      </c>
      <c r="CB70" s="126">
        <f t="shared" si="65"/>
        <v>54.258597004022519</v>
      </c>
      <c r="CC70" s="127">
        <f t="shared" si="65"/>
        <v>52.743058799212903</v>
      </c>
    </row>
    <row r="71" spans="1:81">
      <c r="I71" s="65">
        <f t="shared" si="66"/>
        <v>39021</v>
      </c>
      <c r="J71" s="64"/>
      <c r="K71" s="43">
        <f t="shared" si="67"/>
        <v>2.5666707792393106E-2</v>
      </c>
      <c r="L71" s="34">
        <f t="shared" si="67"/>
        <v>2.6731426493976418E-2</v>
      </c>
      <c r="M71" s="34">
        <v>3.2583496429774206E-2</v>
      </c>
      <c r="N71" s="42">
        <v>3.3349392093977137E-2</v>
      </c>
      <c r="O71" s="84">
        <f t="shared" si="45"/>
        <v>2.4833374459059775E-2</v>
      </c>
      <c r="P71" s="24"/>
      <c r="Q71" s="237">
        <v>16875.919999999998</v>
      </c>
      <c r="R71" s="246">
        <v>17114.349999999999</v>
      </c>
      <c r="S71" s="246">
        <f t="shared" si="68"/>
        <v>12235.697596409651</v>
      </c>
      <c r="T71" s="242">
        <f t="shared" si="68"/>
        <v>13426.915622127188</v>
      </c>
      <c r="U71" s="164">
        <f t="shared" si="68"/>
        <v>15952.593529664107</v>
      </c>
      <c r="V71" s="24"/>
      <c r="W71" s="62">
        <f t="shared" si="46"/>
        <v>0.68759199999999987</v>
      </c>
      <c r="X71" s="61">
        <f t="shared" si="47"/>
        <v>0.71143499999999982</v>
      </c>
      <c r="Y71" s="61">
        <f t="shared" si="47"/>
        <v>0.22356975964096509</v>
      </c>
      <c r="Z71" s="60">
        <f t="shared" si="48"/>
        <v>0.34269156221271879</v>
      </c>
      <c r="AA71" s="24"/>
      <c r="AB71" s="43"/>
      <c r="AC71" s="34"/>
      <c r="AD71" s="34"/>
      <c r="AE71" s="42"/>
      <c r="AF71" s="24"/>
      <c r="AG71" s="43"/>
      <c r="AH71" s="34"/>
      <c r="AI71" s="34"/>
      <c r="AJ71" s="42"/>
      <c r="AK71" s="25"/>
      <c r="AL71" s="43">
        <f t="shared" si="49"/>
        <v>2.5666707792393106E-2</v>
      </c>
      <c r="AM71" s="34">
        <f t="shared" si="49"/>
        <v>2.6731426493976418E-2</v>
      </c>
      <c r="AN71" s="34">
        <f t="shared" si="49"/>
        <v>3.2583496429774206E-2</v>
      </c>
      <c r="AO71" s="42">
        <f t="shared" si="49"/>
        <v>3.3349392093977137E-2</v>
      </c>
      <c r="AP71" s="34"/>
      <c r="AQ71" s="43">
        <f t="shared" si="50"/>
        <v>0</v>
      </c>
      <c r="AR71" s="34">
        <f t="shared" si="50"/>
        <v>0</v>
      </c>
      <c r="AS71" s="34">
        <f t="shared" si="50"/>
        <v>0</v>
      </c>
      <c r="AT71" s="42">
        <f t="shared" si="50"/>
        <v>0</v>
      </c>
      <c r="AU71" s="25"/>
      <c r="AV71" s="59">
        <f t="shared" si="51"/>
        <v>0</v>
      </c>
      <c r="AW71" s="30">
        <f t="shared" si="52"/>
        <v>0</v>
      </c>
      <c r="AX71" s="30">
        <f t="shared" si="53"/>
        <v>0</v>
      </c>
      <c r="AY71" s="58">
        <f t="shared" si="54"/>
        <v>0</v>
      </c>
      <c r="AZ71" s="25"/>
      <c r="BA71" s="43">
        <f t="shared" si="55"/>
        <v>-7.6826843015840307E-3</v>
      </c>
      <c r="BB71" s="34">
        <f t="shared" si="56"/>
        <v>-6.6179656000007192E-3</v>
      </c>
      <c r="BC71" s="34">
        <f t="shared" si="57"/>
        <v>-7.6589566420293131E-4</v>
      </c>
      <c r="BD71" s="57"/>
      <c r="BE71" s="25"/>
      <c r="BF71" s="43">
        <f>(Q71-(MAX($Q$3:Q71)))/(MAX($Q$3:Q71))</f>
        <v>0</v>
      </c>
      <c r="BG71" s="34">
        <f>(R71-(MAX($R$3:R71)))/(MAX($R$3:R71))</f>
        <v>0</v>
      </c>
      <c r="BH71" s="34">
        <f>(S71-(MAX($S$3:S71)))/(MAX($S$3:S71))</f>
        <v>0</v>
      </c>
      <c r="BI71" s="42">
        <f>(T71-(MAX($T$3:T71)))/(MAX($T$3:T71))</f>
        <v>0</v>
      </c>
      <c r="BJ71" s="25"/>
      <c r="BK71" s="43">
        <f t="shared" si="58"/>
        <v>0</v>
      </c>
      <c r="BL71" s="34">
        <f t="shared" si="59"/>
        <v>0</v>
      </c>
      <c r="BM71" s="34">
        <f t="shared" si="69"/>
        <v>0</v>
      </c>
      <c r="BN71" s="42">
        <f t="shared" si="60"/>
        <v>0</v>
      </c>
      <c r="BO71" s="25"/>
      <c r="BP71" s="37">
        <f t="shared" si="61"/>
        <v>191.31534182514582</v>
      </c>
      <c r="BQ71" s="36">
        <f t="shared" si="61"/>
        <v>193.43500471314286</v>
      </c>
      <c r="BR71" s="36">
        <f t="shared" si="61"/>
        <v>218.3911300957181</v>
      </c>
      <c r="BS71" s="38">
        <f t="shared" si="61"/>
        <v>246.35634863894765</v>
      </c>
      <c r="BT71" s="25"/>
      <c r="BU71" s="43">
        <f t="shared" si="62"/>
        <v>0</v>
      </c>
      <c r="BV71" s="34">
        <f t="shared" si="63"/>
        <v>0</v>
      </c>
      <c r="BW71" s="34">
        <f t="shared" si="70"/>
        <v>0</v>
      </c>
      <c r="BX71" s="42">
        <f t="shared" si="64"/>
        <v>0</v>
      </c>
      <c r="BY71" s="25"/>
      <c r="BZ71" s="37">
        <f t="shared" si="65"/>
        <v>86.002564368506896</v>
      </c>
      <c r="CA71" s="36">
        <f t="shared" si="65"/>
        <v>86.172458933786004</v>
      </c>
      <c r="CB71" s="36">
        <f t="shared" si="65"/>
        <v>54.258597004022519</v>
      </c>
      <c r="CC71" s="38">
        <f t="shared" si="65"/>
        <v>52.743058799212903</v>
      </c>
    </row>
    <row r="72" spans="1:81">
      <c r="I72" s="65">
        <f t="shared" si="66"/>
        <v>39051</v>
      </c>
      <c r="J72" s="64"/>
      <c r="K72" s="43">
        <f t="shared" si="67"/>
        <v>1.72233573043723E-2</v>
      </c>
      <c r="L72" s="34">
        <f t="shared" si="67"/>
        <v>1.658666557596411E-2</v>
      </c>
      <c r="M72" s="34">
        <v>1.9020159289107275E-2</v>
      </c>
      <c r="N72" s="42">
        <v>1.794603629853575E-2</v>
      </c>
      <c r="O72" s="84">
        <f t="shared" si="45"/>
        <v>1.6390023971038968E-2</v>
      </c>
      <c r="P72" s="24"/>
      <c r="Q72" s="237">
        <v>17166.580000000002</v>
      </c>
      <c r="R72" s="246">
        <v>17398.22</v>
      </c>
      <c r="S72" s="246">
        <f t="shared" si="68"/>
        <v>12468.42251370671</v>
      </c>
      <c r="T72" s="242">
        <f t="shared" si="68"/>
        <v>13667.875537259259</v>
      </c>
      <c r="U72" s="164">
        <f t="shared" si="68"/>
        <v>16214.056920015544</v>
      </c>
      <c r="V72" s="24"/>
      <c r="W72" s="62">
        <f t="shared" si="46"/>
        <v>0.71665800000000013</v>
      </c>
      <c r="X72" s="61">
        <f t="shared" si="47"/>
        <v>0.73982200000000009</v>
      </c>
      <c r="Y72" s="61">
        <f t="shared" si="47"/>
        <v>0.24684225137067098</v>
      </c>
      <c r="Z72" s="60">
        <f t="shared" si="48"/>
        <v>0.36678755372592586</v>
      </c>
      <c r="AA72" s="24"/>
      <c r="AB72" s="43"/>
      <c r="AC72" s="34"/>
      <c r="AD72" s="34"/>
      <c r="AE72" s="42"/>
      <c r="AF72" s="24"/>
      <c r="AG72" s="43"/>
      <c r="AH72" s="34"/>
      <c r="AI72" s="34"/>
      <c r="AJ72" s="42"/>
      <c r="AK72" s="25"/>
      <c r="AL72" s="43">
        <f t="shared" si="49"/>
        <v>1.72233573043723E-2</v>
      </c>
      <c r="AM72" s="34">
        <f t="shared" si="49"/>
        <v>1.658666557596411E-2</v>
      </c>
      <c r="AN72" s="34">
        <f t="shared" si="49"/>
        <v>1.9020159289107275E-2</v>
      </c>
      <c r="AO72" s="42">
        <f t="shared" si="49"/>
        <v>1.794603629853575E-2</v>
      </c>
      <c r="AP72" s="34"/>
      <c r="AQ72" s="43">
        <f t="shared" si="50"/>
        <v>0</v>
      </c>
      <c r="AR72" s="34">
        <f t="shared" si="50"/>
        <v>0</v>
      </c>
      <c r="AS72" s="34">
        <f t="shared" si="50"/>
        <v>0</v>
      </c>
      <c r="AT72" s="42">
        <f t="shared" si="50"/>
        <v>0</v>
      </c>
      <c r="AU72" s="25"/>
      <c r="AV72" s="59">
        <f t="shared" si="51"/>
        <v>0</v>
      </c>
      <c r="AW72" s="30">
        <f t="shared" si="52"/>
        <v>0</v>
      </c>
      <c r="AX72" s="30">
        <f t="shared" si="53"/>
        <v>0</v>
      </c>
      <c r="AY72" s="58">
        <f t="shared" si="54"/>
        <v>0</v>
      </c>
      <c r="AZ72" s="25"/>
      <c r="BA72" s="43">
        <f t="shared" si="55"/>
        <v>-7.2267899416345038E-4</v>
      </c>
      <c r="BB72" s="34">
        <f t="shared" si="56"/>
        <v>-1.35937072257164E-3</v>
      </c>
      <c r="BC72" s="34">
        <f t="shared" si="57"/>
        <v>1.0741229905715244E-3</v>
      </c>
      <c r="BD72" s="57"/>
      <c r="BE72" s="25"/>
      <c r="BF72" s="43">
        <f>(Q72-(MAX($Q$3:Q72)))/(MAX($Q$3:Q72))</f>
        <v>0</v>
      </c>
      <c r="BG72" s="34">
        <f>(R72-(MAX($R$3:R72)))/(MAX($R$3:R72))</f>
        <v>0</v>
      </c>
      <c r="BH72" s="34">
        <f>(S72-(MAX($S$3:S72)))/(MAX($S$3:S72))</f>
        <v>0</v>
      </c>
      <c r="BI72" s="42">
        <f>(T72-(MAX($T$3:T72)))/(MAX($T$3:T72))</f>
        <v>0</v>
      </c>
      <c r="BJ72" s="25"/>
      <c r="BK72" s="43">
        <f t="shared" si="58"/>
        <v>0</v>
      </c>
      <c r="BL72" s="34">
        <f t="shared" si="59"/>
        <v>0</v>
      </c>
      <c r="BM72" s="34">
        <f t="shared" si="69"/>
        <v>0</v>
      </c>
      <c r="BN72" s="42">
        <f t="shared" si="60"/>
        <v>0</v>
      </c>
      <c r="BO72" s="25"/>
      <c r="BP72" s="37">
        <f t="shared" si="61"/>
        <v>191.31534182514582</v>
      </c>
      <c r="BQ72" s="36">
        <f t="shared" si="61"/>
        <v>193.43500471314286</v>
      </c>
      <c r="BR72" s="36">
        <f t="shared" si="61"/>
        <v>218.3911300957181</v>
      </c>
      <c r="BS72" s="38">
        <f t="shared" si="61"/>
        <v>246.35634863894765</v>
      </c>
      <c r="BT72" s="25"/>
      <c r="BU72" s="43">
        <f t="shared" si="62"/>
        <v>0</v>
      </c>
      <c r="BV72" s="34">
        <f t="shared" si="63"/>
        <v>0</v>
      </c>
      <c r="BW72" s="34">
        <f t="shared" si="70"/>
        <v>0</v>
      </c>
      <c r="BX72" s="42">
        <f t="shared" si="64"/>
        <v>0</v>
      </c>
      <c r="BY72" s="25"/>
      <c r="BZ72" s="37">
        <f t="shared" si="65"/>
        <v>86.002564368506896</v>
      </c>
      <c r="CA72" s="36">
        <f t="shared" si="65"/>
        <v>86.172458933786004</v>
      </c>
      <c r="CB72" s="36">
        <f t="shared" si="65"/>
        <v>54.258597004022519</v>
      </c>
      <c r="CC72" s="38">
        <f t="shared" si="65"/>
        <v>52.743058799212903</v>
      </c>
    </row>
    <row r="73" spans="1:81" s="41" customFormat="1" ht="15" thickBot="1">
      <c r="A73"/>
      <c r="B73" s="25"/>
      <c r="C73" s="24"/>
      <c r="D73" s="24"/>
      <c r="E73" s="24"/>
      <c r="F73" s="24"/>
      <c r="G73" s="24"/>
      <c r="H73"/>
      <c r="I73" s="56">
        <f t="shared" si="66"/>
        <v>39082</v>
      </c>
      <c r="J73" s="55"/>
      <c r="K73" s="46">
        <f t="shared" si="67"/>
        <v>1.0067817818109281E-2</v>
      </c>
      <c r="L73" s="45">
        <f t="shared" si="67"/>
        <v>9.6446647990426904E-3</v>
      </c>
      <c r="M73" s="45">
        <v>1.4026689673406478E-2</v>
      </c>
      <c r="N73" s="44">
        <v>2.4101038696705324E-2</v>
      </c>
      <c r="O73" s="162">
        <f t="shared" si="45"/>
        <v>9.234484484775948E-3</v>
      </c>
      <c r="P73" s="39"/>
      <c r="Q73" s="238">
        <v>17339.41</v>
      </c>
      <c r="R73" s="247">
        <v>17566.02</v>
      </c>
      <c r="S73" s="247">
        <f t="shared" si="68"/>
        <v>12643.313207023388</v>
      </c>
      <c r="T73" s="243">
        <f t="shared" si="68"/>
        <v>13997.285534484496</v>
      </c>
      <c r="U73" s="165">
        <f t="shared" si="68"/>
        <v>16363.785377078704</v>
      </c>
      <c r="V73" s="39"/>
      <c r="W73" s="53">
        <f t="shared" si="46"/>
        <v>0.73394099999999995</v>
      </c>
      <c r="X73" s="52">
        <f t="shared" si="47"/>
        <v>0.756602</v>
      </c>
      <c r="Y73" s="52">
        <f t="shared" si="47"/>
        <v>0.26433132070233878</v>
      </c>
      <c r="Z73" s="51">
        <f t="shared" si="48"/>
        <v>0.39972855344844954</v>
      </c>
      <c r="AA73" s="39"/>
      <c r="AB73" s="46">
        <f>(Q73-Q70)/Q70</f>
        <v>5.3836209804413698E-2</v>
      </c>
      <c r="AC73" s="45">
        <f>(R73-R70)/R70</f>
        <v>5.3828206880291704E-2</v>
      </c>
      <c r="AD73" s="45">
        <f>(S73-S70)/S70</f>
        <v>6.6982610096198408E-2</v>
      </c>
      <c r="AE73" s="44">
        <f>(T73-T70)/T70</f>
        <v>7.7245653811137155E-2</v>
      </c>
      <c r="AF73" s="39"/>
      <c r="AG73" s="46">
        <f>(Q73-Q61)/Q61</f>
        <v>0.15742751313497974</v>
      </c>
      <c r="AH73" s="45">
        <f>(R73-R61)/R61</f>
        <v>0.15914885866925696</v>
      </c>
      <c r="AI73" s="45">
        <f>(S73-S61)/S61</f>
        <v>0.15794463807112488</v>
      </c>
      <c r="AJ73" s="44">
        <f>(T73-T61)/T61</f>
        <v>0.20800446657543598</v>
      </c>
      <c r="AK73" s="40"/>
      <c r="AL73" s="46">
        <f t="shared" si="49"/>
        <v>1.0067817818109281E-2</v>
      </c>
      <c r="AM73" s="45">
        <f t="shared" si="49"/>
        <v>9.6446647990426904E-3</v>
      </c>
      <c r="AN73" s="45">
        <f t="shared" si="49"/>
        <v>1.4026689673406478E-2</v>
      </c>
      <c r="AO73" s="44">
        <f t="shared" si="49"/>
        <v>2.4101038696705324E-2</v>
      </c>
      <c r="AP73" s="45"/>
      <c r="AQ73" s="46">
        <f t="shared" si="50"/>
        <v>0</v>
      </c>
      <c r="AR73" s="45">
        <f t="shared" si="50"/>
        <v>0</v>
      </c>
      <c r="AS73" s="45">
        <f t="shared" si="50"/>
        <v>0</v>
      </c>
      <c r="AT73" s="44">
        <f t="shared" si="50"/>
        <v>0</v>
      </c>
      <c r="AU73" s="40"/>
      <c r="AV73" s="50">
        <f t="shared" si="51"/>
        <v>0</v>
      </c>
      <c r="AW73" s="49">
        <f t="shared" si="52"/>
        <v>0</v>
      </c>
      <c r="AX73" s="49">
        <f t="shared" si="53"/>
        <v>0</v>
      </c>
      <c r="AY73" s="48">
        <f t="shared" si="54"/>
        <v>0</v>
      </c>
      <c r="AZ73" s="40"/>
      <c r="BA73" s="46">
        <f t="shared" si="55"/>
        <v>-1.4033220878596042E-2</v>
      </c>
      <c r="BB73" s="45">
        <f t="shared" si="56"/>
        <v>-1.4456373897662633E-2</v>
      </c>
      <c r="BC73" s="45">
        <f t="shared" si="57"/>
        <v>-1.0074349023298845E-2</v>
      </c>
      <c r="BD73" s="47"/>
      <c r="BE73" s="40"/>
      <c r="BF73" s="46">
        <f>(Q73-(MAX($Q$3:Q73)))/(MAX($Q$3:Q73))</f>
        <v>0</v>
      </c>
      <c r="BG73" s="45">
        <f>(R73-(MAX($R$3:R73)))/(MAX($R$3:R73))</f>
        <v>0</v>
      </c>
      <c r="BH73" s="45">
        <f>(S73-(MAX($S$3:S73)))/(MAX($S$3:S73))</f>
        <v>0</v>
      </c>
      <c r="BI73" s="44">
        <f>(T73-(MAX($T$3:T73)))/(MAX($T$3:T73))</f>
        <v>0</v>
      </c>
      <c r="BJ73" s="40"/>
      <c r="BK73" s="46">
        <f t="shared" si="58"/>
        <v>5.3836209804413698E-2</v>
      </c>
      <c r="BL73" s="45">
        <f t="shared" si="59"/>
        <v>5.3828206880291704E-2</v>
      </c>
      <c r="BM73" s="45">
        <f t="shared" si="69"/>
        <v>6.6982610096198408E-2</v>
      </c>
      <c r="BN73" s="44">
        <f t="shared" si="60"/>
        <v>7.7245653811137155E-2</v>
      </c>
      <c r="BO73" s="40"/>
      <c r="BP73" s="68">
        <f t="shared" si="61"/>
        <v>201.61503470644749</v>
      </c>
      <c r="BQ73" s="67">
        <f t="shared" si="61"/>
        <v>203.84726416473214</v>
      </c>
      <c r="BR73" s="67">
        <f t="shared" si="61"/>
        <v>233.01953801138771</v>
      </c>
      <c r="BS73" s="66">
        <f t="shared" si="61"/>
        <v>265.38630586008765</v>
      </c>
      <c r="BT73" s="40"/>
      <c r="BU73" s="46">
        <f t="shared" si="62"/>
        <v>0</v>
      </c>
      <c r="BV73" s="45">
        <f t="shared" si="63"/>
        <v>0</v>
      </c>
      <c r="BW73" s="45">
        <f t="shared" si="70"/>
        <v>0</v>
      </c>
      <c r="BX73" s="44">
        <f t="shared" si="64"/>
        <v>0</v>
      </c>
      <c r="BY73" s="40"/>
      <c r="BZ73" s="68">
        <f t="shared" si="65"/>
        <v>86.002564368506896</v>
      </c>
      <c r="CA73" s="67">
        <f t="shared" si="65"/>
        <v>86.172458933786004</v>
      </c>
      <c r="CB73" s="67">
        <f t="shared" si="65"/>
        <v>54.258597004022519</v>
      </c>
      <c r="CC73" s="66">
        <f t="shared" si="65"/>
        <v>52.743058799212903</v>
      </c>
    </row>
    <row r="74" spans="1:81">
      <c r="I74" s="65">
        <f t="shared" si="66"/>
        <v>39113</v>
      </c>
      <c r="J74" s="64"/>
      <c r="K74" s="43">
        <f t="shared" si="67"/>
        <v>1.1305459643667248E-2</v>
      </c>
      <c r="L74" s="34">
        <f t="shared" si="67"/>
        <v>1.15091523293267E-2</v>
      </c>
      <c r="M74" s="34">
        <v>1.5122613934212437E-2</v>
      </c>
      <c r="N74" s="42">
        <v>1.7616343106520604E-2</v>
      </c>
      <c r="O74" s="84">
        <f t="shared" si="45"/>
        <v>1.0472126310333915E-2</v>
      </c>
      <c r="P74" s="24"/>
      <c r="Q74" s="237">
        <v>17535.439999999999</v>
      </c>
      <c r="R74" s="246">
        <v>17768.189999999999</v>
      </c>
      <c r="S74" s="246">
        <f t="shared" si="68"/>
        <v>12834.513151502531</v>
      </c>
      <c r="T74" s="242">
        <f t="shared" si="68"/>
        <v>14243.866519019912</v>
      </c>
      <c r="U74" s="164">
        <f t="shared" si="68"/>
        <v>16535.14900446267</v>
      </c>
      <c r="V74" s="24"/>
      <c r="W74" s="62">
        <f t="shared" si="46"/>
        <v>0.75354399999999988</v>
      </c>
      <c r="X74" s="61">
        <f t="shared" si="47"/>
        <v>0.77681899999999982</v>
      </c>
      <c r="Y74" s="61">
        <f t="shared" si="47"/>
        <v>0.28345131515025312</v>
      </c>
      <c r="Z74" s="60">
        <f t="shared" si="48"/>
        <v>0.42438665190199115</v>
      </c>
      <c r="AA74" s="24"/>
      <c r="AB74" s="43"/>
      <c r="AC74" s="34"/>
      <c r="AD74" s="34"/>
      <c r="AE74" s="42"/>
      <c r="AF74" s="24"/>
      <c r="AG74" s="43"/>
      <c r="AH74" s="34"/>
      <c r="AI74" s="34"/>
      <c r="AJ74" s="42"/>
      <c r="AK74" s="25"/>
      <c r="AL74" s="43">
        <f t="shared" si="49"/>
        <v>1.1305459643667248E-2</v>
      </c>
      <c r="AM74" s="34">
        <f t="shared" si="49"/>
        <v>1.15091523293267E-2</v>
      </c>
      <c r="AN74" s="34">
        <f t="shared" si="49"/>
        <v>1.5122613934212437E-2</v>
      </c>
      <c r="AO74" s="42">
        <f t="shared" si="49"/>
        <v>1.7616343106520604E-2</v>
      </c>
      <c r="AP74" s="34"/>
      <c r="AQ74" s="43">
        <f t="shared" si="50"/>
        <v>0</v>
      </c>
      <c r="AR74" s="34">
        <f t="shared" si="50"/>
        <v>0</v>
      </c>
      <c r="AS74" s="34">
        <f t="shared" si="50"/>
        <v>0</v>
      </c>
      <c r="AT74" s="42">
        <f t="shared" si="50"/>
        <v>0</v>
      </c>
      <c r="AU74" s="25"/>
      <c r="AV74" s="59">
        <f t="shared" si="51"/>
        <v>0</v>
      </c>
      <c r="AW74" s="30">
        <f t="shared" si="52"/>
        <v>0</v>
      </c>
      <c r="AX74" s="30">
        <f t="shared" si="53"/>
        <v>0</v>
      </c>
      <c r="AY74" s="58">
        <f t="shared" si="54"/>
        <v>0</v>
      </c>
      <c r="AZ74" s="25"/>
      <c r="BA74" s="43">
        <f t="shared" si="55"/>
        <v>-6.3108834628533561E-3</v>
      </c>
      <c r="BB74" s="34">
        <f t="shared" si="56"/>
        <v>-6.1071907771939049E-3</v>
      </c>
      <c r="BC74" s="34">
        <f t="shared" si="57"/>
        <v>-2.4937291723081678E-3</v>
      </c>
      <c r="BD74" s="57"/>
      <c r="BE74" s="25"/>
      <c r="BF74" s="43">
        <f>(Q74-(MAX($Q$3:Q74)))/(MAX($Q$3:Q74))</f>
        <v>0</v>
      </c>
      <c r="BG74" s="34">
        <f>(R74-(MAX($R$3:R74)))/(MAX($R$3:R74))</f>
        <v>0</v>
      </c>
      <c r="BH74" s="34">
        <f>(S74-(MAX($S$3:S74)))/(MAX($S$3:S74))</f>
        <v>0</v>
      </c>
      <c r="BI74" s="42">
        <f>(T74-(MAX($T$3:T74)))/(MAX($T$3:T74))</f>
        <v>0</v>
      </c>
      <c r="BJ74" s="25"/>
      <c r="BK74" s="43">
        <f t="shared" si="58"/>
        <v>0</v>
      </c>
      <c r="BL74" s="34">
        <f t="shared" si="59"/>
        <v>0</v>
      </c>
      <c r="BM74" s="34">
        <f t="shared" si="69"/>
        <v>0</v>
      </c>
      <c r="BN74" s="42">
        <f t="shared" si="60"/>
        <v>0</v>
      </c>
      <c r="BO74" s="25"/>
      <c r="BP74" s="37">
        <f t="shared" si="61"/>
        <v>201.61503470644749</v>
      </c>
      <c r="BQ74" s="36">
        <f t="shared" si="61"/>
        <v>203.84726416473214</v>
      </c>
      <c r="BR74" s="36">
        <f t="shared" si="61"/>
        <v>233.01953801138771</v>
      </c>
      <c r="BS74" s="38">
        <f t="shared" si="61"/>
        <v>265.38630586008765</v>
      </c>
      <c r="BT74" s="25"/>
      <c r="BU74" s="43">
        <f t="shared" si="62"/>
        <v>0</v>
      </c>
      <c r="BV74" s="34">
        <f t="shared" si="63"/>
        <v>0</v>
      </c>
      <c r="BW74" s="34">
        <f t="shared" si="70"/>
        <v>0</v>
      </c>
      <c r="BX74" s="42">
        <f t="shared" si="64"/>
        <v>0</v>
      </c>
      <c r="BY74" s="25"/>
      <c r="BZ74" s="37">
        <f t="shared" si="65"/>
        <v>86.002564368506896</v>
      </c>
      <c r="CA74" s="36">
        <f t="shared" si="65"/>
        <v>86.172458933786004</v>
      </c>
      <c r="CB74" s="36">
        <f t="shared" si="65"/>
        <v>54.258597004022519</v>
      </c>
      <c r="CC74" s="38">
        <f t="shared" si="65"/>
        <v>52.743058799212903</v>
      </c>
    </row>
    <row r="75" spans="1:81">
      <c r="I75" s="65">
        <f t="shared" si="66"/>
        <v>39141</v>
      </c>
      <c r="J75" s="64"/>
      <c r="K75" s="43">
        <f t="shared" si="67"/>
        <v>-9.99746798483514E-3</v>
      </c>
      <c r="L75" s="34">
        <f t="shared" si="67"/>
        <v>-9.8124794928463599E-3</v>
      </c>
      <c r="M75" s="34">
        <v>-1.9561191245454301E-2</v>
      </c>
      <c r="N75" s="42">
        <v>-1.6936839329629749E-2</v>
      </c>
      <c r="O75" s="84">
        <f t="shared" si="45"/>
        <v>-1.0830801318168473E-2</v>
      </c>
      <c r="P75" s="24"/>
      <c r="Q75" s="237">
        <v>17360.13</v>
      </c>
      <c r="R75" s="246">
        <v>17593.84</v>
      </c>
      <c r="S75" s="246">
        <f t="shared" si="68"/>
        <v>12583.454785203692</v>
      </c>
      <c r="T75" s="242">
        <f t="shared" si="68"/>
        <v>14002.620440354578</v>
      </c>
      <c r="U75" s="164">
        <f t="shared" si="68"/>
        <v>16356.060090829023</v>
      </c>
      <c r="V75" s="24"/>
      <c r="W75" s="62">
        <f t="shared" si="46"/>
        <v>0.73601300000000014</v>
      </c>
      <c r="X75" s="61">
        <f t="shared" si="47"/>
        <v>0.75938400000000006</v>
      </c>
      <c r="Y75" s="61">
        <f t="shared" si="47"/>
        <v>0.25834547852036921</v>
      </c>
      <c r="Z75" s="60">
        <f t="shared" si="48"/>
        <v>0.40026204403545779</v>
      </c>
      <c r="AA75" s="24"/>
      <c r="AB75" s="43"/>
      <c r="AC75" s="34"/>
      <c r="AD75" s="34"/>
      <c r="AE75" s="42"/>
      <c r="AF75" s="24"/>
      <c r="AG75" s="43"/>
      <c r="AH75" s="34"/>
      <c r="AI75" s="34"/>
      <c r="AJ75" s="42"/>
      <c r="AK75" s="25"/>
      <c r="AL75" s="43">
        <f t="shared" si="49"/>
        <v>-9.99746798483514E-3</v>
      </c>
      <c r="AM75" s="34">
        <f t="shared" si="49"/>
        <v>-9.8124794928463599E-3</v>
      </c>
      <c r="AN75" s="34">
        <f t="shared" si="49"/>
        <v>-1.9561191245454301E-2</v>
      </c>
      <c r="AO75" s="42">
        <f t="shared" si="49"/>
        <v>-1.6936839329629749E-2</v>
      </c>
      <c r="AP75" s="34"/>
      <c r="AQ75" s="43">
        <f t="shared" si="50"/>
        <v>-9.99746798483514E-3</v>
      </c>
      <c r="AR75" s="34">
        <f t="shared" si="50"/>
        <v>-9.8124794928463599E-3</v>
      </c>
      <c r="AS75" s="34">
        <f t="shared" si="50"/>
        <v>-1.9561191245454301E-2</v>
      </c>
      <c r="AT75" s="42">
        <f t="shared" si="50"/>
        <v>-1.6936839329629749E-2</v>
      </c>
      <c r="AU75" s="25"/>
      <c r="AV75" s="59">
        <f t="shared" si="51"/>
        <v>0.99949366107803594</v>
      </c>
      <c r="AW75" s="30">
        <f t="shared" si="52"/>
        <v>0.96284753797530354</v>
      </c>
      <c r="AX75" s="30">
        <f t="shared" si="53"/>
        <v>3.8264020294123799</v>
      </c>
      <c r="AY75" s="58">
        <f t="shared" si="54"/>
        <v>2.8685652647769309</v>
      </c>
      <c r="AZ75" s="25"/>
      <c r="BA75" s="43">
        <f t="shared" si="55"/>
        <v>6.9393713447946093E-3</v>
      </c>
      <c r="BB75" s="34">
        <f t="shared" si="56"/>
        <v>7.1243598367833894E-3</v>
      </c>
      <c r="BC75" s="34">
        <f t="shared" si="57"/>
        <v>-2.6243519158245521E-3</v>
      </c>
      <c r="BD75" s="57"/>
      <c r="BE75" s="25"/>
      <c r="BF75" s="43">
        <f>(Q75-(MAX($Q$3:Q75)))/(MAX($Q$3:Q75))</f>
        <v>-9.9974679848351504E-3</v>
      </c>
      <c r="BG75" s="34">
        <f>(R75-(MAX($R$3:R75)))/(MAX($R$3:R75))</f>
        <v>-9.812479492846405E-3</v>
      </c>
      <c r="BH75" s="34">
        <f>(S75-(MAX($S$3:S75)))/(MAX($S$3:S75))</f>
        <v>-1.9561191245454287E-2</v>
      </c>
      <c r="BI75" s="42">
        <f>(T75-(MAX($T$3:T75)))/(MAX($T$3:T75))</f>
        <v>-1.6936839329629812E-2</v>
      </c>
      <c r="BJ75" s="25"/>
      <c r="BK75" s="43">
        <f t="shared" si="58"/>
        <v>0</v>
      </c>
      <c r="BL75" s="34">
        <f t="shared" si="59"/>
        <v>0</v>
      </c>
      <c r="BM75" s="34">
        <f t="shared" si="69"/>
        <v>0</v>
      </c>
      <c r="BN75" s="42">
        <f t="shared" si="60"/>
        <v>0</v>
      </c>
      <c r="BO75" s="25"/>
      <c r="BP75" s="37">
        <f t="shared" si="61"/>
        <v>201.61503470644749</v>
      </c>
      <c r="BQ75" s="36">
        <f t="shared" si="61"/>
        <v>203.84726416473214</v>
      </c>
      <c r="BR75" s="36">
        <f t="shared" si="61"/>
        <v>233.01953801138771</v>
      </c>
      <c r="BS75" s="38">
        <f t="shared" si="61"/>
        <v>265.38630586008765</v>
      </c>
      <c r="BT75" s="25"/>
      <c r="BU75" s="43">
        <f t="shared" si="62"/>
        <v>0</v>
      </c>
      <c r="BV75" s="34">
        <f t="shared" si="63"/>
        <v>0</v>
      </c>
      <c r="BW75" s="34">
        <f t="shared" si="70"/>
        <v>0</v>
      </c>
      <c r="BX75" s="42">
        <f t="shared" si="64"/>
        <v>0</v>
      </c>
      <c r="BY75" s="25"/>
      <c r="BZ75" s="37">
        <f t="shared" si="65"/>
        <v>86.002564368506896</v>
      </c>
      <c r="CA75" s="36">
        <f t="shared" si="65"/>
        <v>86.172458933786004</v>
      </c>
      <c r="CB75" s="36">
        <f t="shared" si="65"/>
        <v>54.258597004022519</v>
      </c>
      <c r="CC75" s="38">
        <f t="shared" si="65"/>
        <v>52.743058799212903</v>
      </c>
    </row>
    <row r="76" spans="1:81" s="69" customFormat="1">
      <c r="A76"/>
      <c r="B76" s="25"/>
      <c r="C76" s="24"/>
      <c r="D76" s="24"/>
      <c r="E76" s="24"/>
      <c r="F76" s="24"/>
      <c r="G76" s="24"/>
      <c r="H76"/>
      <c r="I76" s="112">
        <f t="shared" si="66"/>
        <v>39172</v>
      </c>
      <c r="J76" s="113"/>
      <c r="K76" s="114">
        <f t="shared" si="67"/>
        <v>9.9348334373070557E-3</v>
      </c>
      <c r="L76" s="115">
        <f t="shared" si="67"/>
        <v>1.014048098652709E-2</v>
      </c>
      <c r="M76" s="115">
        <v>1.1186792782358346E-2</v>
      </c>
      <c r="N76" s="116">
        <v>1.2998662508826975E-2</v>
      </c>
      <c r="O76" s="130">
        <f t="shared" si="45"/>
        <v>9.1015001039737222E-3</v>
      </c>
      <c r="P76" s="111"/>
      <c r="Q76" s="236">
        <v>17532.599999999999</v>
      </c>
      <c r="R76" s="245">
        <v>17772.25</v>
      </c>
      <c r="S76" s="245">
        <f t="shared" si="68"/>
        <v>12724.223286371942</v>
      </c>
      <c r="T76" s="241">
        <f t="shared" si="68"/>
        <v>14184.635777697949</v>
      </c>
      <c r="U76" s="163">
        <f t="shared" si="68"/>
        <v>16504.924773446306</v>
      </c>
      <c r="V76" s="111"/>
      <c r="W76" s="118">
        <f t="shared" si="46"/>
        <v>0.75325999999999982</v>
      </c>
      <c r="X76" s="119">
        <f t="shared" si="47"/>
        <v>0.77722500000000005</v>
      </c>
      <c r="Y76" s="119">
        <f t="shared" si="47"/>
        <v>0.27242232863719418</v>
      </c>
      <c r="Z76" s="120">
        <f t="shared" si="48"/>
        <v>0.41846357776979493</v>
      </c>
      <c r="AA76" s="111"/>
      <c r="AB76" s="114">
        <f>(Q76-Q73)/Q73</f>
        <v>1.1141670910371155E-2</v>
      </c>
      <c r="AC76" s="115">
        <f>(R76-R73)/R73</f>
        <v>1.1740280382237955E-2</v>
      </c>
      <c r="AD76" s="115">
        <f>(S76-S73)/S73</f>
        <v>6.3994364470547436E-3</v>
      </c>
      <c r="AE76" s="116">
        <f>(T76-T73)/T73</f>
        <v>1.338475540503101E-2</v>
      </c>
      <c r="AF76" s="111"/>
      <c r="AG76" s="114"/>
      <c r="AH76" s="115"/>
      <c r="AI76" s="115"/>
      <c r="AJ76" s="116"/>
      <c r="AK76" s="110"/>
      <c r="AL76" s="114">
        <f t="shared" si="49"/>
        <v>9.9348334373070557E-3</v>
      </c>
      <c r="AM76" s="115">
        <f t="shared" si="49"/>
        <v>1.014048098652709E-2</v>
      </c>
      <c r="AN76" s="115">
        <f t="shared" si="49"/>
        <v>1.1186792782358346E-2</v>
      </c>
      <c r="AO76" s="116">
        <f t="shared" si="49"/>
        <v>1.2998662508826975E-2</v>
      </c>
      <c r="AP76" s="115"/>
      <c r="AQ76" s="114">
        <f t="shared" si="50"/>
        <v>0</v>
      </c>
      <c r="AR76" s="115">
        <f t="shared" si="50"/>
        <v>0</v>
      </c>
      <c r="AS76" s="115">
        <f t="shared" si="50"/>
        <v>0</v>
      </c>
      <c r="AT76" s="116">
        <f t="shared" si="50"/>
        <v>0</v>
      </c>
      <c r="AU76" s="110"/>
      <c r="AV76" s="121">
        <f t="shared" si="51"/>
        <v>0</v>
      </c>
      <c r="AW76" s="122">
        <f t="shared" si="52"/>
        <v>0</v>
      </c>
      <c r="AX76" s="122">
        <f t="shared" si="53"/>
        <v>0</v>
      </c>
      <c r="AY76" s="123">
        <f t="shared" si="54"/>
        <v>0</v>
      </c>
      <c r="AZ76" s="110"/>
      <c r="BA76" s="114">
        <f t="shared" si="55"/>
        <v>-3.063829071519919E-3</v>
      </c>
      <c r="BB76" s="115">
        <f t="shared" si="56"/>
        <v>-2.8581815222998852E-3</v>
      </c>
      <c r="BC76" s="115">
        <f t="shared" si="57"/>
        <v>-1.811869726468629E-3</v>
      </c>
      <c r="BD76" s="124"/>
      <c r="BE76" s="110"/>
      <c r="BF76" s="114">
        <f>(Q76-(MAX($Q$3:Q76)))/(MAX($Q$3:Q76))</f>
        <v>-1.6195772675223124E-4</v>
      </c>
      <c r="BG76" s="115">
        <f>(R76-(MAX($R$3:R76)))/(MAX($R$3:R76))</f>
        <v>0</v>
      </c>
      <c r="BH76" s="115">
        <f>(S76-(MAX($S$3:S76)))/(MAX($S$3:S76))</f>
        <v>-8.5932254561348863E-3</v>
      </c>
      <c r="BI76" s="116">
        <f>(T76-(MAX($T$3:T76)))/(MAX($T$3:T76))</f>
        <v>-4.1583330792149178E-3</v>
      </c>
      <c r="BJ76" s="110"/>
      <c r="BK76" s="114">
        <f t="shared" si="58"/>
        <v>1.1141670910371155E-2</v>
      </c>
      <c r="BL76" s="115">
        <f t="shared" si="59"/>
        <v>1.1740280382237955E-2</v>
      </c>
      <c r="BM76" s="115">
        <f t="shared" si="69"/>
        <v>6.3994364470547436E-3</v>
      </c>
      <c r="BN76" s="116">
        <f t="shared" si="60"/>
        <v>1.338475540503101E-2</v>
      </c>
      <c r="BO76" s="110"/>
      <c r="BP76" s="125">
        <f t="shared" si="61"/>
        <v>203.86136307372976</v>
      </c>
      <c r="BQ76" s="126">
        <f t="shared" si="61"/>
        <v>206.24048820117821</v>
      </c>
      <c r="BR76" s="126">
        <f t="shared" si="61"/>
        <v>234.51073173581364</v>
      </c>
      <c r="BS76" s="127">
        <f t="shared" si="61"/>
        <v>268.93843665186967</v>
      </c>
      <c r="BT76" s="110"/>
      <c r="BU76" s="114">
        <f t="shared" si="62"/>
        <v>0</v>
      </c>
      <c r="BV76" s="115">
        <f t="shared" si="63"/>
        <v>0</v>
      </c>
      <c r="BW76" s="115">
        <f t="shared" si="70"/>
        <v>0</v>
      </c>
      <c r="BX76" s="116">
        <f t="shared" si="64"/>
        <v>0</v>
      </c>
      <c r="BY76" s="110"/>
      <c r="BZ76" s="125">
        <f t="shared" si="65"/>
        <v>86.002564368506896</v>
      </c>
      <c r="CA76" s="126">
        <f t="shared" si="65"/>
        <v>86.172458933786004</v>
      </c>
      <c r="CB76" s="126">
        <f t="shared" si="65"/>
        <v>54.258597004022519</v>
      </c>
      <c r="CC76" s="127">
        <f t="shared" si="65"/>
        <v>52.743058799212903</v>
      </c>
    </row>
    <row r="77" spans="1:81">
      <c r="I77" s="65">
        <f t="shared" si="66"/>
        <v>39202</v>
      </c>
      <c r="J77" s="64"/>
      <c r="K77" s="43">
        <f t="shared" si="67"/>
        <v>1.3108152812475016E-2</v>
      </c>
      <c r="L77" s="34">
        <f t="shared" si="67"/>
        <v>1.4154088536904474E-2</v>
      </c>
      <c r="M77" s="34">
        <v>4.4293038561533216E-2</v>
      </c>
      <c r="N77" s="42">
        <v>4.1965196640709079E-2</v>
      </c>
      <c r="O77" s="84">
        <f t="shared" si="45"/>
        <v>1.2274819479141682E-2</v>
      </c>
      <c r="P77" s="24"/>
      <c r="Q77" s="237">
        <v>17762.419999999998</v>
      </c>
      <c r="R77" s="246">
        <v>18023.8</v>
      </c>
      <c r="S77" s="246">
        <f t="shared" si="68"/>
        <v>13287.817799060773</v>
      </c>
      <c r="T77" s="242">
        <f t="shared" si="68"/>
        <v>14779.896807385881</v>
      </c>
      <c r="U77" s="164">
        <f t="shared" si="68"/>
        <v>16707.519745557176</v>
      </c>
      <c r="V77" s="24"/>
      <c r="W77" s="62">
        <f t="shared" si="46"/>
        <v>0.77624199999999988</v>
      </c>
      <c r="X77" s="61">
        <f t="shared" si="47"/>
        <v>0.80237999999999998</v>
      </c>
      <c r="Y77" s="61">
        <f t="shared" si="47"/>
        <v>0.32878177990607726</v>
      </c>
      <c r="Z77" s="60">
        <f t="shared" si="48"/>
        <v>0.47798968073858816</v>
      </c>
      <c r="AA77" s="24"/>
      <c r="AB77" s="43"/>
      <c r="AC77" s="34"/>
      <c r="AD77" s="34"/>
      <c r="AE77" s="42"/>
      <c r="AF77" s="24"/>
      <c r="AG77" s="43"/>
      <c r="AH77" s="34"/>
      <c r="AI77" s="34"/>
      <c r="AJ77" s="42"/>
      <c r="AK77" s="25"/>
      <c r="AL77" s="43">
        <f t="shared" si="49"/>
        <v>1.3108152812475016E-2</v>
      </c>
      <c r="AM77" s="34">
        <f t="shared" si="49"/>
        <v>1.4154088536904474E-2</v>
      </c>
      <c r="AN77" s="34">
        <f t="shared" si="49"/>
        <v>4.4293038561533216E-2</v>
      </c>
      <c r="AO77" s="42">
        <f t="shared" si="49"/>
        <v>4.1965196640709079E-2</v>
      </c>
      <c r="AP77" s="34"/>
      <c r="AQ77" s="43">
        <f t="shared" si="50"/>
        <v>0</v>
      </c>
      <c r="AR77" s="34">
        <f t="shared" si="50"/>
        <v>0</v>
      </c>
      <c r="AS77" s="34">
        <f t="shared" si="50"/>
        <v>0</v>
      </c>
      <c r="AT77" s="42">
        <f t="shared" si="50"/>
        <v>0</v>
      </c>
      <c r="AU77" s="25"/>
      <c r="AV77" s="59">
        <f t="shared" si="51"/>
        <v>0</v>
      </c>
      <c r="AW77" s="30">
        <f t="shared" si="52"/>
        <v>0</v>
      </c>
      <c r="AX77" s="30">
        <f t="shared" si="53"/>
        <v>0</v>
      </c>
      <c r="AY77" s="58">
        <f t="shared" si="54"/>
        <v>0</v>
      </c>
      <c r="AZ77" s="25"/>
      <c r="BA77" s="43">
        <f t="shared" si="55"/>
        <v>-2.8857043828234064E-2</v>
      </c>
      <c r="BB77" s="34">
        <f t="shared" si="56"/>
        <v>-2.7811108103804605E-2</v>
      </c>
      <c r="BC77" s="34">
        <f t="shared" si="57"/>
        <v>2.3278419208241363E-3</v>
      </c>
      <c r="BD77" s="57"/>
      <c r="BE77" s="25"/>
      <c r="BF77" s="43">
        <f>(Q77-(MAX($Q$3:Q77)))/(MAX($Q$3:Q77))</f>
        <v>0</v>
      </c>
      <c r="BG77" s="34">
        <f>(R77-(MAX($R$3:R77)))/(MAX($R$3:R77))</f>
        <v>0</v>
      </c>
      <c r="BH77" s="34">
        <f>(S77-(MAX($S$3:S77)))/(MAX($S$3:S77))</f>
        <v>0</v>
      </c>
      <c r="BI77" s="42">
        <f>(T77-(MAX($T$3:T77)))/(MAX($T$3:T77))</f>
        <v>0</v>
      </c>
      <c r="BJ77" s="25"/>
      <c r="BK77" s="43">
        <f t="shared" si="58"/>
        <v>0</v>
      </c>
      <c r="BL77" s="34">
        <f t="shared" si="59"/>
        <v>0</v>
      </c>
      <c r="BM77" s="34">
        <f t="shared" si="69"/>
        <v>0</v>
      </c>
      <c r="BN77" s="42">
        <f t="shared" si="60"/>
        <v>0</v>
      </c>
      <c r="BO77" s="25"/>
      <c r="BP77" s="37">
        <f t="shared" si="61"/>
        <v>203.86136307372976</v>
      </c>
      <c r="BQ77" s="36">
        <f t="shared" si="61"/>
        <v>206.24048820117821</v>
      </c>
      <c r="BR77" s="36">
        <f t="shared" si="61"/>
        <v>234.51073173581364</v>
      </c>
      <c r="BS77" s="38">
        <f t="shared" si="61"/>
        <v>268.93843665186967</v>
      </c>
      <c r="BT77" s="25"/>
      <c r="BU77" s="43">
        <f t="shared" si="62"/>
        <v>0</v>
      </c>
      <c r="BV77" s="34">
        <f t="shared" si="63"/>
        <v>0</v>
      </c>
      <c r="BW77" s="34">
        <f t="shared" si="70"/>
        <v>0</v>
      </c>
      <c r="BX77" s="42">
        <f t="shared" si="64"/>
        <v>0</v>
      </c>
      <c r="BY77" s="25"/>
      <c r="BZ77" s="37">
        <f t="shared" si="65"/>
        <v>86.002564368506896</v>
      </c>
      <c r="CA77" s="36">
        <f t="shared" si="65"/>
        <v>86.172458933786004</v>
      </c>
      <c r="CB77" s="36">
        <f t="shared" si="65"/>
        <v>54.258597004022519</v>
      </c>
      <c r="CC77" s="38">
        <f t="shared" si="65"/>
        <v>52.743058799212903</v>
      </c>
    </row>
    <row r="78" spans="1:81">
      <c r="I78" s="65">
        <f t="shared" si="66"/>
        <v>39233</v>
      </c>
      <c r="J78" s="64"/>
      <c r="K78" s="43">
        <f t="shared" si="67"/>
        <v>9.9620434602942787E-3</v>
      </c>
      <c r="L78" s="34">
        <f t="shared" si="67"/>
        <v>9.3376535469766875E-3</v>
      </c>
      <c r="M78" s="34">
        <v>3.489773978594779E-2</v>
      </c>
      <c r="N78" s="42">
        <v>3.8186751636752891E-2</v>
      </c>
      <c r="O78" s="84">
        <f t="shared" si="45"/>
        <v>9.1287101269609452E-3</v>
      </c>
      <c r="P78" s="24"/>
      <c r="Q78" s="237">
        <v>17939.37</v>
      </c>
      <c r="R78" s="246">
        <v>18192.099999999999</v>
      </c>
      <c r="S78" s="246">
        <f t="shared" si="68"/>
        <v>13751.532606935481</v>
      </c>
      <c r="T78" s="242">
        <f t="shared" si="68"/>
        <v>15344.293055986363</v>
      </c>
      <c r="U78" s="164">
        <f t="shared" si="68"/>
        <v>16860.037850254845</v>
      </c>
      <c r="V78" s="24"/>
      <c r="W78" s="62">
        <f t="shared" si="46"/>
        <v>0.79393699999999989</v>
      </c>
      <c r="X78" s="61">
        <f t="shared" si="47"/>
        <v>0.81920999999999988</v>
      </c>
      <c r="Y78" s="61">
        <f t="shared" si="47"/>
        <v>0.37515326069354815</v>
      </c>
      <c r="Z78" s="60">
        <f t="shared" si="48"/>
        <v>0.53442930559863633</v>
      </c>
      <c r="AA78" s="24"/>
      <c r="AB78" s="43"/>
      <c r="AC78" s="34"/>
      <c r="AD78" s="34"/>
      <c r="AE78" s="42"/>
      <c r="AF78" s="24"/>
      <c r="AG78" s="43"/>
      <c r="AH78" s="34"/>
      <c r="AI78" s="34"/>
      <c r="AJ78" s="42"/>
      <c r="AK78" s="25"/>
      <c r="AL78" s="43">
        <f t="shared" si="49"/>
        <v>9.9620434602942787E-3</v>
      </c>
      <c r="AM78" s="34">
        <f t="shared" si="49"/>
        <v>9.3376535469766875E-3</v>
      </c>
      <c r="AN78" s="34">
        <f t="shared" si="49"/>
        <v>3.489773978594779E-2</v>
      </c>
      <c r="AO78" s="42">
        <f t="shared" si="49"/>
        <v>3.8186751636752891E-2</v>
      </c>
      <c r="AP78" s="34"/>
      <c r="AQ78" s="43">
        <f t="shared" si="50"/>
        <v>0</v>
      </c>
      <c r="AR78" s="34">
        <f t="shared" si="50"/>
        <v>0</v>
      </c>
      <c r="AS78" s="34">
        <f t="shared" si="50"/>
        <v>0</v>
      </c>
      <c r="AT78" s="42">
        <f t="shared" si="50"/>
        <v>0</v>
      </c>
      <c r="AU78" s="25"/>
      <c r="AV78" s="59">
        <f t="shared" si="51"/>
        <v>0</v>
      </c>
      <c r="AW78" s="30">
        <f t="shared" si="52"/>
        <v>0</v>
      </c>
      <c r="AX78" s="30">
        <f t="shared" si="53"/>
        <v>0</v>
      </c>
      <c r="AY78" s="58">
        <f t="shared" si="54"/>
        <v>0</v>
      </c>
      <c r="AZ78" s="25"/>
      <c r="BA78" s="43">
        <f t="shared" si="55"/>
        <v>-2.8224708176458613E-2</v>
      </c>
      <c r="BB78" s="34">
        <f t="shared" si="56"/>
        <v>-2.8849098089776204E-2</v>
      </c>
      <c r="BC78" s="34">
        <f t="shared" si="57"/>
        <v>-3.2890118508051014E-3</v>
      </c>
      <c r="BD78" s="57"/>
      <c r="BE78" s="25"/>
      <c r="BF78" s="43">
        <f>(Q78-(MAX($Q$3:Q78)))/(MAX($Q$3:Q78))</f>
        <v>0</v>
      </c>
      <c r="BG78" s="34">
        <f>(R78-(MAX($R$3:R78)))/(MAX($R$3:R78))</f>
        <v>0</v>
      </c>
      <c r="BH78" s="34">
        <f>(S78-(MAX($S$3:S78)))/(MAX($S$3:S78))</f>
        <v>0</v>
      </c>
      <c r="BI78" s="42">
        <f>(T78-(MAX($T$3:T78)))/(MAX($T$3:T78))</f>
        <v>0</v>
      </c>
      <c r="BJ78" s="25"/>
      <c r="BK78" s="43">
        <f t="shared" si="58"/>
        <v>0</v>
      </c>
      <c r="BL78" s="34">
        <f t="shared" si="59"/>
        <v>0</v>
      </c>
      <c r="BM78" s="34">
        <f t="shared" si="69"/>
        <v>0</v>
      </c>
      <c r="BN78" s="42">
        <f t="shared" si="60"/>
        <v>0</v>
      </c>
      <c r="BO78" s="25"/>
      <c r="BP78" s="37">
        <f t="shared" si="61"/>
        <v>203.86136307372976</v>
      </c>
      <c r="BQ78" s="36">
        <f t="shared" si="61"/>
        <v>206.24048820117821</v>
      </c>
      <c r="BR78" s="36">
        <f t="shared" si="61"/>
        <v>234.51073173581364</v>
      </c>
      <c r="BS78" s="38">
        <f t="shared" si="61"/>
        <v>268.93843665186967</v>
      </c>
      <c r="BT78" s="25"/>
      <c r="BU78" s="43">
        <f t="shared" si="62"/>
        <v>0</v>
      </c>
      <c r="BV78" s="34">
        <f t="shared" si="63"/>
        <v>0</v>
      </c>
      <c r="BW78" s="34">
        <f t="shared" si="70"/>
        <v>0</v>
      </c>
      <c r="BX78" s="42">
        <f t="shared" si="64"/>
        <v>0</v>
      </c>
      <c r="BY78" s="25"/>
      <c r="BZ78" s="37">
        <f t="shared" si="65"/>
        <v>86.002564368506896</v>
      </c>
      <c r="CA78" s="36">
        <f t="shared" si="65"/>
        <v>86.172458933786004</v>
      </c>
      <c r="CB78" s="36">
        <f t="shared" si="65"/>
        <v>54.258597004022519</v>
      </c>
      <c r="CC78" s="38">
        <f t="shared" si="65"/>
        <v>52.743058799212903</v>
      </c>
    </row>
    <row r="79" spans="1:81" s="69" customFormat="1">
      <c r="A79"/>
      <c r="B79" s="25"/>
      <c r="C79" s="24"/>
      <c r="D79" s="24"/>
      <c r="E79" s="24"/>
      <c r="F79" s="24"/>
      <c r="G79" s="24"/>
      <c r="H79"/>
      <c r="I79" s="112">
        <f t="shared" si="66"/>
        <v>39263</v>
      </c>
      <c r="J79" s="113"/>
      <c r="K79" s="114">
        <f t="shared" si="67"/>
        <v>-2.1660180931660333E-2</v>
      </c>
      <c r="L79" s="115">
        <f t="shared" si="67"/>
        <v>-2.1468659473067864E-2</v>
      </c>
      <c r="M79" s="115">
        <v>-1.6612343602144919E-2</v>
      </c>
      <c r="N79" s="116">
        <v>-2.0550093913599632E-2</v>
      </c>
      <c r="O79" s="130">
        <f t="shared" si="45"/>
        <v>-2.2493514264993665E-2</v>
      </c>
      <c r="P79" s="111"/>
      <c r="Q79" s="236">
        <v>17550.8</v>
      </c>
      <c r="R79" s="245">
        <v>17801.54</v>
      </c>
      <c r="S79" s="245">
        <f t="shared" si="68"/>
        <v>13523.08742221297</v>
      </c>
      <c r="T79" s="241">
        <f t="shared" si="68"/>
        <v>15028.96639264805</v>
      </c>
      <c r="U79" s="163">
        <f t="shared" si="68"/>
        <v>16480.796348361804</v>
      </c>
      <c r="V79" s="111"/>
      <c r="W79" s="118">
        <f t="shared" si="46"/>
        <v>0.75507999999999997</v>
      </c>
      <c r="X79" s="119">
        <f t="shared" si="47"/>
        <v>0.78015400000000013</v>
      </c>
      <c r="Y79" s="119">
        <f t="shared" si="47"/>
        <v>0.35230874222129699</v>
      </c>
      <c r="Z79" s="120">
        <f t="shared" si="48"/>
        <v>0.50289663926480499</v>
      </c>
      <c r="AA79" s="111"/>
      <c r="AB79" s="114">
        <f>(Q79-Q76)/Q76</f>
        <v>1.0380662309070377E-3</v>
      </c>
      <c r="AC79" s="115">
        <f>(R79-R76)/R76</f>
        <v>1.6480749483042875E-3</v>
      </c>
      <c r="AD79" s="115">
        <f>(S79-S76)/S76</f>
        <v>6.2782939112412256E-2</v>
      </c>
      <c r="AE79" s="116">
        <f>(T79-T76)/T76</f>
        <v>5.9524307016583011E-2</v>
      </c>
      <c r="AF79" s="111"/>
      <c r="AG79" s="114"/>
      <c r="AH79" s="115"/>
      <c r="AI79" s="115"/>
      <c r="AJ79" s="116"/>
      <c r="AK79" s="110"/>
      <c r="AL79" s="114">
        <f t="shared" si="49"/>
        <v>-2.1660180931660333E-2</v>
      </c>
      <c r="AM79" s="115">
        <f t="shared" si="49"/>
        <v>-2.1468659473067864E-2</v>
      </c>
      <c r="AN79" s="115">
        <f t="shared" si="49"/>
        <v>-1.6612343602144919E-2</v>
      </c>
      <c r="AO79" s="116">
        <f t="shared" si="49"/>
        <v>-2.0550093913599632E-2</v>
      </c>
      <c r="AP79" s="115"/>
      <c r="AQ79" s="114">
        <f t="shared" si="50"/>
        <v>-2.1660180931660333E-2</v>
      </c>
      <c r="AR79" s="115">
        <f t="shared" si="50"/>
        <v>-2.1468659473067864E-2</v>
      </c>
      <c r="AS79" s="115">
        <f t="shared" si="50"/>
        <v>-1.6612343602144919E-2</v>
      </c>
      <c r="AT79" s="116">
        <f t="shared" si="50"/>
        <v>-2.0550093913599632E-2</v>
      </c>
      <c r="AU79" s="110"/>
      <c r="AV79" s="121">
        <f t="shared" si="51"/>
        <v>4.6916343799226192</v>
      </c>
      <c r="AW79" s="122">
        <f t="shared" si="52"/>
        <v>4.609033395705465</v>
      </c>
      <c r="AX79" s="122">
        <f t="shared" si="53"/>
        <v>2.7596995995572522</v>
      </c>
      <c r="AY79" s="123">
        <f t="shared" si="54"/>
        <v>4.2230635985776459</v>
      </c>
      <c r="AZ79" s="110"/>
      <c r="BA79" s="114">
        <f t="shared" si="55"/>
        <v>-1.1100870180607014E-3</v>
      </c>
      <c r="BB79" s="115">
        <f t="shared" si="56"/>
        <v>-9.1856555946823182E-4</v>
      </c>
      <c r="BC79" s="115">
        <f t="shared" si="57"/>
        <v>3.937750311454713E-3</v>
      </c>
      <c r="BD79" s="124"/>
      <c r="BE79" s="110"/>
      <c r="BF79" s="114">
        <f>(Q79-(MAX($Q$3:Q79)))/(MAX($Q$3:Q79))</f>
        <v>-2.1660180931660351E-2</v>
      </c>
      <c r="BG79" s="115">
        <f>(R79-(MAX($R$3:R79)))/(MAX($R$3:R79))</f>
        <v>-2.1468659473067853E-2</v>
      </c>
      <c r="BH79" s="115">
        <f>(S79-(MAX($S$3:S79)))/(MAX($S$3:S79))</f>
        <v>-1.6612343602144915E-2</v>
      </c>
      <c r="BI79" s="116">
        <f>(T79-(MAX($T$3:T79)))/(MAX($T$3:T79))</f>
        <v>-2.055009391359958E-2</v>
      </c>
      <c r="BJ79" s="110"/>
      <c r="BK79" s="114">
        <f t="shared" si="58"/>
        <v>1.0380662309070377E-3</v>
      </c>
      <c r="BL79" s="115">
        <f t="shared" si="59"/>
        <v>1.6480749483042875E-3</v>
      </c>
      <c r="BM79" s="115">
        <f t="shared" si="69"/>
        <v>6.2782939112412256E-2</v>
      </c>
      <c r="BN79" s="116">
        <f t="shared" si="60"/>
        <v>5.9524307016583011E-2</v>
      </c>
      <c r="BO79" s="110"/>
      <c r="BP79" s="125">
        <f t="shared" si="61"/>
        <v>204.07298467052328</v>
      </c>
      <c r="BQ79" s="126">
        <f t="shared" si="61"/>
        <v>206.58038798310864</v>
      </c>
      <c r="BR79" s="126">
        <f t="shared" si="61"/>
        <v>249.23400472759045</v>
      </c>
      <c r="BS79" s="127">
        <f t="shared" si="61"/>
        <v>284.94681072369542</v>
      </c>
      <c r="BT79" s="110"/>
      <c r="BU79" s="114">
        <f t="shared" si="62"/>
        <v>0</v>
      </c>
      <c r="BV79" s="115">
        <f t="shared" si="63"/>
        <v>0</v>
      </c>
      <c r="BW79" s="115">
        <f t="shared" si="70"/>
        <v>0</v>
      </c>
      <c r="BX79" s="116">
        <f t="shared" si="64"/>
        <v>0</v>
      </c>
      <c r="BY79" s="110"/>
      <c r="BZ79" s="125">
        <f t="shared" si="65"/>
        <v>86.002564368506896</v>
      </c>
      <c r="CA79" s="126">
        <f t="shared" si="65"/>
        <v>86.172458933786004</v>
      </c>
      <c r="CB79" s="126">
        <f t="shared" si="65"/>
        <v>54.258597004022519</v>
      </c>
      <c r="CC79" s="127">
        <f t="shared" si="65"/>
        <v>52.743058799212903</v>
      </c>
    </row>
    <row r="80" spans="1:81">
      <c r="I80" s="65">
        <f t="shared" si="66"/>
        <v>39294</v>
      </c>
      <c r="J80" s="64"/>
      <c r="K80" s="43">
        <f t="shared" si="67"/>
        <v>-3.1558105613419318E-2</v>
      </c>
      <c r="L80" s="34">
        <f t="shared" si="67"/>
        <v>-3.1351220175333316E-2</v>
      </c>
      <c r="M80" s="34">
        <v>-3.1006094301293752E-2</v>
      </c>
      <c r="N80" s="42">
        <v>-3.9300549837082199E-2</v>
      </c>
      <c r="O80" s="84">
        <f t="shared" si="45"/>
        <v>-3.239143894675265E-2</v>
      </c>
      <c r="P80" s="24"/>
      <c r="Q80" s="237">
        <v>16996.93</v>
      </c>
      <c r="R80" s="246">
        <v>17243.439999999999</v>
      </c>
      <c r="S80" s="246">
        <f t="shared" si="68"/>
        <v>13103.789298355196</v>
      </c>
      <c r="T80" s="242">
        <f t="shared" si="68"/>
        <v>14438.319749933951</v>
      </c>
      <c r="U80" s="164">
        <f t="shared" si="68"/>
        <v>15946.959639649978</v>
      </c>
      <c r="V80" s="24"/>
      <c r="W80" s="62">
        <f t="shared" si="46"/>
        <v>0.69969300000000001</v>
      </c>
      <c r="X80" s="61">
        <f t="shared" si="47"/>
        <v>0.72434399999999988</v>
      </c>
      <c r="Y80" s="61">
        <f t="shared" si="47"/>
        <v>0.31037892983551957</v>
      </c>
      <c r="Z80" s="60">
        <f t="shared" si="48"/>
        <v>0.44383197499339511</v>
      </c>
      <c r="AA80" s="24"/>
      <c r="AB80" s="43"/>
      <c r="AC80" s="34"/>
      <c r="AD80" s="34"/>
      <c r="AE80" s="42"/>
      <c r="AF80" s="24"/>
      <c r="AG80" s="43"/>
      <c r="AH80" s="34"/>
      <c r="AI80" s="34"/>
      <c r="AJ80" s="42"/>
      <c r="AK80" s="25"/>
      <c r="AL80" s="43">
        <f t="shared" si="49"/>
        <v>-3.1558105613419318E-2</v>
      </c>
      <c r="AM80" s="34">
        <f t="shared" si="49"/>
        <v>-3.1351220175333316E-2</v>
      </c>
      <c r="AN80" s="34">
        <f t="shared" si="49"/>
        <v>-3.1006094301293752E-2</v>
      </c>
      <c r="AO80" s="42">
        <f t="shared" si="49"/>
        <v>-3.9300549837082199E-2</v>
      </c>
      <c r="AP80" s="34"/>
      <c r="AQ80" s="43">
        <f t="shared" si="50"/>
        <v>-3.1558105613419318E-2</v>
      </c>
      <c r="AR80" s="34">
        <f t="shared" si="50"/>
        <v>-3.1351220175333316E-2</v>
      </c>
      <c r="AS80" s="34">
        <f t="shared" si="50"/>
        <v>-3.1006094301293752E-2</v>
      </c>
      <c r="AT80" s="42">
        <f t="shared" si="50"/>
        <v>-3.9300549837082199E-2</v>
      </c>
      <c r="AU80" s="25"/>
      <c r="AV80" s="59">
        <f t="shared" si="51"/>
        <v>9.9591402990772782</v>
      </c>
      <c r="AW80" s="30">
        <f t="shared" si="52"/>
        <v>9.8289900648222677</v>
      </c>
      <c r="AX80" s="30">
        <f t="shared" si="53"/>
        <v>9.6137788382072085</v>
      </c>
      <c r="AY80" s="58">
        <f t="shared" si="54"/>
        <v>15.445332174969817</v>
      </c>
      <c r="AZ80" s="25"/>
      <c r="BA80" s="43">
        <f t="shared" si="55"/>
        <v>7.742444223662881E-3</v>
      </c>
      <c r="BB80" s="34">
        <f t="shared" si="56"/>
        <v>7.9493296617488829E-3</v>
      </c>
      <c r="BC80" s="34">
        <f t="shared" si="57"/>
        <v>8.2944555357884475E-3</v>
      </c>
      <c r="BD80" s="57"/>
      <c r="BE80" s="25"/>
      <c r="BF80" s="43">
        <f>(Q80-(MAX($Q$3:Q80)))/(MAX($Q$3:Q80))</f>
        <v>-5.2534732267632514E-2</v>
      </c>
      <c r="BG80" s="34">
        <f>(R80-(MAX($R$3:R80)))/(MAX($R$3:R80))</f>
        <v>-5.2146810978391717E-2</v>
      </c>
      <c r="BH80" s="34">
        <f>(S80-(MAX($S$3:S80)))/(MAX($S$3:S80))</f>
        <v>-4.7103354011145016E-2</v>
      </c>
      <c r="BI80" s="42">
        <f>(T80-(MAX($T$3:T80)))/(MAX($T$3:T80))</f>
        <v>-5.9043013760673668E-2</v>
      </c>
      <c r="BJ80" s="25"/>
      <c r="BK80" s="43">
        <f t="shared" si="58"/>
        <v>0</v>
      </c>
      <c r="BL80" s="34">
        <f t="shared" si="59"/>
        <v>0</v>
      </c>
      <c r="BM80" s="34">
        <f t="shared" si="69"/>
        <v>0</v>
      </c>
      <c r="BN80" s="42">
        <f t="shared" si="60"/>
        <v>0</v>
      </c>
      <c r="BO80" s="25"/>
      <c r="BP80" s="37">
        <f t="shared" si="61"/>
        <v>204.07298467052328</v>
      </c>
      <c r="BQ80" s="36">
        <f t="shared" si="61"/>
        <v>206.58038798310864</v>
      </c>
      <c r="BR80" s="36">
        <f t="shared" si="61"/>
        <v>249.23400472759045</v>
      </c>
      <c r="BS80" s="38">
        <f t="shared" si="61"/>
        <v>284.94681072369542</v>
      </c>
      <c r="BT80" s="25"/>
      <c r="BU80" s="43">
        <f t="shared" si="62"/>
        <v>0</v>
      </c>
      <c r="BV80" s="34">
        <f t="shared" si="63"/>
        <v>0</v>
      </c>
      <c r="BW80" s="34">
        <f t="shared" si="70"/>
        <v>0</v>
      </c>
      <c r="BX80" s="42">
        <f t="shared" si="64"/>
        <v>0</v>
      </c>
      <c r="BY80" s="25"/>
      <c r="BZ80" s="37">
        <f t="shared" si="65"/>
        <v>86.002564368506896</v>
      </c>
      <c r="CA80" s="36">
        <f t="shared" si="65"/>
        <v>86.172458933786004</v>
      </c>
      <c r="CB80" s="36">
        <f t="shared" si="65"/>
        <v>54.258597004022519</v>
      </c>
      <c r="CC80" s="38">
        <f t="shared" si="65"/>
        <v>52.743058799212903</v>
      </c>
    </row>
    <row r="81" spans="1:81">
      <c r="I81" s="65">
        <f t="shared" si="66"/>
        <v>39325</v>
      </c>
      <c r="J81" s="64"/>
      <c r="K81" s="43">
        <f t="shared" si="67"/>
        <v>1.3074125739177767E-2</v>
      </c>
      <c r="L81" s="34">
        <f t="shared" si="67"/>
        <v>1.3308249398031879E-2</v>
      </c>
      <c r="M81" s="34">
        <v>1.498841443230714E-2</v>
      </c>
      <c r="N81" s="42">
        <v>1.3471396596953289E-2</v>
      </c>
      <c r="O81" s="84">
        <f t="shared" si="45"/>
        <v>1.2240792405844433E-2</v>
      </c>
      <c r="P81" s="24"/>
      <c r="Q81" s="237">
        <v>17219.150000000001</v>
      </c>
      <c r="R81" s="246">
        <v>17472.919999999998</v>
      </c>
      <c r="S81" s="246">
        <f t="shared" si="68"/>
        <v>13300.194322992575</v>
      </c>
      <c r="T81" s="242">
        <f t="shared" si="68"/>
        <v>14632.824081478935</v>
      </c>
      <c r="U81" s="164">
        <f t="shared" si="68"/>
        <v>16142.163062103315</v>
      </c>
      <c r="V81" s="24"/>
      <c r="W81" s="62">
        <f t="shared" si="46"/>
        <v>0.7219150000000002</v>
      </c>
      <c r="X81" s="61">
        <f t="shared" si="47"/>
        <v>0.74729199999999985</v>
      </c>
      <c r="Y81" s="61">
        <f t="shared" si="47"/>
        <v>0.33001943229925745</v>
      </c>
      <c r="Z81" s="60">
        <f t="shared" si="48"/>
        <v>0.46328240814789351</v>
      </c>
      <c r="AA81" s="24"/>
      <c r="AB81" s="43"/>
      <c r="AC81" s="34"/>
      <c r="AD81" s="34"/>
      <c r="AE81" s="42"/>
      <c r="AF81" s="24"/>
      <c r="AG81" s="43"/>
      <c r="AH81" s="34"/>
      <c r="AI81" s="34"/>
      <c r="AJ81" s="42"/>
      <c r="AK81" s="25"/>
      <c r="AL81" s="43">
        <f t="shared" si="49"/>
        <v>1.3074125739177767E-2</v>
      </c>
      <c r="AM81" s="34">
        <f t="shared" si="49"/>
        <v>1.3308249398031879E-2</v>
      </c>
      <c r="AN81" s="34">
        <f t="shared" si="49"/>
        <v>1.498841443230714E-2</v>
      </c>
      <c r="AO81" s="42">
        <f t="shared" si="49"/>
        <v>1.3471396596953289E-2</v>
      </c>
      <c r="AP81" s="34"/>
      <c r="AQ81" s="43">
        <f t="shared" si="50"/>
        <v>0</v>
      </c>
      <c r="AR81" s="34">
        <f t="shared" si="50"/>
        <v>0</v>
      </c>
      <c r="AS81" s="34">
        <f t="shared" si="50"/>
        <v>0</v>
      </c>
      <c r="AT81" s="42">
        <f t="shared" si="50"/>
        <v>0</v>
      </c>
      <c r="AU81" s="25"/>
      <c r="AV81" s="59">
        <f t="shared" si="51"/>
        <v>0</v>
      </c>
      <c r="AW81" s="30">
        <f t="shared" si="52"/>
        <v>0</v>
      </c>
      <c r="AX81" s="30">
        <f t="shared" si="53"/>
        <v>0</v>
      </c>
      <c r="AY81" s="58">
        <f t="shared" si="54"/>
        <v>0</v>
      </c>
      <c r="AZ81" s="25"/>
      <c r="BA81" s="43">
        <f t="shared" si="55"/>
        <v>-3.972708577755224E-4</v>
      </c>
      <c r="BB81" s="34">
        <f t="shared" si="56"/>
        <v>-1.631471989214095E-4</v>
      </c>
      <c r="BC81" s="34">
        <f t="shared" si="57"/>
        <v>1.517017835353851E-3</v>
      </c>
      <c r="BD81" s="57"/>
      <c r="BE81" s="25"/>
      <c r="BF81" s="43">
        <f>(Q81-(MAX($Q$3:Q81)))/(MAX($Q$3:Q81))</f>
        <v>-4.0147452223795906E-2</v>
      </c>
      <c r="BG81" s="34">
        <f>(R81-(MAX($R$3:R81)))/(MAX($R$3:R81))</f>
        <v>-3.953254434617226E-2</v>
      </c>
      <c r="BH81" s="34">
        <f>(S81-(MAX($S$3:S81)))/(MAX($S$3:S81))</f>
        <v>-3.2820944169908585E-2</v>
      </c>
      <c r="BI81" s="42">
        <f>(T81-(MAX($T$3:T81)))/(MAX($T$3:T81))</f>
        <v>-4.6367009018369772E-2</v>
      </c>
      <c r="BJ81" s="25"/>
      <c r="BK81" s="43">
        <f t="shared" si="58"/>
        <v>0</v>
      </c>
      <c r="BL81" s="34">
        <f t="shared" si="59"/>
        <v>0</v>
      </c>
      <c r="BM81" s="34">
        <f t="shared" si="69"/>
        <v>0</v>
      </c>
      <c r="BN81" s="42">
        <f t="shared" si="60"/>
        <v>0</v>
      </c>
      <c r="BO81" s="25"/>
      <c r="BP81" s="37">
        <f t="shared" si="61"/>
        <v>204.07298467052328</v>
      </c>
      <c r="BQ81" s="36">
        <f t="shared" si="61"/>
        <v>206.58038798310864</v>
      </c>
      <c r="BR81" s="36">
        <f t="shared" si="61"/>
        <v>249.23400472759045</v>
      </c>
      <c r="BS81" s="38">
        <f t="shared" si="61"/>
        <v>284.94681072369542</v>
      </c>
      <c r="BT81" s="25"/>
      <c r="BU81" s="43">
        <f t="shared" si="62"/>
        <v>0</v>
      </c>
      <c r="BV81" s="34">
        <f t="shared" si="63"/>
        <v>0</v>
      </c>
      <c r="BW81" s="34">
        <f t="shared" si="70"/>
        <v>0</v>
      </c>
      <c r="BX81" s="42">
        <f t="shared" si="64"/>
        <v>0</v>
      </c>
      <c r="BY81" s="25"/>
      <c r="BZ81" s="37">
        <f t="shared" si="65"/>
        <v>86.002564368506896</v>
      </c>
      <c r="CA81" s="36">
        <f t="shared" si="65"/>
        <v>86.172458933786004</v>
      </c>
      <c r="CB81" s="36">
        <f t="shared" si="65"/>
        <v>54.258597004022519</v>
      </c>
      <c r="CC81" s="38">
        <f t="shared" si="65"/>
        <v>52.743058799212903</v>
      </c>
    </row>
    <row r="82" spans="1:81" s="69" customFormat="1">
      <c r="A82"/>
      <c r="B82" s="25"/>
      <c r="C82" s="24"/>
      <c r="D82" s="24"/>
      <c r="E82" s="24"/>
      <c r="F82" s="24"/>
      <c r="G82" s="24"/>
      <c r="H82"/>
      <c r="I82" s="112">
        <f t="shared" si="66"/>
        <v>39355</v>
      </c>
      <c r="J82" s="113"/>
      <c r="K82" s="114">
        <f t="shared" si="67"/>
        <v>1.0843160086299264E-2</v>
      </c>
      <c r="L82" s="115">
        <f t="shared" si="67"/>
        <v>1.1930461537053016E-2</v>
      </c>
      <c r="M82" s="115">
        <v>3.7400367872470808E-2</v>
      </c>
      <c r="N82" s="116">
        <v>3.1048380478507109E-2</v>
      </c>
      <c r="O82" s="130">
        <f t="shared" si="45"/>
        <v>1.000982675296593E-2</v>
      </c>
      <c r="P82" s="111"/>
      <c r="Q82" s="236">
        <v>17405.86</v>
      </c>
      <c r="R82" s="245">
        <v>17681.38</v>
      </c>
      <c r="S82" s="245">
        <f t="shared" si="68"/>
        <v>13797.626483447844</v>
      </c>
      <c r="T82" s="241">
        <f t="shared" si="68"/>
        <v>15087.149571035754</v>
      </c>
      <c r="U82" s="163">
        <f t="shared" si="68"/>
        <v>16303.743317773096</v>
      </c>
      <c r="V82" s="111"/>
      <c r="W82" s="118">
        <f t="shared" si="46"/>
        <v>0.74058600000000008</v>
      </c>
      <c r="X82" s="119">
        <f t="shared" si="47"/>
        <v>0.7681380000000001</v>
      </c>
      <c r="Y82" s="119">
        <f t="shared" si="47"/>
        <v>0.3797626483447844</v>
      </c>
      <c r="Z82" s="120">
        <f t="shared" si="48"/>
        <v>0.50871495710357539</v>
      </c>
      <c r="AA82" s="111"/>
      <c r="AB82" s="114">
        <f>(Q82-Q79)/Q79</f>
        <v>-8.2583130113726266E-3</v>
      </c>
      <c r="AC82" s="115">
        <f>(R82-R79)/R79</f>
        <v>-6.7499778109084861E-3</v>
      </c>
      <c r="AD82" s="115">
        <f>(S82-S79)/S79</f>
        <v>2.0301507537688317E-2</v>
      </c>
      <c r="AE82" s="116">
        <f>(T82-T79)/T79</f>
        <v>3.8714025214778929E-3</v>
      </c>
      <c r="AF82" s="111"/>
      <c r="AG82" s="114"/>
      <c r="AH82" s="115"/>
      <c r="AI82" s="115"/>
      <c r="AJ82" s="116"/>
      <c r="AK82" s="110"/>
      <c r="AL82" s="114">
        <f t="shared" si="49"/>
        <v>1.0843160086299264E-2</v>
      </c>
      <c r="AM82" s="115">
        <f t="shared" si="49"/>
        <v>1.1930461537053016E-2</v>
      </c>
      <c r="AN82" s="115">
        <f t="shared" si="49"/>
        <v>3.7400367872470808E-2</v>
      </c>
      <c r="AO82" s="116">
        <f t="shared" si="49"/>
        <v>3.1048380478507109E-2</v>
      </c>
      <c r="AP82" s="115"/>
      <c r="AQ82" s="114">
        <f t="shared" si="50"/>
        <v>0</v>
      </c>
      <c r="AR82" s="115">
        <f t="shared" si="50"/>
        <v>0</v>
      </c>
      <c r="AS82" s="115">
        <f t="shared" si="50"/>
        <v>0</v>
      </c>
      <c r="AT82" s="116">
        <f t="shared" si="50"/>
        <v>0</v>
      </c>
      <c r="AU82" s="110"/>
      <c r="AV82" s="121">
        <f t="shared" si="51"/>
        <v>0</v>
      </c>
      <c r="AW82" s="122">
        <f t="shared" si="52"/>
        <v>0</v>
      </c>
      <c r="AX82" s="122">
        <f t="shared" si="53"/>
        <v>0</v>
      </c>
      <c r="AY82" s="123">
        <f t="shared" si="54"/>
        <v>0</v>
      </c>
      <c r="AZ82" s="110"/>
      <c r="BA82" s="114">
        <f t="shared" si="55"/>
        <v>-2.0205220392207845E-2</v>
      </c>
      <c r="BB82" s="115">
        <f t="shared" si="56"/>
        <v>-1.9117918941454093E-2</v>
      </c>
      <c r="BC82" s="115">
        <f t="shared" si="57"/>
        <v>6.3519873939636984E-3</v>
      </c>
      <c r="BD82" s="124"/>
      <c r="BE82" s="110"/>
      <c r="BF82" s="114">
        <f>(Q82-(MAX($Q$3:Q82)))/(MAX($Q$3:Q82))</f>
        <v>-2.973961738901636E-2</v>
      </c>
      <c r="BG82" s="115">
        <f>(R82-(MAX($R$3:R82)))/(MAX($R$3:R82))</f>
        <v>-2.8073724308903182E-2</v>
      </c>
      <c r="BH82" s="115">
        <f>(S82-(MAX($S$3:S82)))/(MAX($S$3:S82))</f>
        <v>0</v>
      </c>
      <c r="BI82" s="116">
        <f>(T82-(MAX($T$3:T82)))/(MAX($T$3:T82))</f>
        <v>-1.6758249077515403E-2</v>
      </c>
      <c r="BJ82" s="110"/>
      <c r="BK82" s="114">
        <f t="shared" si="58"/>
        <v>-8.2583130113726266E-3</v>
      </c>
      <c r="BL82" s="115">
        <f t="shared" si="59"/>
        <v>-6.7499778109084861E-3</v>
      </c>
      <c r="BM82" s="115">
        <f t="shared" si="69"/>
        <v>2.0301507537688317E-2</v>
      </c>
      <c r="BN82" s="116">
        <f t="shared" si="60"/>
        <v>3.8714025214778929E-3</v>
      </c>
      <c r="BO82" s="110"/>
      <c r="BP82" s="125">
        <f t="shared" si="61"/>
        <v>202.38768608594907</v>
      </c>
      <c r="BQ82" s="126">
        <f t="shared" si="61"/>
        <v>205.1859749480538</v>
      </c>
      <c r="BR82" s="126">
        <f t="shared" si="61"/>
        <v>254.29383075321584</v>
      </c>
      <c r="BS82" s="127">
        <f t="shared" si="61"/>
        <v>286.0499545252182</v>
      </c>
      <c r="BT82" s="110"/>
      <c r="BU82" s="114">
        <f t="shared" si="62"/>
        <v>0</v>
      </c>
      <c r="BV82" s="115">
        <f t="shared" si="63"/>
        <v>0</v>
      </c>
      <c r="BW82" s="115">
        <f t="shared" si="70"/>
        <v>0</v>
      </c>
      <c r="BX82" s="116">
        <f t="shared" si="64"/>
        <v>0</v>
      </c>
      <c r="BY82" s="110"/>
      <c r="BZ82" s="125">
        <f t="shared" si="65"/>
        <v>86.002564368506896</v>
      </c>
      <c r="CA82" s="126">
        <f t="shared" si="65"/>
        <v>86.172458933786004</v>
      </c>
      <c r="CB82" s="126">
        <f t="shared" si="65"/>
        <v>54.258597004022519</v>
      </c>
      <c r="CC82" s="127">
        <f t="shared" si="65"/>
        <v>52.743058799212903</v>
      </c>
    </row>
    <row r="83" spans="1:81">
      <c r="I83" s="65">
        <f t="shared" si="66"/>
        <v>39386</v>
      </c>
      <c r="J83" s="64"/>
      <c r="K83" s="43">
        <f t="shared" si="67"/>
        <v>6.4104847447927771E-3</v>
      </c>
      <c r="L83" s="34">
        <f t="shared" si="67"/>
        <v>5.7580347235339779E-3</v>
      </c>
      <c r="M83" s="34">
        <v>1.5907147527790544E-2</v>
      </c>
      <c r="N83" s="42">
        <v>1.0501825778619134E-2</v>
      </c>
      <c r="O83" s="84">
        <f t="shared" si="45"/>
        <v>5.5771514114594436E-3</v>
      </c>
      <c r="P83" s="24"/>
      <c r="Q83" s="237">
        <v>17517.439999999999</v>
      </c>
      <c r="R83" s="246">
        <v>17783.189999999999</v>
      </c>
      <c r="S83" s="246">
        <f t="shared" si="68"/>
        <v>14017.107363453399</v>
      </c>
      <c r="T83" s="242">
        <f t="shared" si="68"/>
        <v>15245.59218732674</v>
      </c>
      <c r="U83" s="164">
        <f t="shared" si="68"/>
        <v>16394.67176282989</v>
      </c>
      <c r="V83" s="24"/>
      <c r="W83" s="62">
        <f t="shared" si="46"/>
        <v>0.75174399999999986</v>
      </c>
      <c r="X83" s="61">
        <f t="shared" si="47"/>
        <v>0.77831899999999987</v>
      </c>
      <c r="Y83" s="61">
        <f t="shared" si="47"/>
        <v>0.40171073634533988</v>
      </c>
      <c r="Z83" s="60">
        <f t="shared" si="48"/>
        <v>0.52455921873267397</v>
      </c>
      <c r="AA83" s="24"/>
      <c r="AB83" s="43"/>
      <c r="AC83" s="34"/>
      <c r="AD83" s="34"/>
      <c r="AE83" s="42"/>
      <c r="AF83" s="24"/>
      <c r="AG83" s="43"/>
      <c r="AH83" s="34"/>
      <c r="AI83" s="34"/>
      <c r="AJ83" s="42"/>
      <c r="AK83" s="25"/>
      <c r="AL83" s="43">
        <f t="shared" si="49"/>
        <v>6.4104847447927771E-3</v>
      </c>
      <c r="AM83" s="34">
        <f t="shared" si="49"/>
        <v>5.7580347235339779E-3</v>
      </c>
      <c r="AN83" s="34">
        <f t="shared" si="49"/>
        <v>1.5907147527790544E-2</v>
      </c>
      <c r="AO83" s="42">
        <f t="shared" si="49"/>
        <v>1.0501825778619134E-2</v>
      </c>
      <c r="AP83" s="34"/>
      <c r="AQ83" s="43">
        <f t="shared" si="50"/>
        <v>0</v>
      </c>
      <c r="AR83" s="34">
        <f t="shared" si="50"/>
        <v>0</v>
      </c>
      <c r="AS83" s="34">
        <f t="shared" si="50"/>
        <v>0</v>
      </c>
      <c r="AT83" s="42">
        <f t="shared" si="50"/>
        <v>0</v>
      </c>
      <c r="AU83" s="25"/>
      <c r="AV83" s="59">
        <f t="shared" si="51"/>
        <v>0</v>
      </c>
      <c r="AW83" s="30">
        <f t="shared" si="52"/>
        <v>0</v>
      </c>
      <c r="AX83" s="30">
        <f t="shared" si="53"/>
        <v>0</v>
      </c>
      <c r="AY83" s="58">
        <f t="shared" si="54"/>
        <v>0</v>
      </c>
      <c r="AZ83" s="25"/>
      <c r="BA83" s="43">
        <f t="shared" si="55"/>
        <v>-4.0913410338263567E-3</v>
      </c>
      <c r="BB83" s="34">
        <f t="shared" si="56"/>
        <v>-4.7437910550851559E-3</v>
      </c>
      <c r="BC83" s="34">
        <f t="shared" si="57"/>
        <v>5.4053217491714101E-3</v>
      </c>
      <c r="BD83" s="57"/>
      <c r="BE83" s="25"/>
      <c r="BF83" s="43">
        <f>(Q83-(MAX($Q$3:Q83)))/(MAX($Q$3:Q83))</f>
        <v>-2.3519778007811885E-2</v>
      </c>
      <c r="BG83" s="34">
        <f>(R83-(MAX($R$3:R83)))/(MAX($R$3:R83))</f>
        <v>-2.2477339064758874E-2</v>
      </c>
      <c r="BH83" s="34">
        <f>(S83-(MAX($S$3:S83)))/(MAX($S$3:S83))</f>
        <v>0</v>
      </c>
      <c r="BI83" s="42">
        <f>(T83-(MAX($T$3:T83)))/(MAX($T$3:T83))</f>
        <v>-6.4324155110630455E-3</v>
      </c>
      <c r="BJ83" s="25"/>
      <c r="BK83" s="43">
        <f t="shared" si="58"/>
        <v>0</v>
      </c>
      <c r="BL83" s="34">
        <f t="shared" si="59"/>
        <v>0</v>
      </c>
      <c r="BM83" s="34">
        <f t="shared" si="69"/>
        <v>0</v>
      </c>
      <c r="BN83" s="42">
        <f t="shared" si="60"/>
        <v>0</v>
      </c>
      <c r="BO83" s="25"/>
      <c r="BP83" s="37">
        <f t="shared" si="61"/>
        <v>202.38768608594907</v>
      </c>
      <c r="BQ83" s="36">
        <f t="shared" si="61"/>
        <v>205.1859749480538</v>
      </c>
      <c r="BR83" s="36">
        <f t="shared" si="61"/>
        <v>254.29383075321584</v>
      </c>
      <c r="BS83" s="38">
        <f t="shared" si="61"/>
        <v>286.0499545252182</v>
      </c>
      <c r="BT83" s="25"/>
      <c r="BU83" s="43">
        <f t="shared" si="62"/>
        <v>0</v>
      </c>
      <c r="BV83" s="34">
        <f t="shared" si="63"/>
        <v>0</v>
      </c>
      <c r="BW83" s="34">
        <f t="shared" si="70"/>
        <v>0</v>
      </c>
      <c r="BX83" s="42">
        <f t="shared" si="64"/>
        <v>0</v>
      </c>
      <c r="BY83" s="25"/>
      <c r="BZ83" s="37">
        <f t="shared" si="65"/>
        <v>86.002564368506896</v>
      </c>
      <c r="CA83" s="36">
        <f t="shared" si="65"/>
        <v>86.172458933786004</v>
      </c>
      <c r="CB83" s="36">
        <f t="shared" si="65"/>
        <v>54.258597004022519</v>
      </c>
      <c r="CC83" s="38">
        <f t="shared" si="65"/>
        <v>52.743058799212903</v>
      </c>
    </row>
    <row r="84" spans="1:81">
      <c r="I84" s="65">
        <f t="shared" si="66"/>
        <v>39416</v>
      </c>
      <c r="J84" s="64"/>
      <c r="K84" s="43">
        <f t="shared" si="67"/>
        <v>-5.0227658835994116E-2</v>
      </c>
      <c r="L84" s="34">
        <f t="shared" si="67"/>
        <v>-5.0030956200771581E-2</v>
      </c>
      <c r="M84" s="34">
        <v>-4.1808497031361469E-2</v>
      </c>
      <c r="N84" s="42">
        <v>-4.8576394067931572E-2</v>
      </c>
      <c r="O84" s="84">
        <f t="shared" si="45"/>
        <v>-5.1060992169327447E-2</v>
      </c>
      <c r="P84" s="24"/>
      <c r="Q84" s="237">
        <v>16637.580000000002</v>
      </c>
      <c r="R84" s="246">
        <v>16893.48</v>
      </c>
      <c r="S84" s="246">
        <f t="shared" si="68"/>
        <v>13431.073171860182</v>
      </c>
      <c r="T84" s="242">
        <f t="shared" si="68"/>
        <v>14505.016293436178</v>
      </c>
      <c r="U84" s="164">
        <f t="shared" si="68"/>
        <v>15557.543556329339</v>
      </c>
      <c r="V84" s="24"/>
      <c r="W84" s="62">
        <f t="shared" si="46"/>
        <v>0.66375800000000018</v>
      </c>
      <c r="X84" s="61">
        <f t="shared" si="47"/>
        <v>0.68934799999999996</v>
      </c>
      <c r="Y84" s="61">
        <f t="shared" si="47"/>
        <v>0.34310731718601817</v>
      </c>
      <c r="Z84" s="60">
        <f t="shared" si="48"/>
        <v>0.45050162934361776</v>
      </c>
      <c r="AA84" s="24"/>
      <c r="AB84" s="43"/>
      <c r="AC84" s="34"/>
      <c r="AD84" s="34"/>
      <c r="AE84" s="42"/>
      <c r="AF84" s="24"/>
      <c r="AG84" s="43"/>
      <c r="AH84" s="34"/>
      <c r="AI84" s="34"/>
      <c r="AJ84" s="42"/>
      <c r="AK84" s="25"/>
      <c r="AL84" s="43">
        <f t="shared" si="49"/>
        <v>-5.0227658835994116E-2</v>
      </c>
      <c r="AM84" s="34">
        <f t="shared" si="49"/>
        <v>-5.0030956200771581E-2</v>
      </c>
      <c r="AN84" s="34">
        <f t="shared" si="49"/>
        <v>-4.1808497031361469E-2</v>
      </c>
      <c r="AO84" s="42">
        <f t="shared" si="49"/>
        <v>-4.8576394067931572E-2</v>
      </c>
      <c r="AP84" s="34"/>
      <c r="AQ84" s="43">
        <f t="shared" si="50"/>
        <v>-5.0227658835994116E-2</v>
      </c>
      <c r="AR84" s="34">
        <f t="shared" si="50"/>
        <v>-5.0030956200771581E-2</v>
      </c>
      <c r="AS84" s="34">
        <f t="shared" si="50"/>
        <v>-4.1808497031361469E-2</v>
      </c>
      <c r="AT84" s="42">
        <f t="shared" si="50"/>
        <v>-4.8576394067931572E-2</v>
      </c>
      <c r="AU84" s="25"/>
      <c r="AV84" s="59">
        <f t="shared" si="51"/>
        <v>25.228177121450184</v>
      </c>
      <c r="AW84" s="30">
        <f t="shared" si="52"/>
        <v>25.030965783635239</v>
      </c>
      <c r="AX84" s="30">
        <f t="shared" si="53"/>
        <v>17.479504240213608</v>
      </c>
      <c r="AY84" s="58">
        <f t="shared" si="54"/>
        <v>23.596660606429776</v>
      </c>
      <c r="AZ84" s="25"/>
      <c r="BA84" s="43">
        <f t="shared" si="55"/>
        <v>-1.6512647680625436E-3</v>
      </c>
      <c r="BB84" s="34">
        <f t="shared" si="56"/>
        <v>-1.4545621328400093E-3</v>
      </c>
      <c r="BC84" s="34">
        <f t="shared" si="57"/>
        <v>6.767897036570103E-3</v>
      </c>
      <c r="BD84" s="57"/>
      <c r="BE84" s="25"/>
      <c r="BF84" s="43">
        <f>(Q84-(MAX($Q$3:Q84)))/(MAX($Q$3:Q84))</f>
        <v>-7.2566093458131323E-2</v>
      </c>
      <c r="BG84" s="34">
        <f>(R84-(MAX($R$3:R84)))/(MAX($R$3:R84))</f>
        <v>-7.1383732499271615E-2</v>
      </c>
      <c r="BH84" s="34">
        <f>(S84-(MAX($S$3:S84)))/(MAX($S$3:S84))</f>
        <v>-4.1808497031361497E-2</v>
      </c>
      <c r="BI84" s="42">
        <f>(T84-(MAX($T$3:T84)))/(MAX($T$3:T84))</f>
        <v>-5.4696346028320506E-2</v>
      </c>
      <c r="BJ84" s="25"/>
      <c r="BK84" s="43">
        <f t="shared" si="58"/>
        <v>0</v>
      </c>
      <c r="BL84" s="34">
        <f t="shared" si="59"/>
        <v>0</v>
      </c>
      <c r="BM84" s="34">
        <f t="shared" si="69"/>
        <v>0</v>
      </c>
      <c r="BN84" s="42">
        <f t="shared" si="60"/>
        <v>0</v>
      </c>
      <c r="BO84" s="25"/>
      <c r="BP84" s="37">
        <f t="shared" ref="BP84:BS99" si="71">BP83*(1+BK84)</f>
        <v>202.38768608594907</v>
      </c>
      <c r="BQ84" s="36">
        <f t="shared" si="71"/>
        <v>205.1859749480538</v>
      </c>
      <c r="BR84" s="36">
        <f t="shared" si="71"/>
        <v>254.29383075321584</v>
      </c>
      <c r="BS84" s="38">
        <f t="shared" si="71"/>
        <v>286.0499545252182</v>
      </c>
      <c r="BT84" s="25"/>
      <c r="BU84" s="43">
        <f t="shared" si="62"/>
        <v>0</v>
      </c>
      <c r="BV84" s="34">
        <f t="shared" si="63"/>
        <v>0</v>
      </c>
      <c r="BW84" s="34">
        <f t="shared" si="70"/>
        <v>0</v>
      </c>
      <c r="BX84" s="42">
        <f t="shared" si="64"/>
        <v>0</v>
      </c>
      <c r="BY84" s="25"/>
      <c r="BZ84" s="37">
        <f t="shared" ref="BZ84:CC99" si="72">BZ83*(1+BU84)</f>
        <v>86.002564368506896</v>
      </c>
      <c r="CA84" s="36">
        <f t="shared" si="72"/>
        <v>86.172458933786004</v>
      </c>
      <c r="CB84" s="36">
        <f t="shared" si="72"/>
        <v>54.258597004022519</v>
      </c>
      <c r="CC84" s="38">
        <f t="shared" si="72"/>
        <v>52.743058799212903</v>
      </c>
    </row>
    <row r="85" spans="1:81" s="41" customFormat="1" ht="15" thickBot="1">
      <c r="A85"/>
      <c r="B85" s="25"/>
      <c r="C85" s="24"/>
      <c r="D85" s="24"/>
      <c r="E85" s="24"/>
      <c r="F85" s="24"/>
      <c r="G85" s="24"/>
      <c r="H85"/>
      <c r="I85" s="56">
        <f t="shared" si="66"/>
        <v>39447</v>
      </c>
      <c r="J85" s="55"/>
      <c r="K85" s="46">
        <f t="shared" si="67"/>
        <v>-3.2259499278140313E-2</v>
      </c>
      <c r="L85" s="45">
        <f t="shared" si="67"/>
        <v>-3.2076280316429728E-2</v>
      </c>
      <c r="M85" s="45">
        <v>-6.9369687470396402E-3</v>
      </c>
      <c r="N85" s="44">
        <v>-1.5767371728929058E-2</v>
      </c>
      <c r="O85" s="162">
        <f t="shared" si="45"/>
        <v>-3.3092832611473645E-2</v>
      </c>
      <c r="P85" s="39"/>
      <c r="Q85" s="238">
        <v>16100.86</v>
      </c>
      <c r="R85" s="247">
        <v>16351.6</v>
      </c>
      <c r="S85" s="247">
        <f t="shared" ref="S85:U100" si="73">S84*(1+M85)</f>
        <v>13337.902237027785</v>
      </c>
      <c r="T85" s="243">
        <f t="shared" si="73"/>
        <v>14276.310309603397</v>
      </c>
      <c r="U85" s="165">
        <f t="shared" si="73"/>
        <v>15042.700371574021</v>
      </c>
      <c r="V85" s="39"/>
      <c r="W85" s="53">
        <f t="shared" si="46"/>
        <v>0.61008600000000002</v>
      </c>
      <c r="X85" s="52">
        <f t="shared" si="47"/>
        <v>0.63516000000000006</v>
      </c>
      <c r="Y85" s="52">
        <f t="shared" si="47"/>
        <v>0.33379022370277855</v>
      </c>
      <c r="Z85" s="51">
        <f t="shared" si="48"/>
        <v>0.42763103096033972</v>
      </c>
      <c r="AA85" s="39"/>
      <c r="AB85" s="46">
        <f>(Q85-Q82)/Q82</f>
        <v>-7.4974749883085348E-2</v>
      </c>
      <c r="AC85" s="45">
        <f>(R85-R82)/R82</f>
        <v>-7.5207930602701853E-2</v>
      </c>
      <c r="AD85" s="45">
        <f>(S85-S82)/S82</f>
        <v>-3.3319081870462404E-2</v>
      </c>
      <c r="AE85" s="44">
        <f>(T85-T82)/T82</f>
        <v>-5.3743701393999727E-2</v>
      </c>
      <c r="AF85" s="39"/>
      <c r="AG85" s="46">
        <f>(Q85-Q73)/Q73</f>
        <v>-7.1429766064704581E-2</v>
      </c>
      <c r="AH85" s="45">
        <f>(R85-R73)/R73</f>
        <v>-6.9134613304550493E-2</v>
      </c>
      <c r="AI85" s="45">
        <f>(S85-S73)/S73</f>
        <v>5.493726356621078E-2</v>
      </c>
      <c r="AJ85" s="44">
        <f>(T85-T73)/T73</f>
        <v>1.9934206131001664E-2</v>
      </c>
      <c r="AK85" s="40"/>
      <c r="AL85" s="46">
        <f t="shared" si="49"/>
        <v>-3.2259499278140313E-2</v>
      </c>
      <c r="AM85" s="45">
        <f t="shared" si="49"/>
        <v>-3.2076280316429728E-2</v>
      </c>
      <c r="AN85" s="45">
        <f t="shared" si="49"/>
        <v>-6.9369687470396402E-3</v>
      </c>
      <c r="AO85" s="44">
        <f t="shared" si="49"/>
        <v>-1.5767371728929058E-2</v>
      </c>
      <c r="AP85" s="45"/>
      <c r="AQ85" s="46">
        <f t="shared" si="50"/>
        <v>-3.2259499278140313E-2</v>
      </c>
      <c r="AR85" s="45">
        <f t="shared" si="50"/>
        <v>-3.2076280316429728E-2</v>
      </c>
      <c r="AS85" s="45">
        <f t="shared" si="50"/>
        <v>-6.9369687470396402E-3</v>
      </c>
      <c r="AT85" s="44">
        <f t="shared" si="50"/>
        <v>-1.5767371728929058E-2</v>
      </c>
      <c r="AU85" s="40"/>
      <c r="AV85" s="50">
        <f t="shared" si="51"/>
        <v>10.406752936763354</v>
      </c>
      <c r="AW85" s="49">
        <f t="shared" si="52"/>
        <v>10.288877589381773</v>
      </c>
      <c r="AX85" s="49">
        <f t="shared" si="53"/>
        <v>0.48121535397404713</v>
      </c>
      <c r="AY85" s="48">
        <f t="shared" si="54"/>
        <v>2.4861001123823132</v>
      </c>
      <c r="AZ85" s="40"/>
      <c r="BA85" s="46">
        <f t="shared" si="55"/>
        <v>-1.6492127549211255E-2</v>
      </c>
      <c r="BB85" s="45">
        <f t="shared" si="56"/>
        <v>-1.630890858750067E-2</v>
      </c>
      <c r="BC85" s="45">
        <f t="shared" si="57"/>
        <v>8.8304029818894181E-3</v>
      </c>
      <c r="BD85" s="47"/>
      <c r="BE85" s="40"/>
      <c r="BF85" s="46">
        <f>(Q85-(MAX($Q$3:Q85)))/(MAX($Q$3:Q85))</f>
        <v>-0.10248464689674155</v>
      </c>
      <c r="BG85" s="45">
        <f>(R85-(MAX($R$3:R85)))/(MAX($R$3:R85))</f>
        <v>-0.10117028820202166</v>
      </c>
      <c r="BH85" s="45">
        <f>(S85-(MAX($S$3:S85)))/(MAX($S$3:S85))</f>
        <v>-4.8455441541133876E-2</v>
      </c>
      <c r="BI85" s="44">
        <f>(T85-(MAX($T$3:T85)))/(MAX($T$3:T85))</f>
        <v>-6.9601300137206862E-2</v>
      </c>
      <c r="BJ85" s="40"/>
      <c r="BK85" s="46">
        <f t="shared" si="58"/>
        <v>0</v>
      </c>
      <c r="BL85" s="45">
        <f t="shared" si="59"/>
        <v>0</v>
      </c>
      <c r="BM85" s="45">
        <f t="shared" si="69"/>
        <v>0</v>
      </c>
      <c r="BN85" s="44">
        <f t="shared" si="60"/>
        <v>0</v>
      </c>
      <c r="BO85" s="40"/>
      <c r="BP85" s="68">
        <f t="shared" si="71"/>
        <v>202.38768608594907</v>
      </c>
      <c r="BQ85" s="67">
        <f t="shared" si="71"/>
        <v>205.1859749480538</v>
      </c>
      <c r="BR85" s="67">
        <f t="shared" si="71"/>
        <v>254.29383075321584</v>
      </c>
      <c r="BS85" s="66">
        <f t="shared" si="71"/>
        <v>286.0499545252182</v>
      </c>
      <c r="BT85" s="40"/>
      <c r="BU85" s="46">
        <f t="shared" si="62"/>
        <v>-7.4974749883085348E-2</v>
      </c>
      <c r="BV85" s="45">
        <f t="shared" si="63"/>
        <v>-7.5207930602701853E-2</v>
      </c>
      <c r="BW85" s="45">
        <f t="shared" si="70"/>
        <v>-3.3319081870462404E-2</v>
      </c>
      <c r="BX85" s="44">
        <f t="shared" si="64"/>
        <v>-5.3743701393999727E-2</v>
      </c>
      <c r="BY85" s="40"/>
      <c r="BZ85" s="68">
        <f t="shared" si="72"/>
        <v>79.554543615674135</v>
      </c>
      <c r="CA85" s="67">
        <f t="shared" si="72"/>
        <v>79.69160662242966</v>
      </c>
      <c r="CB85" s="67">
        <f t="shared" si="72"/>
        <v>52.45075036826907</v>
      </c>
      <c r="CC85" s="66">
        <f t="shared" si="72"/>
        <v>49.908451596501834</v>
      </c>
    </row>
    <row r="86" spans="1:81">
      <c r="I86" s="65">
        <f t="shared" si="66"/>
        <v>39478</v>
      </c>
      <c r="J86" s="64"/>
      <c r="K86" s="43">
        <f t="shared" si="67"/>
        <v>3.7136525626581429E-2</v>
      </c>
      <c r="L86" s="34">
        <f t="shared" si="67"/>
        <v>3.73302918368843E-2</v>
      </c>
      <c r="M86" s="34">
        <v>-5.998100796538075E-2</v>
      </c>
      <c r="N86" s="42">
        <v>-3.4870160829619246E-2</v>
      </c>
      <c r="O86" s="84">
        <f t="shared" si="45"/>
        <v>3.6303192293248097E-2</v>
      </c>
      <c r="P86" s="24"/>
      <c r="Q86" s="237">
        <v>16698.79</v>
      </c>
      <c r="R86" s="246">
        <v>16962.009999999998</v>
      </c>
      <c r="S86" s="246">
        <f t="shared" si="73"/>
        <v>12537.881416707152</v>
      </c>
      <c r="T86" s="242">
        <f t="shared" si="73"/>
        <v>13778.493073053976</v>
      </c>
      <c r="U86" s="164">
        <f t="shared" si="73"/>
        <v>15588.798415772988</v>
      </c>
      <c r="V86" s="24"/>
      <c r="W86" s="62">
        <f t="shared" si="46"/>
        <v>0.66987900000000011</v>
      </c>
      <c r="X86" s="61">
        <f t="shared" si="47"/>
        <v>0.69620099999999985</v>
      </c>
      <c r="Y86" s="61">
        <f t="shared" si="47"/>
        <v>0.25378814167071523</v>
      </c>
      <c r="Z86" s="60">
        <f t="shared" si="48"/>
        <v>0.37784930730539762</v>
      </c>
      <c r="AA86" s="24"/>
      <c r="AB86" s="43"/>
      <c r="AC86" s="34"/>
      <c r="AD86" s="34"/>
      <c r="AE86" s="42"/>
      <c r="AF86" s="24"/>
      <c r="AG86" s="43"/>
      <c r="AH86" s="34"/>
      <c r="AI86" s="34"/>
      <c r="AJ86" s="42"/>
      <c r="AK86" s="25"/>
      <c r="AL86" s="43">
        <f t="shared" si="49"/>
        <v>3.7136525626581429E-2</v>
      </c>
      <c r="AM86" s="34">
        <f t="shared" si="49"/>
        <v>3.73302918368843E-2</v>
      </c>
      <c r="AN86" s="34">
        <f t="shared" si="49"/>
        <v>-5.998100796538075E-2</v>
      </c>
      <c r="AO86" s="42">
        <f t="shared" si="49"/>
        <v>-3.4870160829619246E-2</v>
      </c>
      <c r="AP86" s="34"/>
      <c r="AQ86" s="43">
        <f t="shared" si="50"/>
        <v>0</v>
      </c>
      <c r="AR86" s="34">
        <f t="shared" si="50"/>
        <v>0</v>
      </c>
      <c r="AS86" s="34">
        <f t="shared" si="50"/>
        <v>-5.998100796538075E-2</v>
      </c>
      <c r="AT86" s="42">
        <f t="shared" si="50"/>
        <v>-3.4870160829619246E-2</v>
      </c>
      <c r="AU86" s="25"/>
      <c r="AV86" s="59">
        <f t="shared" si="51"/>
        <v>0</v>
      </c>
      <c r="AW86" s="30">
        <f t="shared" si="52"/>
        <v>0</v>
      </c>
      <c r="AX86" s="30">
        <f t="shared" si="53"/>
        <v>35.977213165430697</v>
      </c>
      <c r="AY86" s="58">
        <f t="shared" si="54"/>
        <v>12.159281162835123</v>
      </c>
      <c r="AZ86" s="25"/>
      <c r="BA86" s="43">
        <f t="shared" si="55"/>
        <v>7.2006686456200675E-2</v>
      </c>
      <c r="BB86" s="34">
        <f t="shared" si="56"/>
        <v>7.2200452666503545E-2</v>
      </c>
      <c r="BC86" s="34">
        <f t="shared" si="57"/>
        <v>-2.5110847135761505E-2</v>
      </c>
      <c r="BD86" s="57"/>
      <c r="BE86" s="25"/>
      <c r="BF86" s="43">
        <f>(Q86-(MAX($Q$3:Q86)))/(MAX($Q$3:Q86))</f>
        <v>-6.9154044985972093E-2</v>
      </c>
      <c r="BG86" s="34">
        <f>(R86-(MAX($R$3:R86)))/(MAX($R$3:R86))</f>
        <v>-6.7616712748940488E-2</v>
      </c>
      <c r="BH86" s="34">
        <f>(S86-(MAX($S$3:S86)))/(MAX($S$3:S86))</f>
        <v>-0.10553004328146981</v>
      </c>
      <c r="BI86" s="42">
        <f>(T86-(MAX($T$3:T86)))/(MAX($T$3:T86))</f>
        <v>-0.10204445243709107</v>
      </c>
      <c r="BJ86" s="25"/>
      <c r="BK86" s="43">
        <f t="shared" si="58"/>
        <v>0</v>
      </c>
      <c r="BL86" s="34">
        <f t="shared" si="59"/>
        <v>0</v>
      </c>
      <c r="BM86" s="34">
        <f t="shared" si="69"/>
        <v>0</v>
      </c>
      <c r="BN86" s="42">
        <f t="shared" si="60"/>
        <v>0</v>
      </c>
      <c r="BO86" s="25"/>
      <c r="BP86" s="37">
        <f t="shared" si="71"/>
        <v>202.38768608594907</v>
      </c>
      <c r="BQ86" s="36">
        <f t="shared" si="71"/>
        <v>205.1859749480538</v>
      </c>
      <c r="BR86" s="36">
        <f t="shared" si="71"/>
        <v>254.29383075321584</v>
      </c>
      <c r="BS86" s="38">
        <f t="shared" si="71"/>
        <v>286.0499545252182</v>
      </c>
      <c r="BT86" s="25"/>
      <c r="BU86" s="43">
        <f t="shared" si="62"/>
        <v>0</v>
      </c>
      <c r="BV86" s="34">
        <f t="shared" si="63"/>
        <v>0</v>
      </c>
      <c r="BW86" s="34">
        <f t="shared" si="70"/>
        <v>0</v>
      </c>
      <c r="BX86" s="42">
        <f t="shared" si="64"/>
        <v>0</v>
      </c>
      <c r="BY86" s="25"/>
      <c r="BZ86" s="37">
        <f t="shared" si="72"/>
        <v>79.554543615674135</v>
      </c>
      <c r="CA86" s="36">
        <f t="shared" si="72"/>
        <v>79.69160662242966</v>
      </c>
      <c r="CB86" s="36">
        <f t="shared" si="72"/>
        <v>52.45075036826907</v>
      </c>
      <c r="CC86" s="38">
        <f t="shared" si="72"/>
        <v>49.908451596501834</v>
      </c>
    </row>
    <row r="87" spans="1:81">
      <c r="I87" s="65">
        <f t="shared" si="66"/>
        <v>39507</v>
      </c>
      <c r="J87" s="64"/>
      <c r="K87" s="43">
        <f t="shared" si="67"/>
        <v>-2.5291054022477222E-2</v>
      </c>
      <c r="L87" s="34">
        <f t="shared" si="67"/>
        <v>-2.5087239071312828E-2</v>
      </c>
      <c r="M87" s="34">
        <v>-3.2483048111075274E-2</v>
      </c>
      <c r="N87" s="42">
        <v>-5.2123151896363407E-2</v>
      </c>
      <c r="O87" s="84">
        <f t="shared" si="45"/>
        <v>-2.6124387355810554E-2</v>
      </c>
      <c r="P87" s="24"/>
      <c r="Q87" s="237">
        <v>16276.46</v>
      </c>
      <c r="R87" s="246">
        <v>16536.48</v>
      </c>
      <c r="S87" s="246">
        <f t="shared" si="73"/>
        <v>12130.612811437297</v>
      </c>
      <c r="T87" s="242">
        <f t="shared" si="73"/>
        <v>13060.314585704193</v>
      </c>
      <c r="U87" s="164">
        <f t="shared" si="73"/>
        <v>15181.550607547688</v>
      </c>
      <c r="V87" s="24"/>
      <c r="W87" s="62">
        <f t="shared" si="46"/>
        <v>0.62764599999999993</v>
      </c>
      <c r="X87" s="61">
        <f t="shared" si="47"/>
        <v>0.65364800000000001</v>
      </c>
      <c r="Y87" s="61">
        <f t="shared" si="47"/>
        <v>0.21306128114372969</v>
      </c>
      <c r="Z87" s="60">
        <f t="shared" si="48"/>
        <v>0.30603145857041925</v>
      </c>
      <c r="AA87" s="24"/>
      <c r="AB87" s="43"/>
      <c r="AC87" s="34"/>
      <c r="AD87" s="34"/>
      <c r="AE87" s="42"/>
      <c r="AF87" s="24"/>
      <c r="AG87" s="43"/>
      <c r="AH87" s="34"/>
      <c r="AI87" s="34"/>
      <c r="AJ87" s="42"/>
      <c r="AK87" s="25"/>
      <c r="AL87" s="43">
        <f t="shared" si="49"/>
        <v>-2.5291054022477222E-2</v>
      </c>
      <c r="AM87" s="34">
        <f t="shared" si="49"/>
        <v>-2.5087239071312828E-2</v>
      </c>
      <c r="AN87" s="34">
        <f t="shared" si="49"/>
        <v>-3.2483048111075274E-2</v>
      </c>
      <c r="AO87" s="42">
        <f t="shared" si="49"/>
        <v>-5.2123151896363407E-2</v>
      </c>
      <c r="AP87" s="34"/>
      <c r="AQ87" s="43">
        <f t="shared" si="50"/>
        <v>-2.5291054022477222E-2</v>
      </c>
      <c r="AR87" s="34">
        <f t="shared" si="50"/>
        <v>-2.5087239071312828E-2</v>
      </c>
      <c r="AS87" s="34">
        <f t="shared" si="50"/>
        <v>-3.2483048111075274E-2</v>
      </c>
      <c r="AT87" s="42">
        <f t="shared" si="50"/>
        <v>-5.2123151896363407E-2</v>
      </c>
      <c r="AU87" s="25"/>
      <c r="AV87" s="59">
        <f t="shared" si="51"/>
        <v>6.396374135678613</v>
      </c>
      <c r="AW87" s="30">
        <f t="shared" si="52"/>
        <v>6.2936956422120494</v>
      </c>
      <c r="AX87" s="30">
        <f t="shared" si="53"/>
        <v>10.551484145864309</v>
      </c>
      <c r="AY87" s="58">
        <f t="shared" si="54"/>
        <v>27.168229636113722</v>
      </c>
      <c r="AZ87" s="25"/>
      <c r="BA87" s="43">
        <f t="shared" si="55"/>
        <v>2.6832097873886185E-2</v>
      </c>
      <c r="BB87" s="34">
        <f t="shared" si="56"/>
        <v>2.7035912825050579E-2</v>
      </c>
      <c r="BC87" s="34">
        <f t="shared" si="57"/>
        <v>1.9640103785288132E-2</v>
      </c>
      <c r="BD87" s="57"/>
      <c r="BE87" s="25"/>
      <c r="BF87" s="43">
        <f>(Q87-(MAX($Q$3:Q87)))/(MAX($Q$3:Q87))</f>
        <v>-9.2696120320836239E-2</v>
      </c>
      <c r="BG87" s="34">
        <f>(R87-(MAX($R$3:R87)))/(MAX($R$3:R87))</f>
        <v>-9.1007635182304356E-2</v>
      </c>
      <c r="BH87" s="34">
        <f>(S87-(MAX($S$3:S87)))/(MAX($S$3:S87))</f>
        <v>-0.13458515391946926</v>
      </c>
      <c r="BI87" s="42">
        <f>(T87-(MAX($T$3:T87)))/(MAX($T$3:T87))</f>
        <v>-0.14884872583889475</v>
      </c>
      <c r="BJ87" s="25"/>
      <c r="BK87" s="43">
        <f t="shared" si="58"/>
        <v>0</v>
      </c>
      <c r="BL87" s="34">
        <f t="shared" si="59"/>
        <v>0</v>
      </c>
      <c r="BM87" s="34">
        <f t="shared" si="69"/>
        <v>0</v>
      </c>
      <c r="BN87" s="42">
        <f t="shared" si="60"/>
        <v>0</v>
      </c>
      <c r="BO87" s="25"/>
      <c r="BP87" s="37">
        <f t="shared" si="71"/>
        <v>202.38768608594907</v>
      </c>
      <c r="BQ87" s="36">
        <f t="shared" si="71"/>
        <v>205.1859749480538</v>
      </c>
      <c r="BR87" s="36">
        <f t="shared" si="71"/>
        <v>254.29383075321584</v>
      </c>
      <c r="BS87" s="38">
        <f t="shared" si="71"/>
        <v>286.0499545252182</v>
      </c>
      <c r="BT87" s="25"/>
      <c r="BU87" s="43">
        <f t="shared" si="62"/>
        <v>0</v>
      </c>
      <c r="BV87" s="34">
        <f t="shared" si="63"/>
        <v>0</v>
      </c>
      <c r="BW87" s="34">
        <f t="shared" si="70"/>
        <v>0</v>
      </c>
      <c r="BX87" s="42">
        <f t="shared" si="64"/>
        <v>0</v>
      </c>
      <c r="BY87" s="25"/>
      <c r="BZ87" s="37">
        <f t="shared" si="72"/>
        <v>79.554543615674135</v>
      </c>
      <c r="CA87" s="36">
        <f t="shared" si="72"/>
        <v>79.69160662242966</v>
      </c>
      <c r="CB87" s="36">
        <f t="shared" si="72"/>
        <v>52.45075036826907</v>
      </c>
      <c r="CC87" s="38">
        <f t="shared" si="72"/>
        <v>49.908451596501834</v>
      </c>
    </row>
    <row r="88" spans="1:81" s="69" customFormat="1">
      <c r="A88"/>
      <c r="B88" s="25"/>
      <c r="C88" s="24"/>
      <c r="D88" s="24"/>
      <c r="E88" s="24"/>
      <c r="F88" s="24"/>
      <c r="G88" s="24"/>
      <c r="H88"/>
      <c r="I88" s="112">
        <f t="shared" si="66"/>
        <v>39538</v>
      </c>
      <c r="J88" s="113"/>
      <c r="K88" s="114">
        <f t="shared" si="67"/>
        <v>-1.9133767416256275E-2</v>
      </c>
      <c r="L88" s="115">
        <f t="shared" si="67"/>
        <v>-1.9134059969231676E-2</v>
      </c>
      <c r="M88" s="115">
        <v>-4.319469077178284E-3</v>
      </c>
      <c r="N88" s="116">
        <v>-4.6674176374313925E-3</v>
      </c>
      <c r="O88" s="130">
        <f t="shared" si="45"/>
        <v>-1.9967100749589607E-2</v>
      </c>
      <c r="P88" s="111"/>
      <c r="Q88" s="236">
        <v>15965.03</v>
      </c>
      <c r="R88" s="245">
        <v>16220.07</v>
      </c>
      <c r="S88" s="245">
        <f t="shared" si="73"/>
        <v>12078.21500451107</v>
      </c>
      <c r="T88" s="241">
        <f t="shared" si="73"/>
        <v>12999.356643056475</v>
      </c>
      <c r="U88" s="163">
        <f t="shared" si="73"/>
        <v>14878.41905703179</v>
      </c>
      <c r="V88" s="111"/>
      <c r="W88" s="118">
        <f t="shared" si="46"/>
        <v>0.59650300000000012</v>
      </c>
      <c r="X88" s="119">
        <f t="shared" si="47"/>
        <v>0.62200699999999998</v>
      </c>
      <c r="Y88" s="119">
        <f t="shared" si="47"/>
        <v>0.20782150045110703</v>
      </c>
      <c r="Z88" s="120">
        <f t="shared" si="48"/>
        <v>0.2999356643056475</v>
      </c>
      <c r="AA88" s="111"/>
      <c r="AB88" s="114">
        <f>(Q88-Q85)/Q85</f>
        <v>-8.4361953336654014E-3</v>
      </c>
      <c r="AC88" s="115">
        <f>(R88-R85)/R85</f>
        <v>-8.0438611512023694E-3</v>
      </c>
      <c r="AD88" s="115">
        <f>(S88-S85)/S85</f>
        <v>-9.4444179461718972E-2</v>
      </c>
      <c r="AE88" s="116">
        <f>(T88-T85)/T85</f>
        <v>-8.9445636782491358E-2</v>
      </c>
      <c r="AF88" s="111"/>
      <c r="AG88" s="114"/>
      <c r="AH88" s="115"/>
      <c r="AI88" s="115"/>
      <c r="AJ88" s="116"/>
      <c r="AK88" s="110"/>
      <c r="AL88" s="114">
        <f t="shared" si="49"/>
        <v>-1.9133767416256275E-2</v>
      </c>
      <c r="AM88" s="115">
        <f t="shared" si="49"/>
        <v>-1.9134059969231676E-2</v>
      </c>
      <c r="AN88" s="115">
        <f t="shared" si="49"/>
        <v>-4.319469077178284E-3</v>
      </c>
      <c r="AO88" s="116">
        <f t="shared" si="49"/>
        <v>-4.6674176374313925E-3</v>
      </c>
      <c r="AP88" s="115"/>
      <c r="AQ88" s="114">
        <f t="shared" si="50"/>
        <v>-1.9133767416256275E-2</v>
      </c>
      <c r="AR88" s="115">
        <f t="shared" si="50"/>
        <v>-1.9134059969231676E-2</v>
      </c>
      <c r="AS88" s="115">
        <f t="shared" si="50"/>
        <v>-4.319469077178284E-3</v>
      </c>
      <c r="AT88" s="116">
        <f t="shared" si="50"/>
        <v>-4.6674176374313925E-3</v>
      </c>
      <c r="AU88" s="110"/>
      <c r="AV88" s="121">
        <f t="shared" si="51"/>
        <v>3.6610105553939034</v>
      </c>
      <c r="AW88" s="122">
        <f t="shared" si="52"/>
        <v>3.6611225090615407</v>
      </c>
      <c r="AX88" s="122">
        <f t="shared" si="53"/>
        <v>0.18657813108699417</v>
      </c>
      <c r="AY88" s="123">
        <f t="shared" si="54"/>
        <v>0.21784787402205641</v>
      </c>
      <c r="AZ88" s="110"/>
      <c r="BA88" s="114">
        <f t="shared" si="55"/>
        <v>-1.4466349778824883E-2</v>
      </c>
      <c r="BB88" s="115">
        <f t="shared" si="56"/>
        <v>-1.4466642331800283E-2</v>
      </c>
      <c r="BC88" s="115">
        <f t="shared" si="57"/>
        <v>3.479485602531085E-4</v>
      </c>
      <c r="BD88" s="124"/>
      <c r="BE88" s="110"/>
      <c r="BF88" s="114">
        <f>(Q88-(MAX($Q$3:Q88)))/(MAX($Q$3:Q88))</f>
        <v>-0.11005626173048431</v>
      </c>
      <c r="BG88" s="115">
        <f>(R88-(MAX($R$3:R88)))/(MAX($R$3:R88))</f>
        <v>-0.10840034960229984</v>
      </c>
      <c r="BH88" s="115">
        <f>(S88-(MAX($S$3:S88)))/(MAX($S$3:S88))</f>
        <v>-0.13832328658604517</v>
      </c>
      <c r="BI88" s="116">
        <f>(T88-(MAX($T$3:T88)))/(MAX($T$3:T88))</f>
        <v>-0.15282140430803645</v>
      </c>
      <c r="BJ88" s="110"/>
      <c r="BK88" s="114">
        <f t="shared" si="58"/>
        <v>0</v>
      </c>
      <c r="BL88" s="115">
        <f t="shared" si="59"/>
        <v>0</v>
      </c>
      <c r="BM88" s="115">
        <f t="shared" si="69"/>
        <v>0</v>
      </c>
      <c r="BN88" s="116">
        <f t="shared" si="60"/>
        <v>0</v>
      </c>
      <c r="BO88" s="110"/>
      <c r="BP88" s="125">
        <f t="shared" si="71"/>
        <v>202.38768608594907</v>
      </c>
      <c r="BQ88" s="126">
        <f t="shared" si="71"/>
        <v>205.1859749480538</v>
      </c>
      <c r="BR88" s="126">
        <f t="shared" si="71"/>
        <v>254.29383075321584</v>
      </c>
      <c r="BS88" s="127">
        <f t="shared" si="71"/>
        <v>286.0499545252182</v>
      </c>
      <c r="BT88" s="110"/>
      <c r="BU88" s="114">
        <f t="shared" si="62"/>
        <v>-8.4361953336654014E-3</v>
      </c>
      <c r="BV88" s="115">
        <f t="shared" si="63"/>
        <v>-8.0438611512023694E-3</v>
      </c>
      <c r="BW88" s="115">
        <f t="shared" si="70"/>
        <v>-9.4444179461718972E-2</v>
      </c>
      <c r="BX88" s="116">
        <f t="shared" si="64"/>
        <v>-8.9445636782491358E-2</v>
      </c>
      <c r="BY88" s="110"/>
      <c r="BZ88" s="125">
        <f t="shared" si="72"/>
        <v>78.88340594605171</v>
      </c>
      <c r="CA88" s="126">
        <f t="shared" si="72"/>
        <v>79.050578403842593</v>
      </c>
      <c r="CB88" s="126">
        <f t="shared" si="72"/>
        <v>47.497082287586444</v>
      </c>
      <c r="CC88" s="127">
        <f t="shared" si="72"/>
        <v>45.444358362624577</v>
      </c>
    </row>
    <row r="89" spans="1:81">
      <c r="I89" s="65">
        <f t="shared" si="66"/>
        <v>39568</v>
      </c>
      <c r="J89" s="64"/>
      <c r="K89" s="43">
        <f t="shared" si="67"/>
        <v>3.2854307195163246E-2</v>
      </c>
      <c r="L89" s="34">
        <f t="shared" si="67"/>
        <v>3.2854358828291241E-2</v>
      </c>
      <c r="M89" s="34">
        <v>4.8701889466678194E-2</v>
      </c>
      <c r="N89" s="42">
        <v>3.7319065331065993E-2</v>
      </c>
      <c r="O89" s="84">
        <f t="shared" si="45"/>
        <v>3.2020973861829914E-2</v>
      </c>
      <c r="P89" s="24"/>
      <c r="Q89" s="237">
        <v>16489.55</v>
      </c>
      <c r="R89" s="246">
        <v>16752.97</v>
      </c>
      <c r="S89" s="246">
        <f t="shared" si="73"/>
        <v>12666.446896615542</v>
      </c>
      <c r="T89" s="242">
        <f t="shared" si="73"/>
        <v>13484.480482880526</v>
      </c>
      <c r="U89" s="164">
        <f t="shared" si="73"/>
        <v>15354.840524762358</v>
      </c>
      <c r="V89" s="24"/>
      <c r="W89" s="62">
        <f t="shared" si="46"/>
        <v>0.64895499999999995</v>
      </c>
      <c r="X89" s="61">
        <f t="shared" si="47"/>
        <v>0.67529700000000015</v>
      </c>
      <c r="Y89" s="61">
        <f t="shared" si="47"/>
        <v>0.26664468966155419</v>
      </c>
      <c r="Z89" s="60">
        <f t="shared" si="48"/>
        <v>0.34844804828805265</v>
      </c>
      <c r="AA89" s="24"/>
      <c r="AB89" s="43"/>
      <c r="AC89" s="34"/>
      <c r="AD89" s="34"/>
      <c r="AE89" s="42"/>
      <c r="AF89" s="24"/>
      <c r="AG89" s="43"/>
      <c r="AH89" s="34"/>
      <c r="AI89" s="34"/>
      <c r="AJ89" s="42"/>
      <c r="AK89" s="25"/>
      <c r="AL89" s="43">
        <f t="shared" si="49"/>
        <v>3.2854307195163246E-2</v>
      </c>
      <c r="AM89" s="34">
        <f t="shared" si="49"/>
        <v>3.2854358828291241E-2</v>
      </c>
      <c r="AN89" s="34">
        <f t="shared" si="49"/>
        <v>4.8701889466678194E-2</v>
      </c>
      <c r="AO89" s="42">
        <f t="shared" si="49"/>
        <v>3.7319065331065993E-2</v>
      </c>
      <c r="AP89" s="34"/>
      <c r="AQ89" s="43">
        <f t="shared" si="50"/>
        <v>0</v>
      </c>
      <c r="AR89" s="34">
        <f t="shared" si="50"/>
        <v>0</v>
      </c>
      <c r="AS89" s="34">
        <f t="shared" si="50"/>
        <v>0</v>
      </c>
      <c r="AT89" s="42">
        <f t="shared" si="50"/>
        <v>0</v>
      </c>
      <c r="AU89" s="25"/>
      <c r="AV89" s="59">
        <f t="shared" si="51"/>
        <v>0</v>
      </c>
      <c r="AW89" s="30">
        <f t="shared" si="52"/>
        <v>0</v>
      </c>
      <c r="AX89" s="30">
        <f t="shared" si="53"/>
        <v>0</v>
      </c>
      <c r="AY89" s="58">
        <f t="shared" si="54"/>
        <v>0</v>
      </c>
      <c r="AZ89" s="25"/>
      <c r="BA89" s="43">
        <f t="shared" si="55"/>
        <v>-4.4647581359027466E-3</v>
      </c>
      <c r="BB89" s="34">
        <f t="shared" si="56"/>
        <v>-4.4647065027747512E-3</v>
      </c>
      <c r="BC89" s="34">
        <f t="shared" si="57"/>
        <v>1.1382824135612202E-2</v>
      </c>
      <c r="BD89" s="57"/>
      <c r="BE89" s="25"/>
      <c r="BF89" s="43">
        <f>(Q89-(MAX($Q$3:Q89)))/(MAX($Q$3:Q89))</f>
        <v>-8.081777676696561E-2</v>
      </c>
      <c r="BG89" s="34">
        <f>(R89-(MAX($R$3:R89)))/(MAX($R$3:R89))</f>
        <v>-7.9107414756954805E-2</v>
      </c>
      <c r="BH89" s="34">
        <f>(S89-(MAX($S$3:S89)))/(MAX($S$3:S89))</f>
        <v>-9.6358002533348239E-2</v>
      </c>
      <c r="BI89" s="42">
        <f>(T89-(MAX($T$3:T89)))/(MAX($T$3:T89))</f>
        <v>-0.12120549094832733</v>
      </c>
      <c r="BJ89" s="25"/>
      <c r="BK89" s="43">
        <f t="shared" si="58"/>
        <v>0</v>
      </c>
      <c r="BL89" s="34">
        <f t="shared" si="59"/>
        <v>0</v>
      </c>
      <c r="BM89" s="34">
        <f t="shared" si="69"/>
        <v>0</v>
      </c>
      <c r="BN89" s="42">
        <f t="shared" si="60"/>
        <v>0</v>
      </c>
      <c r="BO89" s="25"/>
      <c r="BP89" s="37">
        <f t="shared" si="71"/>
        <v>202.38768608594907</v>
      </c>
      <c r="BQ89" s="36">
        <f t="shared" si="71"/>
        <v>205.1859749480538</v>
      </c>
      <c r="BR89" s="36">
        <f t="shared" si="71"/>
        <v>254.29383075321584</v>
      </c>
      <c r="BS89" s="38">
        <f t="shared" si="71"/>
        <v>286.0499545252182</v>
      </c>
      <c r="BT89" s="25"/>
      <c r="BU89" s="43">
        <f t="shared" si="62"/>
        <v>0</v>
      </c>
      <c r="BV89" s="34">
        <f t="shared" si="63"/>
        <v>0</v>
      </c>
      <c r="BW89" s="34">
        <f t="shared" si="70"/>
        <v>0</v>
      </c>
      <c r="BX89" s="42">
        <f t="shared" si="64"/>
        <v>0</v>
      </c>
      <c r="BY89" s="25"/>
      <c r="BZ89" s="37">
        <f t="shared" si="72"/>
        <v>78.88340594605171</v>
      </c>
      <c r="CA89" s="36">
        <f t="shared" si="72"/>
        <v>79.050578403842593</v>
      </c>
      <c r="CB89" s="36">
        <f t="shared" si="72"/>
        <v>47.497082287586444</v>
      </c>
      <c r="CC89" s="38">
        <f t="shared" si="72"/>
        <v>45.444358362624577</v>
      </c>
    </row>
    <row r="90" spans="1:81">
      <c r="I90" s="65">
        <f t="shared" si="66"/>
        <v>39599</v>
      </c>
      <c r="J90" s="64"/>
      <c r="K90" s="43">
        <f t="shared" si="67"/>
        <v>3.0977194647521245E-3</v>
      </c>
      <c r="L90" s="34">
        <f t="shared" si="67"/>
        <v>4.2989392328645071E-3</v>
      </c>
      <c r="M90" s="34">
        <v>1.2953568966225681E-2</v>
      </c>
      <c r="N90" s="42">
        <v>1.1649194769305371E-3</v>
      </c>
      <c r="O90" s="84">
        <f t="shared" si="45"/>
        <v>2.264386131418791E-3</v>
      </c>
      <c r="P90" s="24"/>
      <c r="Q90" s="237">
        <v>16540.63</v>
      </c>
      <c r="R90" s="246">
        <v>16824.990000000002</v>
      </c>
      <c r="S90" s="246">
        <f t="shared" si="73"/>
        <v>12830.522590047887</v>
      </c>
      <c r="T90" s="242">
        <f t="shared" si="73"/>
        <v>13500.188816831323</v>
      </c>
      <c r="U90" s="164">
        <f t="shared" si="73"/>
        <v>15389.609812696779</v>
      </c>
      <c r="V90" s="24"/>
      <c r="W90" s="62">
        <f t="shared" si="46"/>
        <v>0.65406300000000006</v>
      </c>
      <c r="X90" s="61">
        <f t="shared" si="47"/>
        <v>0.68249900000000019</v>
      </c>
      <c r="Y90" s="61">
        <f t="shared" si="47"/>
        <v>0.2830522590047887</v>
      </c>
      <c r="Z90" s="60">
        <f t="shared" si="48"/>
        <v>0.35001888168313233</v>
      </c>
      <c r="AA90" s="24"/>
      <c r="AB90" s="43"/>
      <c r="AC90" s="34"/>
      <c r="AD90" s="34"/>
      <c r="AE90" s="42"/>
      <c r="AF90" s="24"/>
      <c r="AG90" s="43"/>
      <c r="AH90" s="34"/>
      <c r="AI90" s="34"/>
      <c r="AJ90" s="42"/>
      <c r="AK90" s="25"/>
      <c r="AL90" s="43">
        <f t="shared" si="49"/>
        <v>3.0977194647521245E-3</v>
      </c>
      <c r="AM90" s="34">
        <f t="shared" si="49"/>
        <v>4.2989392328645071E-3</v>
      </c>
      <c r="AN90" s="34">
        <f t="shared" si="49"/>
        <v>1.2953568966225681E-2</v>
      </c>
      <c r="AO90" s="42">
        <f t="shared" si="49"/>
        <v>1.1649194769305371E-3</v>
      </c>
      <c r="AP90" s="34"/>
      <c r="AQ90" s="43">
        <f t="shared" si="50"/>
        <v>0</v>
      </c>
      <c r="AR90" s="34">
        <f t="shared" si="50"/>
        <v>0</v>
      </c>
      <c r="AS90" s="34">
        <f t="shared" si="50"/>
        <v>0</v>
      </c>
      <c r="AT90" s="42">
        <f t="shared" si="50"/>
        <v>0</v>
      </c>
      <c r="AU90" s="25"/>
      <c r="AV90" s="59">
        <f t="shared" si="51"/>
        <v>0</v>
      </c>
      <c r="AW90" s="30">
        <f t="shared" si="52"/>
        <v>0</v>
      </c>
      <c r="AX90" s="30">
        <f t="shared" si="53"/>
        <v>0</v>
      </c>
      <c r="AY90" s="58">
        <f t="shared" si="54"/>
        <v>0</v>
      </c>
      <c r="AZ90" s="25"/>
      <c r="BA90" s="43">
        <f t="shared" si="55"/>
        <v>1.9327999878215874E-3</v>
      </c>
      <c r="BB90" s="34">
        <f t="shared" si="56"/>
        <v>3.13401975593397E-3</v>
      </c>
      <c r="BC90" s="34">
        <f t="shared" si="57"/>
        <v>1.1788649489295144E-2</v>
      </c>
      <c r="BD90" s="57"/>
      <c r="BE90" s="25"/>
      <c r="BF90" s="43">
        <f>(Q90-(MAX($Q$3:Q90)))/(MAX($Q$3:Q90))</f>
        <v>-7.7970408102402591E-2</v>
      </c>
      <c r="BG90" s="34">
        <f>(R90-(MAX($R$3:R90)))/(MAX($R$3:R90))</f>
        <v>-7.5148553492999551E-2</v>
      </c>
      <c r="BH90" s="34">
        <f>(S90-(MAX($S$3:S90)))/(MAX($S$3:S90))</f>
        <v>-8.4652613598385981E-2</v>
      </c>
      <c r="BI90" s="42">
        <f>(T90-(MAX($T$3:T90)))/(MAX($T$3:T90))</f>
        <v>-0.12018176610851343</v>
      </c>
      <c r="BJ90" s="25"/>
      <c r="BK90" s="43">
        <f t="shared" si="58"/>
        <v>0</v>
      </c>
      <c r="BL90" s="34">
        <f t="shared" si="59"/>
        <v>0</v>
      </c>
      <c r="BM90" s="34">
        <f t="shared" si="69"/>
        <v>0</v>
      </c>
      <c r="BN90" s="42">
        <f t="shared" si="60"/>
        <v>0</v>
      </c>
      <c r="BO90" s="25"/>
      <c r="BP90" s="37">
        <f t="shared" si="71"/>
        <v>202.38768608594907</v>
      </c>
      <c r="BQ90" s="36">
        <f t="shared" si="71"/>
        <v>205.1859749480538</v>
      </c>
      <c r="BR90" s="36">
        <f t="shared" si="71"/>
        <v>254.29383075321584</v>
      </c>
      <c r="BS90" s="38">
        <f t="shared" si="71"/>
        <v>286.0499545252182</v>
      </c>
      <c r="BT90" s="25"/>
      <c r="BU90" s="43">
        <f t="shared" si="62"/>
        <v>0</v>
      </c>
      <c r="BV90" s="34">
        <f t="shared" si="63"/>
        <v>0</v>
      </c>
      <c r="BW90" s="34">
        <f t="shared" si="70"/>
        <v>0</v>
      </c>
      <c r="BX90" s="42">
        <f t="shared" si="64"/>
        <v>0</v>
      </c>
      <c r="BY90" s="25"/>
      <c r="BZ90" s="37">
        <f t="shared" si="72"/>
        <v>78.88340594605171</v>
      </c>
      <c r="CA90" s="36">
        <f t="shared" si="72"/>
        <v>79.050578403842593</v>
      </c>
      <c r="CB90" s="36">
        <f t="shared" si="72"/>
        <v>47.497082287586444</v>
      </c>
      <c r="CC90" s="38">
        <f t="shared" si="72"/>
        <v>45.444358362624577</v>
      </c>
    </row>
    <row r="91" spans="1:81" s="69" customFormat="1">
      <c r="A91"/>
      <c r="B91" s="25"/>
      <c r="C91" s="24"/>
      <c r="D91" s="24"/>
      <c r="E91" s="24"/>
      <c r="F91" s="24"/>
      <c r="G91" s="24"/>
      <c r="H91"/>
      <c r="I91" s="112">
        <f t="shared" si="66"/>
        <v>39629</v>
      </c>
      <c r="J91" s="113"/>
      <c r="K91" s="114">
        <f t="shared" si="67"/>
        <v>-0.11055866674969461</v>
      </c>
      <c r="L91" s="115">
        <f t="shared" si="67"/>
        <v>-0.11025444888823133</v>
      </c>
      <c r="M91" s="115">
        <v>-8.4304710389903059E-2</v>
      </c>
      <c r="N91" s="116">
        <v>-0.11214009098813238</v>
      </c>
      <c r="O91" s="130">
        <f t="shared" si="45"/>
        <v>-0.11139200008302795</v>
      </c>
      <c r="P91" s="111"/>
      <c r="Q91" s="236">
        <v>14711.92</v>
      </c>
      <c r="R91" s="245">
        <v>14969.96</v>
      </c>
      <c r="S91" s="245">
        <f t="shared" si="73"/>
        <v>11748.849098942792</v>
      </c>
      <c r="T91" s="241">
        <f t="shared" si="73"/>
        <v>11986.276414554892</v>
      </c>
      <c r="U91" s="163">
        <f t="shared" si="73"/>
        <v>13675.330395163091</v>
      </c>
      <c r="V91" s="111"/>
      <c r="W91" s="118">
        <f t="shared" si="46"/>
        <v>0.471192</v>
      </c>
      <c r="X91" s="119">
        <f t="shared" si="47"/>
        <v>0.49699599999999994</v>
      </c>
      <c r="Y91" s="119">
        <f t="shared" si="47"/>
        <v>0.17488490989427918</v>
      </c>
      <c r="Z91" s="120">
        <f t="shared" si="48"/>
        <v>0.19862764145548917</v>
      </c>
      <c r="AA91" s="111"/>
      <c r="AB91" s="114">
        <f>(Q91-Q88)/Q88</f>
        <v>-7.8490926731738089E-2</v>
      </c>
      <c r="AC91" s="115">
        <f>(R91-R88)/R88</f>
        <v>-7.7071800553265221E-2</v>
      </c>
      <c r="AD91" s="115">
        <f>(S91-S88)/S88</f>
        <v>-2.7269418986602248E-2</v>
      </c>
      <c r="AE91" s="116">
        <f>(T91-T88)/T88</f>
        <v>-7.7933105177379211E-2</v>
      </c>
      <c r="AF91" s="111"/>
      <c r="AG91" s="114"/>
      <c r="AH91" s="115"/>
      <c r="AI91" s="115"/>
      <c r="AJ91" s="116"/>
      <c r="AK91" s="110"/>
      <c r="AL91" s="114">
        <f t="shared" si="49"/>
        <v>-0.11055866674969461</v>
      </c>
      <c r="AM91" s="115">
        <f t="shared" si="49"/>
        <v>-0.11025444888823133</v>
      </c>
      <c r="AN91" s="115">
        <f t="shared" si="49"/>
        <v>-8.4304710389903059E-2</v>
      </c>
      <c r="AO91" s="116">
        <f t="shared" si="49"/>
        <v>-0.11214009098813238</v>
      </c>
      <c r="AP91" s="115"/>
      <c r="AQ91" s="114">
        <f t="shared" si="50"/>
        <v>-0.11055866674969461</v>
      </c>
      <c r="AR91" s="115">
        <f t="shared" si="50"/>
        <v>-0.11025444888823133</v>
      </c>
      <c r="AS91" s="115">
        <f t="shared" si="50"/>
        <v>-8.4304710389903059E-2</v>
      </c>
      <c r="AT91" s="116">
        <f t="shared" si="50"/>
        <v>-0.11214009098813238</v>
      </c>
      <c r="AU91" s="110"/>
      <c r="AV91" s="121">
        <f t="shared" si="51"/>
        <v>122.23218793470031</v>
      </c>
      <c r="AW91" s="122">
        <f t="shared" si="52"/>
        <v>121.56043499647615</v>
      </c>
      <c r="AX91" s="122">
        <f t="shared" si="53"/>
        <v>71.072841939254275</v>
      </c>
      <c r="AY91" s="123">
        <f t="shared" si="54"/>
        <v>125.75400006826608</v>
      </c>
      <c r="AZ91" s="110"/>
      <c r="BA91" s="114">
        <f t="shared" si="55"/>
        <v>1.5814242384377675E-3</v>
      </c>
      <c r="BB91" s="115">
        <f t="shared" si="56"/>
        <v>1.8856420999010526E-3</v>
      </c>
      <c r="BC91" s="115">
        <f t="shared" si="57"/>
        <v>2.783538059822932E-2</v>
      </c>
      <c r="BD91" s="124"/>
      <c r="BE91" s="110"/>
      <c r="BF91" s="114">
        <f>(Q91-(MAX($Q$3:Q91)))/(MAX($Q$3:Q91))</f>
        <v>-0.17990877048636597</v>
      </c>
      <c r="BG91" s="115">
        <f>(R91-(MAX($R$3:R91)))/(MAX($R$3:R91))</f>
        <v>-0.17711754003111238</v>
      </c>
      <c r="BH91" s="115">
        <f>(S91-(MAX($S$3:S91)))/(MAX($S$3:S91))</f>
        <v>-0.1618207099151287</v>
      </c>
      <c r="BI91" s="116">
        <f>(T91-(MAX($T$3:T91)))/(MAX($T$3:T91))</f>
        <v>-0.21884466291012267</v>
      </c>
      <c r="BJ91" s="110"/>
      <c r="BK91" s="114">
        <f t="shared" si="58"/>
        <v>0</v>
      </c>
      <c r="BL91" s="115">
        <f t="shared" si="59"/>
        <v>0</v>
      </c>
      <c r="BM91" s="115">
        <f t="shared" si="69"/>
        <v>0</v>
      </c>
      <c r="BN91" s="116">
        <f t="shared" si="60"/>
        <v>0</v>
      </c>
      <c r="BO91" s="110"/>
      <c r="BP91" s="125">
        <f t="shared" si="71"/>
        <v>202.38768608594907</v>
      </c>
      <c r="BQ91" s="126">
        <f t="shared" si="71"/>
        <v>205.1859749480538</v>
      </c>
      <c r="BR91" s="126">
        <f t="shared" si="71"/>
        <v>254.29383075321584</v>
      </c>
      <c r="BS91" s="127">
        <f t="shared" si="71"/>
        <v>286.0499545252182</v>
      </c>
      <c r="BT91" s="110"/>
      <c r="BU91" s="114">
        <f t="shared" si="62"/>
        <v>-7.8490926731738089E-2</v>
      </c>
      <c r="BV91" s="115">
        <f t="shared" si="63"/>
        <v>-7.7071800553265221E-2</v>
      </c>
      <c r="BW91" s="115">
        <f t="shared" si="70"/>
        <v>-2.7269418986602248E-2</v>
      </c>
      <c r="BX91" s="116">
        <f t="shared" si="64"/>
        <v>-7.7933105177379211E-2</v>
      </c>
      <c r="BY91" s="110"/>
      <c r="BZ91" s="125">
        <f t="shared" si="72"/>
        <v>72.691774309590215</v>
      </c>
      <c r="CA91" s="126">
        <f t="shared" si="72"/>
        <v>72.958007991481381</v>
      </c>
      <c r="CB91" s="126">
        <f t="shared" si="72"/>
        <v>46.201864450045122</v>
      </c>
      <c r="CC91" s="127">
        <f t="shared" si="72"/>
        <v>41.902738402631648</v>
      </c>
    </row>
    <row r="92" spans="1:81">
      <c r="I92" s="65">
        <f t="shared" si="66"/>
        <v>39660</v>
      </c>
      <c r="J92" s="64"/>
      <c r="K92" s="43">
        <f t="shared" si="67"/>
        <v>-1.6381274503940446E-4</v>
      </c>
      <c r="L92" s="34">
        <f t="shared" si="67"/>
        <v>5.8116387752660259E-5</v>
      </c>
      <c r="M92" s="34">
        <v>-8.4077047655145565E-3</v>
      </c>
      <c r="N92" s="42">
        <v>1.3581045880367792E-2</v>
      </c>
      <c r="O92" s="84">
        <f t="shared" si="45"/>
        <v>-9.9714607837273796E-4</v>
      </c>
      <c r="P92" s="24"/>
      <c r="Q92" s="237">
        <v>14709.51</v>
      </c>
      <c r="R92" s="246">
        <v>14970.83</v>
      </c>
      <c r="S92" s="246">
        <f t="shared" si="73"/>
        <v>11650.0682443843</v>
      </c>
      <c r="T92" s="242">
        <f t="shared" si="73"/>
        <v>12149.062584475732</v>
      </c>
      <c r="U92" s="164">
        <f t="shared" si="73"/>
        <v>13661.694093089103</v>
      </c>
      <c r="V92" s="24"/>
      <c r="W92" s="62">
        <f t="shared" si="46"/>
        <v>0.47095100000000001</v>
      </c>
      <c r="X92" s="61">
        <f t="shared" si="47"/>
        <v>0.497083</v>
      </c>
      <c r="Y92" s="61">
        <f t="shared" si="47"/>
        <v>0.16500682443842998</v>
      </c>
      <c r="Z92" s="60">
        <f t="shared" si="48"/>
        <v>0.21490625844757325</v>
      </c>
      <c r="AA92" s="24"/>
      <c r="AB92" s="43"/>
      <c r="AC92" s="34"/>
      <c r="AD92" s="34"/>
      <c r="AE92" s="42"/>
      <c r="AF92" s="24"/>
      <c r="AG92" s="43"/>
      <c r="AH92" s="34"/>
      <c r="AI92" s="34"/>
      <c r="AJ92" s="42"/>
      <c r="AK92" s="25"/>
      <c r="AL92" s="43">
        <f t="shared" si="49"/>
        <v>-1.6381274503940446E-4</v>
      </c>
      <c r="AM92" s="34">
        <f t="shared" si="49"/>
        <v>5.8116387752660259E-5</v>
      </c>
      <c r="AN92" s="34">
        <f t="shared" si="49"/>
        <v>-8.4077047655145565E-3</v>
      </c>
      <c r="AO92" s="42">
        <f t="shared" si="49"/>
        <v>1.3581045880367792E-2</v>
      </c>
      <c r="AP92" s="34"/>
      <c r="AQ92" s="43">
        <f t="shared" si="50"/>
        <v>-1.6381274503940446E-4</v>
      </c>
      <c r="AR92" s="34">
        <f t="shared" si="50"/>
        <v>0</v>
      </c>
      <c r="AS92" s="34">
        <f t="shared" si="50"/>
        <v>-8.4077047655145565E-3</v>
      </c>
      <c r="AT92" s="42">
        <f t="shared" si="50"/>
        <v>0</v>
      </c>
      <c r="AU92" s="25"/>
      <c r="AV92" s="59">
        <f t="shared" si="51"/>
        <v>2.6834615437344934E-4</v>
      </c>
      <c r="AW92" s="30">
        <f t="shared" si="52"/>
        <v>0</v>
      </c>
      <c r="AX92" s="30">
        <f t="shared" si="53"/>
        <v>0.70689499424056179</v>
      </c>
      <c r="AY92" s="58">
        <f t="shared" si="54"/>
        <v>0</v>
      </c>
      <c r="AZ92" s="25"/>
      <c r="BA92" s="43">
        <f t="shared" si="55"/>
        <v>-1.3744858625407197E-2</v>
      </c>
      <c r="BB92" s="34">
        <f t="shared" si="56"/>
        <v>-1.3522929492615132E-2</v>
      </c>
      <c r="BC92" s="34">
        <f t="shared" si="57"/>
        <v>-2.1988750645882349E-2</v>
      </c>
      <c r="BD92" s="57"/>
      <c r="BE92" s="25"/>
      <c r="BF92" s="43">
        <f>(Q92-(MAX($Q$3:Q92)))/(MAX($Q$3:Q92))</f>
        <v>-0.18004311188185532</v>
      </c>
      <c r="BG92" s="34">
        <f>(R92-(MAX($R$3:R92)))/(MAX($R$3:R92))</f>
        <v>-0.17706971707499403</v>
      </c>
      <c r="BH92" s="34">
        <f>(S92-(MAX($S$3:S92)))/(MAX($S$3:S92))</f>
        <v>-0.16886787392673083</v>
      </c>
      <c r="BI92" s="42">
        <f>(T92-(MAX($T$3:T92)))/(MAX($T$3:T92))</f>
        <v>-0.20823575643741085</v>
      </c>
      <c r="BJ92" s="25"/>
      <c r="BK92" s="43">
        <f t="shared" si="58"/>
        <v>0</v>
      </c>
      <c r="BL92" s="34">
        <f t="shared" si="59"/>
        <v>0</v>
      </c>
      <c r="BM92" s="34">
        <f t="shared" si="69"/>
        <v>0</v>
      </c>
      <c r="BN92" s="42">
        <f t="shared" si="60"/>
        <v>0</v>
      </c>
      <c r="BO92" s="25"/>
      <c r="BP92" s="37">
        <f t="shared" si="71"/>
        <v>202.38768608594907</v>
      </c>
      <c r="BQ92" s="36">
        <f t="shared" si="71"/>
        <v>205.1859749480538</v>
      </c>
      <c r="BR92" s="36">
        <f t="shared" si="71"/>
        <v>254.29383075321584</v>
      </c>
      <c r="BS92" s="38">
        <f t="shared" si="71"/>
        <v>286.0499545252182</v>
      </c>
      <c r="BT92" s="25"/>
      <c r="BU92" s="43">
        <f t="shared" si="62"/>
        <v>0</v>
      </c>
      <c r="BV92" s="34">
        <f t="shared" si="63"/>
        <v>0</v>
      </c>
      <c r="BW92" s="34">
        <f t="shared" si="70"/>
        <v>0</v>
      </c>
      <c r="BX92" s="42">
        <f t="shared" si="64"/>
        <v>0</v>
      </c>
      <c r="BY92" s="25"/>
      <c r="BZ92" s="37">
        <f t="shared" si="72"/>
        <v>72.691774309590215</v>
      </c>
      <c r="CA92" s="36">
        <f t="shared" si="72"/>
        <v>72.958007991481381</v>
      </c>
      <c r="CB92" s="36">
        <f t="shared" si="72"/>
        <v>46.201864450045122</v>
      </c>
      <c r="CC92" s="38">
        <f t="shared" si="72"/>
        <v>41.902738402631648</v>
      </c>
    </row>
    <row r="93" spans="1:81">
      <c r="I93" s="65">
        <f t="shared" si="66"/>
        <v>39691</v>
      </c>
      <c r="J93" s="64"/>
      <c r="K93" s="43">
        <f t="shared" si="67"/>
        <v>2.0202576428446584E-2</v>
      </c>
      <c r="L93" s="34">
        <f t="shared" si="67"/>
        <v>1.924475797267089E-2</v>
      </c>
      <c r="M93" s="34">
        <v>1.4465917721990129E-2</v>
      </c>
      <c r="N93" s="42">
        <v>1.3389818959418376E-2</v>
      </c>
      <c r="O93" s="84">
        <f t="shared" si="45"/>
        <v>1.9369243095113252E-2</v>
      </c>
      <c r="P93" s="24"/>
      <c r="Q93" s="237">
        <v>15006.68</v>
      </c>
      <c r="R93" s="246">
        <v>15258.94</v>
      </c>
      <c r="S93" s="246">
        <f t="shared" si="73"/>
        <v>11818.597173063134</v>
      </c>
      <c r="T93" s="242">
        <f t="shared" si="73"/>
        <v>12311.736333008506</v>
      </c>
      <c r="U93" s="164">
        <f t="shared" si="73"/>
        <v>13926.310767069221</v>
      </c>
      <c r="V93" s="24"/>
      <c r="W93" s="62">
        <f t="shared" si="46"/>
        <v>0.500668</v>
      </c>
      <c r="X93" s="61">
        <f t="shared" si="47"/>
        <v>0.52589400000000008</v>
      </c>
      <c r="Y93" s="61">
        <f t="shared" si="47"/>
        <v>0.18185971730631337</v>
      </c>
      <c r="Z93" s="60">
        <f t="shared" si="48"/>
        <v>0.23117363330085064</v>
      </c>
      <c r="AA93" s="24"/>
      <c r="AB93" s="43"/>
      <c r="AC93" s="34"/>
      <c r="AD93" s="34"/>
      <c r="AE93" s="42"/>
      <c r="AF93" s="24"/>
      <c r="AG93" s="43"/>
      <c r="AH93" s="34"/>
      <c r="AI93" s="34"/>
      <c r="AJ93" s="42"/>
      <c r="AK93" s="25"/>
      <c r="AL93" s="43">
        <f t="shared" si="49"/>
        <v>2.0202576428446584E-2</v>
      </c>
      <c r="AM93" s="34">
        <f t="shared" si="49"/>
        <v>1.924475797267089E-2</v>
      </c>
      <c r="AN93" s="34">
        <f t="shared" si="49"/>
        <v>1.4465917721990129E-2</v>
      </c>
      <c r="AO93" s="42">
        <f t="shared" si="49"/>
        <v>1.3389818959418376E-2</v>
      </c>
      <c r="AP93" s="34"/>
      <c r="AQ93" s="43">
        <f t="shared" si="50"/>
        <v>0</v>
      </c>
      <c r="AR93" s="34">
        <f t="shared" si="50"/>
        <v>0</v>
      </c>
      <c r="AS93" s="34">
        <f t="shared" si="50"/>
        <v>0</v>
      </c>
      <c r="AT93" s="42">
        <f t="shared" si="50"/>
        <v>0</v>
      </c>
      <c r="AU93" s="25"/>
      <c r="AV93" s="59">
        <f t="shared" si="51"/>
        <v>0</v>
      </c>
      <c r="AW93" s="30">
        <f t="shared" si="52"/>
        <v>0</v>
      </c>
      <c r="AX93" s="30">
        <f t="shared" si="53"/>
        <v>0</v>
      </c>
      <c r="AY93" s="58">
        <f t="shared" si="54"/>
        <v>0</v>
      </c>
      <c r="AZ93" s="25"/>
      <c r="BA93" s="43">
        <f t="shared" si="55"/>
        <v>6.8127574690282078E-3</v>
      </c>
      <c r="BB93" s="34">
        <f t="shared" si="56"/>
        <v>5.8549390132525136E-3</v>
      </c>
      <c r="BC93" s="34">
        <f t="shared" si="57"/>
        <v>1.0760987625717533E-3</v>
      </c>
      <c r="BD93" s="57"/>
      <c r="BE93" s="25"/>
      <c r="BF93" s="43">
        <f>(Q93-(MAX($Q$3:Q93)))/(MAX($Q$3:Q93))</f>
        <v>-0.16347787018161725</v>
      </c>
      <c r="BG93" s="34">
        <f>(R93-(MAX($R$3:R93)))/(MAX($R$3:R93))</f>
        <v>-0.16123262295172069</v>
      </c>
      <c r="BH93" s="34">
        <f>(S93-(MAX($S$3:S93)))/(MAX($S$3:S93))</f>
        <v>-0.15684478497485216</v>
      </c>
      <c r="BI93" s="42">
        <f>(T93-(MAX($T$3:T93)))/(MAX($T$3:T93))</f>
        <v>-0.19763417655756693</v>
      </c>
      <c r="BJ93" s="25"/>
      <c r="BK93" s="43">
        <f t="shared" si="58"/>
        <v>0</v>
      </c>
      <c r="BL93" s="34">
        <f t="shared" si="59"/>
        <v>0</v>
      </c>
      <c r="BM93" s="34">
        <f t="shared" si="69"/>
        <v>0</v>
      </c>
      <c r="BN93" s="42">
        <f t="shared" si="60"/>
        <v>0</v>
      </c>
      <c r="BO93" s="25"/>
      <c r="BP93" s="37">
        <f t="shared" si="71"/>
        <v>202.38768608594907</v>
      </c>
      <c r="BQ93" s="36">
        <f t="shared" si="71"/>
        <v>205.1859749480538</v>
      </c>
      <c r="BR93" s="36">
        <f t="shared" si="71"/>
        <v>254.29383075321584</v>
      </c>
      <c r="BS93" s="38">
        <f t="shared" si="71"/>
        <v>286.0499545252182</v>
      </c>
      <c r="BT93" s="25"/>
      <c r="BU93" s="43">
        <f t="shared" si="62"/>
        <v>0</v>
      </c>
      <c r="BV93" s="34">
        <f t="shared" si="63"/>
        <v>0</v>
      </c>
      <c r="BW93" s="34">
        <f t="shared" si="70"/>
        <v>0</v>
      </c>
      <c r="BX93" s="42">
        <f t="shared" si="64"/>
        <v>0</v>
      </c>
      <c r="BY93" s="25"/>
      <c r="BZ93" s="37">
        <f t="shared" si="72"/>
        <v>72.691774309590215</v>
      </c>
      <c r="CA93" s="36">
        <f t="shared" si="72"/>
        <v>72.958007991481381</v>
      </c>
      <c r="CB93" s="36">
        <f t="shared" si="72"/>
        <v>46.201864450045122</v>
      </c>
      <c r="CC93" s="38">
        <f t="shared" si="72"/>
        <v>41.902738402631648</v>
      </c>
    </row>
    <row r="94" spans="1:81" s="69" customFormat="1">
      <c r="A94"/>
      <c r="B94" s="25"/>
      <c r="C94" s="24"/>
      <c r="D94" s="24"/>
      <c r="E94" s="24"/>
      <c r="F94" s="24"/>
      <c r="G94" s="24"/>
      <c r="H94"/>
      <c r="I94" s="112">
        <f t="shared" si="66"/>
        <v>39721</v>
      </c>
      <c r="J94" s="113"/>
      <c r="K94" s="114">
        <f t="shared" si="67"/>
        <v>-0.12400544290942428</v>
      </c>
      <c r="L94" s="115">
        <f t="shared" si="67"/>
        <v>-0.12266317319551689</v>
      </c>
      <c r="M94" s="115">
        <v>-8.9105616262056264E-2</v>
      </c>
      <c r="N94" s="116">
        <v>-7.4829660915647245E-2</v>
      </c>
      <c r="O94" s="130">
        <f t="shared" si="45"/>
        <v>-0.12483877624275762</v>
      </c>
      <c r="P94" s="111"/>
      <c r="Q94" s="236">
        <v>13145.77</v>
      </c>
      <c r="R94" s="245">
        <v>13387.23</v>
      </c>
      <c r="S94" s="245">
        <f t="shared" si="73"/>
        <v>10765.493788604346</v>
      </c>
      <c r="T94" s="241">
        <f t="shared" si="73"/>
        <v>11390.453277926626</v>
      </c>
      <c r="U94" s="163">
        <f t="shared" si="73"/>
        <v>12187.76717333196</v>
      </c>
      <c r="V94" s="111"/>
      <c r="W94" s="118">
        <f t="shared" si="46"/>
        <v>0.31457700000000005</v>
      </c>
      <c r="X94" s="119">
        <f t="shared" si="47"/>
        <v>0.33872299999999994</v>
      </c>
      <c r="Y94" s="119">
        <f t="shared" si="47"/>
        <v>7.6549378860434628E-2</v>
      </c>
      <c r="Z94" s="120">
        <f t="shared" si="48"/>
        <v>0.13904532779266265</v>
      </c>
      <c r="AA94" s="111"/>
      <c r="AB94" s="114">
        <f>(Q94-Q91)/Q91</f>
        <v>-0.10645449404292572</v>
      </c>
      <c r="AC94" s="115">
        <f>(R94-R91)/R91</f>
        <v>-0.10572706941100708</v>
      </c>
      <c r="AD94" s="115">
        <f>(S94-S91)/S91</f>
        <v>-8.3698011784569759E-2</v>
      </c>
      <c r="AE94" s="116">
        <f>(T94-T91)/T91</f>
        <v>-4.9708776605949065E-2</v>
      </c>
      <c r="AF94" s="111"/>
      <c r="AG94" s="114"/>
      <c r="AH94" s="115"/>
      <c r="AI94" s="115"/>
      <c r="AJ94" s="116"/>
      <c r="AK94" s="110"/>
      <c r="AL94" s="114">
        <f t="shared" si="49"/>
        <v>-0.12400544290942428</v>
      </c>
      <c r="AM94" s="115">
        <f t="shared" si="49"/>
        <v>-0.12266317319551689</v>
      </c>
      <c r="AN94" s="115">
        <f t="shared" si="49"/>
        <v>-8.9105616262056264E-2</v>
      </c>
      <c r="AO94" s="116">
        <f t="shared" si="49"/>
        <v>-7.4829660915647245E-2</v>
      </c>
      <c r="AP94" s="115"/>
      <c r="AQ94" s="114">
        <f t="shared" si="50"/>
        <v>-0.12400544290942428</v>
      </c>
      <c r="AR94" s="115">
        <f t="shared" si="50"/>
        <v>-0.12266317319551689</v>
      </c>
      <c r="AS94" s="115">
        <f t="shared" si="50"/>
        <v>-8.9105616262056264E-2</v>
      </c>
      <c r="AT94" s="116">
        <f t="shared" si="50"/>
        <v>-7.4829660915647245E-2</v>
      </c>
      <c r="AU94" s="110"/>
      <c r="AV94" s="121">
        <f t="shared" si="51"/>
        <v>153.77349871162482</v>
      </c>
      <c r="AW94" s="122">
        <f t="shared" si="52"/>
        <v>150.46254058393373</v>
      </c>
      <c r="AX94" s="122">
        <f t="shared" si="53"/>
        <v>79.398108494408277</v>
      </c>
      <c r="AY94" s="123">
        <f t="shared" si="54"/>
        <v>55.994781527507456</v>
      </c>
      <c r="AZ94" s="110"/>
      <c r="BA94" s="114">
        <f t="shared" si="55"/>
        <v>-4.9175781993777035E-2</v>
      </c>
      <c r="BB94" s="115">
        <f t="shared" si="56"/>
        <v>-4.783351227986965E-2</v>
      </c>
      <c r="BC94" s="115">
        <f t="shared" si="57"/>
        <v>-1.4275955346409019E-2</v>
      </c>
      <c r="BD94" s="124"/>
      <c r="BE94" s="110"/>
      <c r="BF94" s="114">
        <f>(Q94-(MAX($Q$3:Q94)))/(MAX($Q$3:Q94))</f>
        <v>-0.26721116739328077</v>
      </c>
      <c r="BG94" s="115">
        <f>(R94-(MAX($R$3:R94)))/(MAX($R$3:R94))</f>
        <v>-0.26411849099334322</v>
      </c>
      <c r="BH94" s="115">
        <f>(S94-(MAX($S$3:S94)))/(MAX($S$3:S94))</f>
        <v>-0.23197465001423456</v>
      </c>
      <c r="BI94" s="116">
        <f>(T94-(MAX($T$3:T94)))/(MAX($T$3:T94))</f>
        <v>-0.2576749390560682</v>
      </c>
      <c r="BJ94" s="110"/>
      <c r="BK94" s="114">
        <f t="shared" si="58"/>
        <v>0</v>
      </c>
      <c r="BL94" s="115">
        <f t="shared" si="59"/>
        <v>0</v>
      </c>
      <c r="BM94" s="115">
        <f t="shared" si="69"/>
        <v>0</v>
      </c>
      <c r="BN94" s="116">
        <f t="shared" si="60"/>
        <v>0</v>
      </c>
      <c r="BO94" s="110"/>
      <c r="BP94" s="125">
        <f t="shared" si="71"/>
        <v>202.38768608594907</v>
      </c>
      <c r="BQ94" s="126">
        <f t="shared" si="71"/>
        <v>205.1859749480538</v>
      </c>
      <c r="BR94" s="126">
        <f t="shared" si="71"/>
        <v>254.29383075321584</v>
      </c>
      <c r="BS94" s="127">
        <f t="shared" si="71"/>
        <v>286.0499545252182</v>
      </c>
      <c r="BT94" s="110"/>
      <c r="BU94" s="114">
        <f t="shared" si="62"/>
        <v>-0.10645449404292572</v>
      </c>
      <c r="BV94" s="115">
        <f t="shared" si="63"/>
        <v>-0.10572706941100708</v>
      </c>
      <c r="BW94" s="115">
        <f t="shared" si="70"/>
        <v>-8.3698011784569759E-2</v>
      </c>
      <c r="BX94" s="116">
        <f t="shared" si="64"/>
        <v>-4.9708776605949065E-2</v>
      </c>
      <c r="BY94" s="110"/>
      <c r="BZ94" s="125">
        <f t="shared" si="72"/>
        <v>64.953408254380236</v>
      </c>
      <c r="CA94" s="126">
        <f t="shared" si="72"/>
        <v>65.244371616477224</v>
      </c>
      <c r="CB94" s="126">
        <f t="shared" si="72"/>
        <v>42.334860254836151</v>
      </c>
      <c r="CC94" s="127">
        <f t="shared" si="72"/>
        <v>39.819804540197708</v>
      </c>
    </row>
    <row r="95" spans="1:81">
      <c r="I95" s="65">
        <f t="shared" si="66"/>
        <v>39752</v>
      </c>
      <c r="J95" s="64"/>
      <c r="K95" s="43">
        <f t="shared" si="67"/>
        <v>-0.12132267641986749</v>
      </c>
      <c r="L95" s="34">
        <f t="shared" si="67"/>
        <v>-0.12223439800466562</v>
      </c>
      <c r="M95" s="34">
        <v>-0.16795061887570917</v>
      </c>
      <c r="N95" s="42">
        <v>-0.17107083638399578</v>
      </c>
      <c r="O95" s="84">
        <f t="shared" si="45"/>
        <v>-0.12215600975320083</v>
      </c>
      <c r="P95" s="24"/>
      <c r="Q95" s="237">
        <v>11550.89</v>
      </c>
      <c r="R95" s="246">
        <v>11750.85</v>
      </c>
      <c r="S95" s="246">
        <f t="shared" si="73"/>
        <v>8957.4224443056428</v>
      </c>
      <c r="T95" s="242">
        <f t="shared" si="73"/>
        <v>9441.8789088788926</v>
      </c>
      <c r="U95" s="164">
        <f t="shared" si="73"/>
        <v>10698.95816763668</v>
      </c>
      <c r="V95" s="24"/>
      <c r="W95" s="62">
        <f t="shared" si="46"/>
        <v>0.15508899999999995</v>
      </c>
      <c r="X95" s="61">
        <f t="shared" si="47"/>
        <v>0.17508500000000005</v>
      </c>
      <c r="Y95" s="61">
        <f t="shared" si="47"/>
        <v>-0.10425775556943573</v>
      </c>
      <c r="Z95" s="60">
        <f t="shared" si="48"/>
        <v>-5.5812109112110736E-2</v>
      </c>
      <c r="AA95" s="24"/>
      <c r="AB95" s="43"/>
      <c r="AC95" s="34"/>
      <c r="AD95" s="34"/>
      <c r="AE95" s="42"/>
      <c r="AF95" s="24"/>
      <c r="AG95" s="43"/>
      <c r="AH95" s="34"/>
      <c r="AI95" s="34"/>
      <c r="AJ95" s="42"/>
      <c r="AK95" s="25"/>
      <c r="AL95" s="43">
        <f t="shared" si="49"/>
        <v>-0.12132267641986749</v>
      </c>
      <c r="AM95" s="34">
        <f t="shared" si="49"/>
        <v>-0.12223439800466562</v>
      </c>
      <c r="AN95" s="34">
        <f t="shared" si="49"/>
        <v>-0.16795061887570917</v>
      </c>
      <c r="AO95" s="42">
        <f t="shared" si="49"/>
        <v>-0.17107083638399578</v>
      </c>
      <c r="AP95" s="34"/>
      <c r="AQ95" s="43">
        <f t="shared" si="50"/>
        <v>-0.12132267641986749</v>
      </c>
      <c r="AR95" s="34">
        <f t="shared" si="50"/>
        <v>-0.12223439800466562</v>
      </c>
      <c r="AS95" s="34">
        <f t="shared" si="50"/>
        <v>-0.16795061887570917</v>
      </c>
      <c r="AT95" s="42">
        <f t="shared" si="50"/>
        <v>-0.17107083638399578</v>
      </c>
      <c r="AU95" s="25"/>
      <c r="AV95" s="59">
        <f t="shared" si="51"/>
        <v>147.19191813679871</v>
      </c>
      <c r="AW95" s="30">
        <f t="shared" si="52"/>
        <v>149.41248055563</v>
      </c>
      <c r="AX95" s="30">
        <f t="shared" si="53"/>
        <v>282.07410380733717</v>
      </c>
      <c r="AY95" s="58">
        <f t="shared" si="54"/>
        <v>292.65231061119863</v>
      </c>
      <c r="AZ95" s="25"/>
      <c r="BA95" s="43">
        <f t="shared" si="55"/>
        <v>4.9748159964128291E-2</v>
      </c>
      <c r="BB95" s="34">
        <f t="shared" si="56"/>
        <v>4.883643837933016E-2</v>
      </c>
      <c r="BC95" s="34">
        <f t="shared" si="57"/>
        <v>3.1202175082866157E-3</v>
      </c>
      <c r="BD95" s="57"/>
      <c r="BE95" s="25"/>
      <c r="BF95" s="43">
        <f>(Q95-(MAX($Q$3:Q95)))/(MAX($Q$3:Q95))</f>
        <v>-0.35611506981571817</v>
      </c>
      <c r="BG95" s="34">
        <f>(R95-(MAX($R$3:R95)))/(MAX($R$3:R95))</f>
        <v>-0.35406852424953683</v>
      </c>
      <c r="BH95" s="34">
        <f>(S95-(MAX($S$3:S95)))/(MAX($S$3:S95))</f>
        <v>-0.36096498285657702</v>
      </c>
      <c r="BI95" s="42">
        <f>(T95-(MAX($T$3:T95)))/(MAX($T$3:T95))</f>
        <v>-0.38466510810054722</v>
      </c>
      <c r="BJ95" s="25"/>
      <c r="BK95" s="43">
        <f t="shared" si="58"/>
        <v>0</v>
      </c>
      <c r="BL95" s="34">
        <f t="shared" si="59"/>
        <v>0</v>
      </c>
      <c r="BM95" s="34">
        <f t="shared" si="69"/>
        <v>0</v>
      </c>
      <c r="BN95" s="42">
        <f t="shared" si="60"/>
        <v>0</v>
      </c>
      <c r="BO95" s="25"/>
      <c r="BP95" s="37">
        <f t="shared" si="71"/>
        <v>202.38768608594907</v>
      </c>
      <c r="BQ95" s="36">
        <f t="shared" si="71"/>
        <v>205.1859749480538</v>
      </c>
      <c r="BR95" s="36">
        <f t="shared" si="71"/>
        <v>254.29383075321584</v>
      </c>
      <c r="BS95" s="38">
        <f t="shared" si="71"/>
        <v>286.0499545252182</v>
      </c>
      <c r="BT95" s="25"/>
      <c r="BU95" s="43">
        <f t="shared" si="62"/>
        <v>0</v>
      </c>
      <c r="BV95" s="34">
        <f t="shared" si="63"/>
        <v>0</v>
      </c>
      <c r="BW95" s="34">
        <f t="shared" si="70"/>
        <v>0</v>
      </c>
      <c r="BX95" s="42">
        <f t="shared" si="64"/>
        <v>0</v>
      </c>
      <c r="BY95" s="25"/>
      <c r="BZ95" s="37">
        <f t="shared" si="72"/>
        <v>64.953408254380236</v>
      </c>
      <c r="CA95" s="36">
        <f t="shared" si="72"/>
        <v>65.244371616477224</v>
      </c>
      <c r="CB95" s="36">
        <f t="shared" si="72"/>
        <v>42.334860254836151</v>
      </c>
      <c r="CC95" s="38">
        <f t="shared" si="72"/>
        <v>39.819804540197708</v>
      </c>
    </row>
    <row r="96" spans="1:81">
      <c r="I96" s="65">
        <f t="shared" si="66"/>
        <v>39782</v>
      </c>
      <c r="J96" s="64"/>
      <c r="K96" s="43">
        <f t="shared" si="67"/>
        <v>-0.10536677260366945</v>
      </c>
      <c r="L96" s="34">
        <f t="shared" si="67"/>
        <v>-0.10518728432411284</v>
      </c>
      <c r="M96" s="34">
        <v>-7.1751861106268633E-2</v>
      </c>
      <c r="N96" s="42">
        <v>-8.9717340936286805E-2</v>
      </c>
      <c r="O96" s="84">
        <f t="shared" si="45"/>
        <v>-0.10620010593700278</v>
      </c>
      <c r="P96" s="24"/>
      <c r="Q96" s="237">
        <v>10333.81</v>
      </c>
      <c r="R96" s="246">
        <v>10514.81</v>
      </c>
      <c r="S96" s="246">
        <f t="shared" si="73"/>
        <v>8314.7107132116507</v>
      </c>
      <c r="T96" s="242">
        <f t="shared" si="73"/>
        <v>8594.7786397318687</v>
      </c>
      <c r="U96" s="164">
        <f t="shared" si="73"/>
        <v>9562.7276768181036</v>
      </c>
      <c r="V96" s="24"/>
      <c r="W96" s="62">
        <f t="shared" si="46"/>
        <v>3.3380999999999952E-2</v>
      </c>
      <c r="X96" s="61">
        <f t="shared" si="47"/>
        <v>5.148099999999995E-2</v>
      </c>
      <c r="Y96" s="61">
        <f t="shared" si="47"/>
        <v>-0.16852892867883493</v>
      </c>
      <c r="Z96" s="60">
        <f t="shared" si="48"/>
        <v>-0.14052213602681313</v>
      </c>
      <c r="AA96" s="24"/>
      <c r="AB96" s="43"/>
      <c r="AC96" s="34"/>
      <c r="AD96" s="34"/>
      <c r="AE96" s="42"/>
      <c r="AF96" s="24"/>
      <c r="AG96" s="43"/>
      <c r="AH96" s="34"/>
      <c r="AI96" s="34"/>
      <c r="AJ96" s="42"/>
      <c r="AK96" s="25"/>
      <c r="AL96" s="43">
        <f t="shared" si="49"/>
        <v>-0.10536677260366945</v>
      </c>
      <c r="AM96" s="34">
        <f t="shared" si="49"/>
        <v>-0.10518728432411284</v>
      </c>
      <c r="AN96" s="34">
        <f t="shared" si="49"/>
        <v>-7.1751861106268633E-2</v>
      </c>
      <c r="AO96" s="42">
        <f t="shared" si="49"/>
        <v>-8.9717340936286805E-2</v>
      </c>
      <c r="AP96" s="34"/>
      <c r="AQ96" s="43">
        <f t="shared" si="50"/>
        <v>-0.10536677260366945</v>
      </c>
      <c r="AR96" s="34">
        <f t="shared" si="50"/>
        <v>-0.10518728432411284</v>
      </c>
      <c r="AS96" s="34">
        <f t="shared" si="50"/>
        <v>-7.1751861106268633E-2</v>
      </c>
      <c r="AT96" s="42">
        <f t="shared" si="50"/>
        <v>-8.9717340936286805E-2</v>
      </c>
      <c r="AU96" s="25"/>
      <c r="AV96" s="59">
        <f t="shared" si="51"/>
        <v>111.02156768913387</v>
      </c>
      <c r="AW96" s="30">
        <f t="shared" si="52"/>
        <v>110.64364783481753</v>
      </c>
      <c r="AX96" s="30">
        <f t="shared" si="53"/>
        <v>51.483295722132652</v>
      </c>
      <c r="AY96" s="58">
        <f t="shared" si="54"/>
        <v>80.49201264677923</v>
      </c>
      <c r="AZ96" s="25"/>
      <c r="BA96" s="43">
        <f t="shared" si="55"/>
        <v>-1.5649431667382641E-2</v>
      </c>
      <c r="BB96" s="34">
        <f t="shared" si="56"/>
        <v>-1.5469943387826035E-2</v>
      </c>
      <c r="BC96" s="34">
        <f t="shared" si="57"/>
        <v>1.7965479830018172E-2</v>
      </c>
      <c r="BD96" s="57"/>
      <c r="BE96" s="25"/>
      <c r="BF96" s="43">
        <f>(Q96-(MAX($Q$3:Q96)))/(MAX($Q$3:Q96))</f>
        <v>-0.42395914683737501</v>
      </c>
      <c r="BG96" s="34">
        <f>(R96-(MAX($R$3:R96)))/(MAX($R$3:R96))</f>
        <v>-0.42201230204319456</v>
      </c>
      <c r="BH96" s="34">
        <f>(S96-(MAX($S$3:S96)))/(MAX($S$3:S96))</f>
        <v>-0.40681693464869395</v>
      </c>
      <c r="BI96" s="42">
        <f>(T96-(MAX($T$3:T96)))/(MAX($T$3:T96))</f>
        <v>-0.43987131838708365</v>
      </c>
      <c r="BJ96" s="25"/>
      <c r="BK96" s="43">
        <f t="shared" si="58"/>
        <v>0</v>
      </c>
      <c r="BL96" s="34">
        <f t="shared" si="59"/>
        <v>0</v>
      </c>
      <c r="BM96" s="34">
        <f t="shared" si="69"/>
        <v>0</v>
      </c>
      <c r="BN96" s="42">
        <f t="shared" si="60"/>
        <v>0</v>
      </c>
      <c r="BO96" s="25"/>
      <c r="BP96" s="37">
        <f t="shared" si="71"/>
        <v>202.38768608594907</v>
      </c>
      <c r="BQ96" s="36">
        <f t="shared" si="71"/>
        <v>205.1859749480538</v>
      </c>
      <c r="BR96" s="36">
        <f t="shared" si="71"/>
        <v>254.29383075321584</v>
      </c>
      <c r="BS96" s="38">
        <f t="shared" si="71"/>
        <v>286.0499545252182</v>
      </c>
      <c r="BT96" s="25"/>
      <c r="BU96" s="43">
        <f t="shared" si="62"/>
        <v>0</v>
      </c>
      <c r="BV96" s="34">
        <f t="shared" si="63"/>
        <v>0</v>
      </c>
      <c r="BW96" s="34">
        <f t="shared" si="70"/>
        <v>0</v>
      </c>
      <c r="BX96" s="42">
        <f t="shared" si="64"/>
        <v>0</v>
      </c>
      <c r="BY96" s="25"/>
      <c r="BZ96" s="37">
        <f t="shared" si="72"/>
        <v>64.953408254380236</v>
      </c>
      <c r="CA96" s="36">
        <f t="shared" si="72"/>
        <v>65.244371616477224</v>
      </c>
      <c r="CB96" s="36">
        <f t="shared" si="72"/>
        <v>42.334860254836151</v>
      </c>
      <c r="CC96" s="38">
        <f t="shared" si="72"/>
        <v>39.819804540197708</v>
      </c>
    </row>
    <row r="97" spans="1:81" s="41" customFormat="1" ht="15" thickBot="1">
      <c r="A97"/>
      <c r="B97" s="25"/>
      <c r="C97" s="24"/>
      <c r="D97" s="24"/>
      <c r="E97" s="24"/>
      <c r="F97" s="24"/>
      <c r="G97" s="24"/>
      <c r="H97"/>
      <c r="I97" s="56">
        <f t="shared" si="66"/>
        <v>39813</v>
      </c>
      <c r="J97" s="55"/>
      <c r="K97" s="46">
        <f t="shared" si="67"/>
        <v>9.9895391922243615E-2</v>
      </c>
      <c r="L97" s="45">
        <f t="shared" si="67"/>
        <v>0.10014636498424601</v>
      </c>
      <c r="M97" s="45">
        <v>1.0642145679149673E-2</v>
      </c>
      <c r="N97" s="44">
        <v>9.5330845717900292E-3</v>
      </c>
      <c r="O97" s="162">
        <f t="shared" si="45"/>
        <v>9.9062058588910276E-2</v>
      </c>
      <c r="P97" s="39"/>
      <c r="Q97" s="238">
        <v>11366.11</v>
      </c>
      <c r="R97" s="247">
        <v>11567.83</v>
      </c>
      <c r="S97" s="247">
        <f t="shared" si="73"/>
        <v>8403.1970759016349</v>
      </c>
      <c r="T97" s="243">
        <f t="shared" si="73"/>
        <v>8676.7133913802463</v>
      </c>
      <c r="U97" s="165">
        <f t="shared" si="73"/>
        <v>10510.031166208853</v>
      </c>
      <c r="V97" s="39"/>
      <c r="W97" s="53">
        <f t="shared" si="46"/>
        <v>0.13661100000000007</v>
      </c>
      <c r="X97" s="52">
        <f t="shared" si="47"/>
        <v>0.15678300000000001</v>
      </c>
      <c r="Y97" s="52">
        <f t="shared" si="47"/>
        <v>-0.1596802924098365</v>
      </c>
      <c r="Z97" s="51">
        <f t="shared" si="48"/>
        <v>-0.13232866086197537</v>
      </c>
      <c r="AA97" s="39"/>
      <c r="AB97" s="46">
        <f>(Q97-Q94)/Q94</f>
        <v>-0.1353789089570257</v>
      </c>
      <c r="AC97" s="45">
        <f>(R97-R94)/R94</f>
        <v>-0.13590563544512194</v>
      </c>
      <c r="AD97" s="45">
        <f>(S97-S94)/S94</f>
        <v>-0.21943226749183448</v>
      </c>
      <c r="AE97" s="44">
        <f>(T97-T94)/T94</f>
        <v>-0.23824687396815827</v>
      </c>
      <c r="AF97" s="39"/>
      <c r="AG97" s="46">
        <f>(Q97-Q85)/Q85</f>
        <v>-0.29406814294391725</v>
      </c>
      <c r="AH97" s="45">
        <f>(R97-R85)/R85</f>
        <v>-0.29255669169989484</v>
      </c>
      <c r="AI97" s="45">
        <f>(S97-S85)/S85</f>
        <v>-0.36997610819389232</v>
      </c>
      <c r="AJ97" s="44">
        <f>(T97-T85)/T85</f>
        <v>-0.39222998077146098</v>
      </c>
      <c r="AK97" s="40"/>
      <c r="AL97" s="46">
        <f t="shared" si="49"/>
        <v>9.9895391922243615E-2</v>
      </c>
      <c r="AM97" s="45">
        <f t="shared" si="49"/>
        <v>0.10014636498424601</v>
      </c>
      <c r="AN97" s="45">
        <f t="shared" si="49"/>
        <v>1.0642145679149673E-2</v>
      </c>
      <c r="AO97" s="44">
        <f t="shared" si="49"/>
        <v>9.5330845717900292E-3</v>
      </c>
      <c r="AP97" s="45"/>
      <c r="AQ97" s="46">
        <f t="shared" si="50"/>
        <v>0</v>
      </c>
      <c r="AR97" s="45">
        <f t="shared" si="50"/>
        <v>0</v>
      </c>
      <c r="AS97" s="45">
        <f t="shared" si="50"/>
        <v>0</v>
      </c>
      <c r="AT97" s="44">
        <f t="shared" si="50"/>
        <v>0</v>
      </c>
      <c r="AU97" s="40"/>
      <c r="AV97" s="50">
        <f t="shared" si="51"/>
        <v>0</v>
      </c>
      <c r="AW97" s="49">
        <f t="shared" si="52"/>
        <v>0</v>
      </c>
      <c r="AX97" s="49">
        <f t="shared" si="53"/>
        <v>0</v>
      </c>
      <c r="AY97" s="48">
        <f t="shared" si="54"/>
        <v>0</v>
      </c>
      <c r="AZ97" s="40"/>
      <c r="BA97" s="46">
        <f t="shared" si="55"/>
        <v>9.0362307350453586E-2</v>
      </c>
      <c r="BB97" s="45">
        <f t="shared" si="56"/>
        <v>9.0613280412455977E-2</v>
      </c>
      <c r="BC97" s="45">
        <f t="shared" si="57"/>
        <v>1.1090611073596435E-3</v>
      </c>
      <c r="BD97" s="47"/>
      <c r="BE97" s="40"/>
      <c r="BF97" s="46">
        <f>(Q97-(MAX($Q$3:Q97)))/(MAX($Q$3:Q97))</f>
        <v>-0.36641532004747096</v>
      </c>
      <c r="BG97" s="45">
        <f>(R97-(MAX($R$3:R97)))/(MAX($R$3:R97))</f>
        <v>-0.36412893508720812</v>
      </c>
      <c r="BH97" s="45">
        <f>(S97-(MAX($S$3:S97)))/(MAX($S$3:S97))</f>
        <v>-0.40050419405282084</v>
      </c>
      <c r="BI97" s="44">
        <f>(T97-(MAX($T$3:T97)))/(MAX($T$3:T97))</f>
        <v>-0.43453156429418255</v>
      </c>
      <c r="BJ97" s="40"/>
      <c r="BK97" s="46">
        <f t="shared" si="58"/>
        <v>0</v>
      </c>
      <c r="BL97" s="45">
        <f t="shared" si="59"/>
        <v>0</v>
      </c>
      <c r="BM97" s="45">
        <f t="shared" si="69"/>
        <v>0</v>
      </c>
      <c r="BN97" s="44">
        <f t="shared" si="60"/>
        <v>0</v>
      </c>
      <c r="BO97" s="40"/>
      <c r="BP97" s="68">
        <f t="shared" si="71"/>
        <v>202.38768608594907</v>
      </c>
      <c r="BQ97" s="67">
        <f t="shared" si="71"/>
        <v>205.1859749480538</v>
      </c>
      <c r="BR97" s="67">
        <f t="shared" si="71"/>
        <v>254.29383075321584</v>
      </c>
      <c r="BS97" s="66">
        <f t="shared" si="71"/>
        <v>286.0499545252182</v>
      </c>
      <c r="BT97" s="40"/>
      <c r="BU97" s="46">
        <f t="shared" si="62"/>
        <v>-0.1353789089570257</v>
      </c>
      <c r="BV97" s="45">
        <f t="shared" si="63"/>
        <v>-0.13590563544512194</v>
      </c>
      <c r="BW97" s="45">
        <f t="shared" si="70"/>
        <v>-0.21943226749183448</v>
      </c>
      <c r="BX97" s="44">
        <f t="shared" si="64"/>
        <v>-0.23824687396815827</v>
      </c>
      <c r="BY97" s="40"/>
      <c r="BZ97" s="68">
        <f t="shared" si="72"/>
        <v>56.160086711861979</v>
      </c>
      <c r="CA97" s="67">
        <f t="shared" si="72"/>
        <v>56.377293832722209</v>
      </c>
      <c r="CB97" s="67">
        <f t="shared" si="72"/>
        <v>33.04522587516751</v>
      </c>
      <c r="CC97" s="66">
        <f t="shared" si="72"/>
        <v>30.332860586472531</v>
      </c>
    </row>
    <row r="98" spans="1:81">
      <c r="I98" s="65">
        <f t="shared" si="66"/>
        <v>39844</v>
      </c>
      <c r="J98" s="64"/>
      <c r="K98" s="43">
        <f t="shared" si="67"/>
        <v>-0.10297102526721991</v>
      </c>
      <c r="L98" s="34">
        <f t="shared" si="67"/>
        <v>-0.10277986450354137</v>
      </c>
      <c r="M98" s="34">
        <v>-8.4288840864981007E-2</v>
      </c>
      <c r="N98" s="42">
        <v>-0.12158370662310081</v>
      </c>
      <c r="O98" s="84">
        <f t="shared" si="45"/>
        <v>-0.10380435860055325</v>
      </c>
      <c r="P98" s="24"/>
      <c r="Q98" s="237">
        <v>10195.73</v>
      </c>
      <c r="R98" s="246">
        <v>10378.89</v>
      </c>
      <c r="S98" s="246">
        <f t="shared" si="73"/>
        <v>7694.9013348138878</v>
      </c>
      <c r="T98" s="242">
        <f t="shared" si="73"/>
        <v>7621.76641594994</v>
      </c>
      <c r="U98" s="164">
        <f t="shared" si="73"/>
        <v>9419.0441221287183</v>
      </c>
      <c r="V98" s="24"/>
      <c r="W98" s="62">
        <f t="shared" si="46"/>
        <v>1.9572999999999955E-2</v>
      </c>
      <c r="X98" s="61">
        <f t="shared" si="47"/>
        <v>3.7888999999999944E-2</v>
      </c>
      <c r="Y98" s="61">
        <f t="shared" si="47"/>
        <v>-0.23050986651861122</v>
      </c>
      <c r="Z98" s="60">
        <f t="shared" si="48"/>
        <v>-0.23782335840500601</v>
      </c>
      <c r="AA98" s="24"/>
      <c r="AB98" s="43"/>
      <c r="AC98" s="34"/>
      <c r="AD98" s="34"/>
      <c r="AE98" s="42"/>
      <c r="AF98" s="24"/>
      <c r="AG98" s="43"/>
      <c r="AH98" s="34"/>
      <c r="AI98" s="34"/>
      <c r="AJ98" s="42"/>
      <c r="AK98" s="25"/>
      <c r="AL98" s="43">
        <f t="shared" si="49"/>
        <v>-0.10297102526721991</v>
      </c>
      <c r="AM98" s="34">
        <f t="shared" si="49"/>
        <v>-0.10277986450354137</v>
      </c>
      <c r="AN98" s="34">
        <f t="shared" si="49"/>
        <v>-8.4288840864981007E-2</v>
      </c>
      <c r="AO98" s="42">
        <f t="shared" si="49"/>
        <v>-0.12158370662310081</v>
      </c>
      <c r="AP98" s="34"/>
      <c r="AQ98" s="43">
        <f t="shared" si="50"/>
        <v>-0.10297102526721991</v>
      </c>
      <c r="AR98" s="34">
        <f t="shared" si="50"/>
        <v>-0.10277986450354137</v>
      </c>
      <c r="AS98" s="34">
        <f t="shared" si="50"/>
        <v>-8.4288840864981007E-2</v>
      </c>
      <c r="AT98" s="42">
        <f t="shared" si="50"/>
        <v>-0.12158370662310081</v>
      </c>
      <c r="AU98" s="25"/>
      <c r="AV98" s="59">
        <f t="shared" si="51"/>
        <v>106.03032044582442</v>
      </c>
      <c r="AW98" s="30">
        <f t="shared" si="52"/>
        <v>105.63700547366327</v>
      </c>
      <c r="AX98" s="30">
        <f t="shared" si="53"/>
        <v>71.046086943620935</v>
      </c>
      <c r="AY98" s="58">
        <f t="shared" si="54"/>
        <v>147.82597716212246</v>
      </c>
      <c r="AZ98" s="25"/>
      <c r="BA98" s="43">
        <f t="shared" si="55"/>
        <v>1.86126813558809E-2</v>
      </c>
      <c r="BB98" s="34">
        <f t="shared" si="56"/>
        <v>1.8803842119559433E-2</v>
      </c>
      <c r="BC98" s="34">
        <f t="shared" si="57"/>
        <v>3.72948657581198E-2</v>
      </c>
      <c r="BD98" s="57"/>
      <c r="BE98" s="25"/>
      <c r="BF98" s="43">
        <f>(Q98-(MAX($Q$3:Q98)))/(MAX($Q$3:Q98))</f>
        <v>-0.43165618413578627</v>
      </c>
      <c r="BG98" s="34">
        <f>(R98-(MAX($R$3:R98)))/(MAX($R$3:R98))</f>
        <v>-0.42948367698066742</v>
      </c>
      <c r="BH98" s="34">
        <f>(S98-(MAX($S$3:S98)))/(MAX($S$3:S98))</f>
        <v>-0.45103500063952617</v>
      </c>
      <c r="BI98" s="42">
        <f>(T98-(MAX($T$3:T98)))/(MAX($T$3:T98))</f>
        <v>-0.5032833126856624</v>
      </c>
      <c r="BJ98" s="25"/>
      <c r="BK98" s="43">
        <f t="shared" si="58"/>
        <v>0</v>
      </c>
      <c r="BL98" s="34">
        <f t="shared" si="59"/>
        <v>0</v>
      </c>
      <c r="BM98" s="34">
        <f t="shared" si="69"/>
        <v>0</v>
      </c>
      <c r="BN98" s="42">
        <f t="shared" si="60"/>
        <v>0</v>
      </c>
      <c r="BO98" s="25"/>
      <c r="BP98" s="37">
        <f t="shared" si="71"/>
        <v>202.38768608594907</v>
      </c>
      <c r="BQ98" s="36">
        <f t="shared" si="71"/>
        <v>205.1859749480538</v>
      </c>
      <c r="BR98" s="36">
        <f t="shared" si="71"/>
        <v>254.29383075321584</v>
      </c>
      <c r="BS98" s="38">
        <f t="shared" si="71"/>
        <v>286.0499545252182</v>
      </c>
      <c r="BT98" s="25"/>
      <c r="BU98" s="43">
        <f t="shared" si="62"/>
        <v>0</v>
      </c>
      <c r="BV98" s="34">
        <f t="shared" si="63"/>
        <v>0</v>
      </c>
      <c r="BW98" s="34">
        <f t="shared" si="70"/>
        <v>0</v>
      </c>
      <c r="BX98" s="42">
        <f t="shared" si="64"/>
        <v>0</v>
      </c>
      <c r="BY98" s="25"/>
      <c r="BZ98" s="37">
        <f t="shared" si="72"/>
        <v>56.160086711861979</v>
      </c>
      <c r="CA98" s="36">
        <f t="shared" si="72"/>
        <v>56.377293832722209</v>
      </c>
      <c r="CB98" s="36">
        <f t="shared" si="72"/>
        <v>33.04522587516751</v>
      </c>
      <c r="CC98" s="38">
        <f t="shared" si="72"/>
        <v>30.332860586472531</v>
      </c>
    </row>
    <row r="99" spans="1:81">
      <c r="I99" s="65">
        <f t="shared" si="66"/>
        <v>39872</v>
      </c>
      <c r="J99" s="64"/>
      <c r="K99" s="43">
        <f t="shared" si="67"/>
        <v>-0.16631668355282059</v>
      </c>
      <c r="L99" s="34">
        <f t="shared" si="67"/>
        <v>-0.16612855517304836</v>
      </c>
      <c r="M99" s="34">
        <v>-0.10647796709532442</v>
      </c>
      <c r="N99" s="42">
        <v>-0.13074908097170601</v>
      </c>
      <c r="O99" s="84">
        <f t="shared" si="45"/>
        <v>-0.16715001688615391</v>
      </c>
      <c r="P99" s="24"/>
      <c r="Q99" s="237">
        <v>8500.01</v>
      </c>
      <c r="R99" s="246">
        <v>8654.66</v>
      </c>
      <c r="S99" s="246">
        <f t="shared" si="73"/>
        <v>6875.563883683807</v>
      </c>
      <c r="T99" s="242">
        <f t="shared" si="73"/>
        <v>6625.227461683472</v>
      </c>
      <c r="U99" s="164">
        <f t="shared" si="73"/>
        <v>7844.6507380634739</v>
      </c>
      <c r="V99" s="24"/>
      <c r="W99" s="62">
        <f t="shared" si="46"/>
        <v>-0.14999899999999997</v>
      </c>
      <c r="X99" s="61">
        <f t="shared" si="47"/>
        <v>-0.13453400000000001</v>
      </c>
      <c r="Y99" s="61">
        <f t="shared" si="47"/>
        <v>-0.31244361163161932</v>
      </c>
      <c r="Z99" s="60">
        <f t="shared" si="48"/>
        <v>-0.33747725383165278</v>
      </c>
      <c r="AA99" s="24"/>
      <c r="AB99" s="43"/>
      <c r="AC99" s="34"/>
      <c r="AD99" s="34"/>
      <c r="AE99" s="42"/>
      <c r="AF99" s="24"/>
      <c r="AG99" s="43"/>
      <c r="AH99" s="34"/>
      <c r="AI99" s="34"/>
      <c r="AJ99" s="42"/>
      <c r="AK99" s="25"/>
      <c r="AL99" s="43">
        <f t="shared" si="49"/>
        <v>-0.16631668355282059</v>
      </c>
      <c r="AM99" s="34">
        <f t="shared" si="49"/>
        <v>-0.16612855517304836</v>
      </c>
      <c r="AN99" s="34">
        <f t="shared" si="49"/>
        <v>-0.10647796709532442</v>
      </c>
      <c r="AO99" s="42">
        <f t="shared" si="49"/>
        <v>-0.13074908097170601</v>
      </c>
      <c r="AP99" s="34"/>
      <c r="AQ99" s="43">
        <f t="shared" si="50"/>
        <v>-0.16631668355282059</v>
      </c>
      <c r="AR99" s="34">
        <f t="shared" si="50"/>
        <v>-0.16612855517304836</v>
      </c>
      <c r="AS99" s="34">
        <f t="shared" si="50"/>
        <v>-0.10647796709532442</v>
      </c>
      <c r="AT99" s="42">
        <f t="shared" si="50"/>
        <v>-0.13074908097170601</v>
      </c>
      <c r="AU99" s="25"/>
      <c r="AV99" s="59">
        <f t="shared" si="51"/>
        <v>276.61239228009066</v>
      </c>
      <c r="AW99" s="30">
        <f t="shared" si="52"/>
        <v>275.98696843884574</v>
      </c>
      <c r="AX99" s="30">
        <f t="shared" si="53"/>
        <v>113.37557476752993</v>
      </c>
      <c r="AY99" s="58">
        <f t="shared" si="54"/>
        <v>170.95322174945736</v>
      </c>
      <c r="AZ99" s="25"/>
      <c r="BA99" s="43">
        <f t="shared" si="55"/>
        <v>-3.5567602581114577E-2</v>
      </c>
      <c r="BB99" s="34">
        <f t="shared" si="56"/>
        <v>-3.5379474201342354E-2</v>
      </c>
      <c r="BC99" s="34">
        <f t="shared" si="57"/>
        <v>2.4271113876381589E-2</v>
      </c>
      <c r="BD99" s="57"/>
      <c r="BE99" s="25"/>
      <c r="BF99" s="43">
        <f>(Q99-(MAX($Q$3:Q99)))/(MAX($Q$3:Q99))</f>
        <v>-0.5261812427080772</v>
      </c>
      <c r="BG99" s="34">
        <f>(R99-(MAX($R$3:R99)))/(MAX($R$3:R99))</f>
        <v>-0.52426272942650931</v>
      </c>
      <c r="BH99" s="34">
        <f>(S99-(MAX($S$3:S99)))/(MAX($S$3:S99))</f>
        <v>-0.50948767777791548</v>
      </c>
      <c r="BI99" s="42">
        <f>(T99-(MAX($T$3:T99)))/(MAX($T$3:T99))</f>
        <v>-0.56822856305532221</v>
      </c>
      <c r="BJ99" s="25"/>
      <c r="BK99" s="43">
        <f t="shared" si="58"/>
        <v>0</v>
      </c>
      <c r="BL99" s="34">
        <f t="shared" si="59"/>
        <v>0</v>
      </c>
      <c r="BM99" s="34">
        <f t="shared" si="69"/>
        <v>0</v>
      </c>
      <c r="BN99" s="42">
        <f t="shared" si="60"/>
        <v>0</v>
      </c>
      <c r="BO99" s="25"/>
      <c r="BP99" s="37">
        <f t="shared" si="71"/>
        <v>202.38768608594907</v>
      </c>
      <c r="BQ99" s="36">
        <f t="shared" si="71"/>
        <v>205.1859749480538</v>
      </c>
      <c r="BR99" s="36">
        <f t="shared" si="71"/>
        <v>254.29383075321584</v>
      </c>
      <c r="BS99" s="38">
        <f t="shared" si="71"/>
        <v>286.0499545252182</v>
      </c>
      <c r="BT99" s="25"/>
      <c r="BU99" s="43">
        <f t="shared" si="62"/>
        <v>0</v>
      </c>
      <c r="BV99" s="34">
        <f t="shared" si="63"/>
        <v>0</v>
      </c>
      <c r="BW99" s="34">
        <f t="shared" si="70"/>
        <v>0</v>
      </c>
      <c r="BX99" s="42">
        <f t="shared" si="64"/>
        <v>0</v>
      </c>
      <c r="BY99" s="25"/>
      <c r="BZ99" s="37">
        <f t="shared" si="72"/>
        <v>56.160086711861979</v>
      </c>
      <c r="CA99" s="36">
        <f t="shared" si="72"/>
        <v>56.377293832722209</v>
      </c>
      <c r="CB99" s="36">
        <f t="shared" si="72"/>
        <v>33.04522587516751</v>
      </c>
      <c r="CC99" s="38">
        <f t="shared" si="72"/>
        <v>30.332860586472531</v>
      </c>
    </row>
    <row r="100" spans="1:81" s="69" customFormat="1">
      <c r="A100"/>
      <c r="B100" s="25"/>
      <c r="C100" s="24"/>
      <c r="D100" s="24"/>
      <c r="E100" s="24"/>
      <c r="F100" s="24"/>
      <c r="G100" s="24"/>
      <c r="H100"/>
      <c r="I100" s="112">
        <f t="shared" si="66"/>
        <v>39903</v>
      </c>
      <c r="J100" s="113"/>
      <c r="K100" s="114">
        <f t="shared" si="67"/>
        <v>0.10712340338423121</v>
      </c>
      <c r="L100" s="115">
        <f t="shared" si="67"/>
        <v>0.10529818617946862</v>
      </c>
      <c r="M100" s="115">
        <v>8.7597994683893621E-2</v>
      </c>
      <c r="N100" s="116">
        <v>9.8713002485140811E-2</v>
      </c>
      <c r="O100" s="130">
        <f t="shared" si="45"/>
        <v>0.10629007005089787</v>
      </c>
      <c r="P100" s="111"/>
      <c r="Q100" s="236">
        <v>9410.56</v>
      </c>
      <c r="R100" s="245">
        <v>9565.98</v>
      </c>
      <c r="S100" s="245">
        <f t="shared" si="73"/>
        <v>7477.8494922155123</v>
      </c>
      <c r="T100" s="241">
        <f t="shared" si="73"/>
        <v>7279.2235565732553</v>
      </c>
      <c r="U100" s="163">
        <f t="shared" si="73"/>
        <v>8678.4592145370698</v>
      </c>
      <c r="V100" s="111"/>
      <c r="W100" s="118">
        <f t="shared" si="46"/>
        <v>-5.8944000000000052E-2</v>
      </c>
      <c r="X100" s="119">
        <f t="shared" ref="X100:Y131" si="74">(R100-$R$3)/$R$3</f>
        <v>-4.3402000000000045E-2</v>
      </c>
      <c r="Y100" s="119">
        <f t="shared" si="74"/>
        <v>-0.25221505077844875</v>
      </c>
      <c r="Z100" s="120">
        <f t="shared" si="48"/>
        <v>-0.27207764434267445</v>
      </c>
      <c r="AA100" s="111"/>
      <c r="AB100" s="114">
        <f>(Q100-Q97)/Q97</f>
        <v>-0.1720509479496504</v>
      </c>
      <c r="AC100" s="115">
        <f>(R100-R97)/R97</f>
        <v>-0.17305320012482897</v>
      </c>
      <c r="AD100" s="115">
        <f>(S100-S97)/S97</f>
        <v>-0.11011851505182459</v>
      </c>
      <c r="AE100" s="116">
        <f>(T100-T97)/T97</f>
        <v>-0.16106211785159422</v>
      </c>
      <c r="AF100" s="111"/>
      <c r="AG100" s="114"/>
      <c r="AH100" s="115"/>
      <c r="AI100" s="115"/>
      <c r="AJ100" s="116"/>
      <c r="AK100" s="110"/>
      <c r="AL100" s="114">
        <f t="shared" ref="AL100:AO131" si="75">K100-0</f>
        <v>0.10712340338423121</v>
      </c>
      <c r="AM100" s="115">
        <f t="shared" si="75"/>
        <v>0.10529818617946862</v>
      </c>
      <c r="AN100" s="115">
        <f t="shared" si="75"/>
        <v>8.7597994683893621E-2</v>
      </c>
      <c r="AO100" s="116">
        <f t="shared" si="75"/>
        <v>9.8713002485140811E-2</v>
      </c>
      <c r="AP100" s="115"/>
      <c r="AQ100" s="114">
        <f t="shared" ref="AQ100:AT131" si="76">IF(AL100&lt;0,AL100,0)</f>
        <v>0</v>
      </c>
      <c r="AR100" s="115">
        <f t="shared" si="76"/>
        <v>0</v>
      </c>
      <c r="AS100" s="115">
        <f t="shared" si="76"/>
        <v>0</v>
      </c>
      <c r="AT100" s="116">
        <f t="shared" si="76"/>
        <v>0</v>
      </c>
      <c r="AU100" s="110"/>
      <c r="AV100" s="121">
        <f t="shared" si="51"/>
        <v>0</v>
      </c>
      <c r="AW100" s="122">
        <f t="shared" si="52"/>
        <v>0</v>
      </c>
      <c r="AX100" s="122">
        <f t="shared" si="53"/>
        <v>0</v>
      </c>
      <c r="AY100" s="123">
        <f t="shared" si="54"/>
        <v>0</v>
      </c>
      <c r="AZ100" s="110"/>
      <c r="BA100" s="114">
        <f t="shared" si="55"/>
        <v>8.4104008990903978E-3</v>
      </c>
      <c r="BB100" s="115">
        <f t="shared" si="56"/>
        <v>6.5851836943278119E-3</v>
      </c>
      <c r="BC100" s="115">
        <f t="shared" si="57"/>
        <v>-1.111500780124719E-2</v>
      </c>
      <c r="BD100" s="124"/>
      <c r="BE100" s="110"/>
      <c r="BF100" s="114">
        <f>(Q100-(MAX($Q$3:Q100)))/(MAX($Q$3:Q100))</f>
        <v>-0.47542416483967942</v>
      </c>
      <c r="BG100" s="115">
        <f>(R100-(MAX($R$3:R100)))/(MAX($R$3:R100))</f>
        <v>-0.47416845773714961</v>
      </c>
      <c r="BH100" s="115">
        <f>(S100-(MAX($S$3:S100)))/(MAX($S$3:S100))</f>
        <v>-0.46651978198352101</v>
      </c>
      <c r="BI100" s="116">
        <f>(T100-(MAX($T$3:T100)))/(MAX($T$3:T100))</f>
        <v>-0.52560710812718958</v>
      </c>
      <c r="BJ100" s="110"/>
      <c r="BK100" s="114">
        <f t="shared" si="58"/>
        <v>0</v>
      </c>
      <c r="BL100" s="115">
        <f t="shared" si="59"/>
        <v>0</v>
      </c>
      <c r="BM100" s="115">
        <f t="shared" si="69"/>
        <v>0</v>
      </c>
      <c r="BN100" s="116">
        <f t="shared" si="60"/>
        <v>0</v>
      </c>
      <c r="BO100" s="110"/>
      <c r="BP100" s="125">
        <f t="shared" ref="BP100:BS115" si="77">BP99*(1+BK100)</f>
        <v>202.38768608594907</v>
      </c>
      <c r="BQ100" s="126">
        <f t="shared" si="77"/>
        <v>205.1859749480538</v>
      </c>
      <c r="BR100" s="126">
        <f t="shared" si="77"/>
        <v>254.29383075321584</v>
      </c>
      <c r="BS100" s="127">
        <f t="shared" si="77"/>
        <v>286.0499545252182</v>
      </c>
      <c r="BT100" s="110"/>
      <c r="BU100" s="114">
        <f t="shared" si="62"/>
        <v>-0.1720509479496504</v>
      </c>
      <c r="BV100" s="115">
        <f t="shared" si="63"/>
        <v>-0.17305320012482897</v>
      </c>
      <c r="BW100" s="115">
        <f t="shared" si="70"/>
        <v>-0.11011851505182459</v>
      </c>
      <c r="BX100" s="116">
        <f t="shared" si="64"/>
        <v>-0.16106211785159422</v>
      </c>
      <c r="BY100" s="110"/>
      <c r="BZ100" s="125">
        <f t="shared" ref="BZ100:CC115" si="78">BZ99*(1+BU100)</f>
        <v>46.497690556151561</v>
      </c>
      <c r="CA100" s="126">
        <f t="shared" si="78"/>
        <v>46.621022720591846</v>
      </c>
      <c r="CB100" s="126">
        <f t="shared" si="78"/>
        <v>29.406334672241933</v>
      </c>
      <c r="CC100" s="127">
        <f t="shared" si="78"/>
        <v>25.447385819918114</v>
      </c>
    </row>
    <row r="101" spans="1:81">
      <c r="I101" s="65">
        <f t="shared" si="66"/>
        <v>39933</v>
      </c>
      <c r="J101" s="64"/>
      <c r="K101" s="43">
        <f t="shared" si="67"/>
        <v>0.1281932212323178</v>
      </c>
      <c r="L101" s="34">
        <f t="shared" si="67"/>
        <v>0.13052400276814291</v>
      </c>
      <c r="M101" s="34">
        <v>9.570913703228201E-2</v>
      </c>
      <c r="N101" s="42">
        <v>0.11039685837999347</v>
      </c>
      <c r="O101" s="84">
        <f t="shared" si="45"/>
        <v>0.12735988789898448</v>
      </c>
      <c r="P101" s="24"/>
      <c r="Q101" s="237">
        <v>10616.93</v>
      </c>
      <c r="R101" s="246">
        <v>10814.57</v>
      </c>
      <c r="S101" s="246">
        <f t="shared" ref="S101:U116" si="79">S100*(1+M101)</f>
        <v>8193.5480139727479</v>
      </c>
      <c r="T101" s="242">
        <f t="shared" si="79"/>
        <v>8082.8269686645854</v>
      </c>
      <c r="U101" s="164">
        <f t="shared" si="79"/>
        <v>9783.7468072364209</v>
      </c>
      <c r="V101" s="24"/>
      <c r="W101" s="62">
        <f t="shared" si="46"/>
        <v>6.1693000000000033E-2</v>
      </c>
      <c r="X101" s="61">
        <f t="shared" si="74"/>
        <v>8.1456999999999974E-2</v>
      </c>
      <c r="Y101" s="61">
        <f t="shared" si="74"/>
        <v>-0.18064519860272521</v>
      </c>
      <c r="Z101" s="60">
        <f t="shared" si="48"/>
        <v>-0.19171730313354146</v>
      </c>
      <c r="AA101" s="24"/>
      <c r="AB101" s="43"/>
      <c r="AC101" s="34"/>
      <c r="AD101" s="34"/>
      <c r="AE101" s="42"/>
      <c r="AF101" s="24"/>
      <c r="AG101" s="43"/>
      <c r="AH101" s="34"/>
      <c r="AI101" s="34"/>
      <c r="AJ101" s="42"/>
      <c r="AK101" s="25"/>
      <c r="AL101" s="43">
        <f t="shared" si="75"/>
        <v>0.1281932212323178</v>
      </c>
      <c r="AM101" s="34">
        <f t="shared" si="75"/>
        <v>0.13052400276814291</v>
      </c>
      <c r="AN101" s="34">
        <f t="shared" si="75"/>
        <v>9.570913703228201E-2</v>
      </c>
      <c r="AO101" s="42">
        <f t="shared" si="75"/>
        <v>0.11039685837999347</v>
      </c>
      <c r="AP101" s="34"/>
      <c r="AQ101" s="43">
        <f t="shared" si="76"/>
        <v>0</v>
      </c>
      <c r="AR101" s="34">
        <f t="shared" si="76"/>
        <v>0</v>
      </c>
      <c r="AS101" s="34">
        <f t="shared" si="76"/>
        <v>0</v>
      </c>
      <c r="AT101" s="42">
        <f t="shared" si="76"/>
        <v>0</v>
      </c>
      <c r="AU101" s="25"/>
      <c r="AV101" s="59">
        <f t="shared" si="51"/>
        <v>0</v>
      </c>
      <c r="AW101" s="30">
        <f t="shared" si="52"/>
        <v>0</v>
      </c>
      <c r="AX101" s="30">
        <f t="shared" si="53"/>
        <v>0</v>
      </c>
      <c r="AY101" s="58">
        <f t="shared" si="54"/>
        <v>0</v>
      </c>
      <c r="AZ101" s="25"/>
      <c r="BA101" s="43">
        <f t="shared" si="55"/>
        <v>1.7796362852324332E-2</v>
      </c>
      <c r="BB101" s="34">
        <f t="shared" si="56"/>
        <v>2.0127144388149443E-2</v>
      </c>
      <c r="BC101" s="34">
        <f t="shared" si="57"/>
        <v>-1.4687721347711458E-2</v>
      </c>
      <c r="BD101" s="57"/>
      <c r="BE101" s="25"/>
      <c r="BF101" s="43">
        <f>(Q101-(MAX($Q$3:Q101)))/(MAX($Q$3:Q101))</f>
        <v>-0.40817709874984459</v>
      </c>
      <c r="BG101" s="34">
        <f>(R101-(MAX($R$3:R101)))/(MAX($R$3:R101))</f>
        <v>-0.40553482005925645</v>
      </c>
      <c r="BH101" s="34">
        <f>(S101-(MAX($S$3:S101)))/(MAX($S$3:S101))</f>
        <v>-0.41546085069337008</v>
      </c>
      <c r="BI101" s="42">
        <f>(T101-(MAX($T$3:T101)))/(MAX($T$3:T101))</f>
        <v>-0.47323562322663132</v>
      </c>
      <c r="BJ101" s="25"/>
      <c r="BK101" s="43">
        <f t="shared" si="58"/>
        <v>0</v>
      </c>
      <c r="BL101" s="34">
        <f t="shared" si="59"/>
        <v>0</v>
      </c>
      <c r="BM101" s="34">
        <f t="shared" si="69"/>
        <v>0</v>
      </c>
      <c r="BN101" s="42">
        <f t="shared" si="60"/>
        <v>0</v>
      </c>
      <c r="BO101" s="25"/>
      <c r="BP101" s="37">
        <f t="shared" si="77"/>
        <v>202.38768608594907</v>
      </c>
      <c r="BQ101" s="36">
        <f t="shared" si="77"/>
        <v>205.1859749480538</v>
      </c>
      <c r="BR101" s="36">
        <f t="shared" si="77"/>
        <v>254.29383075321584</v>
      </c>
      <c r="BS101" s="38">
        <f t="shared" si="77"/>
        <v>286.0499545252182</v>
      </c>
      <c r="BT101" s="25"/>
      <c r="BU101" s="43">
        <f t="shared" si="62"/>
        <v>0</v>
      </c>
      <c r="BV101" s="34">
        <f t="shared" si="63"/>
        <v>0</v>
      </c>
      <c r="BW101" s="34">
        <f t="shared" si="70"/>
        <v>0</v>
      </c>
      <c r="BX101" s="42">
        <f t="shared" si="64"/>
        <v>0</v>
      </c>
      <c r="BY101" s="25"/>
      <c r="BZ101" s="37">
        <f t="shared" si="78"/>
        <v>46.497690556151561</v>
      </c>
      <c r="CA101" s="36">
        <f t="shared" si="78"/>
        <v>46.621022720591846</v>
      </c>
      <c r="CB101" s="36">
        <f t="shared" si="78"/>
        <v>29.406334672241933</v>
      </c>
      <c r="CC101" s="38">
        <f t="shared" si="78"/>
        <v>25.447385819918114</v>
      </c>
    </row>
    <row r="102" spans="1:81">
      <c r="I102" s="65">
        <f t="shared" si="66"/>
        <v>39964</v>
      </c>
      <c r="J102" s="64"/>
      <c r="K102" s="43">
        <f t="shared" si="67"/>
        <v>7.5859028928324745E-2</v>
      </c>
      <c r="L102" s="34">
        <f t="shared" si="67"/>
        <v>7.6069598698792484E-2</v>
      </c>
      <c r="M102" s="34">
        <v>5.5931617174761694E-2</v>
      </c>
      <c r="N102" s="42">
        <v>6.3605620873628865E-2</v>
      </c>
      <c r="O102" s="84">
        <f t="shared" si="45"/>
        <v>7.5025695594991407E-2</v>
      </c>
      <c r="P102" s="24"/>
      <c r="Q102" s="237">
        <v>11422.32</v>
      </c>
      <c r="R102" s="246">
        <v>11637.23</v>
      </c>
      <c r="S102" s="246">
        <f t="shared" si="79"/>
        <v>8651.8264047933008</v>
      </c>
      <c r="T102" s="242">
        <f t="shared" si="79"/>
        <v>8596.9401964206081</v>
      </c>
      <c r="U102" s="164">
        <f t="shared" si="79"/>
        <v>10517.77921697461</v>
      </c>
      <c r="V102" s="24"/>
      <c r="W102" s="62">
        <f t="shared" si="46"/>
        <v>0.14223199999999997</v>
      </c>
      <c r="X102" s="61">
        <f t="shared" si="74"/>
        <v>0.16372299999999995</v>
      </c>
      <c r="Y102" s="61">
        <f t="shared" si="74"/>
        <v>-0.13481735952066992</v>
      </c>
      <c r="Z102" s="60">
        <f t="shared" si="48"/>
        <v>-0.14030598035793918</v>
      </c>
      <c r="AA102" s="24"/>
      <c r="AB102" s="43"/>
      <c r="AC102" s="34"/>
      <c r="AD102" s="34"/>
      <c r="AE102" s="42"/>
      <c r="AF102" s="24"/>
      <c r="AG102" s="43"/>
      <c r="AH102" s="34"/>
      <c r="AI102" s="34"/>
      <c r="AJ102" s="42"/>
      <c r="AK102" s="25"/>
      <c r="AL102" s="43">
        <f t="shared" si="75"/>
        <v>7.5859028928324745E-2</v>
      </c>
      <c r="AM102" s="34">
        <f t="shared" si="75"/>
        <v>7.6069598698792484E-2</v>
      </c>
      <c r="AN102" s="34">
        <f t="shared" si="75"/>
        <v>5.5931617174761694E-2</v>
      </c>
      <c r="AO102" s="42">
        <f t="shared" si="75"/>
        <v>6.3605620873628865E-2</v>
      </c>
      <c r="AP102" s="34"/>
      <c r="AQ102" s="43">
        <f t="shared" si="76"/>
        <v>0</v>
      </c>
      <c r="AR102" s="34">
        <f t="shared" si="76"/>
        <v>0</v>
      </c>
      <c r="AS102" s="34">
        <f t="shared" si="76"/>
        <v>0</v>
      </c>
      <c r="AT102" s="42">
        <f t="shared" si="76"/>
        <v>0</v>
      </c>
      <c r="AU102" s="25"/>
      <c r="AV102" s="59">
        <f t="shared" si="51"/>
        <v>0</v>
      </c>
      <c r="AW102" s="30">
        <f t="shared" si="52"/>
        <v>0</v>
      </c>
      <c r="AX102" s="30">
        <f t="shared" si="53"/>
        <v>0</v>
      </c>
      <c r="AY102" s="58">
        <f t="shared" si="54"/>
        <v>0</v>
      </c>
      <c r="AZ102" s="25"/>
      <c r="BA102" s="43">
        <f t="shared" si="55"/>
        <v>1.225340805469588E-2</v>
      </c>
      <c r="BB102" s="34">
        <f t="shared" si="56"/>
        <v>1.2463977825163619E-2</v>
      </c>
      <c r="BC102" s="34">
        <f t="shared" si="57"/>
        <v>-7.6740036988671712E-3</v>
      </c>
      <c r="BD102" s="57"/>
      <c r="BE102" s="25"/>
      <c r="BF102" s="43">
        <f>(Q102-(MAX($Q$3:Q102)))/(MAX($Q$3:Q102))</f>
        <v>-0.36328198816346391</v>
      </c>
      <c r="BG102" s="34">
        <f>(R102-(MAX($R$3:R102)))/(MAX($R$3:R102))</f>
        <v>-0.36031409238075868</v>
      </c>
      <c r="BH102" s="34">
        <f>(S102-(MAX($S$3:S102)))/(MAX($S$3:S102))</f>
        <v>-0.38276663077069079</v>
      </c>
      <c r="BI102" s="42">
        <f>(T102-(MAX($T$3:T102)))/(MAX($T$3:T102))</f>
        <v>-0.43973044798785105</v>
      </c>
      <c r="BJ102" s="25"/>
      <c r="BK102" s="43">
        <f t="shared" si="58"/>
        <v>0</v>
      </c>
      <c r="BL102" s="34">
        <f t="shared" si="59"/>
        <v>0</v>
      </c>
      <c r="BM102" s="34">
        <f t="shared" si="69"/>
        <v>0</v>
      </c>
      <c r="BN102" s="42">
        <f t="shared" si="60"/>
        <v>0</v>
      </c>
      <c r="BO102" s="25"/>
      <c r="BP102" s="37">
        <f t="shared" si="77"/>
        <v>202.38768608594907</v>
      </c>
      <c r="BQ102" s="36">
        <f t="shared" si="77"/>
        <v>205.1859749480538</v>
      </c>
      <c r="BR102" s="36">
        <f t="shared" si="77"/>
        <v>254.29383075321584</v>
      </c>
      <c r="BS102" s="38">
        <f t="shared" si="77"/>
        <v>286.0499545252182</v>
      </c>
      <c r="BT102" s="25"/>
      <c r="BU102" s="43">
        <f t="shared" si="62"/>
        <v>0</v>
      </c>
      <c r="BV102" s="34">
        <f t="shared" si="63"/>
        <v>0</v>
      </c>
      <c r="BW102" s="34">
        <f t="shared" si="70"/>
        <v>0</v>
      </c>
      <c r="BX102" s="42">
        <f t="shared" si="64"/>
        <v>0</v>
      </c>
      <c r="BY102" s="25"/>
      <c r="BZ102" s="37">
        <f t="shared" si="78"/>
        <v>46.497690556151561</v>
      </c>
      <c r="CA102" s="36">
        <f t="shared" si="78"/>
        <v>46.621022720591846</v>
      </c>
      <c r="CB102" s="36">
        <f t="shared" si="78"/>
        <v>29.406334672241933</v>
      </c>
      <c r="CC102" s="38">
        <f t="shared" si="78"/>
        <v>25.447385819918114</v>
      </c>
    </row>
    <row r="103" spans="1:81" s="69" customFormat="1">
      <c r="A103"/>
      <c r="B103" s="25"/>
      <c r="C103" s="24"/>
      <c r="D103" s="24"/>
      <c r="E103" s="24"/>
      <c r="F103" s="24"/>
      <c r="G103" s="24"/>
      <c r="H103"/>
      <c r="I103" s="112">
        <f t="shared" si="66"/>
        <v>39994</v>
      </c>
      <c r="J103" s="113"/>
      <c r="K103" s="114">
        <f t="shared" si="67"/>
        <v>1.6316300016108842E-2</v>
      </c>
      <c r="L103" s="115">
        <f t="shared" si="67"/>
        <v>1.6527128878607744E-2</v>
      </c>
      <c r="M103" s="115">
        <v>1.9853339304933826E-3</v>
      </c>
      <c r="N103" s="116">
        <v>-4.9924064778242849E-3</v>
      </c>
      <c r="O103" s="130">
        <f t="shared" si="45"/>
        <v>1.5482966682775509E-2</v>
      </c>
      <c r="P103" s="111"/>
      <c r="Q103" s="236">
        <v>11608.69</v>
      </c>
      <c r="R103" s="245">
        <v>11829.56</v>
      </c>
      <c r="S103" s="245">
        <f t="shared" si="79"/>
        <v>8669.003169315476</v>
      </c>
      <c r="T103" s="241">
        <f t="shared" si="79"/>
        <v>8554.0207764945299</v>
      </c>
      <c r="U103" s="163">
        <f t="shared" si="79"/>
        <v>10680.625642167817</v>
      </c>
      <c r="V103" s="111"/>
      <c r="W103" s="118">
        <f t="shared" si="46"/>
        <v>0.16086900000000004</v>
      </c>
      <c r="X103" s="119">
        <f t="shared" si="74"/>
        <v>0.18295599999999995</v>
      </c>
      <c r="Y103" s="119">
        <f t="shared" si="74"/>
        <v>-0.13309968306845241</v>
      </c>
      <c r="Z103" s="120">
        <f t="shared" si="48"/>
        <v>-0.14459792235054703</v>
      </c>
      <c r="AA103" s="111"/>
      <c r="AB103" s="114">
        <f>(Q103-Q100)/Q100</f>
        <v>0.23358121089499467</v>
      </c>
      <c r="AC103" s="115">
        <f>(R103-R100)/R100</f>
        <v>0.23662813428420298</v>
      </c>
      <c r="AD103" s="115">
        <f>(S103-S100)/S100</f>
        <v>0.15929094030843521</v>
      </c>
      <c r="AE103" s="116">
        <f>(T103-T100)/T100</f>
        <v>0.17512818640802869</v>
      </c>
      <c r="AF103" s="111"/>
      <c r="AG103" s="114"/>
      <c r="AH103" s="115"/>
      <c r="AI103" s="115"/>
      <c r="AJ103" s="116"/>
      <c r="AK103" s="110"/>
      <c r="AL103" s="114">
        <f t="shared" si="75"/>
        <v>1.6316300016108842E-2</v>
      </c>
      <c r="AM103" s="115">
        <f t="shared" si="75"/>
        <v>1.6527128878607744E-2</v>
      </c>
      <c r="AN103" s="115">
        <f t="shared" si="75"/>
        <v>1.9853339304933826E-3</v>
      </c>
      <c r="AO103" s="116">
        <f t="shared" si="75"/>
        <v>-4.9924064778242849E-3</v>
      </c>
      <c r="AP103" s="115"/>
      <c r="AQ103" s="114">
        <f t="shared" si="76"/>
        <v>0</v>
      </c>
      <c r="AR103" s="115">
        <f t="shared" si="76"/>
        <v>0</v>
      </c>
      <c r="AS103" s="115">
        <f t="shared" si="76"/>
        <v>0</v>
      </c>
      <c r="AT103" s="116">
        <f t="shared" si="76"/>
        <v>-4.9924064778242849E-3</v>
      </c>
      <c r="AU103" s="110"/>
      <c r="AV103" s="121">
        <f t="shared" si="51"/>
        <v>0</v>
      </c>
      <c r="AW103" s="122">
        <f t="shared" si="52"/>
        <v>0</v>
      </c>
      <c r="AX103" s="122">
        <f t="shared" si="53"/>
        <v>0</v>
      </c>
      <c r="AY103" s="123">
        <f t="shared" si="54"/>
        <v>0.24924122439821883</v>
      </c>
      <c r="AZ103" s="110"/>
      <c r="BA103" s="114">
        <f t="shared" si="55"/>
        <v>2.1308706493933127E-2</v>
      </c>
      <c r="BB103" s="115">
        <f t="shared" si="56"/>
        <v>2.1519535356432029E-2</v>
      </c>
      <c r="BC103" s="115">
        <f t="shared" si="57"/>
        <v>6.9777404083176675E-3</v>
      </c>
      <c r="BD103" s="124"/>
      <c r="BE103" s="110"/>
      <c r="BF103" s="114">
        <f>(Q103-(MAX($Q$3:Q103)))/(MAX($Q$3:Q103))</f>
        <v>-0.35289310605667862</v>
      </c>
      <c r="BG103" s="115">
        <f>(R103-(MAX($R$3:R103)))/(MAX($R$3:R103))</f>
        <v>-0.34974192094370632</v>
      </c>
      <c r="BH103" s="115">
        <f>(S103-(MAX($S$3:S103)))/(MAX($S$3:S103))</f>
        <v>-0.38154121641972705</v>
      </c>
      <c r="BI103" s="116">
        <f>(T103-(MAX($T$3:T103)))/(MAX($T$3:T103))</f>
        <v>-0.44252754132864419</v>
      </c>
      <c r="BJ103" s="110"/>
      <c r="BK103" s="114">
        <f t="shared" si="58"/>
        <v>0.23358121089499467</v>
      </c>
      <c r="BL103" s="115">
        <f t="shared" si="59"/>
        <v>0.23662813428420298</v>
      </c>
      <c r="BM103" s="115">
        <f t="shared" si="69"/>
        <v>0.15929094030843521</v>
      </c>
      <c r="BN103" s="116">
        <f t="shared" si="60"/>
        <v>0.17512818640802869</v>
      </c>
      <c r="BO103" s="110"/>
      <c r="BP103" s="125">
        <f t="shared" si="77"/>
        <v>249.66164687214112</v>
      </c>
      <c r="BQ103" s="126">
        <f t="shared" si="77"/>
        <v>253.73874938129697</v>
      </c>
      <c r="BR103" s="126">
        <f t="shared" si="77"/>
        <v>294.80053416852968</v>
      </c>
      <c r="BS103" s="127">
        <f t="shared" si="77"/>
        <v>336.14536428331877</v>
      </c>
      <c r="BT103" s="110"/>
      <c r="BU103" s="114">
        <f t="shared" si="62"/>
        <v>0</v>
      </c>
      <c r="BV103" s="115">
        <f t="shared" si="63"/>
        <v>0</v>
      </c>
      <c r="BW103" s="115">
        <f t="shared" si="70"/>
        <v>0</v>
      </c>
      <c r="BX103" s="116">
        <f t="shared" si="64"/>
        <v>0</v>
      </c>
      <c r="BY103" s="110"/>
      <c r="BZ103" s="125">
        <f t="shared" si="78"/>
        <v>46.497690556151561</v>
      </c>
      <c r="CA103" s="126">
        <f t="shared" si="78"/>
        <v>46.621022720591846</v>
      </c>
      <c r="CB103" s="126">
        <f t="shared" si="78"/>
        <v>29.406334672241933</v>
      </c>
      <c r="CC103" s="127">
        <f t="shared" si="78"/>
        <v>25.447385819918114</v>
      </c>
    </row>
    <row r="104" spans="1:81">
      <c r="I104" s="65">
        <f t="shared" si="66"/>
        <v>40025</v>
      </c>
      <c r="J104" s="64"/>
      <c r="K104" s="43">
        <f t="shared" si="67"/>
        <v>8.8960080767080507E-2</v>
      </c>
      <c r="L104" s="34">
        <f t="shared" si="67"/>
        <v>8.9197738546488603E-2</v>
      </c>
      <c r="M104" s="34">
        <v>7.563344763632962E-2</v>
      </c>
      <c r="N104" s="42">
        <v>8.4212488261340201E-2</v>
      </c>
      <c r="O104" s="84">
        <f t="shared" si="45"/>
        <v>8.8126747433747168E-2</v>
      </c>
      <c r="P104" s="24"/>
      <c r="Q104" s="237">
        <v>12641.4</v>
      </c>
      <c r="R104" s="246">
        <v>12884.73</v>
      </c>
      <c r="S104" s="246">
        <f t="shared" si="79"/>
        <v>9324.6697665810734</v>
      </c>
      <c r="T104" s="242">
        <f t="shared" si="79"/>
        <v>9274.3761507223353</v>
      </c>
      <c r="U104" s="164">
        <f t="shared" si="79"/>
        <v>11621.874440569545</v>
      </c>
      <c r="V104" s="24"/>
      <c r="W104" s="62">
        <f t="shared" si="46"/>
        <v>0.26413999999999999</v>
      </c>
      <c r="X104" s="61">
        <f t="shared" si="74"/>
        <v>0.28847299999999998</v>
      </c>
      <c r="Y104" s="61">
        <f t="shared" si="74"/>
        <v>-6.7533023341892665E-2</v>
      </c>
      <c r="Z104" s="60">
        <f t="shared" si="48"/>
        <v>-7.2562384927766468E-2</v>
      </c>
      <c r="AA104" s="24"/>
      <c r="AB104" s="43"/>
      <c r="AC104" s="34"/>
      <c r="AD104" s="34"/>
      <c r="AE104" s="42"/>
      <c r="AF104" s="24"/>
      <c r="AG104" s="43"/>
      <c r="AH104" s="34"/>
      <c r="AI104" s="34"/>
      <c r="AJ104" s="42"/>
      <c r="AK104" s="25"/>
      <c r="AL104" s="43">
        <f t="shared" si="75"/>
        <v>8.8960080767080507E-2</v>
      </c>
      <c r="AM104" s="34">
        <f t="shared" si="75"/>
        <v>8.9197738546488603E-2</v>
      </c>
      <c r="AN104" s="34">
        <f t="shared" si="75"/>
        <v>7.563344763632962E-2</v>
      </c>
      <c r="AO104" s="42">
        <f t="shared" si="75"/>
        <v>8.4212488261340201E-2</v>
      </c>
      <c r="AP104" s="34"/>
      <c r="AQ104" s="43">
        <f t="shared" si="76"/>
        <v>0</v>
      </c>
      <c r="AR104" s="34">
        <f t="shared" si="76"/>
        <v>0</v>
      </c>
      <c r="AS104" s="34">
        <f t="shared" si="76"/>
        <v>0</v>
      </c>
      <c r="AT104" s="42">
        <f t="shared" si="76"/>
        <v>0</v>
      </c>
      <c r="AU104" s="25"/>
      <c r="AV104" s="59">
        <f t="shared" si="51"/>
        <v>0</v>
      </c>
      <c r="AW104" s="30">
        <f t="shared" si="52"/>
        <v>0</v>
      </c>
      <c r="AX104" s="30">
        <f t="shared" si="53"/>
        <v>0</v>
      </c>
      <c r="AY104" s="58">
        <f t="shared" si="54"/>
        <v>0</v>
      </c>
      <c r="AZ104" s="25"/>
      <c r="BA104" s="43">
        <f t="shared" si="55"/>
        <v>4.7475925057403057E-3</v>
      </c>
      <c r="BB104" s="34">
        <f t="shared" si="56"/>
        <v>4.9852502851484015E-3</v>
      </c>
      <c r="BC104" s="34">
        <f t="shared" si="57"/>
        <v>-8.5790406250105811E-3</v>
      </c>
      <c r="BD104" s="57"/>
      <c r="BE104" s="25"/>
      <c r="BF104" s="43">
        <f>(Q104-(MAX($Q$3:Q104)))/(MAX($Q$3:Q104))</f>
        <v>-0.29532642450654617</v>
      </c>
      <c r="BG104" s="34">
        <f>(R104-(MAX($R$3:R104)))/(MAX($R$3:R104))</f>
        <v>-0.29174037082030108</v>
      </c>
      <c r="BH104" s="34">
        <f>(S104-(MAX($S$3:S104)))/(MAX($S$3:S104))</f>
        <v>-0.33476504639658033</v>
      </c>
      <c r="BI104" s="42">
        <f>(T104-(MAX($T$3:T104)))/(MAX($T$3:T104))</f>
        <v>-0.39558139844676221</v>
      </c>
      <c r="BJ104" s="25"/>
      <c r="BK104" s="43">
        <f t="shared" si="58"/>
        <v>0</v>
      </c>
      <c r="BL104" s="34">
        <f t="shared" si="59"/>
        <v>0</v>
      </c>
      <c r="BM104" s="34">
        <f t="shared" si="69"/>
        <v>0</v>
      </c>
      <c r="BN104" s="42">
        <f t="shared" si="60"/>
        <v>0</v>
      </c>
      <c r="BO104" s="25"/>
      <c r="BP104" s="37">
        <f t="shared" si="77"/>
        <v>249.66164687214112</v>
      </c>
      <c r="BQ104" s="36">
        <f t="shared" si="77"/>
        <v>253.73874938129697</v>
      </c>
      <c r="BR104" s="36">
        <f t="shared" si="77"/>
        <v>294.80053416852968</v>
      </c>
      <c r="BS104" s="38">
        <f t="shared" si="77"/>
        <v>336.14536428331877</v>
      </c>
      <c r="BT104" s="25"/>
      <c r="BU104" s="43">
        <f t="shared" si="62"/>
        <v>0</v>
      </c>
      <c r="BV104" s="34">
        <f t="shared" si="63"/>
        <v>0</v>
      </c>
      <c r="BW104" s="34">
        <f t="shared" si="70"/>
        <v>0</v>
      </c>
      <c r="BX104" s="42">
        <f t="shared" si="64"/>
        <v>0</v>
      </c>
      <c r="BY104" s="25"/>
      <c r="BZ104" s="37">
        <f t="shared" si="78"/>
        <v>46.497690556151561</v>
      </c>
      <c r="CA104" s="36">
        <f t="shared" si="78"/>
        <v>46.621022720591846</v>
      </c>
      <c r="CB104" s="36">
        <f t="shared" si="78"/>
        <v>29.406334672241933</v>
      </c>
      <c r="CC104" s="38">
        <f t="shared" si="78"/>
        <v>25.447385819918114</v>
      </c>
    </row>
    <row r="105" spans="1:81">
      <c r="I105" s="65">
        <f t="shared" si="66"/>
        <v>40056</v>
      </c>
      <c r="J105" s="64"/>
      <c r="K105" s="43">
        <f t="shared" si="67"/>
        <v>3.8575632445773334E-2</v>
      </c>
      <c r="L105" s="34">
        <f t="shared" si="67"/>
        <v>3.7374473504683481E-2</v>
      </c>
      <c r="M105" s="34">
        <v>3.6103478859524474E-2</v>
      </c>
      <c r="N105" s="42">
        <v>5.4483824116051238E-2</v>
      </c>
      <c r="O105" s="84">
        <f t="shared" si="45"/>
        <v>3.7742299112440002E-2</v>
      </c>
      <c r="P105" s="24"/>
      <c r="Q105" s="237">
        <v>13129.05</v>
      </c>
      <c r="R105" s="246">
        <v>13366.29</v>
      </c>
      <c r="S105" s="246">
        <f t="shared" si="79"/>
        <v>9661.322784370881</v>
      </c>
      <c r="T105" s="242">
        <f t="shared" si="79"/>
        <v>9779.6796297043911</v>
      </c>
      <c r="U105" s="164">
        <f t="shared" si="79"/>
        <v>12060.510701952744</v>
      </c>
      <c r="V105" s="24"/>
      <c r="W105" s="62">
        <f t="shared" si="46"/>
        <v>0.31290499999999993</v>
      </c>
      <c r="X105" s="61">
        <f t="shared" si="74"/>
        <v>0.33662900000000007</v>
      </c>
      <c r="Y105" s="61">
        <f t="shared" si="74"/>
        <v>-3.3867721562911901E-2</v>
      </c>
      <c r="Z105" s="60">
        <f t="shared" si="48"/>
        <v>-2.2032037029560889E-2</v>
      </c>
      <c r="AA105" s="24"/>
      <c r="AB105" s="43"/>
      <c r="AC105" s="34"/>
      <c r="AD105" s="34"/>
      <c r="AE105" s="42"/>
      <c r="AF105" s="24"/>
      <c r="AG105" s="43"/>
      <c r="AH105" s="34"/>
      <c r="AI105" s="34"/>
      <c r="AJ105" s="42"/>
      <c r="AK105" s="25"/>
      <c r="AL105" s="43">
        <f t="shared" si="75"/>
        <v>3.8575632445773334E-2</v>
      </c>
      <c r="AM105" s="34">
        <f t="shared" si="75"/>
        <v>3.7374473504683481E-2</v>
      </c>
      <c r="AN105" s="34">
        <f t="shared" si="75"/>
        <v>3.6103478859524474E-2</v>
      </c>
      <c r="AO105" s="42">
        <f t="shared" si="75"/>
        <v>5.4483824116051238E-2</v>
      </c>
      <c r="AP105" s="34"/>
      <c r="AQ105" s="43">
        <f t="shared" si="76"/>
        <v>0</v>
      </c>
      <c r="AR105" s="34">
        <f t="shared" si="76"/>
        <v>0</v>
      </c>
      <c r="AS105" s="34">
        <f t="shared" si="76"/>
        <v>0</v>
      </c>
      <c r="AT105" s="42">
        <f t="shared" si="76"/>
        <v>0</v>
      </c>
      <c r="AU105" s="25"/>
      <c r="AV105" s="59">
        <f t="shared" si="51"/>
        <v>0</v>
      </c>
      <c r="AW105" s="30">
        <f t="shared" si="52"/>
        <v>0</v>
      </c>
      <c r="AX105" s="30">
        <f t="shared" si="53"/>
        <v>0</v>
      </c>
      <c r="AY105" s="58">
        <f t="shared" si="54"/>
        <v>0</v>
      </c>
      <c r="AZ105" s="25"/>
      <c r="BA105" s="43">
        <f t="shared" si="55"/>
        <v>-1.5908191670277905E-2</v>
      </c>
      <c r="BB105" s="34">
        <f t="shared" si="56"/>
        <v>-1.7109350611367757E-2</v>
      </c>
      <c r="BC105" s="34">
        <f t="shared" si="57"/>
        <v>-1.8380345256526764E-2</v>
      </c>
      <c r="BD105" s="57"/>
      <c r="BE105" s="25"/>
      <c r="BF105" s="43">
        <f>(Q105-(MAX($Q$3:Q105)))/(MAX($Q$3:Q105))</f>
        <v>-0.26814319566406181</v>
      </c>
      <c r="BG105" s="34">
        <f>(R105-(MAX($R$3:R105)))/(MAX($R$3:R105))</f>
        <v>-0.26526954007508741</v>
      </c>
      <c r="BH105" s="34">
        <f>(S105-(MAX($S$3:S105)))/(MAX($S$3:S105))</f>
        <v>-0.31074775031254248</v>
      </c>
      <c r="BI105" s="42">
        <f>(T105-(MAX($T$3:T105)))/(MAX($T$3:T105))</f>
        <v>-0.36265036166726594</v>
      </c>
      <c r="BJ105" s="25"/>
      <c r="BK105" s="43">
        <f t="shared" si="58"/>
        <v>0</v>
      </c>
      <c r="BL105" s="34">
        <f t="shared" si="59"/>
        <v>0</v>
      </c>
      <c r="BM105" s="34">
        <f t="shared" si="69"/>
        <v>0</v>
      </c>
      <c r="BN105" s="42">
        <f t="shared" si="60"/>
        <v>0</v>
      </c>
      <c r="BO105" s="25"/>
      <c r="BP105" s="37">
        <f t="shared" si="77"/>
        <v>249.66164687214112</v>
      </c>
      <c r="BQ105" s="36">
        <f t="shared" si="77"/>
        <v>253.73874938129697</v>
      </c>
      <c r="BR105" s="36">
        <f t="shared" si="77"/>
        <v>294.80053416852968</v>
      </c>
      <c r="BS105" s="38">
        <f t="shared" si="77"/>
        <v>336.14536428331877</v>
      </c>
      <c r="BT105" s="25"/>
      <c r="BU105" s="43">
        <f t="shared" si="62"/>
        <v>0</v>
      </c>
      <c r="BV105" s="34">
        <f t="shared" si="63"/>
        <v>0</v>
      </c>
      <c r="BW105" s="34">
        <f t="shared" si="70"/>
        <v>0</v>
      </c>
      <c r="BX105" s="42">
        <f t="shared" si="64"/>
        <v>0</v>
      </c>
      <c r="BY105" s="25"/>
      <c r="BZ105" s="37">
        <f t="shared" si="78"/>
        <v>46.497690556151561</v>
      </c>
      <c r="CA105" s="36">
        <f t="shared" si="78"/>
        <v>46.621022720591846</v>
      </c>
      <c r="CB105" s="36">
        <f t="shared" si="78"/>
        <v>29.406334672241933</v>
      </c>
      <c r="CC105" s="38">
        <f t="shared" si="78"/>
        <v>25.447385819918114</v>
      </c>
    </row>
    <row r="106" spans="1:81" s="69" customFormat="1">
      <c r="A106"/>
      <c r="B106" s="25"/>
      <c r="C106" s="24"/>
      <c r="D106" s="24"/>
      <c r="E106" s="24"/>
      <c r="F106" s="24"/>
      <c r="G106" s="24"/>
      <c r="H106"/>
      <c r="I106" s="112">
        <f t="shared" si="66"/>
        <v>40086</v>
      </c>
      <c r="J106" s="113"/>
      <c r="K106" s="114">
        <f t="shared" si="67"/>
        <v>3.447012540892147E-2</v>
      </c>
      <c r="L106" s="115">
        <f t="shared" si="67"/>
        <v>3.610201484480724E-2</v>
      </c>
      <c r="M106" s="115">
        <v>3.7317721428058226E-2</v>
      </c>
      <c r="N106" s="116">
        <v>3.1594600921304394E-2</v>
      </c>
      <c r="O106" s="130">
        <f t="shared" si="45"/>
        <v>3.3636792075588139E-2</v>
      </c>
      <c r="P106" s="111"/>
      <c r="Q106" s="236">
        <v>13581.61</v>
      </c>
      <c r="R106" s="245">
        <v>13848.84</v>
      </c>
      <c r="S106" s="245">
        <f t="shared" si="79"/>
        <v>10021.861336664586</v>
      </c>
      <c r="T106" s="241">
        <f t="shared" si="79"/>
        <v>10088.664704743111</v>
      </c>
      <c r="U106" s="163">
        <f t="shared" si="79"/>
        <v>12466.187592759736</v>
      </c>
      <c r="V106" s="111"/>
      <c r="W106" s="118">
        <f t="shared" si="46"/>
        <v>0.35816100000000006</v>
      </c>
      <c r="X106" s="119">
        <f t="shared" si="74"/>
        <v>0.384884</v>
      </c>
      <c r="Y106" s="119">
        <f t="shared" si="74"/>
        <v>2.1861336664585904E-3</v>
      </c>
      <c r="Z106" s="120">
        <f t="shared" si="48"/>
        <v>8.8664704743110639E-3</v>
      </c>
      <c r="AA106" s="111"/>
      <c r="AB106" s="114">
        <f>(Q106-Q103)/Q103</f>
        <v>0.16995199286052087</v>
      </c>
      <c r="AC106" s="115">
        <f>(R106-R103)/R103</f>
        <v>0.17069781124572686</v>
      </c>
      <c r="AD106" s="115">
        <f>(S106-S103)/S103</f>
        <v>0.15605694690914904</v>
      </c>
      <c r="AE106" s="116">
        <f>(T106-T103)/T103</f>
        <v>0.17940614926557188</v>
      </c>
      <c r="AF106" s="111"/>
      <c r="AG106" s="114"/>
      <c r="AH106" s="115"/>
      <c r="AI106" s="115"/>
      <c r="AJ106" s="116"/>
      <c r="AK106" s="110"/>
      <c r="AL106" s="114">
        <f t="shared" si="75"/>
        <v>3.447012540892147E-2</v>
      </c>
      <c r="AM106" s="115">
        <f t="shared" si="75"/>
        <v>3.610201484480724E-2</v>
      </c>
      <c r="AN106" s="115">
        <f t="shared" si="75"/>
        <v>3.7317721428058226E-2</v>
      </c>
      <c r="AO106" s="116">
        <f t="shared" si="75"/>
        <v>3.1594600921304394E-2</v>
      </c>
      <c r="AP106" s="115"/>
      <c r="AQ106" s="114">
        <f t="shared" si="76"/>
        <v>0</v>
      </c>
      <c r="AR106" s="115">
        <f t="shared" si="76"/>
        <v>0</v>
      </c>
      <c r="AS106" s="115">
        <f t="shared" si="76"/>
        <v>0</v>
      </c>
      <c r="AT106" s="116">
        <f t="shared" si="76"/>
        <v>0</v>
      </c>
      <c r="AU106" s="110"/>
      <c r="AV106" s="121">
        <f t="shared" si="51"/>
        <v>0</v>
      </c>
      <c r="AW106" s="122">
        <f t="shared" si="52"/>
        <v>0</v>
      </c>
      <c r="AX106" s="122">
        <f t="shared" si="53"/>
        <v>0</v>
      </c>
      <c r="AY106" s="123">
        <f t="shared" si="54"/>
        <v>0</v>
      </c>
      <c r="AZ106" s="110"/>
      <c r="BA106" s="114">
        <f t="shared" si="55"/>
        <v>2.875524487617076E-3</v>
      </c>
      <c r="BB106" s="115">
        <f t="shared" si="56"/>
        <v>4.5074139235028454E-3</v>
      </c>
      <c r="BC106" s="115">
        <f t="shared" si="57"/>
        <v>5.7231205067538315E-3</v>
      </c>
      <c r="BD106" s="124"/>
      <c r="BE106" s="110"/>
      <c r="BF106" s="114">
        <f>(Q106-(MAX($Q$3:Q106)))/(MAX($Q$3:Q106))</f>
        <v>-0.24291599983722945</v>
      </c>
      <c r="BG106" s="115">
        <f>(R106-(MAX($R$3:R106)))/(MAX($R$3:R106))</f>
        <v>-0.23874429010394616</v>
      </c>
      <c r="BH106" s="115">
        <f>(S106-(MAX($S$3:S106)))/(MAX($S$3:S106))</f>
        <v>-0.28502642686504348</v>
      </c>
      <c r="BI106" s="116">
        <f>(T106-(MAX($T$3:T106)))/(MAX($T$3:T106))</f>
        <v>-0.34251355419680557</v>
      </c>
      <c r="BJ106" s="110"/>
      <c r="BK106" s="114">
        <f t="shared" si="58"/>
        <v>0.16995199286052087</v>
      </c>
      <c r="BL106" s="115">
        <f t="shared" si="59"/>
        <v>0.17069781124572686</v>
      </c>
      <c r="BM106" s="115">
        <f t="shared" si="69"/>
        <v>0.15605694690914904</v>
      </c>
      <c r="BN106" s="116">
        <f t="shared" si="60"/>
        <v>0.17940614926557188</v>
      </c>
      <c r="BO106" s="110"/>
      <c r="BP106" s="125">
        <f t="shared" si="77"/>
        <v>292.09214129890114</v>
      </c>
      <c r="BQ106" s="126">
        <f t="shared" si="77"/>
        <v>297.05139852891239</v>
      </c>
      <c r="BR106" s="126">
        <f t="shared" si="77"/>
        <v>340.80620547805671</v>
      </c>
      <c r="BS106" s="127">
        <f t="shared" si="77"/>
        <v>396.45190968286187</v>
      </c>
      <c r="BT106" s="110"/>
      <c r="BU106" s="114">
        <f t="shared" si="62"/>
        <v>0</v>
      </c>
      <c r="BV106" s="115">
        <f t="shared" si="63"/>
        <v>0</v>
      </c>
      <c r="BW106" s="115">
        <f t="shared" si="70"/>
        <v>0</v>
      </c>
      <c r="BX106" s="116">
        <f t="shared" si="64"/>
        <v>0</v>
      </c>
      <c r="BY106" s="110"/>
      <c r="BZ106" s="125">
        <f t="shared" si="78"/>
        <v>46.497690556151561</v>
      </c>
      <c r="CA106" s="126">
        <f t="shared" si="78"/>
        <v>46.621022720591846</v>
      </c>
      <c r="CB106" s="126">
        <f t="shared" si="78"/>
        <v>29.406334672241933</v>
      </c>
      <c r="CC106" s="127">
        <f t="shared" si="78"/>
        <v>25.447385819918114</v>
      </c>
    </row>
    <row r="107" spans="1:81">
      <c r="I107" s="65">
        <f t="shared" si="66"/>
        <v>40117</v>
      </c>
      <c r="J107" s="64"/>
      <c r="K107" s="43">
        <f t="shared" si="67"/>
        <v>-2.5312168439529659E-2</v>
      </c>
      <c r="L107" s="34">
        <f t="shared" si="67"/>
        <v>-2.5109684276805821E-2</v>
      </c>
      <c r="M107" s="34">
        <v>-1.8576226584951949E-2</v>
      </c>
      <c r="N107" s="42">
        <v>-3.6233065927019137E-2</v>
      </c>
      <c r="O107" s="84">
        <f t="shared" si="45"/>
        <v>-2.614550177286299E-2</v>
      </c>
      <c r="P107" s="24"/>
      <c r="Q107" s="237">
        <v>13237.83</v>
      </c>
      <c r="R107" s="246">
        <v>13501.1</v>
      </c>
      <c r="S107" s="246">
        <f t="shared" si="79"/>
        <v>9835.6929696717343</v>
      </c>
      <c r="T107" s="242">
        <f t="shared" si="79"/>
        <v>9723.1214513805626</v>
      </c>
      <c r="U107" s="164">
        <f t="shared" si="79"/>
        <v>12140.252862952393</v>
      </c>
      <c r="V107" s="24"/>
      <c r="W107" s="62">
        <f t="shared" si="46"/>
        <v>0.32378299999999999</v>
      </c>
      <c r="X107" s="61">
        <f t="shared" si="74"/>
        <v>0.35011000000000003</v>
      </c>
      <c r="Y107" s="61">
        <f t="shared" si="74"/>
        <v>-1.6430703032826569E-2</v>
      </c>
      <c r="Z107" s="60">
        <f t="shared" si="48"/>
        <v>-2.7687854861943743E-2</v>
      </c>
      <c r="AA107" s="24"/>
      <c r="AB107" s="43"/>
      <c r="AC107" s="34"/>
      <c r="AD107" s="34"/>
      <c r="AE107" s="42"/>
      <c r="AF107" s="24"/>
      <c r="AG107" s="43"/>
      <c r="AH107" s="34"/>
      <c r="AI107" s="34"/>
      <c r="AJ107" s="42"/>
      <c r="AK107" s="25"/>
      <c r="AL107" s="43">
        <f t="shared" si="75"/>
        <v>-2.5312168439529659E-2</v>
      </c>
      <c r="AM107" s="34">
        <f t="shared" si="75"/>
        <v>-2.5109684276805821E-2</v>
      </c>
      <c r="AN107" s="34">
        <f t="shared" si="75"/>
        <v>-1.8576226584951949E-2</v>
      </c>
      <c r="AO107" s="42">
        <f t="shared" si="75"/>
        <v>-3.6233065927019137E-2</v>
      </c>
      <c r="AP107" s="34"/>
      <c r="AQ107" s="43">
        <f t="shared" si="76"/>
        <v>-2.5312168439529659E-2</v>
      </c>
      <c r="AR107" s="34">
        <f t="shared" si="76"/>
        <v>-2.5109684276805821E-2</v>
      </c>
      <c r="AS107" s="34">
        <f t="shared" si="76"/>
        <v>-1.8576226584951949E-2</v>
      </c>
      <c r="AT107" s="42">
        <f t="shared" si="76"/>
        <v>-3.6233065927019137E-2</v>
      </c>
      <c r="AU107" s="25"/>
      <c r="AV107" s="59">
        <f t="shared" si="51"/>
        <v>6.4070587111112127</v>
      </c>
      <c r="AW107" s="30">
        <f t="shared" si="52"/>
        <v>6.3049624448086945</v>
      </c>
      <c r="AX107" s="30">
        <f t="shared" si="53"/>
        <v>3.4507619413547554</v>
      </c>
      <c r="AY107" s="58">
        <f t="shared" si="54"/>
        <v>13.128350664717152</v>
      </c>
      <c r="AZ107" s="25"/>
      <c r="BA107" s="43">
        <f t="shared" si="55"/>
        <v>1.0920897487489478E-2</v>
      </c>
      <c r="BB107" s="34">
        <f t="shared" si="56"/>
        <v>1.1123381650213315E-2</v>
      </c>
      <c r="BC107" s="34">
        <f t="shared" si="57"/>
        <v>1.7656839342067188E-2</v>
      </c>
      <c r="BD107" s="57"/>
      <c r="BE107" s="25"/>
      <c r="BF107" s="43">
        <f>(Q107-(MAX($Q$3:Q107)))/(MAX($Q$3:Q107))</f>
        <v>-0.26207943757222241</v>
      </c>
      <c r="BG107" s="34">
        <f>(R107-(MAX($R$3:R107)))/(MAX($R$3:R107))</f>
        <v>-0.25785918063335178</v>
      </c>
      <c r="BH107" s="34">
        <f>(S107-(MAX($S$3:S107)))/(MAX($S$3:S107))</f>
        <v>-0.29830793796185123</v>
      </c>
      <c r="BI107" s="42">
        <f>(T107-(MAX($T$3:T107)))/(MAX($T$3:T107))</f>
        <v>-0.36633630393371419</v>
      </c>
      <c r="BJ107" s="25"/>
      <c r="BK107" s="43">
        <f t="shared" si="58"/>
        <v>0</v>
      </c>
      <c r="BL107" s="34">
        <f t="shared" si="59"/>
        <v>0</v>
      </c>
      <c r="BM107" s="34">
        <f t="shared" si="69"/>
        <v>0</v>
      </c>
      <c r="BN107" s="42">
        <f t="shared" si="60"/>
        <v>0</v>
      </c>
      <c r="BO107" s="25"/>
      <c r="BP107" s="37">
        <f t="shared" si="77"/>
        <v>292.09214129890114</v>
      </c>
      <c r="BQ107" s="36">
        <f t="shared" si="77"/>
        <v>297.05139852891239</v>
      </c>
      <c r="BR107" s="36">
        <f t="shared" si="77"/>
        <v>340.80620547805671</v>
      </c>
      <c r="BS107" s="38">
        <f t="shared" si="77"/>
        <v>396.45190968286187</v>
      </c>
      <c r="BT107" s="25"/>
      <c r="BU107" s="43">
        <f t="shared" si="62"/>
        <v>0</v>
      </c>
      <c r="BV107" s="34">
        <f t="shared" si="63"/>
        <v>0</v>
      </c>
      <c r="BW107" s="34">
        <f t="shared" si="70"/>
        <v>0</v>
      </c>
      <c r="BX107" s="42">
        <f t="shared" si="64"/>
        <v>0</v>
      </c>
      <c r="BY107" s="25"/>
      <c r="BZ107" s="37">
        <f t="shared" si="78"/>
        <v>46.497690556151561</v>
      </c>
      <c r="CA107" s="36">
        <f t="shared" si="78"/>
        <v>46.621022720591846</v>
      </c>
      <c r="CB107" s="36">
        <f t="shared" si="78"/>
        <v>29.406334672241933</v>
      </c>
      <c r="CC107" s="38">
        <f t="shared" si="78"/>
        <v>25.447385819918114</v>
      </c>
    </row>
    <row r="108" spans="1:81">
      <c r="I108" s="65">
        <f t="shared" si="66"/>
        <v>40147</v>
      </c>
      <c r="J108" s="64"/>
      <c r="K108" s="43">
        <f t="shared" si="67"/>
        <v>3.8552391139635489E-2</v>
      </c>
      <c r="L108" s="34">
        <f t="shared" si="67"/>
        <v>3.8754619993926376E-2</v>
      </c>
      <c r="M108" s="34">
        <v>5.9982242292743404E-2</v>
      </c>
      <c r="N108" s="42">
        <v>6.2599199049791387E-2</v>
      </c>
      <c r="O108" s="84">
        <f t="shared" si="45"/>
        <v>3.7719057806302157E-2</v>
      </c>
      <c r="P108" s="24"/>
      <c r="Q108" s="237">
        <v>13748.18</v>
      </c>
      <c r="R108" s="246">
        <v>14024.33</v>
      </c>
      <c r="S108" s="246">
        <f t="shared" si="79"/>
        <v>10425.659888495617</v>
      </c>
      <c r="T108" s="242">
        <f t="shared" si="79"/>
        <v>10331.781066500831</v>
      </c>
      <c r="U108" s="164">
        <f t="shared" si="79"/>
        <v>12598.171762473221</v>
      </c>
      <c r="V108" s="24"/>
      <c r="W108" s="62">
        <f t="shared" si="46"/>
        <v>0.37481800000000004</v>
      </c>
      <c r="X108" s="61">
        <f t="shared" si="74"/>
        <v>0.40243299999999999</v>
      </c>
      <c r="Y108" s="61">
        <f t="shared" si="74"/>
        <v>4.2565988849561656E-2</v>
      </c>
      <c r="Z108" s="60">
        <f t="shared" si="48"/>
        <v>3.3178106650083097E-2</v>
      </c>
      <c r="AA108" s="24"/>
      <c r="AB108" s="43"/>
      <c r="AC108" s="34"/>
      <c r="AD108" s="34"/>
      <c r="AE108" s="42"/>
      <c r="AF108" s="24"/>
      <c r="AG108" s="43"/>
      <c r="AH108" s="34"/>
      <c r="AI108" s="34"/>
      <c r="AJ108" s="42"/>
      <c r="AK108" s="25"/>
      <c r="AL108" s="43">
        <f t="shared" si="75"/>
        <v>3.8552391139635489E-2</v>
      </c>
      <c r="AM108" s="34">
        <f t="shared" si="75"/>
        <v>3.8754619993926376E-2</v>
      </c>
      <c r="AN108" s="34">
        <f t="shared" si="75"/>
        <v>5.9982242292743404E-2</v>
      </c>
      <c r="AO108" s="42">
        <f t="shared" si="75"/>
        <v>6.2599199049791387E-2</v>
      </c>
      <c r="AP108" s="34"/>
      <c r="AQ108" s="43">
        <f t="shared" si="76"/>
        <v>0</v>
      </c>
      <c r="AR108" s="34">
        <f t="shared" si="76"/>
        <v>0</v>
      </c>
      <c r="AS108" s="34">
        <f t="shared" si="76"/>
        <v>0</v>
      </c>
      <c r="AT108" s="42">
        <f t="shared" si="76"/>
        <v>0</v>
      </c>
      <c r="AU108" s="25"/>
      <c r="AV108" s="59">
        <f t="shared" si="51"/>
        <v>0</v>
      </c>
      <c r="AW108" s="30">
        <f t="shared" si="52"/>
        <v>0</v>
      </c>
      <c r="AX108" s="30">
        <f t="shared" si="53"/>
        <v>0</v>
      </c>
      <c r="AY108" s="58">
        <f t="shared" si="54"/>
        <v>0</v>
      </c>
      <c r="AZ108" s="25"/>
      <c r="BA108" s="43">
        <f t="shared" si="55"/>
        <v>-2.4046807910155898E-2</v>
      </c>
      <c r="BB108" s="34">
        <f t="shared" si="56"/>
        <v>-2.3844579055865012E-2</v>
      </c>
      <c r="BC108" s="34">
        <f t="shared" si="57"/>
        <v>-2.6169567570479835E-3</v>
      </c>
      <c r="BD108" s="57"/>
      <c r="BE108" s="25"/>
      <c r="BF108" s="43">
        <f>(Q108-(MAX($Q$3:Q108)))/(MAX($Q$3:Q108))</f>
        <v>-0.23363083541952692</v>
      </c>
      <c r="BG108" s="34">
        <f>(R108-(MAX($R$3:R108)))/(MAX($R$3:R108))</f>
        <v>-0.22909779519681614</v>
      </c>
      <c r="BH108" s="34">
        <f>(S108-(MAX($S$3:S108)))/(MAX($S$3:S108))</f>
        <v>-0.25621887468178428</v>
      </c>
      <c r="BI108" s="42">
        <f>(T108-(MAX($T$3:T108)))/(MAX($T$3:T108))</f>
        <v>-0.32666946409303427</v>
      </c>
      <c r="BJ108" s="25"/>
      <c r="BK108" s="43">
        <f t="shared" si="58"/>
        <v>0</v>
      </c>
      <c r="BL108" s="34">
        <f t="shared" si="59"/>
        <v>0</v>
      </c>
      <c r="BM108" s="34">
        <f t="shared" si="69"/>
        <v>0</v>
      </c>
      <c r="BN108" s="42">
        <f t="shared" si="60"/>
        <v>0</v>
      </c>
      <c r="BO108" s="25"/>
      <c r="BP108" s="37">
        <f t="shared" si="77"/>
        <v>292.09214129890114</v>
      </c>
      <c r="BQ108" s="36">
        <f t="shared" si="77"/>
        <v>297.05139852891239</v>
      </c>
      <c r="BR108" s="36">
        <f t="shared" si="77"/>
        <v>340.80620547805671</v>
      </c>
      <c r="BS108" s="38">
        <f t="shared" si="77"/>
        <v>396.45190968286187</v>
      </c>
      <c r="BT108" s="25"/>
      <c r="BU108" s="43">
        <f t="shared" si="62"/>
        <v>0</v>
      </c>
      <c r="BV108" s="34">
        <f t="shared" si="63"/>
        <v>0</v>
      </c>
      <c r="BW108" s="34">
        <f t="shared" si="70"/>
        <v>0</v>
      </c>
      <c r="BX108" s="42">
        <f t="shared" si="64"/>
        <v>0</v>
      </c>
      <c r="BY108" s="25"/>
      <c r="BZ108" s="37">
        <f t="shared" si="78"/>
        <v>46.497690556151561</v>
      </c>
      <c r="CA108" s="36">
        <f t="shared" si="78"/>
        <v>46.621022720591846</v>
      </c>
      <c r="CB108" s="36">
        <f t="shared" si="78"/>
        <v>29.406334672241933</v>
      </c>
      <c r="CC108" s="38">
        <f t="shared" si="78"/>
        <v>25.447385819918114</v>
      </c>
    </row>
    <row r="109" spans="1:81" s="41" customFormat="1" ht="15" thickBot="1">
      <c r="A109"/>
      <c r="B109" s="25"/>
      <c r="C109" s="24"/>
      <c r="D109" s="24"/>
      <c r="E109" s="24"/>
      <c r="F109" s="24"/>
      <c r="G109" s="24"/>
      <c r="H109"/>
      <c r="I109" s="56">
        <f t="shared" si="66"/>
        <v>40178</v>
      </c>
      <c r="J109" s="55"/>
      <c r="K109" s="46">
        <f t="shared" si="67"/>
        <v>3.2814525268071826E-2</v>
      </c>
      <c r="L109" s="45">
        <f t="shared" si="67"/>
        <v>3.3041863675483896E-2</v>
      </c>
      <c r="M109" s="45">
        <v>1.9315685534870175E-2</v>
      </c>
      <c r="N109" s="44">
        <v>1.7642258327769111E-2</v>
      </c>
      <c r="O109" s="162">
        <f t="shared" si="45"/>
        <v>3.1981191934738494E-2</v>
      </c>
      <c r="P109" s="39"/>
      <c r="Q109" s="238">
        <v>14199.32</v>
      </c>
      <c r="R109" s="247">
        <v>14487.72</v>
      </c>
      <c r="S109" s="247">
        <f t="shared" si="79"/>
        <v>10627.038656395307</v>
      </c>
      <c r="T109" s="243">
        <f t="shared" si="79"/>
        <v>10514.057017061992</v>
      </c>
      <c r="U109" s="165">
        <f t="shared" si="79"/>
        <v>13001.076311635681</v>
      </c>
      <c r="V109" s="39"/>
      <c r="W109" s="53">
        <f t="shared" si="46"/>
        <v>0.41993199999999997</v>
      </c>
      <c r="X109" s="52">
        <f t="shared" si="74"/>
        <v>0.44877199999999995</v>
      </c>
      <c r="Y109" s="52">
        <f t="shared" si="74"/>
        <v>6.2703865639530704E-2</v>
      </c>
      <c r="Z109" s="51">
        <f t="shared" si="48"/>
        <v>5.1405701706199215E-2</v>
      </c>
      <c r="AA109" s="39"/>
      <c r="AB109" s="46">
        <f>(Q109-Q106)/Q106</f>
        <v>4.5481353094367981E-2</v>
      </c>
      <c r="AC109" s="45">
        <f>(R109-R106)/R106</f>
        <v>4.6132383650905003E-2</v>
      </c>
      <c r="AD109" s="45">
        <f>(S109-S106)/S106</f>
        <v>6.0385720716041411E-2</v>
      </c>
      <c r="AE109" s="44">
        <f>(T109-T106)/T106</f>
        <v>4.216537319541272E-2</v>
      </c>
      <c r="AF109" s="39"/>
      <c r="AG109" s="46">
        <f>(Q109-Q97)/Q97</f>
        <v>0.24926821929402398</v>
      </c>
      <c r="AH109" s="45">
        <f>(R109-R97)/R97</f>
        <v>0.25241467068585893</v>
      </c>
      <c r="AI109" s="45">
        <f>(S109-S97)/S97</f>
        <v>0.26464232129829723</v>
      </c>
      <c r="AJ109" s="44">
        <f>(T109-T97)/T97</f>
        <v>0.21175571242298125</v>
      </c>
      <c r="AK109" s="40"/>
      <c r="AL109" s="46">
        <f t="shared" si="75"/>
        <v>3.2814525268071826E-2</v>
      </c>
      <c r="AM109" s="45">
        <f t="shared" si="75"/>
        <v>3.3041863675483896E-2</v>
      </c>
      <c r="AN109" s="45">
        <f t="shared" si="75"/>
        <v>1.9315685534870175E-2</v>
      </c>
      <c r="AO109" s="44">
        <f t="shared" si="75"/>
        <v>1.7642258327769111E-2</v>
      </c>
      <c r="AP109" s="45"/>
      <c r="AQ109" s="46">
        <f t="shared" si="76"/>
        <v>0</v>
      </c>
      <c r="AR109" s="45">
        <f t="shared" si="76"/>
        <v>0</v>
      </c>
      <c r="AS109" s="45">
        <f t="shared" si="76"/>
        <v>0</v>
      </c>
      <c r="AT109" s="44">
        <f t="shared" si="76"/>
        <v>0</v>
      </c>
      <c r="AU109" s="40"/>
      <c r="AV109" s="50">
        <f t="shared" si="51"/>
        <v>0</v>
      </c>
      <c r="AW109" s="49">
        <f t="shared" si="52"/>
        <v>0</v>
      </c>
      <c r="AX109" s="49">
        <f t="shared" si="53"/>
        <v>0</v>
      </c>
      <c r="AY109" s="48">
        <f t="shared" si="54"/>
        <v>0</v>
      </c>
      <c r="AZ109" s="40"/>
      <c r="BA109" s="46">
        <f t="shared" si="55"/>
        <v>1.5172266940302714E-2</v>
      </c>
      <c r="BB109" s="45">
        <f t="shared" si="56"/>
        <v>1.5399605347714784E-2</v>
      </c>
      <c r="BC109" s="45">
        <f t="shared" si="57"/>
        <v>1.6734272071010636E-3</v>
      </c>
      <c r="BD109" s="47"/>
      <c r="BE109" s="40"/>
      <c r="BF109" s="46">
        <f>(Q109-(MAX($Q$3:Q109)))/(MAX($Q$3:Q109))</f>
        <v>-0.20848279510372991</v>
      </c>
      <c r="BG109" s="45">
        <f>(R109-(MAX($R$3:R109)))/(MAX($R$3:R109))</f>
        <v>-0.20362574963857935</v>
      </c>
      <c r="BH109" s="45">
        <f>(S109-(MAX($S$3:S109)))/(MAX($S$3:S109))</f>
        <v>-0.24185223235836581</v>
      </c>
      <c r="BI109" s="44">
        <f>(T109-(MAX($T$3:T109)))/(MAX($T$3:T109))</f>
        <v>-0.3147903928385884</v>
      </c>
      <c r="BJ109" s="40"/>
      <c r="BK109" s="46">
        <f t="shared" si="58"/>
        <v>4.5481353094367981E-2</v>
      </c>
      <c r="BL109" s="45">
        <f t="shared" si="59"/>
        <v>4.6132383650905003E-2</v>
      </c>
      <c r="BM109" s="45">
        <f t="shared" si="69"/>
        <v>6.0385720716041411E-2</v>
      </c>
      <c r="BN109" s="44">
        <f t="shared" si="60"/>
        <v>4.216537319541272E-2</v>
      </c>
      <c r="BO109" s="40"/>
      <c r="BP109" s="68">
        <f t="shared" si="77"/>
        <v>305.3768871134065</v>
      </c>
      <c r="BQ109" s="67">
        <f t="shared" si="77"/>
        <v>310.75508760988606</v>
      </c>
      <c r="BR109" s="67">
        <f t="shared" si="77"/>
        <v>361.38603382034847</v>
      </c>
      <c r="BS109" s="66">
        <f t="shared" si="77"/>
        <v>413.16845240867383</v>
      </c>
      <c r="BT109" s="40"/>
      <c r="BU109" s="46">
        <f t="shared" si="62"/>
        <v>0</v>
      </c>
      <c r="BV109" s="45">
        <f t="shared" si="63"/>
        <v>0</v>
      </c>
      <c r="BW109" s="45">
        <f t="shared" si="70"/>
        <v>0</v>
      </c>
      <c r="BX109" s="44">
        <f t="shared" si="64"/>
        <v>0</v>
      </c>
      <c r="BY109" s="40"/>
      <c r="BZ109" s="68">
        <f t="shared" si="78"/>
        <v>46.497690556151561</v>
      </c>
      <c r="CA109" s="67">
        <f t="shared" si="78"/>
        <v>46.621022720591846</v>
      </c>
      <c r="CB109" s="67">
        <f t="shared" si="78"/>
        <v>29.406334672241933</v>
      </c>
      <c r="CC109" s="66">
        <f t="shared" si="78"/>
        <v>25.447385819918114</v>
      </c>
    </row>
    <row r="110" spans="1:81">
      <c r="I110" s="65">
        <f t="shared" si="66"/>
        <v>40209</v>
      </c>
      <c r="J110" s="64"/>
      <c r="K110" s="43">
        <f t="shared" si="67"/>
        <v>-1.7395903465799778E-2</v>
      </c>
      <c r="L110" s="34">
        <f t="shared" si="67"/>
        <v>-1.7208366809960407E-2</v>
      </c>
      <c r="M110" s="34">
        <v>-3.5972789115646164E-2</v>
      </c>
      <c r="N110" s="42">
        <v>-2.0174287491737664E-2</v>
      </c>
      <c r="O110" s="84">
        <f t="shared" si="45"/>
        <v>-1.822923679913311E-2</v>
      </c>
      <c r="P110" s="24"/>
      <c r="Q110" s="237">
        <v>13952.31</v>
      </c>
      <c r="R110" s="246">
        <v>14238.41</v>
      </c>
      <c r="S110" s="246">
        <f t="shared" si="79"/>
        <v>10244.754435884979</v>
      </c>
      <c r="T110" s="242">
        <f t="shared" si="79"/>
        <v>10301.943408095261</v>
      </c>
      <c r="U110" s="164">
        <f t="shared" si="79"/>
        <v>12764.076612907274</v>
      </c>
      <c r="V110" s="24"/>
      <c r="W110" s="62">
        <f t="shared" si="46"/>
        <v>0.39523099999999994</v>
      </c>
      <c r="X110" s="61">
        <f t="shared" si="74"/>
        <v>0.42384099999999997</v>
      </c>
      <c r="Y110" s="61">
        <f t="shared" si="74"/>
        <v>2.447544358849791E-2</v>
      </c>
      <c r="Z110" s="60">
        <f t="shared" si="48"/>
        <v>3.0194340809526148E-2</v>
      </c>
      <c r="AA110" s="24"/>
      <c r="AB110" s="43"/>
      <c r="AC110" s="34"/>
      <c r="AD110" s="34"/>
      <c r="AE110" s="42"/>
      <c r="AF110" s="24"/>
      <c r="AG110" s="43"/>
      <c r="AH110" s="34"/>
      <c r="AI110" s="34"/>
      <c r="AJ110" s="42"/>
      <c r="AK110" s="25"/>
      <c r="AL110" s="43">
        <f t="shared" si="75"/>
        <v>-1.7395903465799778E-2</v>
      </c>
      <c r="AM110" s="34">
        <f t="shared" si="75"/>
        <v>-1.7208366809960407E-2</v>
      </c>
      <c r="AN110" s="34">
        <f t="shared" si="75"/>
        <v>-3.5972789115646164E-2</v>
      </c>
      <c r="AO110" s="42">
        <f t="shared" si="75"/>
        <v>-2.0174287491737664E-2</v>
      </c>
      <c r="AP110" s="34"/>
      <c r="AQ110" s="43">
        <f t="shared" si="76"/>
        <v>-1.7395903465799778E-2</v>
      </c>
      <c r="AR110" s="34">
        <f t="shared" si="76"/>
        <v>-1.7208366809960407E-2</v>
      </c>
      <c r="AS110" s="34">
        <f t="shared" si="76"/>
        <v>-3.5972789115646164E-2</v>
      </c>
      <c r="AT110" s="42">
        <f t="shared" si="76"/>
        <v>-2.0174287491737664E-2</v>
      </c>
      <c r="AU110" s="25"/>
      <c r="AV110" s="59">
        <f t="shared" si="51"/>
        <v>3.0261745739142474</v>
      </c>
      <c r="AW110" s="30">
        <f t="shared" si="52"/>
        <v>2.9612788826614693</v>
      </c>
      <c r="AX110" s="30">
        <f t="shared" si="53"/>
        <v>12.940415567587511</v>
      </c>
      <c r="AY110" s="58">
        <f t="shared" si="54"/>
        <v>4.0700187579928278</v>
      </c>
      <c r="AZ110" s="25"/>
      <c r="BA110" s="43">
        <f t="shared" si="55"/>
        <v>2.7783840259378856E-3</v>
      </c>
      <c r="BB110" s="34">
        <f t="shared" si="56"/>
        <v>2.9659206817772565E-3</v>
      </c>
      <c r="BC110" s="34">
        <f t="shared" si="57"/>
        <v>-1.5798501623908501E-2</v>
      </c>
      <c r="BD110" s="57"/>
      <c r="BE110" s="25"/>
      <c r="BF110" s="43">
        <f>(Q110-(MAX($Q$3:Q110)))/(MAX($Q$3:Q110))</f>
        <v>-0.22225195199162512</v>
      </c>
      <c r="BG110" s="34">
        <f>(R110-(MAX($R$3:R110)))/(MAX($R$3:R110))</f>
        <v>-0.21733004985680593</v>
      </c>
      <c r="BH110" s="34">
        <f>(S110-(MAX($S$3:S110)))/(MAX($S$3:S110))</f>
        <v>-0.26912492212223621</v>
      </c>
      <c r="BI110" s="42">
        <f>(T110-(MAX($T$3:T110)))/(MAX($T$3:T110))</f>
        <v>-0.32861400844556338</v>
      </c>
      <c r="BJ110" s="25"/>
      <c r="BK110" s="43">
        <f t="shared" si="58"/>
        <v>0</v>
      </c>
      <c r="BL110" s="34">
        <f t="shared" si="59"/>
        <v>0</v>
      </c>
      <c r="BM110" s="34">
        <f t="shared" si="69"/>
        <v>0</v>
      </c>
      <c r="BN110" s="42">
        <f t="shared" si="60"/>
        <v>0</v>
      </c>
      <c r="BO110" s="25"/>
      <c r="BP110" s="37">
        <f t="shared" si="77"/>
        <v>305.3768871134065</v>
      </c>
      <c r="BQ110" s="36">
        <f t="shared" si="77"/>
        <v>310.75508760988606</v>
      </c>
      <c r="BR110" s="36">
        <f t="shared" si="77"/>
        <v>361.38603382034847</v>
      </c>
      <c r="BS110" s="38">
        <f t="shared" si="77"/>
        <v>413.16845240867383</v>
      </c>
      <c r="BT110" s="25"/>
      <c r="BU110" s="43">
        <f t="shared" si="62"/>
        <v>0</v>
      </c>
      <c r="BV110" s="34">
        <f t="shared" si="63"/>
        <v>0</v>
      </c>
      <c r="BW110" s="34">
        <f t="shared" si="70"/>
        <v>0</v>
      </c>
      <c r="BX110" s="42">
        <f t="shared" si="64"/>
        <v>0</v>
      </c>
      <c r="BY110" s="25"/>
      <c r="BZ110" s="37">
        <f t="shared" si="78"/>
        <v>46.497690556151561</v>
      </c>
      <c r="CA110" s="36">
        <f t="shared" si="78"/>
        <v>46.621022720591846</v>
      </c>
      <c r="CB110" s="36">
        <f t="shared" si="78"/>
        <v>29.406334672241933</v>
      </c>
      <c r="CC110" s="38">
        <f t="shared" si="78"/>
        <v>25.447385819918114</v>
      </c>
    </row>
    <row r="111" spans="1:81">
      <c r="I111" s="65">
        <f t="shared" si="66"/>
        <v>40237</v>
      </c>
      <c r="J111" s="64"/>
      <c r="K111" s="43">
        <f t="shared" si="67"/>
        <v>2.4810228557134995E-2</v>
      </c>
      <c r="L111" s="34">
        <f t="shared" si="67"/>
        <v>2.4990852208919501E-2</v>
      </c>
      <c r="M111" s="34">
        <v>3.0975499604832368E-2</v>
      </c>
      <c r="N111" s="42">
        <v>2.7550940942286495E-2</v>
      </c>
      <c r="O111" s="84">
        <f t="shared" si="45"/>
        <v>2.3976895223801663E-2</v>
      </c>
      <c r="P111" s="24"/>
      <c r="Q111" s="237">
        <v>14298.47</v>
      </c>
      <c r="R111" s="246">
        <v>14594.24</v>
      </c>
      <c r="S111" s="246">
        <f t="shared" si="79"/>
        <v>10562.090822865339</v>
      </c>
      <c r="T111" s="242">
        <f t="shared" si="79"/>
        <v>10585.771642522472</v>
      </c>
      <c r="U111" s="164">
        <f t="shared" si="79"/>
        <v>13070.119540483531</v>
      </c>
      <c r="V111" s="24"/>
      <c r="W111" s="62">
        <f t="shared" si="46"/>
        <v>0.42984699999999992</v>
      </c>
      <c r="X111" s="61">
        <f t="shared" si="74"/>
        <v>0.459424</v>
      </c>
      <c r="Y111" s="61">
        <f t="shared" si="74"/>
        <v>5.6209082286533887E-2</v>
      </c>
      <c r="Z111" s="60">
        <f t="shared" si="48"/>
        <v>5.8577164252247169E-2</v>
      </c>
      <c r="AA111" s="24"/>
      <c r="AB111" s="43"/>
      <c r="AC111" s="34"/>
      <c r="AD111" s="34"/>
      <c r="AE111" s="42"/>
      <c r="AF111" s="24"/>
      <c r="AG111" s="43"/>
      <c r="AH111" s="34"/>
      <c r="AI111" s="34"/>
      <c r="AJ111" s="42"/>
      <c r="AK111" s="25"/>
      <c r="AL111" s="43">
        <f t="shared" si="75"/>
        <v>2.4810228557134995E-2</v>
      </c>
      <c r="AM111" s="34">
        <f t="shared" si="75"/>
        <v>2.4990852208919501E-2</v>
      </c>
      <c r="AN111" s="34">
        <f t="shared" si="75"/>
        <v>3.0975499604832368E-2</v>
      </c>
      <c r="AO111" s="42">
        <f t="shared" si="75"/>
        <v>2.7550940942286495E-2</v>
      </c>
      <c r="AP111" s="34"/>
      <c r="AQ111" s="43">
        <f t="shared" si="76"/>
        <v>0</v>
      </c>
      <c r="AR111" s="34">
        <f t="shared" si="76"/>
        <v>0</v>
      </c>
      <c r="AS111" s="34">
        <f t="shared" si="76"/>
        <v>0</v>
      </c>
      <c r="AT111" s="42">
        <f t="shared" si="76"/>
        <v>0</v>
      </c>
      <c r="AU111" s="25"/>
      <c r="AV111" s="59">
        <f t="shared" si="51"/>
        <v>0</v>
      </c>
      <c r="AW111" s="30">
        <f t="shared" si="52"/>
        <v>0</v>
      </c>
      <c r="AX111" s="30">
        <f t="shared" si="53"/>
        <v>0</v>
      </c>
      <c r="AY111" s="58">
        <f t="shared" si="54"/>
        <v>0</v>
      </c>
      <c r="AZ111" s="25"/>
      <c r="BA111" s="43">
        <f t="shared" si="55"/>
        <v>-2.7407123851515003E-3</v>
      </c>
      <c r="BB111" s="34">
        <f t="shared" si="56"/>
        <v>-2.5600887333669942E-3</v>
      </c>
      <c r="BC111" s="34">
        <f t="shared" si="57"/>
        <v>3.4245586625458735E-3</v>
      </c>
      <c r="BD111" s="57"/>
      <c r="BE111" s="25"/>
      <c r="BF111" s="43">
        <f>(Q111-(MAX($Q$3:Q111)))/(MAX($Q$3:Q111))</f>
        <v>-0.20295584516067175</v>
      </c>
      <c r="BG111" s="34">
        <f>(R111-(MAX($R$3:R111)))/(MAX($R$3:R111))</f>
        <v>-0.19777046080441504</v>
      </c>
      <c r="BH111" s="34">
        <f>(S111-(MAX($S$3:S111)))/(MAX($S$3:S111))</f>
        <v>-0.2464857014362517</v>
      </c>
      <c r="BI111" s="42">
        <f>(T111-(MAX($T$3:T111)))/(MAX($T$3:T111))</f>
        <v>-0.31011669264276859</v>
      </c>
      <c r="BJ111" s="25"/>
      <c r="BK111" s="43">
        <f t="shared" si="58"/>
        <v>0</v>
      </c>
      <c r="BL111" s="34">
        <f t="shared" si="59"/>
        <v>0</v>
      </c>
      <c r="BM111" s="34">
        <f t="shared" si="69"/>
        <v>0</v>
      </c>
      <c r="BN111" s="42">
        <f t="shared" si="60"/>
        <v>0</v>
      </c>
      <c r="BO111" s="25"/>
      <c r="BP111" s="37">
        <f t="shared" si="77"/>
        <v>305.3768871134065</v>
      </c>
      <c r="BQ111" s="36">
        <f t="shared" si="77"/>
        <v>310.75508760988606</v>
      </c>
      <c r="BR111" s="36">
        <f t="shared" si="77"/>
        <v>361.38603382034847</v>
      </c>
      <c r="BS111" s="38">
        <f t="shared" si="77"/>
        <v>413.16845240867383</v>
      </c>
      <c r="BT111" s="25"/>
      <c r="BU111" s="43">
        <f t="shared" si="62"/>
        <v>0</v>
      </c>
      <c r="BV111" s="34">
        <f t="shared" si="63"/>
        <v>0</v>
      </c>
      <c r="BW111" s="34">
        <f t="shared" si="70"/>
        <v>0</v>
      </c>
      <c r="BX111" s="42">
        <f t="shared" si="64"/>
        <v>0</v>
      </c>
      <c r="BY111" s="25"/>
      <c r="BZ111" s="37">
        <f t="shared" si="78"/>
        <v>46.497690556151561</v>
      </c>
      <c r="CA111" s="36">
        <f t="shared" si="78"/>
        <v>46.621022720591846</v>
      </c>
      <c r="CB111" s="36">
        <f t="shared" si="78"/>
        <v>29.406334672241933</v>
      </c>
      <c r="CC111" s="38">
        <f t="shared" si="78"/>
        <v>25.447385819918114</v>
      </c>
    </row>
    <row r="112" spans="1:81" s="69" customFormat="1">
      <c r="A112"/>
      <c r="B112" s="25"/>
      <c r="C112" s="24"/>
      <c r="D112" s="24"/>
      <c r="E112" s="24"/>
      <c r="F112" s="24"/>
      <c r="G112" s="24"/>
      <c r="H112"/>
      <c r="I112" s="112">
        <f t="shared" si="66"/>
        <v>40268</v>
      </c>
      <c r="J112" s="113"/>
      <c r="K112" s="114">
        <f t="shared" si="67"/>
        <v>5.1061407269449077E-2</v>
      </c>
      <c r="L112" s="115">
        <f t="shared" si="67"/>
        <v>5.1283931194772814E-2</v>
      </c>
      <c r="M112" s="115">
        <v>6.034704616513431E-2</v>
      </c>
      <c r="N112" s="116">
        <v>6.3672972077966516E-2</v>
      </c>
      <c r="O112" s="130">
        <f t="shared" si="45"/>
        <v>5.0228073936115746E-2</v>
      </c>
      <c r="P112" s="111"/>
      <c r="Q112" s="236">
        <v>15028.57</v>
      </c>
      <c r="R112" s="245">
        <v>15342.69</v>
      </c>
      <c r="S112" s="245">
        <f t="shared" si="79"/>
        <v>11199.481805353134</v>
      </c>
      <c r="T112" s="241">
        <f t="shared" si="79"/>
        <v>11259.799184740536</v>
      </c>
      <c r="U112" s="163">
        <f t="shared" si="79"/>
        <v>13726.606471116809</v>
      </c>
      <c r="V112" s="111"/>
      <c r="W112" s="118">
        <f t="shared" si="46"/>
        <v>0.502857</v>
      </c>
      <c r="X112" s="119">
        <f t="shared" si="74"/>
        <v>0.5342690000000001</v>
      </c>
      <c r="Y112" s="119">
        <f t="shared" si="74"/>
        <v>0.11994818053531343</v>
      </c>
      <c r="Z112" s="120">
        <f t="shared" si="48"/>
        <v>0.12597991847405354</v>
      </c>
      <c r="AA112" s="111"/>
      <c r="AB112" s="114">
        <f>(Q112-Q109)/Q109</f>
        <v>5.8400683976415776E-2</v>
      </c>
      <c r="AC112" s="115">
        <f>(R112-R109)/R109</f>
        <v>5.9013426543307101E-2</v>
      </c>
      <c r="AD112" s="115">
        <f>(S112-S109)/S109</f>
        <v>5.3866666666666681E-2</v>
      </c>
      <c r="AE112" s="116">
        <f>(T112-T109)/T109</f>
        <v>7.0928107624713146E-2</v>
      </c>
      <c r="AF112" s="111"/>
      <c r="AG112" s="114"/>
      <c r="AH112" s="115"/>
      <c r="AI112" s="115"/>
      <c r="AJ112" s="116"/>
      <c r="AK112" s="110"/>
      <c r="AL112" s="114">
        <f t="shared" si="75"/>
        <v>5.1061407269449077E-2</v>
      </c>
      <c r="AM112" s="115">
        <f t="shared" si="75"/>
        <v>5.1283931194772814E-2</v>
      </c>
      <c r="AN112" s="115">
        <f t="shared" si="75"/>
        <v>6.034704616513431E-2</v>
      </c>
      <c r="AO112" s="116">
        <f t="shared" si="75"/>
        <v>6.3672972077966516E-2</v>
      </c>
      <c r="AP112" s="115"/>
      <c r="AQ112" s="114">
        <f t="shared" si="76"/>
        <v>0</v>
      </c>
      <c r="AR112" s="115">
        <f t="shared" si="76"/>
        <v>0</v>
      </c>
      <c r="AS112" s="115">
        <f t="shared" si="76"/>
        <v>0</v>
      </c>
      <c r="AT112" s="116">
        <f t="shared" si="76"/>
        <v>0</v>
      </c>
      <c r="AU112" s="110"/>
      <c r="AV112" s="121">
        <f t="shared" si="51"/>
        <v>0</v>
      </c>
      <c r="AW112" s="122">
        <f t="shared" si="52"/>
        <v>0</v>
      </c>
      <c r="AX112" s="122">
        <f t="shared" si="53"/>
        <v>0</v>
      </c>
      <c r="AY112" s="123">
        <f t="shared" si="54"/>
        <v>0</v>
      </c>
      <c r="AZ112" s="110"/>
      <c r="BA112" s="114">
        <f t="shared" si="55"/>
        <v>-1.2611564808517439E-2</v>
      </c>
      <c r="BB112" s="115">
        <f t="shared" si="56"/>
        <v>-1.2389040883193703E-2</v>
      </c>
      <c r="BC112" s="115">
        <f t="shared" si="57"/>
        <v>-3.3259259128322061E-3</v>
      </c>
      <c r="BD112" s="124"/>
      <c r="BE112" s="110"/>
      <c r="BF112" s="114">
        <f>(Q112-(MAX($Q$3:Q112)))/(MAX($Q$3:Q112))</f>
        <v>-0.16225764895868691</v>
      </c>
      <c r="BG112" s="115">
        <f>(R112-(MAX($R$3:R112)))/(MAX($R$3:R112))</f>
        <v>-0.15662897631389439</v>
      </c>
      <c r="BH112" s="115">
        <f>(S112-(MAX($S$3:S112)))/(MAX($S$3:S112))</f>
        <v>-0.20101333927473644</v>
      </c>
      <c r="BI112" s="116">
        <f>(T112-(MAX($T$3:T112)))/(MAX($T$3:T112))</f>
        <v>-0.26618977207635636</v>
      </c>
      <c r="BJ112" s="110"/>
      <c r="BK112" s="114">
        <f t="shared" si="58"/>
        <v>5.8400683976415776E-2</v>
      </c>
      <c r="BL112" s="115">
        <f t="shared" si="59"/>
        <v>5.9013426543307101E-2</v>
      </c>
      <c r="BM112" s="115">
        <f t="shared" si="69"/>
        <v>5.3866666666666681E-2</v>
      </c>
      <c r="BN112" s="116">
        <f t="shared" si="60"/>
        <v>7.0928107624713146E-2</v>
      </c>
      <c r="BO112" s="110"/>
      <c r="BP112" s="125">
        <f t="shared" si="77"/>
        <v>323.21110619141814</v>
      </c>
      <c r="BQ112" s="126">
        <f t="shared" si="77"/>
        <v>329.09381014551104</v>
      </c>
      <c r="BR112" s="126">
        <f t="shared" si="77"/>
        <v>380.85269484213791</v>
      </c>
      <c r="BS112" s="127">
        <f t="shared" si="77"/>
        <v>442.47370886825246</v>
      </c>
      <c r="BT112" s="110"/>
      <c r="BU112" s="114">
        <f t="shared" si="62"/>
        <v>0</v>
      </c>
      <c r="BV112" s="115">
        <f t="shared" si="63"/>
        <v>0</v>
      </c>
      <c r="BW112" s="115">
        <f t="shared" si="70"/>
        <v>0</v>
      </c>
      <c r="BX112" s="116">
        <f t="shared" si="64"/>
        <v>0</v>
      </c>
      <c r="BY112" s="110"/>
      <c r="BZ112" s="125">
        <f t="shared" si="78"/>
        <v>46.497690556151561</v>
      </c>
      <c r="CA112" s="126">
        <f t="shared" si="78"/>
        <v>46.621022720591846</v>
      </c>
      <c r="CB112" s="126">
        <f t="shared" si="78"/>
        <v>29.406334672241933</v>
      </c>
      <c r="CC112" s="127">
        <f t="shared" si="78"/>
        <v>25.447385819918114</v>
      </c>
    </row>
    <row r="113" spans="1:81">
      <c r="I113" s="65">
        <f t="shared" si="66"/>
        <v>40298</v>
      </c>
      <c r="J113" s="64"/>
      <c r="K113" s="43">
        <f t="shared" si="67"/>
        <v>8.4851719092369216E-3</v>
      </c>
      <c r="L113" s="34">
        <f t="shared" si="67"/>
        <v>8.6086598894978827E-3</v>
      </c>
      <c r="M113" s="34">
        <v>1.5786375278856513E-2</v>
      </c>
      <c r="N113" s="42">
        <v>1.8816804147666177E-2</v>
      </c>
      <c r="O113" s="84">
        <f t="shared" si="45"/>
        <v>7.6518385759035881E-3</v>
      </c>
      <c r="P113" s="24"/>
      <c r="Q113" s="237">
        <v>15156.09</v>
      </c>
      <c r="R113" s="246">
        <v>15474.77</v>
      </c>
      <c r="S113" s="246">
        <f t="shared" si="79"/>
        <v>11376.281028061165</v>
      </c>
      <c r="T113" s="242">
        <f t="shared" si="79"/>
        <v>11471.672620741849</v>
      </c>
      <c r="U113" s="164">
        <f t="shared" si="79"/>
        <v>13831.640248028751</v>
      </c>
      <c r="V113" s="24"/>
      <c r="W113" s="62">
        <f t="shared" si="46"/>
        <v>0.51560899999999998</v>
      </c>
      <c r="X113" s="61">
        <f t="shared" si="74"/>
        <v>0.54747699999999999</v>
      </c>
      <c r="Y113" s="61">
        <f t="shared" si="74"/>
        <v>0.13762810280611648</v>
      </c>
      <c r="Z113" s="60">
        <f t="shared" si="48"/>
        <v>0.14716726207418487</v>
      </c>
      <c r="AA113" s="24"/>
      <c r="AB113" s="43"/>
      <c r="AC113" s="34"/>
      <c r="AD113" s="34"/>
      <c r="AE113" s="42"/>
      <c r="AF113" s="24"/>
      <c r="AG113" s="43"/>
      <c r="AH113" s="34"/>
      <c r="AI113" s="34"/>
      <c r="AJ113" s="42"/>
      <c r="AK113" s="25"/>
      <c r="AL113" s="43">
        <f t="shared" si="75"/>
        <v>8.4851719092369216E-3</v>
      </c>
      <c r="AM113" s="34">
        <f t="shared" si="75"/>
        <v>8.6086598894978827E-3</v>
      </c>
      <c r="AN113" s="34">
        <f t="shared" si="75"/>
        <v>1.5786375278856513E-2</v>
      </c>
      <c r="AO113" s="42">
        <f t="shared" si="75"/>
        <v>1.8816804147666177E-2</v>
      </c>
      <c r="AP113" s="34"/>
      <c r="AQ113" s="43">
        <f t="shared" si="76"/>
        <v>0</v>
      </c>
      <c r="AR113" s="34">
        <f t="shared" si="76"/>
        <v>0</v>
      </c>
      <c r="AS113" s="34">
        <f t="shared" si="76"/>
        <v>0</v>
      </c>
      <c r="AT113" s="42">
        <f t="shared" si="76"/>
        <v>0</v>
      </c>
      <c r="AU113" s="25"/>
      <c r="AV113" s="59">
        <f t="shared" si="51"/>
        <v>0</v>
      </c>
      <c r="AW113" s="30">
        <f t="shared" si="52"/>
        <v>0</v>
      </c>
      <c r="AX113" s="30">
        <f t="shared" si="53"/>
        <v>0</v>
      </c>
      <c r="AY113" s="58">
        <f t="shared" si="54"/>
        <v>0</v>
      </c>
      <c r="AZ113" s="25"/>
      <c r="BA113" s="43">
        <f t="shared" si="55"/>
        <v>-1.0331632238429256E-2</v>
      </c>
      <c r="BB113" s="34">
        <f t="shared" si="56"/>
        <v>-1.0208144258168295E-2</v>
      </c>
      <c r="BC113" s="34">
        <f t="shared" si="57"/>
        <v>-3.0304288688096648E-3</v>
      </c>
      <c r="BD113" s="57"/>
      <c r="BE113" s="25"/>
      <c r="BF113" s="43">
        <f>(Q113-(MAX($Q$3:Q113)))/(MAX($Q$3:Q113))</f>
        <v>-0.15514926109445309</v>
      </c>
      <c r="BG113" s="34">
        <f>(R113-(MAX($R$3:R113)))/(MAX($R$3:R113))</f>
        <v>-0.14936868201032308</v>
      </c>
      <c r="BH113" s="34">
        <f>(S113-(MAX($S$3:S113)))/(MAX($S$3:S113))</f>
        <v>-0.188400236005727</v>
      </c>
      <c r="BI113" s="42">
        <f>(T113-(MAX($T$3:T113)))/(MAX($T$3:T113))</f>
        <v>-0.25238180873596294</v>
      </c>
      <c r="BJ113" s="25"/>
      <c r="BK113" s="43">
        <f t="shared" si="58"/>
        <v>0</v>
      </c>
      <c r="BL113" s="34">
        <f t="shared" si="59"/>
        <v>0</v>
      </c>
      <c r="BM113" s="34">
        <f t="shared" si="69"/>
        <v>0</v>
      </c>
      <c r="BN113" s="42">
        <f t="shared" si="60"/>
        <v>0</v>
      </c>
      <c r="BO113" s="25"/>
      <c r="BP113" s="37">
        <f t="shared" si="77"/>
        <v>323.21110619141814</v>
      </c>
      <c r="BQ113" s="36">
        <f t="shared" si="77"/>
        <v>329.09381014551104</v>
      </c>
      <c r="BR113" s="36">
        <f t="shared" si="77"/>
        <v>380.85269484213791</v>
      </c>
      <c r="BS113" s="38">
        <f t="shared" si="77"/>
        <v>442.47370886825246</v>
      </c>
      <c r="BT113" s="25"/>
      <c r="BU113" s="43">
        <f t="shared" si="62"/>
        <v>0</v>
      </c>
      <c r="BV113" s="34">
        <f t="shared" si="63"/>
        <v>0</v>
      </c>
      <c r="BW113" s="34">
        <f t="shared" si="70"/>
        <v>0</v>
      </c>
      <c r="BX113" s="42">
        <f t="shared" si="64"/>
        <v>0</v>
      </c>
      <c r="BY113" s="25"/>
      <c r="BZ113" s="37">
        <f t="shared" si="78"/>
        <v>46.497690556151561</v>
      </c>
      <c r="CA113" s="36">
        <f t="shared" si="78"/>
        <v>46.621022720591846</v>
      </c>
      <c r="CB113" s="36">
        <f t="shared" si="78"/>
        <v>29.406334672241933</v>
      </c>
      <c r="CC113" s="38">
        <f t="shared" si="78"/>
        <v>25.447385819918114</v>
      </c>
    </row>
    <row r="114" spans="1:81">
      <c r="I114" s="65">
        <f t="shared" si="66"/>
        <v>40329</v>
      </c>
      <c r="J114" s="64"/>
      <c r="K114" s="43">
        <f t="shared" si="67"/>
        <v>-5.957011339995999E-2</v>
      </c>
      <c r="L114" s="34">
        <f t="shared" si="67"/>
        <v>-5.9403144602472313E-2</v>
      </c>
      <c r="M114" s="34">
        <v>-7.985053760707661E-2</v>
      </c>
      <c r="N114" s="42">
        <v>-7.9227392715457756E-2</v>
      </c>
      <c r="O114" s="84">
        <f t="shared" si="45"/>
        <v>-6.0403446733293321E-2</v>
      </c>
      <c r="P114" s="24"/>
      <c r="Q114" s="237">
        <v>14253.24</v>
      </c>
      <c r="R114" s="246">
        <v>14555.52</v>
      </c>
      <c r="S114" s="246">
        <f t="shared" si="79"/>
        <v>10467.878872001294</v>
      </c>
      <c r="T114" s="242">
        <f t="shared" si="79"/>
        <v>10562.801908915169</v>
      </c>
      <c r="U114" s="164">
        <f t="shared" si="79"/>
        <v>12996.16150307287</v>
      </c>
      <c r="V114" s="24"/>
      <c r="W114" s="62">
        <f t="shared" si="46"/>
        <v>0.42532399999999998</v>
      </c>
      <c r="X114" s="61">
        <f t="shared" si="74"/>
        <v>0.45555200000000007</v>
      </c>
      <c r="Y114" s="61">
        <f t="shared" si="74"/>
        <v>4.6787887200129441E-2</v>
      </c>
      <c r="Z114" s="60">
        <f t="shared" si="48"/>
        <v>5.6280190891516937E-2</v>
      </c>
      <c r="AA114" s="24"/>
      <c r="AB114" s="43"/>
      <c r="AC114" s="34"/>
      <c r="AD114" s="34"/>
      <c r="AE114" s="42"/>
      <c r="AF114" s="24"/>
      <c r="AG114" s="43"/>
      <c r="AH114" s="34"/>
      <c r="AI114" s="34"/>
      <c r="AJ114" s="42"/>
      <c r="AK114" s="25"/>
      <c r="AL114" s="43">
        <f t="shared" si="75"/>
        <v>-5.957011339995999E-2</v>
      </c>
      <c r="AM114" s="34">
        <f t="shared" si="75"/>
        <v>-5.9403144602472313E-2</v>
      </c>
      <c r="AN114" s="34">
        <f t="shared" si="75"/>
        <v>-7.985053760707661E-2</v>
      </c>
      <c r="AO114" s="42">
        <f t="shared" si="75"/>
        <v>-7.9227392715457756E-2</v>
      </c>
      <c r="AP114" s="34"/>
      <c r="AQ114" s="43">
        <f t="shared" si="76"/>
        <v>-5.957011339995999E-2</v>
      </c>
      <c r="AR114" s="34">
        <f t="shared" si="76"/>
        <v>-5.9403144602472313E-2</v>
      </c>
      <c r="AS114" s="34">
        <f t="shared" si="76"/>
        <v>-7.985053760707661E-2</v>
      </c>
      <c r="AT114" s="42">
        <f t="shared" si="76"/>
        <v>-7.9227392715457756E-2</v>
      </c>
      <c r="AU114" s="25"/>
      <c r="AV114" s="59">
        <f t="shared" si="51"/>
        <v>35.485984104840924</v>
      </c>
      <c r="AW114" s="30">
        <f t="shared" si="52"/>
        <v>35.287335886622358</v>
      </c>
      <c r="AX114" s="30">
        <f t="shared" si="53"/>
        <v>63.761083561391558</v>
      </c>
      <c r="AY114" s="58">
        <f t="shared" si="54"/>
        <v>62.769797564893693</v>
      </c>
      <c r="AZ114" s="25"/>
      <c r="BA114" s="43">
        <f t="shared" si="55"/>
        <v>1.9657279315497767E-2</v>
      </c>
      <c r="BB114" s="34">
        <f t="shared" si="56"/>
        <v>1.9824248112985443E-2</v>
      </c>
      <c r="BC114" s="34">
        <f t="shared" si="57"/>
        <v>-6.2314489161885422E-4</v>
      </c>
      <c r="BD114" s="57"/>
      <c r="BE114" s="25"/>
      <c r="BF114" s="43">
        <f>(Q114-(MAX($Q$3:Q114)))/(MAX($Q$3:Q114))</f>
        <v>-0.20547711541709657</v>
      </c>
      <c r="BG114" s="34">
        <f>(R114-(MAX($R$3:R114)))/(MAX($R$3:R114))</f>
        <v>-0.19989885719625544</v>
      </c>
      <c r="BH114" s="34">
        <f>(S114-(MAX($S$3:S114)))/(MAX($S$3:S114))</f>
        <v>-0.25320691348244617</v>
      </c>
      <c r="BI114" s="42">
        <f>(T114-(MAX($T$3:T114)))/(MAX($T$3:T114))</f>
        <v>-0.31161364877645903</v>
      </c>
      <c r="BJ114" s="25"/>
      <c r="BK114" s="43">
        <f t="shared" si="58"/>
        <v>0</v>
      </c>
      <c r="BL114" s="34">
        <f t="shared" si="59"/>
        <v>0</v>
      </c>
      <c r="BM114" s="34">
        <f t="shared" si="69"/>
        <v>0</v>
      </c>
      <c r="BN114" s="42">
        <f t="shared" si="60"/>
        <v>0</v>
      </c>
      <c r="BO114" s="25"/>
      <c r="BP114" s="37">
        <f t="shared" si="77"/>
        <v>323.21110619141814</v>
      </c>
      <c r="BQ114" s="36">
        <f t="shared" si="77"/>
        <v>329.09381014551104</v>
      </c>
      <c r="BR114" s="36">
        <f t="shared" si="77"/>
        <v>380.85269484213791</v>
      </c>
      <c r="BS114" s="38">
        <f t="shared" si="77"/>
        <v>442.47370886825246</v>
      </c>
      <c r="BT114" s="25"/>
      <c r="BU114" s="43">
        <f t="shared" si="62"/>
        <v>0</v>
      </c>
      <c r="BV114" s="34">
        <f t="shared" si="63"/>
        <v>0</v>
      </c>
      <c r="BW114" s="34">
        <f t="shared" si="70"/>
        <v>0</v>
      </c>
      <c r="BX114" s="42">
        <f t="shared" si="64"/>
        <v>0</v>
      </c>
      <c r="BY114" s="25"/>
      <c r="BZ114" s="37">
        <f t="shared" si="78"/>
        <v>46.497690556151561</v>
      </c>
      <c r="CA114" s="36">
        <f t="shared" si="78"/>
        <v>46.621022720591846</v>
      </c>
      <c r="CB114" s="36">
        <f t="shared" si="78"/>
        <v>29.406334672241933</v>
      </c>
      <c r="CC114" s="38">
        <f t="shared" si="78"/>
        <v>25.447385819918114</v>
      </c>
    </row>
    <row r="115" spans="1:81" s="69" customFormat="1">
      <c r="A115"/>
      <c r="B115" s="25"/>
      <c r="C115" s="24"/>
      <c r="D115" s="24"/>
      <c r="E115" s="24"/>
      <c r="F115" s="24"/>
      <c r="G115" s="24"/>
      <c r="H115"/>
      <c r="I115" s="112">
        <f t="shared" si="66"/>
        <v>40359</v>
      </c>
      <c r="J115" s="113"/>
      <c r="K115" s="114">
        <f t="shared" si="67"/>
        <v>-2.4324293985086842E-2</v>
      </c>
      <c r="L115" s="115">
        <f t="shared" si="67"/>
        <v>-2.4098761157279158E-2</v>
      </c>
      <c r="M115" s="115">
        <v>-5.234864473640588E-2</v>
      </c>
      <c r="N115" s="116">
        <v>-5.734524268538066E-2</v>
      </c>
      <c r="O115" s="130">
        <f t="shared" si="45"/>
        <v>-2.5157627318420174E-2</v>
      </c>
      <c r="P115" s="111"/>
      <c r="Q115" s="236">
        <v>13906.54</v>
      </c>
      <c r="R115" s="245">
        <v>14204.75</v>
      </c>
      <c r="S115" s="245">
        <f t="shared" si="79"/>
        <v>9919.8995997871698</v>
      </c>
      <c r="T115" s="241">
        <f t="shared" si="79"/>
        <v>9957.0754700108264</v>
      </c>
      <c r="U115" s="163">
        <f t="shared" si="79"/>
        <v>12669.208915408562</v>
      </c>
      <c r="V115" s="111"/>
      <c r="W115" s="118">
        <f t="shared" si="46"/>
        <v>0.39065400000000011</v>
      </c>
      <c r="X115" s="119">
        <f t="shared" si="74"/>
        <v>0.42047499999999999</v>
      </c>
      <c r="Y115" s="119">
        <f t="shared" si="74"/>
        <v>-8.0100400212830217E-3</v>
      </c>
      <c r="Z115" s="120">
        <f t="shared" si="48"/>
        <v>-4.2924529989173607E-3</v>
      </c>
      <c r="AA115" s="111"/>
      <c r="AB115" s="114">
        <f>(Q115-Q112)/Q112</f>
        <v>-7.4659797971463604E-2</v>
      </c>
      <c r="AC115" s="115">
        <f>(R115-R112)/R112</f>
        <v>-7.4168219523434317E-2</v>
      </c>
      <c r="AD115" s="115">
        <f>(S115-S112)/S112</f>
        <v>-0.11425369743038907</v>
      </c>
      <c r="AE115" s="116">
        <f>(T115-T112)/T112</f>
        <v>-0.11569688707194545</v>
      </c>
      <c r="AF115" s="111"/>
      <c r="AG115" s="114"/>
      <c r="AH115" s="115"/>
      <c r="AI115" s="115"/>
      <c r="AJ115" s="116"/>
      <c r="AK115" s="110"/>
      <c r="AL115" s="114">
        <f t="shared" si="75"/>
        <v>-2.4324293985086842E-2</v>
      </c>
      <c r="AM115" s="115">
        <f t="shared" si="75"/>
        <v>-2.4098761157279158E-2</v>
      </c>
      <c r="AN115" s="115">
        <f t="shared" si="75"/>
        <v>-5.234864473640588E-2</v>
      </c>
      <c r="AO115" s="116">
        <f t="shared" si="75"/>
        <v>-5.734524268538066E-2</v>
      </c>
      <c r="AP115" s="115"/>
      <c r="AQ115" s="114">
        <f t="shared" si="76"/>
        <v>-2.4324293985086842E-2</v>
      </c>
      <c r="AR115" s="115">
        <f t="shared" si="76"/>
        <v>-2.4098761157279158E-2</v>
      </c>
      <c r="AS115" s="115">
        <f t="shared" si="76"/>
        <v>-5.234864473640588E-2</v>
      </c>
      <c r="AT115" s="116">
        <f t="shared" si="76"/>
        <v>-5.734524268538066E-2</v>
      </c>
      <c r="AU115" s="110"/>
      <c r="AV115" s="121">
        <f t="shared" si="51"/>
        <v>5.9167127787293197</v>
      </c>
      <c r="AW115" s="122">
        <f t="shared" si="52"/>
        <v>5.807502893155867</v>
      </c>
      <c r="AX115" s="122">
        <f t="shared" si="53"/>
        <v>27.403806057384351</v>
      </c>
      <c r="AY115" s="123">
        <f t="shared" si="54"/>
        <v>32.88476858645204</v>
      </c>
      <c r="AZ115" s="110"/>
      <c r="BA115" s="114">
        <f t="shared" si="55"/>
        <v>3.3020948700293817E-2</v>
      </c>
      <c r="BB115" s="115">
        <f t="shared" si="56"/>
        <v>3.3246481528101501E-2</v>
      </c>
      <c r="BC115" s="115">
        <f t="shared" si="57"/>
        <v>4.9965979489747792E-3</v>
      </c>
      <c r="BD115" s="124"/>
      <c r="BE115" s="110"/>
      <c r="BF115" s="114">
        <f>(Q115-(MAX($Q$3:Q115)))/(MAX($Q$3:Q115))</f>
        <v>-0.22480332363957031</v>
      </c>
      <c r="BG115" s="115">
        <f>(R115-(MAX($R$3:R115)))/(MAX($R$3:R115))</f>
        <v>-0.219180303538349</v>
      </c>
      <c r="BH115" s="115">
        <f>(S115-(MAX($S$3:S115)))/(MAX($S$3:S115))</f>
        <v>-0.29230051946015762</v>
      </c>
      <c r="BI115" s="116">
        <f>(T115-(MAX($T$3:T115)))/(MAX($T$3:T115))</f>
        <v>-0.35108933114867674</v>
      </c>
      <c r="BJ115" s="110"/>
      <c r="BK115" s="114">
        <f t="shared" si="58"/>
        <v>0</v>
      </c>
      <c r="BL115" s="115">
        <f t="shared" si="59"/>
        <v>0</v>
      </c>
      <c r="BM115" s="115">
        <f t="shared" si="69"/>
        <v>0</v>
      </c>
      <c r="BN115" s="116">
        <f t="shared" si="60"/>
        <v>0</v>
      </c>
      <c r="BO115" s="110"/>
      <c r="BP115" s="125">
        <f t="shared" si="77"/>
        <v>323.21110619141814</v>
      </c>
      <c r="BQ115" s="126">
        <f t="shared" si="77"/>
        <v>329.09381014551104</v>
      </c>
      <c r="BR115" s="126">
        <f t="shared" si="77"/>
        <v>380.85269484213791</v>
      </c>
      <c r="BS115" s="127">
        <f t="shared" si="77"/>
        <v>442.47370886825246</v>
      </c>
      <c r="BT115" s="110"/>
      <c r="BU115" s="114">
        <f t="shared" si="62"/>
        <v>-7.4659797971463604E-2</v>
      </c>
      <c r="BV115" s="115">
        <f t="shared" si="63"/>
        <v>-7.4168219523434317E-2</v>
      </c>
      <c r="BW115" s="115">
        <f t="shared" si="70"/>
        <v>-0.11425369743038907</v>
      </c>
      <c r="BX115" s="116">
        <f t="shared" si="64"/>
        <v>-0.11569688707194545</v>
      </c>
      <c r="BY115" s="110"/>
      <c r="BZ115" s="125">
        <f t="shared" si="78"/>
        <v>43.026182373089654</v>
      </c>
      <c r="CA115" s="126">
        <f t="shared" si="78"/>
        <v>43.163224473043968</v>
      </c>
      <c r="CB115" s="126">
        <f t="shared" si="78"/>
        <v>26.046552208062845</v>
      </c>
      <c r="CC115" s="127">
        <f t="shared" si="78"/>
        <v>22.50320249643482</v>
      </c>
    </row>
    <row r="116" spans="1:81">
      <c r="I116" s="65">
        <f t="shared" si="66"/>
        <v>40390</v>
      </c>
      <c r="J116" s="64"/>
      <c r="K116" s="43">
        <f t="shared" si="67"/>
        <v>6.5182281142541543E-2</v>
      </c>
      <c r="L116" s="34">
        <f t="shared" si="67"/>
        <v>6.6706559425544265E-2</v>
      </c>
      <c r="M116" s="34">
        <v>7.0060574966622546E-2</v>
      </c>
      <c r="N116" s="42">
        <v>7.0834165159969986E-2</v>
      </c>
      <c r="O116" s="84">
        <f t="shared" si="45"/>
        <v>6.4348947809208204E-2</v>
      </c>
      <c r="P116" s="24"/>
      <c r="Q116" s="237">
        <v>14813</v>
      </c>
      <c r="R116" s="246">
        <v>15152.3</v>
      </c>
      <c r="S116" s="246">
        <f t="shared" si="79"/>
        <v>10614.893469359427</v>
      </c>
      <c r="T116" s="242">
        <f t="shared" si="79"/>
        <v>10662.376598363859</v>
      </c>
      <c r="U116" s="164">
        <f t="shared" si="79"/>
        <v>13484.459178690144</v>
      </c>
      <c r="V116" s="24"/>
      <c r="W116" s="62">
        <f t="shared" si="46"/>
        <v>0.48130000000000001</v>
      </c>
      <c r="X116" s="61">
        <f t="shared" si="74"/>
        <v>0.51522999999999997</v>
      </c>
      <c r="Y116" s="61">
        <f t="shared" si="74"/>
        <v>6.148934693594274E-2</v>
      </c>
      <c r="Z116" s="60">
        <f t="shared" si="48"/>
        <v>6.6237659836385868E-2</v>
      </c>
      <c r="AA116" s="24"/>
      <c r="AB116" s="43"/>
      <c r="AC116" s="34"/>
      <c r="AD116" s="34"/>
      <c r="AE116" s="42"/>
      <c r="AF116" s="24"/>
      <c r="AG116" s="43"/>
      <c r="AH116" s="34"/>
      <c r="AI116" s="34"/>
      <c r="AJ116" s="42"/>
      <c r="AK116" s="25"/>
      <c r="AL116" s="43">
        <f t="shared" si="75"/>
        <v>6.5182281142541543E-2</v>
      </c>
      <c r="AM116" s="34">
        <f t="shared" si="75"/>
        <v>6.6706559425544265E-2</v>
      </c>
      <c r="AN116" s="34">
        <f t="shared" si="75"/>
        <v>7.0060574966622546E-2</v>
      </c>
      <c r="AO116" s="42">
        <f t="shared" si="75"/>
        <v>7.0834165159969986E-2</v>
      </c>
      <c r="AP116" s="34"/>
      <c r="AQ116" s="43">
        <f t="shared" si="76"/>
        <v>0</v>
      </c>
      <c r="AR116" s="34">
        <f t="shared" si="76"/>
        <v>0</v>
      </c>
      <c r="AS116" s="34">
        <f t="shared" si="76"/>
        <v>0</v>
      </c>
      <c r="AT116" s="42">
        <f t="shared" si="76"/>
        <v>0</v>
      </c>
      <c r="AU116" s="25"/>
      <c r="AV116" s="59">
        <f t="shared" si="51"/>
        <v>0</v>
      </c>
      <c r="AW116" s="30">
        <f t="shared" si="52"/>
        <v>0</v>
      </c>
      <c r="AX116" s="30">
        <f t="shared" si="53"/>
        <v>0</v>
      </c>
      <c r="AY116" s="58">
        <f t="shared" si="54"/>
        <v>0</v>
      </c>
      <c r="AZ116" s="25"/>
      <c r="BA116" s="43">
        <f t="shared" si="55"/>
        <v>-5.6518840174284435E-3</v>
      </c>
      <c r="BB116" s="34">
        <f t="shared" si="56"/>
        <v>-4.1276057344257211E-3</v>
      </c>
      <c r="BC116" s="34">
        <f t="shared" si="57"/>
        <v>-7.7359019334743984E-4</v>
      </c>
      <c r="BD116" s="57"/>
      <c r="BE116" s="25"/>
      <c r="BF116" s="43">
        <f>(Q116-(MAX($Q$3:Q116)))/(MAX($Q$3:Q116))</f>
        <v>-0.17427423594028102</v>
      </c>
      <c r="BG116" s="34">
        <f>(R116-(MAX($R$3:R116)))/(MAX($R$3:R116))</f>
        <v>-0.16709450805569448</v>
      </c>
      <c r="BH116" s="34">
        <f>(S116-(MAX($S$3:S116)))/(MAX($S$3:S116))</f>
        <v>-0.24271868694995619</v>
      </c>
      <c r="BI116" s="42">
        <f>(T116-(MAX($T$3:T116)))/(MAX($T$3:T116))</f>
        <v>-0.30512428565719552</v>
      </c>
      <c r="BJ116" s="25"/>
      <c r="BK116" s="43">
        <f t="shared" si="58"/>
        <v>0</v>
      </c>
      <c r="BL116" s="34">
        <f t="shared" si="59"/>
        <v>0</v>
      </c>
      <c r="BM116" s="34">
        <f t="shared" si="69"/>
        <v>0</v>
      </c>
      <c r="BN116" s="42">
        <f t="shared" si="60"/>
        <v>0</v>
      </c>
      <c r="BO116" s="25"/>
      <c r="BP116" s="37">
        <f t="shared" ref="BP116:BS131" si="80">BP115*(1+BK116)</f>
        <v>323.21110619141814</v>
      </c>
      <c r="BQ116" s="36">
        <f t="shared" si="80"/>
        <v>329.09381014551104</v>
      </c>
      <c r="BR116" s="36">
        <f t="shared" si="80"/>
        <v>380.85269484213791</v>
      </c>
      <c r="BS116" s="38">
        <f t="shared" si="80"/>
        <v>442.47370886825246</v>
      </c>
      <c r="BT116" s="25"/>
      <c r="BU116" s="43">
        <f t="shared" si="62"/>
        <v>0</v>
      </c>
      <c r="BV116" s="34">
        <f t="shared" si="63"/>
        <v>0</v>
      </c>
      <c r="BW116" s="34">
        <f t="shared" si="70"/>
        <v>0</v>
      </c>
      <c r="BX116" s="42">
        <f t="shared" si="64"/>
        <v>0</v>
      </c>
      <c r="BY116" s="25"/>
      <c r="BZ116" s="37">
        <f t="shared" ref="BZ116:CC131" si="81">BZ115*(1+BU116)</f>
        <v>43.026182373089654</v>
      </c>
      <c r="CA116" s="36">
        <f t="shared" si="81"/>
        <v>43.163224473043968</v>
      </c>
      <c r="CB116" s="36">
        <f t="shared" si="81"/>
        <v>26.046552208062845</v>
      </c>
      <c r="CC116" s="38">
        <f t="shared" si="81"/>
        <v>22.50320249643482</v>
      </c>
    </row>
    <row r="117" spans="1:81">
      <c r="I117" s="65">
        <f t="shared" si="66"/>
        <v>40421</v>
      </c>
      <c r="J117" s="64"/>
      <c r="K117" s="43">
        <f t="shared" si="67"/>
        <v>-2.0652804968608662E-2</v>
      </c>
      <c r="L117" s="34">
        <f t="shared" si="67"/>
        <v>-2.164357886261481E-2</v>
      </c>
      <c r="M117" s="34">
        <v>-4.5140023972976007E-2</v>
      </c>
      <c r="N117" s="42">
        <v>-4.6753365012496828E-2</v>
      </c>
      <c r="O117" s="84">
        <f t="shared" si="45"/>
        <v>-2.1486138301941994E-2</v>
      </c>
      <c r="P117" s="24"/>
      <c r="Q117" s="237">
        <v>14507.07</v>
      </c>
      <c r="R117" s="246">
        <v>14824.35</v>
      </c>
      <c r="S117" s="246">
        <f t="shared" ref="S117:U132" si="82">S116*(1+M117)</f>
        <v>10135.736923681956</v>
      </c>
      <c r="T117" s="242">
        <f t="shared" si="82"/>
        <v>10163.874613359849</v>
      </c>
      <c r="U117" s="164">
        <f t="shared" si="82"/>
        <v>13194.730223849916</v>
      </c>
      <c r="V117" s="24"/>
      <c r="W117" s="62">
        <f t="shared" si="46"/>
        <v>0.45070699999999997</v>
      </c>
      <c r="X117" s="61">
        <f t="shared" si="74"/>
        <v>0.48243500000000006</v>
      </c>
      <c r="Y117" s="61">
        <f t="shared" si="74"/>
        <v>1.3573692368195589E-2</v>
      </c>
      <c r="Z117" s="60">
        <f t="shared" si="48"/>
        <v>1.6387461335984881E-2</v>
      </c>
      <c r="AA117" s="24"/>
      <c r="AB117" s="43"/>
      <c r="AC117" s="34"/>
      <c r="AD117" s="34"/>
      <c r="AE117" s="42"/>
      <c r="AF117" s="24"/>
      <c r="AG117" s="43"/>
      <c r="AH117" s="34"/>
      <c r="AI117" s="34"/>
      <c r="AJ117" s="42"/>
      <c r="AK117" s="25"/>
      <c r="AL117" s="43">
        <f t="shared" si="75"/>
        <v>-2.0652804968608662E-2</v>
      </c>
      <c r="AM117" s="34">
        <f t="shared" si="75"/>
        <v>-2.164357886261481E-2</v>
      </c>
      <c r="AN117" s="34">
        <f t="shared" si="75"/>
        <v>-4.5140023972976007E-2</v>
      </c>
      <c r="AO117" s="42">
        <f t="shared" si="75"/>
        <v>-4.6753365012496828E-2</v>
      </c>
      <c r="AP117" s="34"/>
      <c r="AQ117" s="43">
        <f t="shared" si="76"/>
        <v>-2.0652804968608662E-2</v>
      </c>
      <c r="AR117" s="34">
        <f t="shared" si="76"/>
        <v>-2.164357886261481E-2</v>
      </c>
      <c r="AS117" s="34">
        <f t="shared" si="76"/>
        <v>-4.5140023972976007E-2</v>
      </c>
      <c r="AT117" s="42">
        <f t="shared" si="76"/>
        <v>-4.6753365012496828E-2</v>
      </c>
      <c r="AU117" s="25"/>
      <c r="AV117" s="59">
        <f t="shared" si="51"/>
        <v>4.2653835307138666</v>
      </c>
      <c r="AW117" s="30">
        <f t="shared" si="52"/>
        <v>4.6844450598222656</v>
      </c>
      <c r="AX117" s="30">
        <f t="shared" si="53"/>
        <v>20.376217642808484</v>
      </c>
      <c r="AY117" s="58">
        <f t="shared" si="54"/>
        <v>21.858771399917629</v>
      </c>
      <c r="AZ117" s="25"/>
      <c r="BA117" s="43">
        <f t="shared" si="55"/>
        <v>2.6100560043888166E-2</v>
      </c>
      <c r="BB117" s="34">
        <f t="shared" si="56"/>
        <v>2.5109786149882019E-2</v>
      </c>
      <c r="BC117" s="34">
        <f t="shared" si="57"/>
        <v>1.6133410395208214E-3</v>
      </c>
      <c r="BD117" s="57"/>
      <c r="BE117" s="25"/>
      <c r="BF117" s="43">
        <f>(Q117-(MAX($Q$3:Q117)))/(MAX($Q$3:Q117))</f>
        <v>-0.19132778910296178</v>
      </c>
      <c r="BG117" s="34">
        <f>(R117-(MAX($R$3:R117)))/(MAX($R$3:R117))</f>
        <v>-0.18512156375569608</v>
      </c>
      <c r="BH117" s="34">
        <f>(S117-(MAX($S$3:S117)))/(MAX($S$3:S117))</f>
        <v>-0.27690238357532193</v>
      </c>
      <c r="BI117" s="42">
        <f>(T117-(MAX($T$3:T117)))/(MAX($T$3:T117))</f>
        <v>-0.33761206356818413</v>
      </c>
      <c r="BJ117" s="25"/>
      <c r="BK117" s="43">
        <f t="shared" si="58"/>
        <v>0</v>
      </c>
      <c r="BL117" s="34">
        <f t="shared" si="59"/>
        <v>0</v>
      </c>
      <c r="BM117" s="34">
        <f t="shared" si="69"/>
        <v>0</v>
      </c>
      <c r="BN117" s="42">
        <f t="shared" si="60"/>
        <v>0</v>
      </c>
      <c r="BO117" s="25"/>
      <c r="BP117" s="37">
        <f t="shared" si="80"/>
        <v>323.21110619141814</v>
      </c>
      <c r="BQ117" s="36">
        <f t="shared" si="80"/>
        <v>329.09381014551104</v>
      </c>
      <c r="BR117" s="36">
        <f t="shared" si="80"/>
        <v>380.85269484213791</v>
      </c>
      <c r="BS117" s="38">
        <f t="shared" si="80"/>
        <v>442.47370886825246</v>
      </c>
      <c r="BT117" s="25"/>
      <c r="BU117" s="43">
        <f t="shared" si="62"/>
        <v>0</v>
      </c>
      <c r="BV117" s="34">
        <f t="shared" si="63"/>
        <v>0</v>
      </c>
      <c r="BW117" s="34">
        <f t="shared" si="70"/>
        <v>0</v>
      </c>
      <c r="BX117" s="42">
        <f t="shared" si="64"/>
        <v>0</v>
      </c>
      <c r="BY117" s="25"/>
      <c r="BZ117" s="37">
        <f t="shared" si="81"/>
        <v>43.026182373089654</v>
      </c>
      <c r="CA117" s="36">
        <f t="shared" si="81"/>
        <v>43.163224473043968</v>
      </c>
      <c r="CB117" s="36">
        <f t="shared" si="81"/>
        <v>26.046552208062845</v>
      </c>
      <c r="CC117" s="38">
        <f t="shared" si="81"/>
        <v>22.50320249643482</v>
      </c>
    </row>
    <row r="118" spans="1:81" s="69" customFormat="1">
      <c r="A118"/>
      <c r="B118" s="25"/>
      <c r="C118" s="24"/>
      <c r="D118" s="24"/>
      <c r="E118" s="24"/>
      <c r="F118" s="24"/>
      <c r="G118" s="24"/>
      <c r="H118"/>
      <c r="I118" s="112">
        <f t="shared" si="66"/>
        <v>40451</v>
      </c>
      <c r="J118" s="113"/>
      <c r="K118" s="114">
        <f t="shared" si="67"/>
        <v>5.8475626022346239E-2</v>
      </c>
      <c r="L118" s="115">
        <f t="shared" si="67"/>
        <v>5.8623143679149559E-2</v>
      </c>
      <c r="M118" s="115">
        <v>8.924139111580276E-2</v>
      </c>
      <c r="N118" s="116">
        <v>7.7410567764978344E-2</v>
      </c>
      <c r="O118" s="130">
        <f t="shared" si="45"/>
        <v>5.7642292689012907E-2</v>
      </c>
      <c r="P118" s="111"/>
      <c r="Q118" s="236">
        <v>15355.38</v>
      </c>
      <c r="R118" s="245">
        <v>15693.4</v>
      </c>
      <c r="S118" s="245">
        <f t="shared" si="82"/>
        <v>11040.264186735141</v>
      </c>
      <c r="T118" s="241">
        <f t="shared" si="82"/>
        <v>10950.665917872084</v>
      </c>
      <c r="U118" s="163">
        <f t="shared" si="82"/>
        <v>13955.304725365639</v>
      </c>
      <c r="V118" s="111"/>
      <c r="W118" s="118">
        <f t="shared" si="46"/>
        <v>0.53553799999999996</v>
      </c>
      <c r="X118" s="119">
        <f t="shared" si="74"/>
        <v>0.56933999999999996</v>
      </c>
      <c r="Y118" s="119">
        <f t="shared" si="74"/>
        <v>0.10402641867351413</v>
      </c>
      <c r="Z118" s="120">
        <f t="shared" si="48"/>
        <v>9.5066591787208388E-2</v>
      </c>
      <c r="AA118" s="111"/>
      <c r="AB118" s="114">
        <f>(Q118-Q115)/Q115</f>
        <v>0.10418407454334423</v>
      </c>
      <c r="AC118" s="115">
        <f>(R118-R115)/R115</f>
        <v>0.10479945088790719</v>
      </c>
      <c r="AD118" s="115">
        <f>(S118-S115)/S115</f>
        <v>0.11294112159885254</v>
      </c>
      <c r="AE118" s="116">
        <f>(T118-T115)/T115</f>
        <v>9.978737741355867E-2</v>
      </c>
      <c r="AF118" s="111"/>
      <c r="AG118" s="114"/>
      <c r="AH118" s="115"/>
      <c r="AI118" s="115"/>
      <c r="AJ118" s="116"/>
      <c r="AK118" s="110"/>
      <c r="AL118" s="114">
        <f t="shared" si="75"/>
        <v>5.8475626022346239E-2</v>
      </c>
      <c r="AM118" s="115">
        <f t="shared" si="75"/>
        <v>5.8623143679149559E-2</v>
      </c>
      <c r="AN118" s="115">
        <f t="shared" si="75"/>
        <v>8.924139111580276E-2</v>
      </c>
      <c r="AO118" s="116">
        <f t="shared" si="75"/>
        <v>7.7410567764978344E-2</v>
      </c>
      <c r="AP118" s="115"/>
      <c r="AQ118" s="114">
        <f t="shared" si="76"/>
        <v>0</v>
      </c>
      <c r="AR118" s="115">
        <f t="shared" si="76"/>
        <v>0</v>
      </c>
      <c r="AS118" s="115">
        <f t="shared" si="76"/>
        <v>0</v>
      </c>
      <c r="AT118" s="116">
        <f t="shared" si="76"/>
        <v>0</v>
      </c>
      <c r="AU118" s="110"/>
      <c r="AV118" s="121">
        <f t="shared" si="51"/>
        <v>0</v>
      </c>
      <c r="AW118" s="122">
        <f t="shared" si="52"/>
        <v>0</v>
      </c>
      <c r="AX118" s="122">
        <f t="shared" si="53"/>
        <v>0</v>
      </c>
      <c r="AY118" s="123">
        <f t="shared" si="54"/>
        <v>0</v>
      </c>
      <c r="AZ118" s="110"/>
      <c r="BA118" s="114">
        <f t="shared" si="55"/>
        <v>-1.8934941742632105E-2</v>
      </c>
      <c r="BB118" s="115">
        <f t="shared" si="56"/>
        <v>-1.8787424085828786E-2</v>
      </c>
      <c r="BC118" s="115">
        <f t="shared" si="57"/>
        <v>1.1830823350824415E-2</v>
      </c>
      <c r="BD118" s="124"/>
      <c r="BE118" s="110"/>
      <c r="BF118" s="114">
        <f>(Q118-(MAX($Q$3:Q118)))/(MAX($Q$3:Q118))</f>
        <v>-0.14404017532388261</v>
      </c>
      <c r="BG118" s="115">
        <f>(R118-(MAX($R$3:R118)))/(MAX($R$3:R118))</f>
        <v>-0.1373508281067056</v>
      </c>
      <c r="BH118" s="115">
        <f>(S118-(MAX($S$3:S118)))/(MAX($S$3:S118))</f>
        <v>-0.21237214637306251</v>
      </c>
      <c r="BI118" s="116">
        <f>(T118-(MAX($T$3:T118)))/(MAX($T$3:T118))</f>
        <v>-0.28633623732832492</v>
      </c>
      <c r="BJ118" s="110"/>
      <c r="BK118" s="114">
        <f t="shared" si="58"/>
        <v>0.10418407454334423</v>
      </c>
      <c r="BL118" s="115">
        <f t="shared" si="59"/>
        <v>0.10479945088790719</v>
      </c>
      <c r="BM118" s="115">
        <f t="shared" si="69"/>
        <v>0.11294112159885254</v>
      </c>
      <c r="BN118" s="116">
        <f t="shared" si="60"/>
        <v>9.978737741355867E-2</v>
      </c>
      <c r="BO118" s="110"/>
      <c r="BP118" s="125">
        <f t="shared" si="80"/>
        <v>356.88455617210161</v>
      </c>
      <c r="BQ118" s="126">
        <f t="shared" si="80"/>
        <v>363.58266073936977</v>
      </c>
      <c r="BR118" s="126">
        <f t="shared" si="80"/>
        <v>423.8666253615545</v>
      </c>
      <c r="BS118" s="127">
        <f t="shared" si="80"/>
        <v>486.62699985066587</v>
      </c>
      <c r="BT118" s="110"/>
      <c r="BU118" s="114">
        <f t="shared" si="62"/>
        <v>0</v>
      </c>
      <c r="BV118" s="115">
        <f t="shared" si="63"/>
        <v>0</v>
      </c>
      <c r="BW118" s="115">
        <f t="shared" si="70"/>
        <v>0</v>
      </c>
      <c r="BX118" s="116">
        <f t="shared" si="64"/>
        <v>0</v>
      </c>
      <c r="BY118" s="110"/>
      <c r="BZ118" s="125">
        <f t="shared" si="81"/>
        <v>43.026182373089654</v>
      </c>
      <c r="CA118" s="126">
        <f t="shared" si="81"/>
        <v>43.163224473043968</v>
      </c>
      <c r="CB118" s="126">
        <f t="shared" si="81"/>
        <v>26.046552208062845</v>
      </c>
      <c r="CC118" s="127">
        <f t="shared" si="81"/>
        <v>22.50320249643482</v>
      </c>
    </row>
    <row r="119" spans="1:81">
      <c r="I119" s="65">
        <f t="shared" si="66"/>
        <v>40482</v>
      </c>
      <c r="J119" s="64"/>
      <c r="K119" s="43">
        <f t="shared" si="67"/>
        <v>1.9839951860520566E-2</v>
      </c>
      <c r="L119" s="34">
        <f t="shared" si="67"/>
        <v>2.1286655536722376E-2</v>
      </c>
      <c r="M119" s="34">
        <v>3.8052332434060476E-2</v>
      </c>
      <c r="N119" s="42">
        <v>2.5894544977720368E-2</v>
      </c>
      <c r="O119" s="84">
        <f t="shared" si="45"/>
        <v>1.9006618527187234E-2</v>
      </c>
      <c r="P119" s="24"/>
      <c r="Q119" s="237">
        <v>15660.03</v>
      </c>
      <c r="R119" s="246">
        <v>16027.46</v>
      </c>
      <c r="S119" s="246">
        <f t="shared" si="82"/>
        <v>11460.371989728639</v>
      </c>
      <c r="T119" s="242">
        <f t="shared" si="82"/>
        <v>11234.228429018412</v>
      </c>
      <c r="U119" s="164">
        <f t="shared" si="82"/>
        <v>14220.547878711319</v>
      </c>
      <c r="V119" s="24"/>
      <c r="W119" s="62">
        <f t="shared" si="46"/>
        <v>0.56600300000000003</v>
      </c>
      <c r="X119" s="61">
        <f t="shared" si="74"/>
        <v>0.60274599999999989</v>
      </c>
      <c r="Y119" s="61">
        <f t="shared" si="74"/>
        <v>0.14603719897286391</v>
      </c>
      <c r="Z119" s="60">
        <f t="shared" si="48"/>
        <v>0.12342284290184125</v>
      </c>
      <c r="AA119" s="24"/>
      <c r="AB119" s="43"/>
      <c r="AC119" s="34"/>
      <c r="AD119" s="34"/>
      <c r="AE119" s="42"/>
      <c r="AF119" s="24"/>
      <c r="AG119" s="43"/>
      <c r="AH119" s="34"/>
      <c r="AI119" s="34"/>
      <c r="AJ119" s="42"/>
      <c r="AK119" s="25"/>
      <c r="AL119" s="43">
        <f t="shared" si="75"/>
        <v>1.9839951860520566E-2</v>
      </c>
      <c r="AM119" s="34">
        <f t="shared" si="75"/>
        <v>2.1286655536722376E-2</v>
      </c>
      <c r="AN119" s="34">
        <f t="shared" si="75"/>
        <v>3.8052332434060476E-2</v>
      </c>
      <c r="AO119" s="42">
        <f t="shared" si="75"/>
        <v>2.5894544977720368E-2</v>
      </c>
      <c r="AP119" s="34"/>
      <c r="AQ119" s="43">
        <f t="shared" si="76"/>
        <v>0</v>
      </c>
      <c r="AR119" s="34">
        <f t="shared" si="76"/>
        <v>0</v>
      </c>
      <c r="AS119" s="34">
        <f t="shared" si="76"/>
        <v>0</v>
      </c>
      <c r="AT119" s="42">
        <f t="shared" si="76"/>
        <v>0</v>
      </c>
      <c r="AU119" s="25"/>
      <c r="AV119" s="59">
        <f t="shared" si="51"/>
        <v>0</v>
      </c>
      <c r="AW119" s="30">
        <f t="shared" si="52"/>
        <v>0</v>
      </c>
      <c r="AX119" s="30">
        <f t="shared" si="53"/>
        <v>0</v>
      </c>
      <c r="AY119" s="58">
        <f t="shared" si="54"/>
        <v>0</v>
      </c>
      <c r="AZ119" s="25"/>
      <c r="BA119" s="43">
        <f t="shared" si="55"/>
        <v>-6.0545931171998024E-3</v>
      </c>
      <c r="BB119" s="34">
        <f t="shared" si="56"/>
        <v>-4.607889440997992E-3</v>
      </c>
      <c r="BC119" s="34">
        <f t="shared" si="57"/>
        <v>1.2157787456340108E-2</v>
      </c>
      <c r="BD119" s="57"/>
      <c r="BE119" s="25"/>
      <c r="BF119" s="43">
        <f>(Q119-(MAX($Q$3:Q119)))/(MAX($Q$3:Q119))</f>
        <v>-0.12705797360776874</v>
      </c>
      <c r="BG119" s="34">
        <f>(R119-(MAX($R$3:R119)))/(MAX($R$3:R119))</f>
        <v>-0.11898791233557421</v>
      </c>
      <c r="BH119" s="34">
        <f>(S119-(MAX($S$3:S119)))/(MAX($S$3:S119))</f>
        <v>-0.18240106945252474</v>
      </c>
      <c r="BI119" s="42">
        <f>(T119-(MAX($T$3:T119)))/(MAX($T$3:T119))</f>
        <v>-0.26785623892685406</v>
      </c>
      <c r="BJ119" s="25"/>
      <c r="BK119" s="43">
        <f t="shared" si="58"/>
        <v>0</v>
      </c>
      <c r="BL119" s="34">
        <f t="shared" si="59"/>
        <v>0</v>
      </c>
      <c r="BM119" s="34">
        <f t="shared" si="69"/>
        <v>0</v>
      </c>
      <c r="BN119" s="42">
        <f t="shared" si="60"/>
        <v>0</v>
      </c>
      <c r="BO119" s="25"/>
      <c r="BP119" s="37">
        <f t="shared" si="80"/>
        <v>356.88455617210161</v>
      </c>
      <c r="BQ119" s="36">
        <f t="shared" si="80"/>
        <v>363.58266073936977</v>
      </c>
      <c r="BR119" s="36">
        <f t="shared" si="80"/>
        <v>423.8666253615545</v>
      </c>
      <c r="BS119" s="38">
        <f t="shared" si="80"/>
        <v>486.62699985066587</v>
      </c>
      <c r="BT119" s="25"/>
      <c r="BU119" s="43">
        <f t="shared" si="62"/>
        <v>0</v>
      </c>
      <c r="BV119" s="34">
        <f t="shared" si="63"/>
        <v>0</v>
      </c>
      <c r="BW119" s="34">
        <f t="shared" si="70"/>
        <v>0</v>
      </c>
      <c r="BX119" s="42">
        <f t="shared" si="64"/>
        <v>0</v>
      </c>
      <c r="BY119" s="25"/>
      <c r="BZ119" s="37">
        <f t="shared" si="81"/>
        <v>43.026182373089654</v>
      </c>
      <c r="CA119" s="36">
        <f t="shared" si="81"/>
        <v>43.163224473043968</v>
      </c>
      <c r="CB119" s="36">
        <f t="shared" si="81"/>
        <v>26.046552208062845</v>
      </c>
      <c r="CC119" s="38">
        <f t="shared" si="81"/>
        <v>22.50320249643482</v>
      </c>
    </row>
    <row r="120" spans="1:81">
      <c r="I120" s="65">
        <f t="shared" si="66"/>
        <v>40512</v>
      </c>
      <c r="J120" s="64"/>
      <c r="K120" s="43">
        <f t="shared" si="67"/>
        <v>-1.7111078331267571E-2</v>
      </c>
      <c r="L120" s="34">
        <f t="shared" si="67"/>
        <v>-1.8055886584649072E-2</v>
      </c>
      <c r="M120" s="34">
        <v>1.2616131490372773E-4</v>
      </c>
      <c r="N120" s="42">
        <v>-4.6323503992810044E-3</v>
      </c>
      <c r="O120" s="84">
        <f t="shared" si="45"/>
        <v>-1.7944411664600902E-2</v>
      </c>
      <c r="P120" s="24"/>
      <c r="Q120" s="237">
        <v>15392.07</v>
      </c>
      <c r="R120" s="246">
        <v>15738.07</v>
      </c>
      <c r="S120" s="246">
        <f t="shared" si="82"/>
        <v>11461.817845328149</v>
      </c>
      <c r="T120" s="242">
        <f t="shared" si="82"/>
        <v>11182.187546469635</v>
      </c>
      <c r="U120" s="164">
        <f t="shared" si="82"/>
        <v>13965.368513479556</v>
      </c>
      <c r="V120" s="24"/>
      <c r="W120" s="62">
        <f t="shared" si="46"/>
        <v>0.53920699999999999</v>
      </c>
      <c r="X120" s="61">
        <f t="shared" si="74"/>
        <v>0.57380699999999996</v>
      </c>
      <c r="Y120" s="61">
        <f t="shared" si="74"/>
        <v>0.14618178453281488</v>
      </c>
      <c r="Z120" s="60">
        <f t="shared" si="48"/>
        <v>0.11821875464696349</v>
      </c>
      <c r="AA120" s="24"/>
      <c r="AB120" s="43"/>
      <c r="AC120" s="34"/>
      <c r="AD120" s="34"/>
      <c r="AE120" s="42"/>
      <c r="AF120" s="24"/>
      <c r="AG120" s="43"/>
      <c r="AH120" s="34"/>
      <c r="AI120" s="34"/>
      <c r="AJ120" s="42"/>
      <c r="AK120" s="25"/>
      <c r="AL120" s="43">
        <f t="shared" si="75"/>
        <v>-1.7111078331267571E-2</v>
      </c>
      <c r="AM120" s="34">
        <f t="shared" si="75"/>
        <v>-1.8055886584649072E-2</v>
      </c>
      <c r="AN120" s="34">
        <f t="shared" si="75"/>
        <v>1.2616131490372773E-4</v>
      </c>
      <c r="AO120" s="42">
        <f t="shared" si="75"/>
        <v>-4.6323503992810044E-3</v>
      </c>
      <c r="AP120" s="34"/>
      <c r="AQ120" s="43">
        <f t="shared" si="76"/>
        <v>-1.7111078331267571E-2</v>
      </c>
      <c r="AR120" s="34">
        <f t="shared" si="76"/>
        <v>-1.8055886584649072E-2</v>
      </c>
      <c r="AS120" s="34">
        <f t="shared" si="76"/>
        <v>0</v>
      </c>
      <c r="AT120" s="42">
        <f t="shared" si="76"/>
        <v>-4.6323503992810044E-3</v>
      </c>
      <c r="AU120" s="25"/>
      <c r="AV120" s="59">
        <f t="shared" si="51"/>
        <v>2.9278900165877459</v>
      </c>
      <c r="AW120" s="30">
        <f t="shared" si="52"/>
        <v>3.2601504035771036</v>
      </c>
      <c r="AX120" s="30">
        <f t="shared" si="53"/>
        <v>0</v>
      </c>
      <c r="AY120" s="58">
        <f t="shared" si="54"/>
        <v>0.21458670221718881</v>
      </c>
      <c r="AZ120" s="25"/>
      <c r="BA120" s="43">
        <f t="shared" si="55"/>
        <v>-1.2478727931986566E-2</v>
      </c>
      <c r="BB120" s="34">
        <f t="shared" si="56"/>
        <v>-1.3423536185368068E-2</v>
      </c>
      <c r="BC120" s="34">
        <f t="shared" si="57"/>
        <v>4.7585117141847322E-3</v>
      </c>
      <c r="BD120" s="57"/>
      <c r="BE120" s="25"/>
      <c r="BF120" s="43">
        <f>(Q120-(MAX($Q$3:Q120)))/(MAX($Q$3:Q120))</f>
        <v>-0.14199495300002171</v>
      </c>
      <c r="BG120" s="34">
        <f>(R120-(MAX($R$3:R120)))/(MAX($R$3:R120))</f>
        <v>-0.13489536667014798</v>
      </c>
      <c r="BH120" s="34">
        <f>(S120-(MAX($S$3:S120)))/(MAX($S$3:S120))</f>
        <v>-0.18229792009638301</v>
      </c>
      <c r="BI120" s="42">
        <f>(T120-(MAX($T$3:T120)))/(MAX($T$3:T120))</f>
        <v>-0.27124778537079236</v>
      </c>
      <c r="BJ120" s="25"/>
      <c r="BK120" s="43">
        <f t="shared" si="58"/>
        <v>0</v>
      </c>
      <c r="BL120" s="34">
        <f t="shared" si="59"/>
        <v>0</v>
      </c>
      <c r="BM120" s="34">
        <f t="shared" si="69"/>
        <v>0</v>
      </c>
      <c r="BN120" s="42">
        <f t="shared" si="60"/>
        <v>0</v>
      </c>
      <c r="BO120" s="25"/>
      <c r="BP120" s="37">
        <f t="shared" si="80"/>
        <v>356.88455617210161</v>
      </c>
      <c r="BQ120" s="36">
        <f t="shared" si="80"/>
        <v>363.58266073936977</v>
      </c>
      <c r="BR120" s="36">
        <f t="shared" si="80"/>
        <v>423.8666253615545</v>
      </c>
      <c r="BS120" s="38">
        <f t="shared" si="80"/>
        <v>486.62699985066587</v>
      </c>
      <c r="BT120" s="25"/>
      <c r="BU120" s="43">
        <f t="shared" si="62"/>
        <v>0</v>
      </c>
      <c r="BV120" s="34">
        <f t="shared" si="63"/>
        <v>0</v>
      </c>
      <c r="BW120" s="34">
        <f t="shared" si="70"/>
        <v>0</v>
      </c>
      <c r="BX120" s="42">
        <f t="shared" si="64"/>
        <v>0</v>
      </c>
      <c r="BY120" s="25"/>
      <c r="BZ120" s="37">
        <f t="shared" si="81"/>
        <v>43.026182373089654</v>
      </c>
      <c r="CA120" s="36">
        <f t="shared" si="81"/>
        <v>43.163224473043968</v>
      </c>
      <c r="CB120" s="36">
        <f t="shared" si="81"/>
        <v>26.046552208062845</v>
      </c>
      <c r="CC120" s="38">
        <f t="shared" si="81"/>
        <v>22.50320249643482</v>
      </c>
    </row>
    <row r="121" spans="1:81" s="41" customFormat="1" ht="15" thickBot="1">
      <c r="A121"/>
      <c r="B121" s="25"/>
      <c r="C121" s="24"/>
      <c r="D121" s="24"/>
      <c r="E121" s="24"/>
      <c r="F121" s="24"/>
      <c r="G121" s="24"/>
      <c r="H121"/>
      <c r="I121" s="56">
        <f t="shared" si="66"/>
        <v>40543</v>
      </c>
      <c r="J121" s="55"/>
      <c r="K121" s="46">
        <f t="shared" si="67"/>
        <v>4.9092812077907722E-2</v>
      </c>
      <c r="L121" s="45">
        <f t="shared" si="67"/>
        <v>4.9316085136233312E-2</v>
      </c>
      <c r="M121" s="45">
        <v>6.6831833044039834E-2</v>
      </c>
      <c r="N121" s="44">
        <v>8.2232615017904687E-2</v>
      </c>
      <c r="O121" s="162">
        <f t="shared" si="45"/>
        <v>4.825947874457439E-2</v>
      </c>
      <c r="P121" s="39"/>
      <c r="Q121" s="238">
        <v>16147.71</v>
      </c>
      <c r="R121" s="247">
        <v>16514.21</v>
      </c>
      <c r="S121" s="247">
        <f t="shared" si="82"/>
        <v>12227.832141948316</v>
      </c>
      <c r="T121" s="243">
        <f t="shared" si="82"/>
        <v>12101.728070036481</v>
      </c>
      <c r="U121" s="165">
        <f t="shared" si="82"/>
        <v>14639.329918415973</v>
      </c>
      <c r="V121" s="39"/>
      <c r="W121" s="53">
        <f t="shared" si="46"/>
        <v>0.61477099999999996</v>
      </c>
      <c r="X121" s="52">
        <f t="shared" si="74"/>
        <v>0.65142099999999992</v>
      </c>
      <c r="Y121" s="52">
        <f t="shared" si="74"/>
        <v>0.22278321419483163</v>
      </c>
      <c r="Z121" s="51">
        <f t="shared" si="48"/>
        <v>0.2101728070036481</v>
      </c>
      <c r="AA121" s="39"/>
      <c r="AB121" s="46">
        <f>(Q121-Q118)/Q118</f>
        <v>5.1599504538474464E-2</v>
      </c>
      <c r="AC121" s="45">
        <f>(R121-R118)/R118</f>
        <v>5.2302878917251806E-2</v>
      </c>
      <c r="AD121" s="45">
        <f>(S121-S118)/S118</f>
        <v>0.10756698708714199</v>
      </c>
      <c r="AE121" s="44">
        <f>(T121-T118)/T118</f>
        <v>0.10511343883533154</v>
      </c>
      <c r="AF121" s="39"/>
      <c r="AG121" s="46">
        <f>(Q121-Q109)/Q109</f>
        <v>0.13721713434164448</v>
      </c>
      <c r="AH121" s="45">
        <f>(R121-R109)/R109</f>
        <v>0.13987639186842374</v>
      </c>
      <c r="AI121" s="45">
        <f>(S121-S109)/S109</f>
        <v>0.15063401360544204</v>
      </c>
      <c r="AJ121" s="44">
        <f>(T121-T109)/T109</f>
        <v>0.15100460748862682</v>
      </c>
      <c r="AK121" s="40"/>
      <c r="AL121" s="46">
        <f t="shared" si="75"/>
        <v>4.9092812077907722E-2</v>
      </c>
      <c r="AM121" s="45">
        <f t="shared" si="75"/>
        <v>4.9316085136233312E-2</v>
      </c>
      <c r="AN121" s="45">
        <f t="shared" si="75"/>
        <v>6.6831833044039834E-2</v>
      </c>
      <c r="AO121" s="44">
        <f t="shared" si="75"/>
        <v>8.2232615017904687E-2</v>
      </c>
      <c r="AP121" s="45"/>
      <c r="AQ121" s="46">
        <f t="shared" si="76"/>
        <v>0</v>
      </c>
      <c r="AR121" s="45">
        <f t="shared" si="76"/>
        <v>0</v>
      </c>
      <c r="AS121" s="45">
        <f t="shared" si="76"/>
        <v>0</v>
      </c>
      <c r="AT121" s="44">
        <f t="shared" si="76"/>
        <v>0</v>
      </c>
      <c r="AU121" s="40"/>
      <c r="AV121" s="50">
        <f t="shared" si="51"/>
        <v>0</v>
      </c>
      <c r="AW121" s="49">
        <f t="shared" si="52"/>
        <v>0</v>
      </c>
      <c r="AX121" s="49">
        <f t="shared" si="53"/>
        <v>0</v>
      </c>
      <c r="AY121" s="48">
        <f t="shared" si="54"/>
        <v>0</v>
      </c>
      <c r="AZ121" s="40"/>
      <c r="BA121" s="46">
        <f t="shared" si="55"/>
        <v>-3.3139802939996965E-2</v>
      </c>
      <c r="BB121" s="45">
        <f t="shared" si="56"/>
        <v>-3.2916529881671375E-2</v>
      </c>
      <c r="BC121" s="45">
        <f t="shared" si="57"/>
        <v>-1.5400781973864852E-2</v>
      </c>
      <c r="BD121" s="47"/>
      <c r="BE121" s="40"/>
      <c r="BF121" s="46">
        <f>(Q121-(MAX($Q$3:Q121)))/(MAX($Q$3:Q121))</f>
        <v>-9.9873072465755483E-2</v>
      </c>
      <c r="BG121" s="45">
        <f>(R121-(MAX($R$3:R121)))/(MAX($R$3:R121))</f>
        <v>-9.223179292110309E-2</v>
      </c>
      <c r="BH121" s="45">
        <f>(S121-(MAX($S$3:S121)))/(MAX($S$3:S121))</f>
        <v>-0.12764939121250035</v>
      </c>
      <c r="BI121" s="44">
        <f>(T121-(MAX($T$3:T121)))/(MAX($T$3:T121))</f>
        <v>-0.21132058506174325</v>
      </c>
      <c r="BJ121" s="40"/>
      <c r="BK121" s="46">
        <f t="shared" si="58"/>
        <v>5.1599504538474464E-2</v>
      </c>
      <c r="BL121" s="45">
        <f t="shared" si="59"/>
        <v>5.2302878917251806E-2</v>
      </c>
      <c r="BM121" s="45">
        <f t="shared" si="69"/>
        <v>0.10756698708714199</v>
      </c>
      <c r="BN121" s="44">
        <f t="shared" si="60"/>
        <v>0.10511343883533154</v>
      </c>
      <c r="BO121" s="40"/>
      <c r="BP121" s="68">
        <f t="shared" si="80"/>
        <v>375.29962244801544</v>
      </c>
      <c r="BQ121" s="67">
        <f t="shared" si="80"/>
        <v>382.59908062043326</v>
      </c>
      <c r="BR121" s="67">
        <f t="shared" si="80"/>
        <v>469.46068117849131</v>
      </c>
      <c r="BS121" s="66">
        <f t="shared" si="80"/>
        <v>537.77803723508976</v>
      </c>
      <c r="BT121" s="40"/>
      <c r="BU121" s="46">
        <f t="shared" si="62"/>
        <v>0</v>
      </c>
      <c r="BV121" s="45">
        <f t="shared" si="63"/>
        <v>0</v>
      </c>
      <c r="BW121" s="45">
        <f t="shared" si="70"/>
        <v>0</v>
      </c>
      <c r="BX121" s="44">
        <f t="shared" si="64"/>
        <v>0</v>
      </c>
      <c r="BY121" s="40"/>
      <c r="BZ121" s="68">
        <f t="shared" si="81"/>
        <v>43.026182373089654</v>
      </c>
      <c r="CA121" s="67">
        <f t="shared" si="81"/>
        <v>43.163224473043968</v>
      </c>
      <c r="CB121" s="67">
        <f t="shared" si="81"/>
        <v>26.046552208062845</v>
      </c>
      <c r="CC121" s="66">
        <f t="shared" si="81"/>
        <v>22.50320249643482</v>
      </c>
    </row>
    <row r="122" spans="1:81">
      <c r="I122" s="65">
        <f t="shared" si="66"/>
        <v>40574</v>
      </c>
      <c r="J122" s="64"/>
      <c r="K122" s="43">
        <f t="shared" si="67"/>
        <v>2.1148509602909593E-2</v>
      </c>
      <c r="L122" s="34">
        <f t="shared" si="67"/>
        <v>2.1360392050240318E-2</v>
      </c>
      <c r="M122" s="34">
        <v>2.3700627633862936E-2</v>
      </c>
      <c r="N122" s="42">
        <v>3.2335324284323841E-2</v>
      </c>
      <c r="O122" s="84">
        <f t="shared" si="45"/>
        <v>2.0315176269576261E-2</v>
      </c>
      <c r="P122" s="24"/>
      <c r="Q122" s="237">
        <v>16489.21</v>
      </c>
      <c r="R122" s="246">
        <v>16866.96</v>
      </c>
      <c r="S122" s="246">
        <f t="shared" si="82"/>
        <v>12517.639438314014</v>
      </c>
      <c r="T122" s="242">
        <f t="shared" si="82"/>
        <v>12493.041371581816</v>
      </c>
      <c r="U122" s="164">
        <f t="shared" si="82"/>
        <v>14936.730486177077</v>
      </c>
      <c r="V122" s="24"/>
      <c r="W122" s="62">
        <f t="shared" si="46"/>
        <v>0.64892099999999986</v>
      </c>
      <c r="X122" s="61">
        <f t="shared" si="74"/>
        <v>0.68669599999999986</v>
      </c>
      <c r="Y122" s="61">
        <f t="shared" si="74"/>
        <v>0.25176394383140144</v>
      </c>
      <c r="Z122" s="60">
        <f t="shared" si="48"/>
        <v>0.24930413715818159</v>
      </c>
      <c r="AA122" s="24"/>
      <c r="AB122" s="43"/>
      <c r="AC122" s="34"/>
      <c r="AD122" s="34"/>
      <c r="AE122" s="42"/>
      <c r="AF122" s="24"/>
      <c r="AG122" s="43"/>
      <c r="AH122" s="34"/>
      <c r="AI122" s="34"/>
      <c r="AJ122" s="42"/>
      <c r="AK122" s="25"/>
      <c r="AL122" s="43">
        <f t="shared" si="75"/>
        <v>2.1148509602909593E-2</v>
      </c>
      <c r="AM122" s="34">
        <f t="shared" si="75"/>
        <v>2.1360392050240318E-2</v>
      </c>
      <c r="AN122" s="34">
        <f t="shared" si="75"/>
        <v>2.3700627633862936E-2</v>
      </c>
      <c r="AO122" s="42">
        <f t="shared" si="75"/>
        <v>3.2335324284323841E-2</v>
      </c>
      <c r="AP122" s="34"/>
      <c r="AQ122" s="43">
        <f t="shared" si="76"/>
        <v>0</v>
      </c>
      <c r="AR122" s="34">
        <f t="shared" si="76"/>
        <v>0</v>
      </c>
      <c r="AS122" s="34">
        <f t="shared" si="76"/>
        <v>0</v>
      </c>
      <c r="AT122" s="42">
        <f t="shared" si="76"/>
        <v>0</v>
      </c>
      <c r="AU122" s="25"/>
      <c r="AV122" s="59">
        <f t="shared" si="51"/>
        <v>0</v>
      </c>
      <c r="AW122" s="30">
        <f t="shared" si="52"/>
        <v>0</v>
      </c>
      <c r="AX122" s="30">
        <f t="shared" si="53"/>
        <v>0</v>
      </c>
      <c r="AY122" s="58">
        <f t="shared" si="54"/>
        <v>0</v>
      </c>
      <c r="AZ122" s="25"/>
      <c r="BA122" s="43">
        <f t="shared" si="55"/>
        <v>-1.1186814681414248E-2</v>
      </c>
      <c r="BB122" s="34">
        <f t="shared" si="56"/>
        <v>-1.0974932234083523E-2</v>
      </c>
      <c r="BC122" s="34">
        <f t="shared" si="57"/>
        <v>-8.6346966504609046E-3</v>
      </c>
      <c r="BD122" s="57"/>
      <c r="BE122" s="25"/>
      <c r="BF122" s="43">
        <f>(Q122-(MAX($Q$3:Q122)))/(MAX($Q$3:Q122))</f>
        <v>-8.0836729494959958E-2</v>
      </c>
      <c r="BG122" s="34">
        <f>(R122-(MAX($R$3:R122)))/(MAX($R$3:R122))</f>
        <v>-7.2841508127154064E-2</v>
      </c>
      <c r="BH122" s="34">
        <f>(S122-(MAX($S$3:S122)))/(MAX($S$3:S122))</f>
        <v>-0.10697413426745418</v>
      </c>
      <c r="BI122" s="42">
        <f>(T122-(MAX($T$3:T122)))/(MAX($T$3:T122))</f>
        <v>-0.18581838042334387</v>
      </c>
      <c r="BJ122" s="25"/>
      <c r="BK122" s="43">
        <f t="shared" si="58"/>
        <v>0</v>
      </c>
      <c r="BL122" s="34">
        <f t="shared" si="59"/>
        <v>0</v>
      </c>
      <c r="BM122" s="34">
        <f t="shared" si="69"/>
        <v>0</v>
      </c>
      <c r="BN122" s="42">
        <f t="shared" si="60"/>
        <v>0</v>
      </c>
      <c r="BO122" s="25"/>
      <c r="BP122" s="37">
        <f t="shared" si="80"/>
        <v>375.29962244801544</v>
      </c>
      <c r="BQ122" s="36">
        <f t="shared" si="80"/>
        <v>382.59908062043326</v>
      </c>
      <c r="BR122" s="36">
        <f t="shared" si="80"/>
        <v>469.46068117849131</v>
      </c>
      <c r="BS122" s="38">
        <f t="shared" si="80"/>
        <v>537.77803723508976</v>
      </c>
      <c r="BT122" s="25"/>
      <c r="BU122" s="43">
        <f t="shared" si="62"/>
        <v>0</v>
      </c>
      <c r="BV122" s="34">
        <f t="shared" si="63"/>
        <v>0</v>
      </c>
      <c r="BW122" s="34">
        <f t="shared" si="70"/>
        <v>0</v>
      </c>
      <c r="BX122" s="42">
        <f t="shared" si="64"/>
        <v>0</v>
      </c>
      <c r="BY122" s="25"/>
      <c r="BZ122" s="37">
        <f t="shared" si="81"/>
        <v>43.026182373089654</v>
      </c>
      <c r="CA122" s="36">
        <f t="shared" si="81"/>
        <v>43.163224473043968</v>
      </c>
      <c r="CB122" s="36">
        <f t="shared" si="81"/>
        <v>26.046552208062845</v>
      </c>
      <c r="CC122" s="38">
        <f t="shared" si="81"/>
        <v>22.50320249643482</v>
      </c>
    </row>
    <row r="123" spans="1:81">
      <c r="I123" s="65">
        <f t="shared" si="66"/>
        <v>40602</v>
      </c>
      <c r="J123" s="64"/>
      <c r="K123" s="43">
        <f t="shared" si="67"/>
        <v>3.5204840013560279E-2</v>
      </c>
      <c r="L123" s="34">
        <f t="shared" si="67"/>
        <v>3.6545411858449839E-2</v>
      </c>
      <c r="M123" s="34">
        <v>3.425891702088335E-2</v>
      </c>
      <c r="N123" s="42">
        <v>3.6881256155942843E-2</v>
      </c>
      <c r="O123" s="84">
        <f t="shared" si="45"/>
        <v>3.4371506680226947E-2</v>
      </c>
      <c r="P123" s="24"/>
      <c r="Q123" s="237">
        <v>17069.71</v>
      </c>
      <c r="R123" s="246">
        <v>17483.37</v>
      </c>
      <c r="S123" s="246">
        <f t="shared" si="82"/>
        <v>12946.480209128551</v>
      </c>
      <c r="T123" s="242">
        <f t="shared" si="82"/>
        <v>12953.800430573916</v>
      </c>
      <c r="U123" s="164">
        <f t="shared" si="82"/>
        <v>15450.128417863463</v>
      </c>
      <c r="V123" s="24"/>
      <c r="W123" s="62">
        <f t="shared" si="46"/>
        <v>0.70697099999999991</v>
      </c>
      <c r="X123" s="61">
        <f t="shared" si="74"/>
        <v>0.74833699999999992</v>
      </c>
      <c r="Y123" s="61">
        <f t="shared" si="74"/>
        <v>0.29464802091285508</v>
      </c>
      <c r="Z123" s="60">
        <f t="shared" si="48"/>
        <v>0.29538004305739157</v>
      </c>
      <c r="AA123" s="24"/>
      <c r="AB123" s="43"/>
      <c r="AC123" s="34"/>
      <c r="AD123" s="34"/>
      <c r="AE123" s="42"/>
      <c r="AF123" s="24"/>
      <c r="AG123" s="43"/>
      <c r="AH123" s="34"/>
      <c r="AI123" s="34"/>
      <c r="AJ123" s="42"/>
      <c r="AK123" s="25"/>
      <c r="AL123" s="43">
        <f t="shared" si="75"/>
        <v>3.5204840013560279E-2</v>
      </c>
      <c r="AM123" s="34">
        <f t="shared" si="75"/>
        <v>3.6545411858449839E-2</v>
      </c>
      <c r="AN123" s="34">
        <f t="shared" si="75"/>
        <v>3.425891702088335E-2</v>
      </c>
      <c r="AO123" s="42">
        <f t="shared" si="75"/>
        <v>3.6881256155942843E-2</v>
      </c>
      <c r="AP123" s="34"/>
      <c r="AQ123" s="43">
        <f t="shared" si="76"/>
        <v>0</v>
      </c>
      <c r="AR123" s="34">
        <f t="shared" si="76"/>
        <v>0</v>
      </c>
      <c r="AS123" s="34">
        <f t="shared" si="76"/>
        <v>0</v>
      </c>
      <c r="AT123" s="42">
        <f t="shared" si="76"/>
        <v>0</v>
      </c>
      <c r="AU123" s="25"/>
      <c r="AV123" s="59">
        <f t="shared" si="51"/>
        <v>0</v>
      </c>
      <c r="AW123" s="30">
        <f t="shared" si="52"/>
        <v>0</v>
      </c>
      <c r="AX123" s="30">
        <f t="shared" si="53"/>
        <v>0</v>
      </c>
      <c r="AY123" s="58">
        <f t="shared" si="54"/>
        <v>0</v>
      </c>
      <c r="AZ123" s="25"/>
      <c r="BA123" s="43">
        <f t="shared" si="55"/>
        <v>-1.6764161423825641E-3</v>
      </c>
      <c r="BB123" s="34">
        <f t="shared" si="56"/>
        <v>-3.3584429749300426E-4</v>
      </c>
      <c r="BC123" s="34">
        <f t="shared" si="57"/>
        <v>-2.6223391350594927E-3</v>
      </c>
      <c r="BD123" s="57"/>
      <c r="BE123" s="25"/>
      <c r="BF123" s="43">
        <f>(Q123-(MAX($Q$3:Q123)))/(MAX($Q$3:Q123))</f>
        <v>-4.8477733610489106E-2</v>
      </c>
      <c r="BG123" s="34">
        <f>(R123-(MAX($R$3:R123)))/(MAX($R$3:R123))</f>
        <v>-3.8958119183601654E-2</v>
      </c>
      <c r="BH123" s="34">
        <f>(S123-(MAX($S$3:S123)))/(MAX($S$3:S123))</f>
        <v>-7.6380035235820362E-2</v>
      </c>
      <c r="BI123" s="42">
        <f>(T123-(MAX($T$3:T123)))/(MAX($T$3:T123))</f>
        <v>-0.15579033955427682</v>
      </c>
      <c r="BJ123" s="25"/>
      <c r="BK123" s="43">
        <f t="shared" si="58"/>
        <v>0</v>
      </c>
      <c r="BL123" s="34">
        <f t="shared" si="59"/>
        <v>0</v>
      </c>
      <c r="BM123" s="34">
        <f t="shared" si="69"/>
        <v>0</v>
      </c>
      <c r="BN123" s="42">
        <f t="shared" si="60"/>
        <v>0</v>
      </c>
      <c r="BO123" s="25"/>
      <c r="BP123" s="37">
        <f t="shared" si="80"/>
        <v>375.29962244801544</v>
      </c>
      <c r="BQ123" s="36">
        <f t="shared" si="80"/>
        <v>382.59908062043326</v>
      </c>
      <c r="BR123" s="36">
        <f t="shared" si="80"/>
        <v>469.46068117849131</v>
      </c>
      <c r="BS123" s="38">
        <f t="shared" si="80"/>
        <v>537.77803723508976</v>
      </c>
      <c r="BT123" s="25"/>
      <c r="BU123" s="43">
        <f t="shared" si="62"/>
        <v>0</v>
      </c>
      <c r="BV123" s="34">
        <f t="shared" si="63"/>
        <v>0</v>
      </c>
      <c r="BW123" s="34">
        <f t="shared" si="70"/>
        <v>0</v>
      </c>
      <c r="BX123" s="42">
        <f t="shared" si="64"/>
        <v>0</v>
      </c>
      <c r="BY123" s="25"/>
      <c r="BZ123" s="37">
        <f t="shared" si="81"/>
        <v>43.026182373089654</v>
      </c>
      <c r="CA123" s="36">
        <f t="shared" si="81"/>
        <v>43.163224473043968</v>
      </c>
      <c r="CB123" s="36">
        <f t="shared" si="81"/>
        <v>26.046552208062845</v>
      </c>
      <c r="CC123" s="38">
        <f t="shared" si="81"/>
        <v>22.50320249643482</v>
      </c>
    </row>
    <row r="124" spans="1:81" s="69" customFormat="1">
      <c r="A124"/>
      <c r="B124" s="25"/>
      <c r="C124" s="24"/>
      <c r="D124" s="24"/>
      <c r="E124" s="24"/>
      <c r="F124" s="24"/>
      <c r="G124" s="24"/>
      <c r="H124"/>
      <c r="I124" s="112">
        <f t="shared" si="66"/>
        <v>40633</v>
      </c>
      <c r="J124" s="113"/>
      <c r="K124" s="114">
        <f t="shared" si="67"/>
        <v>3.9016480069082871E-3</v>
      </c>
      <c r="L124" s="115">
        <f t="shared" si="67"/>
        <v>3.0360279511330024E-3</v>
      </c>
      <c r="M124" s="115">
        <v>3.9757878984159056E-4</v>
      </c>
      <c r="N124" s="116">
        <v>-2.2067418052915677E-3</v>
      </c>
      <c r="O124" s="130">
        <f t="shared" si="45"/>
        <v>3.0683146735749536E-3</v>
      </c>
      <c r="P124" s="111"/>
      <c r="Q124" s="236">
        <v>17136.310000000001</v>
      </c>
      <c r="R124" s="245">
        <v>17536.45</v>
      </c>
      <c r="S124" s="245">
        <f t="shared" si="82"/>
        <v>12951.627455062804</v>
      </c>
      <c r="T124" s="241">
        <f t="shared" si="82"/>
        <v>12925.214737626364</v>
      </c>
      <c r="U124" s="163">
        <f t="shared" si="82"/>
        <v>15497.534273596613</v>
      </c>
      <c r="V124" s="111"/>
      <c r="W124" s="118">
        <f t="shared" si="46"/>
        <v>0.71363100000000013</v>
      </c>
      <c r="X124" s="119">
        <f t="shared" si="74"/>
        <v>0.75364500000000012</v>
      </c>
      <c r="Y124" s="119">
        <f t="shared" si="74"/>
        <v>0.29516274550628041</v>
      </c>
      <c r="Z124" s="120">
        <f t="shared" si="48"/>
        <v>0.29252147376263637</v>
      </c>
      <c r="AA124" s="111"/>
      <c r="AB124" s="114">
        <f>(Q124-Q121)/Q121</f>
        <v>6.1222303348276767E-2</v>
      </c>
      <c r="AC124" s="115">
        <f>(R124-R121)/R121</f>
        <v>6.1900629821226787E-2</v>
      </c>
      <c r="AD124" s="115">
        <f>(S124-S121)/S121</f>
        <v>5.9192447582876465E-2</v>
      </c>
      <c r="AE124" s="116">
        <f>(T124-T121)/T121</f>
        <v>6.8047031202825611E-2</v>
      </c>
      <c r="AF124" s="111"/>
      <c r="AG124" s="114"/>
      <c r="AH124" s="115"/>
      <c r="AI124" s="115"/>
      <c r="AJ124" s="116"/>
      <c r="AK124" s="110"/>
      <c r="AL124" s="114">
        <f t="shared" si="75"/>
        <v>3.9016480069082871E-3</v>
      </c>
      <c r="AM124" s="115">
        <f t="shared" si="75"/>
        <v>3.0360279511330024E-3</v>
      </c>
      <c r="AN124" s="115">
        <f t="shared" si="75"/>
        <v>3.9757878984159056E-4</v>
      </c>
      <c r="AO124" s="116">
        <f t="shared" si="75"/>
        <v>-2.2067418052915677E-3</v>
      </c>
      <c r="AP124" s="115"/>
      <c r="AQ124" s="114">
        <f t="shared" si="76"/>
        <v>0</v>
      </c>
      <c r="AR124" s="115">
        <f t="shared" si="76"/>
        <v>0</v>
      </c>
      <c r="AS124" s="115">
        <f t="shared" si="76"/>
        <v>0</v>
      </c>
      <c r="AT124" s="116">
        <f t="shared" si="76"/>
        <v>-2.2067418052915677E-3</v>
      </c>
      <c r="AU124" s="110"/>
      <c r="AV124" s="121">
        <f t="shared" si="51"/>
        <v>0</v>
      </c>
      <c r="AW124" s="122">
        <f t="shared" si="52"/>
        <v>0</v>
      </c>
      <c r="AX124" s="122">
        <f t="shared" si="53"/>
        <v>0</v>
      </c>
      <c r="AY124" s="123">
        <f t="shared" si="54"/>
        <v>4.8697093952214873E-2</v>
      </c>
      <c r="AZ124" s="110"/>
      <c r="BA124" s="114">
        <f t="shared" si="55"/>
        <v>6.1083898121998548E-3</v>
      </c>
      <c r="BB124" s="115">
        <f t="shared" si="56"/>
        <v>5.2427697564245701E-3</v>
      </c>
      <c r="BC124" s="115">
        <f t="shared" si="57"/>
        <v>2.6043205951331583E-3</v>
      </c>
      <c r="BD124" s="124"/>
      <c r="BE124" s="110"/>
      <c r="BF124" s="114">
        <f>(Q124-(MAX($Q$3:Q124)))/(MAX($Q$3:Q124))</f>
        <v>-4.4765228656301628E-2</v>
      </c>
      <c r="BG124" s="115">
        <f>(R124-(MAX($R$3:R124)))/(MAX($R$3:R124))</f>
        <v>-3.6040369171233551E-2</v>
      </c>
      <c r="BH124" s="115">
        <f>(S124-(MAX($S$3:S124)))/(MAX($S$3:S124))</f>
        <v>-7.6012823527955908E-2</v>
      </c>
      <c r="BI124" s="116">
        <f>(T124-(MAX($T$3:T124)))/(MAX($T$3:T124))</f>
        <v>-0.15765329230441344</v>
      </c>
      <c r="BJ124" s="110"/>
      <c r="BK124" s="114">
        <f t="shared" si="58"/>
        <v>6.1222303348276767E-2</v>
      </c>
      <c r="BL124" s="115">
        <f t="shared" si="59"/>
        <v>6.1900629821226787E-2</v>
      </c>
      <c r="BM124" s="115">
        <f t="shared" si="69"/>
        <v>5.9192447582876465E-2</v>
      </c>
      <c r="BN124" s="116">
        <f t="shared" si="60"/>
        <v>6.8047031202825611E-2</v>
      </c>
      <c r="BO124" s="110"/>
      <c r="BP124" s="125">
        <f t="shared" si="80"/>
        <v>398.27632978002163</v>
      </c>
      <c r="BQ124" s="126">
        <f t="shared" si="80"/>
        <v>406.2822046798604</v>
      </c>
      <c r="BR124" s="126">
        <f t="shared" si="80"/>
        <v>497.24920794137063</v>
      </c>
      <c r="BS124" s="127">
        <f t="shared" si="80"/>
        <v>574.3722361150202</v>
      </c>
      <c r="BT124" s="110"/>
      <c r="BU124" s="114">
        <f t="shared" si="62"/>
        <v>0</v>
      </c>
      <c r="BV124" s="115">
        <f t="shared" si="63"/>
        <v>0</v>
      </c>
      <c r="BW124" s="115">
        <f t="shared" si="70"/>
        <v>0</v>
      </c>
      <c r="BX124" s="116">
        <f t="shared" si="64"/>
        <v>0</v>
      </c>
      <c r="BY124" s="110"/>
      <c r="BZ124" s="125">
        <f t="shared" si="81"/>
        <v>43.026182373089654</v>
      </c>
      <c r="CA124" s="126">
        <f t="shared" si="81"/>
        <v>43.163224473043968</v>
      </c>
      <c r="CB124" s="126">
        <f t="shared" si="81"/>
        <v>26.046552208062845</v>
      </c>
      <c r="CC124" s="127">
        <f t="shared" si="81"/>
        <v>22.50320249643482</v>
      </c>
    </row>
    <row r="125" spans="1:81">
      <c r="I125" s="65">
        <f t="shared" si="66"/>
        <v>40663</v>
      </c>
      <c r="J125" s="64"/>
      <c r="K125" s="43">
        <f t="shared" si="67"/>
        <v>3.0866038254443451E-2</v>
      </c>
      <c r="L125" s="34">
        <f t="shared" si="67"/>
        <v>3.1085538977387195E-2</v>
      </c>
      <c r="M125" s="34">
        <v>2.9614546493766269E-2</v>
      </c>
      <c r="N125" s="42">
        <v>2.532809618224352E-2</v>
      </c>
      <c r="O125" s="84">
        <f t="shared" si="45"/>
        <v>3.0032704921110119E-2</v>
      </c>
      <c r="P125" s="24"/>
      <c r="Q125" s="237">
        <v>17665.240000000002</v>
      </c>
      <c r="R125" s="246">
        <v>18081.580000000002</v>
      </c>
      <c r="S125" s="246">
        <f t="shared" si="82"/>
        <v>13335.184028500702</v>
      </c>
      <c r="T125" s="242">
        <f t="shared" si="82"/>
        <v>13252.585819677115</v>
      </c>
      <c r="U125" s="164">
        <f t="shared" si="82"/>
        <v>15962.967147440333</v>
      </c>
      <c r="V125" s="24"/>
      <c r="W125" s="62">
        <f t="shared" si="46"/>
        <v>0.76652400000000021</v>
      </c>
      <c r="X125" s="61">
        <f t="shared" si="74"/>
        <v>0.80815800000000015</v>
      </c>
      <c r="Y125" s="61">
        <f t="shared" si="74"/>
        <v>0.33351840285007017</v>
      </c>
      <c r="Z125" s="60">
        <f t="shared" si="48"/>
        <v>0.32525858196771151</v>
      </c>
      <c r="AA125" s="24"/>
      <c r="AB125" s="43"/>
      <c r="AC125" s="34"/>
      <c r="AD125" s="34"/>
      <c r="AE125" s="42"/>
      <c r="AF125" s="24"/>
      <c r="AG125" s="43"/>
      <c r="AH125" s="34"/>
      <c r="AI125" s="34"/>
      <c r="AJ125" s="42"/>
      <c r="AK125" s="25"/>
      <c r="AL125" s="43">
        <f t="shared" si="75"/>
        <v>3.0866038254443451E-2</v>
      </c>
      <c r="AM125" s="34">
        <f t="shared" si="75"/>
        <v>3.1085538977387195E-2</v>
      </c>
      <c r="AN125" s="34">
        <f t="shared" si="75"/>
        <v>2.9614546493766269E-2</v>
      </c>
      <c r="AO125" s="42">
        <f t="shared" si="75"/>
        <v>2.532809618224352E-2</v>
      </c>
      <c r="AP125" s="34"/>
      <c r="AQ125" s="43">
        <f t="shared" si="76"/>
        <v>0</v>
      </c>
      <c r="AR125" s="34">
        <f t="shared" si="76"/>
        <v>0</v>
      </c>
      <c r="AS125" s="34">
        <f t="shared" si="76"/>
        <v>0</v>
      </c>
      <c r="AT125" s="42">
        <f t="shared" si="76"/>
        <v>0</v>
      </c>
      <c r="AU125" s="25"/>
      <c r="AV125" s="59">
        <f t="shared" si="51"/>
        <v>0</v>
      </c>
      <c r="AW125" s="30">
        <f t="shared" si="52"/>
        <v>0</v>
      </c>
      <c r="AX125" s="30">
        <f t="shared" si="53"/>
        <v>0</v>
      </c>
      <c r="AY125" s="58">
        <f t="shared" si="54"/>
        <v>0</v>
      </c>
      <c r="AZ125" s="25"/>
      <c r="BA125" s="43">
        <f t="shared" si="55"/>
        <v>5.5379420721999306E-3</v>
      </c>
      <c r="BB125" s="34">
        <f t="shared" si="56"/>
        <v>5.7574427951436746E-3</v>
      </c>
      <c r="BC125" s="34">
        <f t="shared" si="57"/>
        <v>4.2864503115227492E-3</v>
      </c>
      <c r="BD125" s="57"/>
      <c r="BE125" s="25"/>
      <c r="BF125" s="43">
        <f>(Q125-(MAX($Q$3:Q125)))/(MAX($Q$3:Q125))</f>
        <v>-1.5280915662032579E-2</v>
      </c>
      <c r="BG125" s="34">
        <f>(R125-(MAX($R$3:R125)))/(MAX($R$3:R125))</f>
        <v>-6.0751644944781972E-3</v>
      </c>
      <c r="BH125" s="34">
        <f>(S125-(MAX($S$3:S125)))/(MAX($S$3:S125))</f>
        <v>-4.8649362330680686E-2</v>
      </c>
      <c r="BI125" s="42">
        <f>(T125-(MAX($T$3:T125)))/(MAX($T$3:T125))</f>
        <v>-0.13631825387310351</v>
      </c>
      <c r="BJ125" s="25"/>
      <c r="BK125" s="43">
        <f t="shared" si="58"/>
        <v>0</v>
      </c>
      <c r="BL125" s="34">
        <f t="shared" si="59"/>
        <v>0</v>
      </c>
      <c r="BM125" s="34">
        <f t="shared" si="69"/>
        <v>0</v>
      </c>
      <c r="BN125" s="42">
        <f t="shared" si="60"/>
        <v>0</v>
      </c>
      <c r="BO125" s="25"/>
      <c r="BP125" s="37">
        <f t="shared" si="80"/>
        <v>398.27632978002163</v>
      </c>
      <c r="BQ125" s="36">
        <f t="shared" si="80"/>
        <v>406.2822046798604</v>
      </c>
      <c r="BR125" s="36">
        <f t="shared" si="80"/>
        <v>497.24920794137063</v>
      </c>
      <c r="BS125" s="38">
        <f t="shared" si="80"/>
        <v>574.3722361150202</v>
      </c>
      <c r="BT125" s="25"/>
      <c r="BU125" s="43">
        <f t="shared" si="62"/>
        <v>0</v>
      </c>
      <c r="BV125" s="34">
        <f t="shared" si="63"/>
        <v>0</v>
      </c>
      <c r="BW125" s="34">
        <f t="shared" si="70"/>
        <v>0</v>
      </c>
      <c r="BX125" s="42">
        <f t="shared" si="64"/>
        <v>0</v>
      </c>
      <c r="BY125" s="25"/>
      <c r="BZ125" s="37">
        <f t="shared" si="81"/>
        <v>43.026182373089654</v>
      </c>
      <c r="CA125" s="36">
        <f t="shared" si="81"/>
        <v>43.163224473043968</v>
      </c>
      <c r="CB125" s="36">
        <f t="shared" si="81"/>
        <v>26.046552208062845</v>
      </c>
      <c r="CC125" s="38">
        <f t="shared" si="81"/>
        <v>22.50320249643482</v>
      </c>
    </row>
    <row r="126" spans="1:81">
      <c r="I126" s="65">
        <f t="shared" si="66"/>
        <v>40694</v>
      </c>
      <c r="J126" s="64"/>
      <c r="K126" s="43">
        <f t="shared" si="67"/>
        <v>-9.1213026259480134E-3</v>
      </c>
      <c r="L126" s="34">
        <f t="shared" si="67"/>
        <v>-8.9184684081812238E-3</v>
      </c>
      <c r="M126" s="34">
        <v>-1.1319478176393227E-2</v>
      </c>
      <c r="N126" s="42">
        <v>-1.8293926689336715E-2</v>
      </c>
      <c r="O126" s="84">
        <f t="shared" si="45"/>
        <v>-9.9546359592813469E-3</v>
      </c>
      <c r="P126" s="24"/>
      <c r="Q126" s="237">
        <v>17504.11</v>
      </c>
      <c r="R126" s="246">
        <v>17920.32</v>
      </c>
      <c r="S126" s="246">
        <f t="shared" si="82"/>
        <v>13184.2367039119</v>
      </c>
      <c r="T126" s="242">
        <f t="shared" si="82"/>
        <v>13010.143986247798</v>
      </c>
      <c r="U126" s="164">
        <f t="shared" si="82"/>
        <v>15804.061620657596</v>
      </c>
      <c r="V126" s="24"/>
      <c r="W126" s="62">
        <f t="shared" si="46"/>
        <v>0.75041100000000005</v>
      </c>
      <c r="X126" s="61">
        <f t="shared" si="74"/>
        <v>0.79203199999999996</v>
      </c>
      <c r="Y126" s="61">
        <f t="shared" si="74"/>
        <v>0.31842367039119002</v>
      </c>
      <c r="Z126" s="60">
        <f t="shared" si="48"/>
        <v>0.3010143986247798</v>
      </c>
      <c r="AA126" s="24"/>
      <c r="AB126" s="43"/>
      <c r="AC126" s="34"/>
      <c r="AD126" s="34"/>
      <c r="AE126" s="42"/>
      <c r="AF126" s="24"/>
      <c r="AG126" s="43"/>
      <c r="AH126" s="34"/>
      <c r="AI126" s="34"/>
      <c r="AJ126" s="42"/>
      <c r="AK126" s="25"/>
      <c r="AL126" s="43">
        <f t="shared" si="75"/>
        <v>-9.1213026259480134E-3</v>
      </c>
      <c r="AM126" s="34">
        <f t="shared" si="75"/>
        <v>-8.9184684081812238E-3</v>
      </c>
      <c r="AN126" s="34">
        <f t="shared" si="75"/>
        <v>-1.1319478176393227E-2</v>
      </c>
      <c r="AO126" s="42">
        <f t="shared" si="75"/>
        <v>-1.8293926689336715E-2</v>
      </c>
      <c r="AP126" s="34"/>
      <c r="AQ126" s="43">
        <f t="shared" si="76"/>
        <v>-9.1213026259480134E-3</v>
      </c>
      <c r="AR126" s="34">
        <f t="shared" si="76"/>
        <v>-8.9184684081812238E-3</v>
      </c>
      <c r="AS126" s="34">
        <f t="shared" si="76"/>
        <v>-1.1319478176393227E-2</v>
      </c>
      <c r="AT126" s="42">
        <f t="shared" si="76"/>
        <v>-1.8293926689336715E-2</v>
      </c>
      <c r="AU126" s="25"/>
      <c r="AV126" s="59">
        <f t="shared" si="51"/>
        <v>0.8319816159412613</v>
      </c>
      <c r="AW126" s="30">
        <f t="shared" si="52"/>
        <v>0.79539078747726533</v>
      </c>
      <c r="AX126" s="30">
        <f t="shared" si="53"/>
        <v>1.2813058618584254</v>
      </c>
      <c r="AY126" s="58">
        <f t="shared" si="54"/>
        <v>3.3466775371482615</v>
      </c>
      <c r="AZ126" s="25"/>
      <c r="BA126" s="43">
        <f t="shared" si="55"/>
        <v>9.1726240633887013E-3</v>
      </c>
      <c r="BB126" s="34">
        <f t="shared" si="56"/>
        <v>9.375458281155491E-3</v>
      </c>
      <c r="BC126" s="34">
        <f t="shared" si="57"/>
        <v>6.9744485129434874E-3</v>
      </c>
      <c r="BD126" s="57"/>
      <c r="BE126" s="25"/>
      <c r="BF126" s="43">
        <f>(Q126-(MAX($Q$3:Q126)))/(MAX($Q$3:Q126))</f>
        <v>-2.4262836431825557E-2</v>
      </c>
      <c r="BG126" s="34">
        <f>(R126-(MAX($R$3:R126)))/(MAX($R$3:R126))</f>
        <v>-1.4939451740040945E-2</v>
      </c>
      <c r="BH126" s="34">
        <f>(S126-(MAX($S$3:S126)))/(MAX($S$3:S126))</f>
        <v>-5.941815511187639E-2</v>
      </c>
      <c r="BI126" s="42">
        <f>(T126-(MAX($T$3:T126)))/(MAX($T$3:T126))</f>
        <v>-0.1521183844196673</v>
      </c>
      <c r="BJ126" s="25"/>
      <c r="BK126" s="43">
        <f t="shared" si="58"/>
        <v>0</v>
      </c>
      <c r="BL126" s="34">
        <f t="shared" si="59"/>
        <v>0</v>
      </c>
      <c r="BM126" s="34">
        <f t="shared" si="69"/>
        <v>0</v>
      </c>
      <c r="BN126" s="42">
        <f t="shared" si="60"/>
        <v>0</v>
      </c>
      <c r="BO126" s="25"/>
      <c r="BP126" s="37">
        <f t="shared" si="80"/>
        <v>398.27632978002163</v>
      </c>
      <c r="BQ126" s="36">
        <f t="shared" si="80"/>
        <v>406.2822046798604</v>
      </c>
      <c r="BR126" s="36">
        <f t="shared" si="80"/>
        <v>497.24920794137063</v>
      </c>
      <c r="BS126" s="38">
        <f t="shared" si="80"/>
        <v>574.3722361150202</v>
      </c>
      <c r="BT126" s="25"/>
      <c r="BU126" s="43">
        <f t="shared" si="62"/>
        <v>0</v>
      </c>
      <c r="BV126" s="34">
        <f t="shared" si="63"/>
        <v>0</v>
      </c>
      <c r="BW126" s="34">
        <f t="shared" si="70"/>
        <v>0</v>
      </c>
      <c r="BX126" s="42">
        <f t="shared" si="64"/>
        <v>0</v>
      </c>
      <c r="BY126" s="25"/>
      <c r="BZ126" s="37">
        <f t="shared" si="81"/>
        <v>43.026182373089654</v>
      </c>
      <c r="CA126" s="36">
        <f t="shared" si="81"/>
        <v>43.163224473043968</v>
      </c>
      <c r="CB126" s="36">
        <f t="shared" si="81"/>
        <v>26.046552208062845</v>
      </c>
      <c r="CC126" s="38">
        <f t="shared" si="81"/>
        <v>22.50320249643482</v>
      </c>
    </row>
    <row r="127" spans="1:81" s="69" customFormat="1">
      <c r="A127"/>
      <c r="B127" s="25"/>
      <c r="C127" s="24"/>
      <c r="D127" s="24"/>
      <c r="E127" s="24"/>
      <c r="F127" s="24"/>
      <c r="G127" s="24"/>
      <c r="H127"/>
      <c r="I127" s="112">
        <f t="shared" si="66"/>
        <v>40724</v>
      </c>
      <c r="J127" s="113"/>
      <c r="K127" s="114">
        <f t="shared" si="67"/>
        <v>-1.518786159364871E-2</v>
      </c>
      <c r="L127" s="115">
        <f t="shared" si="67"/>
        <v>-1.5050512490848322E-2</v>
      </c>
      <c r="M127" s="115">
        <v>-1.6669152417465805E-2</v>
      </c>
      <c r="N127" s="116">
        <v>-2.1141915604373285E-2</v>
      </c>
      <c r="O127" s="130">
        <f t="shared" si="45"/>
        <v>-1.6021194926982042E-2</v>
      </c>
      <c r="P127" s="111"/>
      <c r="Q127" s="236">
        <v>17238.259999999998</v>
      </c>
      <c r="R127" s="245">
        <v>17650.61</v>
      </c>
      <c r="S127" s="245">
        <f t="shared" si="82"/>
        <v>12964.466652786445</v>
      </c>
      <c r="T127" s="241">
        <f t="shared" si="82"/>
        <v>12735.084620089803</v>
      </c>
      <c r="U127" s="163">
        <f t="shared" si="82"/>
        <v>15550.861668795005</v>
      </c>
      <c r="V127" s="111"/>
      <c r="W127" s="118">
        <f t="shared" si="46"/>
        <v>0.72382599999999986</v>
      </c>
      <c r="X127" s="119">
        <f t="shared" si="74"/>
        <v>0.7650610000000001</v>
      </c>
      <c r="Y127" s="119">
        <f t="shared" si="74"/>
        <v>0.29644666527864449</v>
      </c>
      <c r="Z127" s="120">
        <f t="shared" si="48"/>
        <v>0.27350846200898032</v>
      </c>
      <c r="AA127" s="111"/>
      <c r="AB127" s="114">
        <f>(Q127-Q124)/Q124</f>
        <v>5.9493554913512348E-3</v>
      </c>
      <c r="AC127" s="115">
        <f>(R127-R124)/R124</f>
        <v>6.5098694433593941E-3</v>
      </c>
      <c r="AD127" s="115">
        <f>(S127-S124)/S124</f>
        <v>9.9131925838569072E-4</v>
      </c>
      <c r="AE127" s="116">
        <f>(T127-T124)/T124</f>
        <v>-1.4710016150298551E-2</v>
      </c>
      <c r="AF127" s="111"/>
      <c r="AG127" s="114"/>
      <c r="AH127" s="115"/>
      <c r="AI127" s="115"/>
      <c r="AJ127" s="116"/>
      <c r="AK127" s="110"/>
      <c r="AL127" s="114">
        <f t="shared" si="75"/>
        <v>-1.518786159364871E-2</v>
      </c>
      <c r="AM127" s="115">
        <f t="shared" si="75"/>
        <v>-1.5050512490848322E-2</v>
      </c>
      <c r="AN127" s="115">
        <f t="shared" si="75"/>
        <v>-1.6669152417465805E-2</v>
      </c>
      <c r="AO127" s="116">
        <f t="shared" si="75"/>
        <v>-2.1141915604373285E-2</v>
      </c>
      <c r="AP127" s="115"/>
      <c r="AQ127" s="114">
        <f t="shared" si="76"/>
        <v>-1.518786159364871E-2</v>
      </c>
      <c r="AR127" s="115">
        <f t="shared" si="76"/>
        <v>-1.5050512490848322E-2</v>
      </c>
      <c r="AS127" s="115">
        <f t="shared" si="76"/>
        <v>-1.6669152417465805E-2</v>
      </c>
      <c r="AT127" s="116">
        <f t="shared" si="76"/>
        <v>-2.1141915604373285E-2</v>
      </c>
      <c r="AU127" s="110"/>
      <c r="AV127" s="121">
        <f t="shared" si="51"/>
        <v>2.3067113978782956</v>
      </c>
      <c r="AW127" s="122">
        <f t="shared" si="52"/>
        <v>2.2651792623718139</v>
      </c>
      <c r="AX127" s="122">
        <f t="shared" si="53"/>
        <v>2.7786064231670609</v>
      </c>
      <c r="AY127" s="123">
        <f t="shared" si="54"/>
        <v>4.4698059542244257</v>
      </c>
      <c r="AZ127" s="110"/>
      <c r="BA127" s="114">
        <f t="shared" si="55"/>
        <v>5.9540540107245743E-3</v>
      </c>
      <c r="BB127" s="115">
        <f t="shared" si="56"/>
        <v>6.0914031135249624E-3</v>
      </c>
      <c r="BC127" s="115">
        <f t="shared" si="57"/>
        <v>4.4727631869074802E-3</v>
      </c>
      <c r="BD127" s="124"/>
      <c r="BE127" s="110"/>
      <c r="BF127" s="114">
        <f>(Q127-(MAX($Q$3:Q127)))/(MAX($Q$3:Q127))</f>
        <v>-3.9082197423878355E-2</v>
      </c>
      <c r="BG127" s="115">
        <f>(R127-(MAX($R$3:R127)))/(MAX($R$3:R127))</f>
        <v>-2.976511782586936E-2</v>
      </c>
      <c r="BH127" s="115">
        <f>(S127-(MAX($S$3:S127)))/(MAX($S$3:S127))</f>
        <v>-7.5096857245417759E-2</v>
      </c>
      <c r="BI127" s="116">
        <f>(T127-(MAX($T$3:T127)))/(MAX($T$3:T127))</f>
        <v>-0.17004422597876634</v>
      </c>
      <c r="BJ127" s="110"/>
      <c r="BK127" s="114">
        <f t="shared" si="58"/>
        <v>0</v>
      </c>
      <c r="BL127" s="115">
        <f t="shared" si="59"/>
        <v>0</v>
      </c>
      <c r="BM127" s="115">
        <f t="shared" si="69"/>
        <v>0</v>
      </c>
      <c r="BN127" s="116">
        <f t="shared" si="60"/>
        <v>0</v>
      </c>
      <c r="BO127" s="110"/>
      <c r="BP127" s="125">
        <f t="shared" si="80"/>
        <v>398.27632978002163</v>
      </c>
      <c r="BQ127" s="126">
        <f t="shared" si="80"/>
        <v>406.2822046798604</v>
      </c>
      <c r="BR127" s="126">
        <f t="shared" si="80"/>
        <v>497.24920794137063</v>
      </c>
      <c r="BS127" s="127">
        <f t="shared" si="80"/>
        <v>574.3722361150202</v>
      </c>
      <c r="BT127" s="110"/>
      <c r="BU127" s="114">
        <f t="shared" si="62"/>
        <v>5.9493554913512348E-3</v>
      </c>
      <c r="BV127" s="115">
        <f t="shared" si="63"/>
        <v>6.5098694433593941E-3</v>
      </c>
      <c r="BW127" s="115">
        <f t="shared" si="70"/>
        <v>9.9131925838569072E-4</v>
      </c>
      <c r="BX127" s="116">
        <f t="shared" si="64"/>
        <v>-1.4710016150298551E-2</v>
      </c>
      <c r="BY127" s="110"/>
      <c r="BZ127" s="125">
        <f t="shared" si="81"/>
        <v>43.282160427462877</v>
      </c>
      <c r="CA127" s="126">
        <f t="shared" si="81"/>
        <v>43.4442114291179</v>
      </c>
      <c r="CB127" s="126">
        <f t="shared" si="81"/>
        <v>26.072372656881246</v>
      </c>
      <c r="CC127" s="127">
        <f t="shared" si="81"/>
        <v>22.172180024278827</v>
      </c>
    </row>
    <row r="128" spans="1:81">
      <c r="I128" s="65">
        <f t="shared" si="66"/>
        <v>40755</v>
      </c>
      <c r="J128" s="64"/>
      <c r="K128" s="43">
        <f t="shared" si="67"/>
        <v>-1.926122474078007E-2</v>
      </c>
      <c r="L128" s="34">
        <f t="shared" si="67"/>
        <v>-1.7957453028535464E-2</v>
      </c>
      <c r="M128" s="34">
        <v>-2.0333145972181277E-2</v>
      </c>
      <c r="N128" s="42">
        <v>-3.5648221340701447E-2</v>
      </c>
      <c r="O128" s="84">
        <f t="shared" si="45"/>
        <v>-2.0094558074113401E-2</v>
      </c>
      <c r="P128" s="24"/>
      <c r="Q128" s="237">
        <v>16906.23</v>
      </c>
      <c r="R128" s="246">
        <v>17333.650000000001</v>
      </c>
      <c r="S128" s="246">
        <f t="shared" si="82"/>
        <v>12700.858259883862</v>
      </c>
      <c r="T128" s="242">
        <f t="shared" si="82"/>
        <v>12281.10150476028</v>
      </c>
      <c r="U128" s="164">
        <f t="shared" si="82"/>
        <v>15238.373975888901</v>
      </c>
      <c r="V128" s="24"/>
      <c r="W128" s="62">
        <f t="shared" si="46"/>
        <v>0.69062299999999999</v>
      </c>
      <c r="X128" s="61">
        <f t="shared" si="74"/>
        <v>0.73336500000000016</v>
      </c>
      <c r="Y128" s="61">
        <f t="shared" si="74"/>
        <v>0.27008582598838621</v>
      </c>
      <c r="Z128" s="60">
        <f t="shared" si="48"/>
        <v>0.22811015047602795</v>
      </c>
      <c r="AA128" s="24"/>
      <c r="AB128" s="43"/>
      <c r="AC128" s="34"/>
      <c r="AD128" s="34"/>
      <c r="AE128" s="42"/>
      <c r="AF128" s="24"/>
      <c r="AG128" s="43"/>
      <c r="AH128" s="34"/>
      <c r="AI128" s="34"/>
      <c r="AJ128" s="42"/>
      <c r="AK128" s="25"/>
      <c r="AL128" s="43">
        <f t="shared" si="75"/>
        <v>-1.926122474078007E-2</v>
      </c>
      <c r="AM128" s="34">
        <f t="shared" si="75"/>
        <v>-1.7957453028535464E-2</v>
      </c>
      <c r="AN128" s="34">
        <f t="shared" si="75"/>
        <v>-2.0333145972181277E-2</v>
      </c>
      <c r="AO128" s="42">
        <f t="shared" si="75"/>
        <v>-3.5648221340701447E-2</v>
      </c>
      <c r="AP128" s="34"/>
      <c r="AQ128" s="43">
        <f t="shared" si="76"/>
        <v>-1.926122474078007E-2</v>
      </c>
      <c r="AR128" s="34">
        <f t="shared" si="76"/>
        <v>-1.7957453028535464E-2</v>
      </c>
      <c r="AS128" s="34">
        <f t="shared" si="76"/>
        <v>-2.0333145972181277E-2</v>
      </c>
      <c r="AT128" s="42">
        <f t="shared" si="76"/>
        <v>-3.5648221340701447E-2</v>
      </c>
      <c r="AU128" s="25"/>
      <c r="AV128" s="59">
        <f t="shared" si="51"/>
        <v>3.7099477851483824</v>
      </c>
      <c r="AW128" s="30">
        <f t="shared" si="52"/>
        <v>3.2247011927205751</v>
      </c>
      <c r="AX128" s="30">
        <f t="shared" si="53"/>
        <v>4.1343682512603168</v>
      </c>
      <c r="AY128" s="58">
        <f t="shared" si="54"/>
        <v>12.707956847556421</v>
      </c>
      <c r="AZ128" s="25"/>
      <c r="BA128" s="43">
        <f t="shared" si="55"/>
        <v>1.6386996599921377E-2</v>
      </c>
      <c r="BB128" s="34">
        <f t="shared" si="56"/>
        <v>1.7690768312165983E-2</v>
      </c>
      <c r="BC128" s="34">
        <f t="shared" si="57"/>
        <v>1.531507536852017E-2</v>
      </c>
      <c r="BD128" s="57"/>
      <c r="BE128" s="25"/>
      <c r="BF128" s="43">
        <f>(Q128-(MAX($Q$3:Q128)))/(MAX($Q$3:Q128))</f>
        <v>-5.7590651176713532E-2</v>
      </c>
      <c r="BG128" s="34">
        <f>(R128-(MAX($R$3:R128)))/(MAX($R$3:R128))</f>
        <v>-4.7188065149157993E-2</v>
      </c>
      <c r="BH128" s="34">
        <f>(S128-(MAX($S$3:S128)))/(MAX($S$3:S128))</f>
        <v>-9.3903047857175861E-2</v>
      </c>
      <c r="BI128" s="42">
        <f>(T128-(MAX($T$3:T128)))/(MAX($T$3:T128))</f>
        <v>-0.19963067311406843</v>
      </c>
      <c r="BJ128" s="25"/>
      <c r="BK128" s="43">
        <f t="shared" si="58"/>
        <v>0</v>
      </c>
      <c r="BL128" s="34">
        <f t="shared" si="59"/>
        <v>0</v>
      </c>
      <c r="BM128" s="34">
        <f t="shared" si="69"/>
        <v>0</v>
      </c>
      <c r="BN128" s="42">
        <f t="shared" si="60"/>
        <v>0</v>
      </c>
      <c r="BO128" s="25"/>
      <c r="BP128" s="37">
        <f t="shared" si="80"/>
        <v>398.27632978002163</v>
      </c>
      <c r="BQ128" s="36">
        <f t="shared" si="80"/>
        <v>406.2822046798604</v>
      </c>
      <c r="BR128" s="36">
        <f t="shared" si="80"/>
        <v>497.24920794137063</v>
      </c>
      <c r="BS128" s="38">
        <f t="shared" si="80"/>
        <v>574.3722361150202</v>
      </c>
      <c r="BT128" s="25"/>
      <c r="BU128" s="43">
        <f t="shared" si="62"/>
        <v>0</v>
      </c>
      <c r="BV128" s="34">
        <f t="shared" si="63"/>
        <v>0</v>
      </c>
      <c r="BW128" s="34">
        <f t="shared" si="70"/>
        <v>0</v>
      </c>
      <c r="BX128" s="42">
        <f t="shared" si="64"/>
        <v>0</v>
      </c>
      <c r="BY128" s="25"/>
      <c r="BZ128" s="37">
        <f t="shared" si="81"/>
        <v>43.282160427462877</v>
      </c>
      <c r="CA128" s="36">
        <f t="shared" si="81"/>
        <v>43.4442114291179</v>
      </c>
      <c r="CB128" s="36">
        <f t="shared" si="81"/>
        <v>26.072372656881246</v>
      </c>
      <c r="CC128" s="38">
        <f t="shared" si="81"/>
        <v>22.172180024278827</v>
      </c>
    </row>
    <row r="129" spans="1:81">
      <c r="I129" s="65">
        <f t="shared" si="66"/>
        <v>40786</v>
      </c>
      <c r="J129" s="64"/>
      <c r="K129" s="43">
        <f t="shared" si="67"/>
        <v>-2.970029391531992E-2</v>
      </c>
      <c r="L129" s="34">
        <f t="shared" si="67"/>
        <v>-2.9462923273517183E-2</v>
      </c>
      <c r="M129" s="34">
        <v>-5.432406833995107E-2</v>
      </c>
      <c r="N129" s="42">
        <v>-6.1779615423183887E-2</v>
      </c>
      <c r="O129" s="84">
        <f t="shared" si="45"/>
        <v>-3.0533627248653251E-2</v>
      </c>
      <c r="P129" s="24"/>
      <c r="Q129" s="237">
        <v>16404.11</v>
      </c>
      <c r="R129" s="246">
        <v>16822.95</v>
      </c>
      <c r="S129" s="246">
        <f t="shared" si="82"/>
        <v>12010.895967797898</v>
      </c>
      <c r="T129" s="242">
        <f t="shared" si="82"/>
        <v>11522.379776823105</v>
      </c>
      <c r="U129" s="164">
        <f t="shared" si="82"/>
        <v>14773.09114503353</v>
      </c>
      <c r="V129" s="24"/>
      <c r="W129" s="62">
        <f t="shared" si="46"/>
        <v>0.64041100000000006</v>
      </c>
      <c r="X129" s="61">
        <f t="shared" si="74"/>
        <v>0.6822950000000001</v>
      </c>
      <c r="Y129" s="61">
        <f t="shared" si="74"/>
        <v>0.20108959677978983</v>
      </c>
      <c r="Z129" s="60">
        <f t="shared" si="48"/>
        <v>0.15223797768231051</v>
      </c>
      <c r="AA129" s="24"/>
      <c r="AB129" s="43"/>
      <c r="AC129" s="34"/>
      <c r="AD129" s="34"/>
      <c r="AE129" s="42"/>
      <c r="AF129" s="24"/>
      <c r="AG129" s="43"/>
      <c r="AH129" s="34"/>
      <c r="AI129" s="34"/>
      <c r="AJ129" s="42"/>
      <c r="AK129" s="25"/>
      <c r="AL129" s="43">
        <f t="shared" si="75"/>
        <v>-2.970029391531992E-2</v>
      </c>
      <c r="AM129" s="34">
        <f t="shared" si="75"/>
        <v>-2.9462923273517183E-2</v>
      </c>
      <c r="AN129" s="34">
        <f t="shared" si="75"/>
        <v>-5.432406833995107E-2</v>
      </c>
      <c r="AO129" s="42">
        <f t="shared" si="75"/>
        <v>-6.1779615423183887E-2</v>
      </c>
      <c r="AP129" s="34"/>
      <c r="AQ129" s="43">
        <f t="shared" si="76"/>
        <v>-2.970029391531992E-2</v>
      </c>
      <c r="AR129" s="34">
        <f t="shared" si="76"/>
        <v>-2.9462923273517183E-2</v>
      </c>
      <c r="AS129" s="34">
        <f t="shared" si="76"/>
        <v>-5.432406833995107E-2</v>
      </c>
      <c r="AT129" s="42">
        <f t="shared" si="76"/>
        <v>-6.1779615423183887E-2</v>
      </c>
      <c r="AU129" s="25"/>
      <c r="AV129" s="59">
        <f t="shared" si="51"/>
        <v>8.8210745865638938</v>
      </c>
      <c r="AW129" s="30">
        <f t="shared" si="52"/>
        <v>8.6806384782116055</v>
      </c>
      <c r="AX129" s="30">
        <f t="shared" si="53"/>
        <v>29.511044010036741</v>
      </c>
      <c r="AY129" s="58">
        <f t="shared" si="54"/>
        <v>38.167208818365012</v>
      </c>
      <c r="AZ129" s="25"/>
      <c r="BA129" s="43">
        <f t="shared" si="55"/>
        <v>3.2079321507863967E-2</v>
      </c>
      <c r="BB129" s="34">
        <f t="shared" si="56"/>
        <v>3.2316692149666704E-2</v>
      </c>
      <c r="BC129" s="34">
        <f t="shared" si="57"/>
        <v>7.4555470832328163E-3</v>
      </c>
      <c r="BD129" s="57"/>
      <c r="BE129" s="25"/>
      <c r="BF129" s="43">
        <f>(Q129-(MAX($Q$3:Q129)))/(MAX($Q$3:Q129))</f>
        <v>-8.5580485825310387E-2</v>
      </c>
      <c r="BG129" s="34">
        <f>(R129-(MAX($R$3:R129)))/(MAX($R$3:R129))</f>
        <v>-7.5260690079759787E-2</v>
      </c>
      <c r="BH129" s="34">
        <f>(S129-(MAX($S$3:S129)))/(MAX($S$3:S129))</f>
        <v>-0.14312592060800408</v>
      </c>
      <c r="BI129" s="42">
        <f>(T129-(MAX($T$3:T129)))/(MAX($T$3:T129))</f>
        <v>-0.24907718232559378</v>
      </c>
      <c r="BJ129" s="25"/>
      <c r="BK129" s="43">
        <f t="shared" si="58"/>
        <v>0</v>
      </c>
      <c r="BL129" s="34">
        <f t="shared" si="59"/>
        <v>0</v>
      </c>
      <c r="BM129" s="34">
        <f t="shared" si="69"/>
        <v>0</v>
      </c>
      <c r="BN129" s="42">
        <f t="shared" si="60"/>
        <v>0</v>
      </c>
      <c r="BO129" s="25"/>
      <c r="BP129" s="37">
        <f t="shared" si="80"/>
        <v>398.27632978002163</v>
      </c>
      <c r="BQ129" s="36">
        <f t="shared" si="80"/>
        <v>406.2822046798604</v>
      </c>
      <c r="BR129" s="36">
        <f t="shared" si="80"/>
        <v>497.24920794137063</v>
      </c>
      <c r="BS129" s="38">
        <f t="shared" si="80"/>
        <v>574.3722361150202</v>
      </c>
      <c r="BT129" s="25"/>
      <c r="BU129" s="43">
        <f t="shared" si="62"/>
        <v>0</v>
      </c>
      <c r="BV129" s="34">
        <f t="shared" si="63"/>
        <v>0</v>
      </c>
      <c r="BW129" s="34">
        <f t="shared" si="70"/>
        <v>0</v>
      </c>
      <c r="BX129" s="42">
        <f t="shared" si="64"/>
        <v>0</v>
      </c>
      <c r="BY129" s="25"/>
      <c r="BZ129" s="37">
        <f t="shared" si="81"/>
        <v>43.282160427462877</v>
      </c>
      <c r="CA129" s="36">
        <f t="shared" si="81"/>
        <v>43.4442114291179</v>
      </c>
      <c r="CB129" s="36">
        <f t="shared" si="81"/>
        <v>26.072372656881246</v>
      </c>
      <c r="CC129" s="38">
        <f t="shared" si="81"/>
        <v>22.172180024278827</v>
      </c>
    </row>
    <row r="130" spans="1:81" s="69" customFormat="1">
      <c r="A130"/>
      <c r="B130" s="25"/>
      <c r="C130" s="24"/>
      <c r="D130" s="24"/>
      <c r="E130" s="24"/>
      <c r="F130" s="24"/>
      <c r="G130" s="24"/>
      <c r="H130"/>
      <c r="I130" s="112">
        <f t="shared" si="66"/>
        <v>40816</v>
      </c>
      <c r="J130" s="113"/>
      <c r="K130" s="114">
        <f t="shared" si="67"/>
        <v>-5.0766545701046883E-2</v>
      </c>
      <c r="L130" s="115">
        <f t="shared" si="67"/>
        <v>-5.1674646836613158E-2</v>
      </c>
      <c r="M130" s="115">
        <v>-7.0296324117143039E-2</v>
      </c>
      <c r="N130" s="116">
        <v>-7.4924129905390213E-2</v>
      </c>
      <c r="O130" s="130">
        <f t="shared" si="45"/>
        <v>-5.1599879034380215E-2</v>
      </c>
      <c r="P130" s="111"/>
      <c r="Q130" s="236">
        <v>15571.33</v>
      </c>
      <c r="R130" s="245">
        <v>15953.63</v>
      </c>
      <c r="S130" s="245">
        <f t="shared" si="82"/>
        <v>11166.57413190829</v>
      </c>
      <c r="T130" s="241">
        <f t="shared" si="82"/>
        <v>10659.07549760517</v>
      </c>
      <c r="U130" s="163">
        <f t="shared" si="82"/>
        <v>14010.801428985926</v>
      </c>
      <c r="V130" s="111"/>
      <c r="W130" s="118">
        <f t="shared" si="46"/>
        <v>0.55713299999999999</v>
      </c>
      <c r="X130" s="119">
        <f t="shared" si="74"/>
        <v>0.59536299999999986</v>
      </c>
      <c r="Y130" s="119">
        <f t="shared" si="74"/>
        <v>0.11665741319082899</v>
      </c>
      <c r="Z130" s="120">
        <f t="shared" si="48"/>
        <v>6.5907549760517034E-2</v>
      </c>
      <c r="AA130" s="111"/>
      <c r="AB130" s="114">
        <f>(Q130-Q127)/Q127</f>
        <v>-9.6699434861755112E-2</v>
      </c>
      <c r="AC130" s="115">
        <f>(R130-R127)/R127</f>
        <v>-9.614285285324424E-2</v>
      </c>
      <c r="AD130" s="115">
        <f>(S130-S127)/S127</f>
        <v>-0.13867847934120259</v>
      </c>
      <c r="AE130" s="116">
        <f>(T130-T127)/T127</f>
        <v>-0.16301494528035523</v>
      </c>
      <c r="AF130" s="111"/>
      <c r="AG130" s="114"/>
      <c r="AH130" s="115"/>
      <c r="AI130" s="115"/>
      <c r="AJ130" s="116"/>
      <c r="AK130" s="110"/>
      <c r="AL130" s="114">
        <f t="shared" si="75"/>
        <v>-5.0766545701046883E-2</v>
      </c>
      <c r="AM130" s="115">
        <f t="shared" si="75"/>
        <v>-5.1674646836613158E-2</v>
      </c>
      <c r="AN130" s="115">
        <f t="shared" si="75"/>
        <v>-7.0296324117143039E-2</v>
      </c>
      <c r="AO130" s="116">
        <f t="shared" si="75"/>
        <v>-7.4924129905390213E-2</v>
      </c>
      <c r="AP130" s="115"/>
      <c r="AQ130" s="114">
        <f t="shared" si="76"/>
        <v>-5.0766545701046883E-2</v>
      </c>
      <c r="AR130" s="115">
        <f t="shared" si="76"/>
        <v>-5.1674646836613158E-2</v>
      </c>
      <c r="AS130" s="115">
        <f t="shared" si="76"/>
        <v>-7.0296324117143039E-2</v>
      </c>
      <c r="AT130" s="116">
        <f t="shared" si="76"/>
        <v>-7.4924129905390213E-2</v>
      </c>
      <c r="AU130" s="110"/>
      <c r="AV130" s="121">
        <f t="shared" si="51"/>
        <v>25.772421624164817</v>
      </c>
      <c r="AW130" s="122">
        <f t="shared" si="52"/>
        <v>26.702691256886943</v>
      </c>
      <c r="AX130" s="122">
        <f t="shared" si="53"/>
        <v>49.415731843824261</v>
      </c>
      <c r="AY130" s="123">
        <f t="shared" si="54"/>
        <v>56.136252420797881</v>
      </c>
      <c r="AZ130" s="110"/>
      <c r="BA130" s="114">
        <f t="shared" si="55"/>
        <v>2.415758420434333E-2</v>
      </c>
      <c r="BB130" s="115">
        <f t="shared" si="56"/>
        <v>2.3249483068777055E-2</v>
      </c>
      <c r="BC130" s="115">
        <f t="shared" si="57"/>
        <v>4.6278057882471746E-3</v>
      </c>
      <c r="BD130" s="124"/>
      <c r="BE130" s="110"/>
      <c r="BF130" s="114">
        <f>(Q130-(MAX($Q$3:Q130)))/(MAX($Q$3:Q130))</f>
        <v>-0.13200240588158887</v>
      </c>
      <c r="BG130" s="115">
        <f>(R130-(MAX($R$3:R130)))/(MAX($R$3:R130))</f>
        <v>-0.12304626733582157</v>
      </c>
      <c r="BH130" s="115">
        <f>(S130-(MAX($S$3:S130)))/(MAX($S$3:S130))</f>
        <v>-0.20336101862052244</v>
      </c>
      <c r="BI130" s="116">
        <f>(T130-(MAX($T$3:T130)))/(MAX($T$3:T130))</f>
        <v>-0.30533942106595263</v>
      </c>
      <c r="BJ130" s="110"/>
      <c r="BK130" s="114">
        <f t="shared" si="58"/>
        <v>0</v>
      </c>
      <c r="BL130" s="115">
        <f t="shared" si="59"/>
        <v>0</v>
      </c>
      <c r="BM130" s="115">
        <f t="shared" si="69"/>
        <v>0</v>
      </c>
      <c r="BN130" s="116">
        <f t="shared" si="60"/>
        <v>0</v>
      </c>
      <c r="BO130" s="110"/>
      <c r="BP130" s="125">
        <f t="shared" si="80"/>
        <v>398.27632978002163</v>
      </c>
      <c r="BQ130" s="126">
        <f t="shared" si="80"/>
        <v>406.2822046798604</v>
      </c>
      <c r="BR130" s="126">
        <f t="shared" si="80"/>
        <v>497.24920794137063</v>
      </c>
      <c r="BS130" s="127">
        <f t="shared" si="80"/>
        <v>574.3722361150202</v>
      </c>
      <c r="BT130" s="110"/>
      <c r="BU130" s="114">
        <f t="shared" si="62"/>
        <v>-9.6699434861755112E-2</v>
      </c>
      <c r="BV130" s="115">
        <f t="shared" si="63"/>
        <v>-9.614285285324424E-2</v>
      </c>
      <c r="BW130" s="115">
        <f t="shared" si="70"/>
        <v>-0.13867847934120259</v>
      </c>
      <c r="BX130" s="116">
        <f t="shared" si="64"/>
        <v>-0.16301494528035523</v>
      </c>
      <c r="BY130" s="110"/>
      <c r="BZ130" s="125">
        <f t="shared" si="81"/>
        <v>39.096799974531393</v>
      </c>
      <c r="CA130" s="126">
        <f t="shared" si="81"/>
        <v>39.267361002362989</v>
      </c>
      <c r="CB130" s="126">
        <f t="shared" si="81"/>
        <v>22.456695664007803</v>
      </c>
      <c r="CC130" s="127">
        <f t="shared" si="81"/>
        <v>18.557783310874829</v>
      </c>
    </row>
    <row r="131" spans="1:81">
      <c r="I131" s="65">
        <f t="shared" si="66"/>
        <v>40847</v>
      </c>
      <c r="J131" s="64"/>
      <c r="K131" s="43">
        <f t="shared" si="67"/>
        <v>7.9305364410105161E-2</v>
      </c>
      <c r="L131" s="34">
        <f t="shared" si="67"/>
        <v>8.0735857607328265E-2</v>
      </c>
      <c r="M131" s="34">
        <v>0.10929205144008414</v>
      </c>
      <c r="N131" s="42">
        <v>0.11313011799708428</v>
      </c>
      <c r="O131" s="84">
        <f t="shared" si="45"/>
        <v>7.8472031076771823E-2</v>
      </c>
      <c r="P131" s="24"/>
      <c r="Q131" s="237">
        <v>16806.22</v>
      </c>
      <c r="R131" s="246">
        <v>17241.66</v>
      </c>
      <c r="S131" s="246">
        <f t="shared" si="82"/>
        <v>12386.991926342323</v>
      </c>
      <c r="T131" s="242">
        <f t="shared" si="82"/>
        <v>11864.937966389072</v>
      </c>
      <c r="U131" s="164">
        <f t="shared" si="82"/>
        <v>15110.257474131789</v>
      </c>
      <c r="V131" s="24"/>
      <c r="W131" s="62">
        <f t="shared" si="46"/>
        <v>0.68062200000000017</v>
      </c>
      <c r="X131" s="61">
        <f t="shared" si="74"/>
        <v>0.72416599999999998</v>
      </c>
      <c r="Y131" s="61">
        <f t="shared" si="74"/>
        <v>0.23869919263423234</v>
      </c>
      <c r="Z131" s="60">
        <f t="shared" si="48"/>
        <v>0.18649379663890722</v>
      </c>
      <c r="AA131" s="24"/>
      <c r="AB131" s="43"/>
      <c r="AC131" s="34"/>
      <c r="AD131" s="34"/>
      <c r="AE131" s="42"/>
      <c r="AF131" s="24"/>
      <c r="AG131" s="43"/>
      <c r="AH131" s="34"/>
      <c r="AI131" s="34"/>
      <c r="AJ131" s="42"/>
      <c r="AK131" s="25"/>
      <c r="AL131" s="43">
        <f t="shared" si="75"/>
        <v>7.9305364410105161E-2</v>
      </c>
      <c r="AM131" s="34">
        <f t="shared" si="75"/>
        <v>8.0735857607328265E-2</v>
      </c>
      <c r="AN131" s="34">
        <f t="shared" si="75"/>
        <v>0.10929205144008414</v>
      </c>
      <c r="AO131" s="42">
        <f t="shared" si="75"/>
        <v>0.11313011799708428</v>
      </c>
      <c r="AP131" s="34"/>
      <c r="AQ131" s="43">
        <f t="shared" si="76"/>
        <v>0</v>
      </c>
      <c r="AR131" s="34">
        <f t="shared" si="76"/>
        <v>0</v>
      </c>
      <c r="AS131" s="34">
        <f t="shared" si="76"/>
        <v>0</v>
      </c>
      <c r="AT131" s="42">
        <f t="shared" si="76"/>
        <v>0</v>
      </c>
      <c r="AU131" s="25"/>
      <c r="AV131" s="59">
        <f t="shared" si="51"/>
        <v>0</v>
      </c>
      <c r="AW131" s="30">
        <f t="shared" si="52"/>
        <v>0</v>
      </c>
      <c r="AX131" s="30">
        <f t="shared" si="53"/>
        <v>0</v>
      </c>
      <c r="AY131" s="58">
        <f t="shared" si="54"/>
        <v>0</v>
      </c>
      <c r="AZ131" s="25"/>
      <c r="BA131" s="43">
        <f t="shared" si="55"/>
        <v>-3.3824753586979117E-2</v>
      </c>
      <c r="BB131" s="34">
        <f t="shared" si="56"/>
        <v>-3.2394260389756013E-2</v>
      </c>
      <c r="BC131" s="34">
        <f t="shared" si="57"/>
        <v>-3.8380665570001415E-3</v>
      </c>
      <c r="BD131" s="57"/>
      <c r="BE131" s="25"/>
      <c r="BF131" s="43">
        <f>(Q131-(MAX($Q$3:Q131)))/(MAX($Q$3:Q131))</f>
        <v>-6.3165540372933829E-2</v>
      </c>
      <c r="BG131" s="34">
        <f>(R131-(MAX($R$3:R131)))/(MAX($R$3:R131))</f>
        <v>-5.2244655647231422E-2</v>
      </c>
      <c r="BH131" s="34">
        <f>(S131-(MAX($S$3:S131)))/(MAX($S$3:S131))</f>
        <v>-0.11629471008842035</v>
      </c>
      <c r="BI131" s="42">
        <f>(T131-(MAX($T$3:T131)))/(MAX($T$3:T131))</f>
        <v>-0.22675238780322102</v>
      </c>
      <c r="BJ131" s="25"/>
      <c r="BK131" s="43">
        <f t="shared" si="58"/>
        <v>0</v>
      </c>
      <c r="BL131" s="34">
        <f t="shared" si="59"/>
        <v>0</v>
      </c>
      <c r="BM131" s="34">
        <f t="shared" si="69"/>
        <v>0</v>
      </c>
      <c r="BN131" s="42">
        <f t="shared" si="60"/>
        <v>0</v>
      </c>
      <c r="BO131" s="25"/>
      <c r="BP131" s="37">
        <f t="shared" si="80"/>
        <v>398.27632978002163</v>
      </c>
      <c r="BQ131" s="36">
        <f t="shared" si="80"/>
        <v>406.2822046798604</v>
      </c>
      <c r="BR131" s="36">
        <f t="shared" si="80"/>
        <v>497.24920794137063</v>
      </c>
      <c r="BS131" s="38">
        <f t="shared" si="80"/>
        <v>574.3722361150202</v>
      </c>
      <c r="BT131" s="25"/>
      <c r="BU131" s="43">
        <f t="shared" si="62"/>
        <v>0</v>
      </c>
      <c r="BV131" s="34">
        <f t="shared" si="63"/>
        <v>0</v>
      </c>
      <c r="BW131" s="34">
        <f t="shared" si="70"/>
        <v>0</v>
      </c>
      <c r="BX131" s="42">
        <f t="shared" si="64"/>
        <v>0</v>
      </c>
      <c r="BY131" s="25"/>
      <c r="BZ131" s="37">
        <f t="shared" si="81"/>
        <v>39.096799974531393</v>
      </c>
      <c r="CA131" s="36">
        <f t="shared" si="81"/>
        <v>39.267361002362989</v>
      </c>
      <c r="CB131" s="36">
        <f t="shared" si="81"/>
        <v>22.456695664007803</v>
      </c>
      <c r="CC131" s="38">
        <f t="shared" si="81"/>
        <v>18.557783310874829</v>
      </c>
    </row>
    <row r="132" spans="1:81">
      <c r="I132" s="65">
        <f t="shared" si="66"/>
        <v>40877</v>
      </c>
      <c r="J132" s="64"/>
      <c r="K132" s="43">
        <f t="shared" si="67"/>
        <v>-3.3053238622369197E-3</v>
      </c>
      <c r="L132" s="34">
        <f t="shared" si="67"/>
        <v>-4.2310311188133998E-3</v>
      </c>
      <c r="M132" s="34">
        <v>-2.2084125109136377E-3</v>
      </c>
      <c r="N132" s="42">
        <v>-3.1500376634937544E-3</v>
      </c>
      <c r="O132" s="84">
        <f t="shared" ref="O132:O156" si="83">K132-(0.01/12)</f>
        <v>-4.1386571955702531E-3</v>
      </c>
      <c r="P132" s="24"/>
      <c r="Q132" s="237">
        <v>16750.669999999998</v>
      </c>
      <c r="R132" s="246">
        <v>17168.71</v>
      </c>
      <c r="S132" s="246">
        <f t="shared" si="82"/>
        <v>12359.636338399603</v>
      </c>
      <c r="T132" s="242">
        <f t="shared" si="82"/>
        <v>11827.562964919929</v>
      </c>
      <c r="U132" s="164">
        <f t="shared" si="82"/>
        <v>15047.721298309554</v>
      </c>
      <c r="V132" s="24"/>
      <c r="W132" s="62">
        <f t="shared" ref="W132:W195" si="84">(Q132-$Q$3)/$Q$3</f>
        <v>0.67506699999999986</v>
      </c>
      <c r="X132" s="61">
        <f t="shared" ref="X132:Y163" si="85">(R132-$R$3)/$R$3</f>
        <v>0.71687099999999992</v>
      </c>
      <c r="Y132" s="61">
        <f t="shared" si="85"/>
        <v>0.2359636338399603</v>
      </c>
      <c r="Z132" s="60">
        <f t="shared" ref="Z132:Z195" si="86">(T132-$T$3)/$T$3</f>
        <v>0.1827562964919929</v>
      </c>
      <c r="AA132" s="24"/>
      <c r="AB132" s="43"/>
      <c r="AC132" s="34"/>
      <c r="AD132" s="34"/>
      <c r="AE132" s="42"/>
      <c r="AF132" s="24"/>
      <c r="AG132" s="43"/>
      <c r="AH132" s="34"/>
      <c r="AI132" s="34"/>
      <c r="AJ132" s="42"/>
      <c r="AK132" s="25"/>
      <c r="AL132" s="43">
        <f t="shared" ref="AL132:AO163" si="87">K132-0</f>
        <v>-3.3053238622369197E-3</v>
      </c>
      <c r="AM132" s="34">
        <f t="shared" si="87"/>
        <v>-4.2310311188133998E-3</v>
      </c>
      <c r="AN132" s="34">
        <f t="shared" si="87"/>
        <v>-2.2084125109136377E-3</v>
      </c>
      <c r="AO132" s="42">
        <f t="shared" si="87"/>
        <v>-3.1500376634937544E-3</v>
      </c>
      <c r="AP132" s="34"/>
      <c r="AQ132" s="43">
        <f t="shared" ref="AQ132:AT163" si="88">IF(AL132&lt;0,AL132,0)</f>
        <v>-3.3053238622369197E-3</v>
      </c>
      <c r="AR132" s="34">
        <f t="shared" si="88"/>
        <v>-4.2310311188133998E-3</v>
      </c>
      <c r="AS132" s="34">
        <f t="shared" si="88"/>
        <v>-2.2084125109136377E-3</v>
      </c>
      <c r="AT132" s="42">
        <f t="shared" si="88"/>
        <v>-3.1500376634937544E-3</v>
      </c>
      <c r="AU132" s="25"/>
      <c r="AV132" s="59">
        <f t="shared" ref="AV132:AV195" si="89">IF(K132&lt;$C$33,((($C$33*100)-(K132*100))^2),0)</f>
        <v>0.10925165834272788</v>
      </c>
      <c r="AW132" s="30">
        <f t="shared" ref="AW132:AW195" si="90">IF(L132&lt;$D$33,((($D$33*100)-(L132*100))^2),0)</f>
        <v>0.17901624328367369</v>
      </c>
      <c r="AX132" s="30">
        <f t="shared" ref="AX132:AX195" si="91">IF(M132&lt;$F$33,((($F$33*100)-(M132*100))^2),0)</f>
        <v>4.8770858183598775E-2</v>
      </c>
      <c r="AY132" s="58">
        <f t="shared" ref="AY132:AY195" si="92">IF(N132&lt;$G$33,((($G$33*100)-(N132*100))^2),0)</f>
        <v>9.9227372814291906E-2</v>
      </c>
      <c r="AZ132" s="25"/>
      <c r="BA132" s="43">
        <f t="shared" ref="BA132:BA195" si="93">K132-N132</f>
        <v>-1.5528619874316529E-4</v>
      </c>
      <c r="BB132" s="34">
        <f t="shared" ref="BB132:BB195" si="94">L132-N132</f>
        <v>-1.0809934553196454E-3</v>
      </c>
      <c r="BC132" s="34">
        <f t="shared" ref="BC132:BC195" si="95">M132-N132</f>
        <v>9.416251525801167E-4</v>
      </c>
      <c r="BD132" s="57"/>
      <c r="BE132" s="25"/>
      <c r="BF132" s="43">
        <f>(Q132-(MAX($Q$3:Q132)))/(MAX($Q$3:Q132))</f>
        <v>-6.6262081667304976E-2</v>
      </c>
      <c r="BG132" s="34">
        <f>(R132-(MAX($R$3:R132)))/(MAX($R$3:R132))</f>
        <v>-5.6254638002209721E-2</v>
      </c>
      <c r="BH132" s="34">
        <f>(S132-(MAX($S$3:S132)))/(MAX($S$3:S132))</f>
        <v>-0.11824629590662163</v>
      </c>
      <c r="BI132" s="42">
        <f>(T132-(MAX($T$3:T132)))/(MAX($T$3:T132))</f>
        <v>-0.22918814690484751</v>
      </c>
      <c r="BJ132" s="25"/>
      <c r="BK132" s="43">
        <f t="shared" ref="BK132:BK195" si="96">SUMIF(BN132,"&gt;0",AB132)</f>
        <v>0</v>
      </c>
      <c r="BL132" s="34">
        <f t="shared" ref="BL132:BL195" si="97">SUMIF(BN132,"&gt;0",AC132)</f>
        <v>0</v>
      </c>
      <c r="BM132" s="34">
        <f t="shared" si="69"/>
        <v>0</v>
      </c>
      <c r="BN132" s="42">
        <f t="shared" ref="BN132:BN195" si="98">SUMIF(AE132,"&gt;0")</f>
        <v>0</v>
      </c>
      <c r="BO132" s="25"/>
      <c r="BP132" s="37">
        <f t="shared" ref="BP132:BS147" si="99">BP131*(1+BK132)</f>
        <v>398.27632978002163</v>
      </c>
      <c r="BQ132" s="36">
        <f t="shared" si="99"/>
        <v>406.2822046798604</v>
      </c>
      <c r="BR132" s="36">
        <f t="shared" si="99"/>
        <v>497.24920794137063</v>
      </c>
      <c r="BS132" s="38">
        <f t="shared" si="99"/>
        <v>574.3722361150202</v>
      </c>
      <c r="BT132" s="25"/>
      <c r="BU132" s="43">
        <f t="shared" ref="BU132:BU195" si="100">SUMIF(BX132,"&lt;0",AB132)</f>
        <v>0</v>
      </c>
      <c r="BV132" s="34">
        <f t="shared" ref="BV132:BV195" si="101">SUMIF(BX132,"&lt;0",AC132)</f>
        <v>0</v>
      </c>
      <c r="BW132" s="34">
        <f t="shared" si="70"/>
        <v>0</v>
      </c>
      <c r="BX132" s="42">
        <f t="shared" ref="BX132:BX195" si="102">SUMIF(AE132,"&lt;0")</f>
        <v>0</v>
      </c>
      <c r="BY132" s="25"/>
      <c r="BZ132" s="37">
        <f t="shared" ref="BZ132:CC147" si="103">BZ131*(1+BU132)</f>
        <v>39.096799974531393</v>
      </c>
      <c r="CA132" s="36">
        <f t="shared" si="103"/>
        <v>39.267361002362989</v>
      </c>
      <c r="CB132" s="36">
        <f t="shared" si="103"/>
        <v>22.456695664007803</v>
      </c>
      <c r="CC132" s="38">
        <f t="shared" si="103"/>
        <v>18.557783310874829</v>
      </c>
    </row>
    <row r="133" spans="1:81" s="41" customFormat="1" ht="15" thickBot="1">
      <c r="A133"/>
      <c r="B133" s="25"/>
      <c r="C133" s="24"/>
      <c r="D133" s="24"/>
      <c r="E133" s="24"/>
      <c r="F133" s="24"/>
      <c r="G133" s="24"/>
      <c r="H133"/>
      <c r="I133" s="56">
        <f t="shared" ref="I133:I196" si="104">EOMONTH(I132,1)</f>
        <v>40908</v>
      </c>
      <c r="J133" s="55"/>
      <c r="K133" s="46">
        <f t="shared" ref="K133:L190" si="105">Q133/Q132-1</f>
        <v>1.850194648930481E-2</v>
      </c>
      <c r="L133" s="45">
        <f t="shared" si="105"/>
        <v>1.9850646903582181E-2</v>
      </c>
      <c r="M133" s="45">
        <v>1.0228910475976516E-2</v>
      </c>
      <c r="N133" s="44">
        <v>1.8220718122600177E-2</v>
      </c>
      <c r="O133" s="162">
        <f t="shared" si="83"/>
        <v>1.7668613155971478E-2</v>
      </c>
      <c r="P133" s="39"/>
      <c r="Q133" s="238">
        <v>17060.59</v>
      </c>
      <c r="R133" s="247">
        <v>17509.52</v>
      </c>
      <c r="S133" s="247">
        <f t="shared" ref="S133:U148" si="106">S132*(1+M133)</f>
        <v>12486.061952020718</v>
      </c>
      <c r="T133" s="243">
        <f t="shared" si="106"/>
        <v>12043.069655781041</v>
      </c>
      <c r="U133" s="165">
        <f t="shared" si="106"/>
        <v>15313.593664808261</v>
      </c>
      <c r="V133" s="39"/>
      <c r="W133" s="53">
        <f t="shared" si="84"/>
        <v>0.70605899999999999</v>
      </c>
      <c r="X133" s="52">
        <f t="shared" si="85"/>
        <v>0.75095200000000006</v>
      </c>
      <c r="Y133" s="52">
        <f t="shared" si="85"/>
        <v>0.24860619520207183</v>
      </c>
      <c r="Z133" s="51">
        <f t="shared" si="86"/>
        <v>0.20430696557810407</v>
      </c>
      <c r="AA133" s="39"/>
      <c r="AB133" s="46">
        <f>(Q133-Q130)/Q130</f>
        <v>9.5641155893555665E-2</v>
      </c>
      <c r="AC133" s="45">
        <f>(R133-R130)/R130</f>
        <v>9.7525766863090169E-2</v>
      </c>
      <c r="AD133" s="45">
        <f>(S133-S130)/S130</f>
        <v>0.11816406755783898</v>
      </c>
      <c r="AE133" s="44">
        <f>(T133-T130)/T130</f>
        <v>0.12984185715607507</v>
      </c>
      <c r="AF133" s="39"/>
      <c r="AG133" s="46">
        <f>(Q133-Q121)/Q121</f>
        <v>5.6533093547010756E-2</v>
      </c>
      <c r="AH133" s="45">
        <f>(R133-R121)/R121</f>
        <v>6.0269913002196369E-2</v>
      </c>
      <c r="AI133" s="45">
        <f>(S133-S121)/S121</f>
        <v>2.1118200436079673E-2</v>
      </c>
      <c r="AJ133" s="44">
        <f>(T133-T121)/T121</f>
        <v>-4.847110587509953E-3</v>
      </c>
      <c r="AK133" s="40"/>
      <c r="AL133" s="46">
        <f t="shared" si="87"/>
        <v>1.850194648930481E-2</v>
      </c>
      <c r="AM133" s="45">
        <f t="shared" si="87"/>
        <v>1.9850646903582181E-2</v>
      </c>
      <c r="AN133" s="45">
        <f t="shared" si="87"/>
        <v>1.0228910475976516E-2</v>
      </c>
      <c r="AO133" s="44">
        <f t="shared" si="87"/>
        <v>1.8220718122600177E-2</v>
      </c>
      <c r="AP133" s="45"/>
      <c r="AQ133" s="46">
        <f t="shared" si="88"/>
        <v>0</v>
      </c>
      <c r="AR133" s="45">
        <f t="shared" si="88"/>
        <v>0</v>
      </c>
      <c r="AS133" s="45">
        <f t="shared" si="88"/>
        <v>0</v>
      </c>
      <c r="AT133" s="44">
        <f t="shared" si="88"/>
        <v>0</v>
      </c>
      <c r="AU133" s="40"/>
      <c r="AV133" s="50">
        <f t="shared" si="89"/>
        <v>0</v>
      </c>
      <c r="AW133" s="49">
        <f t="shared" si="90"/>
        <v>0</v>
      </c>
      <c r="AX133" s="49">
        <f t="shared" si="91"/>
        <v>0</v>
      </c>
      <c r="AY133" s="48">
        <f t="shared" si="92"/>
        <v>0</v>
      </c>
      <c r="AZ133" s="40"/>
      <c r="BA133" s="46">
        <f t="shared" si="93"/>
        <v>2.8122836670463336E-4</v>
      </c>
      <c r="BB133" s="45">
        <f t="shared" si="94"/>
        <v>1.629928780982004E-3</v>
      </c>
      <c r="BC133" s="45">
        <f t="shared" si="95"/>
        <v>-7.9918076466236609E-3</v>
      </c>
      <c r="BD133" s="47"/>
      <c r="BE133" s="40"/>
      <c r="BF133" s="46">
        <f>(Q133-(MAX($Q$3:Q133)))/(MAX($Q$3:Q133))</f>
        <v>-4.8986112667278668E-2</v>
      </c>
      <c r="BG133" s="45">
        <f>(R133-(MAX($R$3:R133)))/(MAX($R$3:R133))</f>
        <v>-3.7520682054298191E-2</v>
      </c>
      <c r="BH133" s="45">
        <f>(S133-(MAX($S$3:S133)))/(MAX($S$3:S133))</f>
        <v>-0.10922691620558982</v>
      </c>
      <c r="BI133" s="44">
        <f>(T133-(MAX($T$3:T133)))/(MAX($T$3:T133))</f>
        <v>-0.21514340140404162</v>
      </c>
      <c r="BJ133" s="40"/>
      <c r="BK133" s="46">
        <f t="shared" si="96"/>
        <v>9.5641155893555665E-2</v>
      </c>
      <c r="BL133" s="45">
        <f t="shared" si="97"/>
        <v>9.7525766863090169E-2</v>
      </c>
      <c r="BM133" s="45">
        <f t="shared" ref="BM133:BM196" si="107">SUMIF(BN133,"&gt;0",AD133)</f>
        <v>0.11816406755783898</v>
      </c>
      <c r="BN133" s="44">
        <f t="shared" si="98"/>
        <v>0.12984185715607507</v>
      </c>
      <c r="BO133" s="40"/>
      <c r="BP133" s="68">
        <f t="shared" si="99"/>
        <v>436.36793832522585</v>
      </c>
      <c r="BQ133" s="67">
        <f t="shared" si="99"/>
        <v>445.90518825409077</v>
      </c>
      <c r="BR133" s="67">
        <f t="shared" si="99"/>
        <v>556.00619694163674</v>
      </c>
      <c r="BS133" s="66">
        <f t="shared" si="99"/>
        <v>648.94979395108214</v>
      </c>
      <c r="BT133" s="40"/>
      <c r="BU133" s="46">
        <f t="shared" si="100"/>
        <v>0</v>
      </c>
      <c r="BV133" s="45">
        <f t="shared" si="101"/>
        <v>0</v>
      </c>
      <c r="BW133" s="45">
        <f t="shared" ref="BW133:BW196" si="108">SUMIF(BX133,"&lt;0",AD133)</f>
        <v>0</v>
      </c>
      <c r="BX133" s="44">
        <f t="shared" si="102"/>
        <v>0</v>
      </c>
      <c r="BY133" s="40"/>
      <c r="BZ133" s="68">
        <f t="shared" si="103"/>
        <v>39.096799974531393</v>
      </c>
      <c r="CA133" s="67">
        <f t="shared" si="103"/>
        <v>39.267361002362989</v>
      </c>
      <c r="CB133" s="67">
        <f t="shared" si="103"/>
        <v>22.456695664007803</v>
      </c>
      <c r="CC133" s="66">
        <f t="shared" si="103"/>
        <v>18.557783310874829</v>
      </c>
    </row>
    <row r="134" spans="1:81">
      <c r="I134" s="65">
        <f t="shared" si="104"/>
        <v>40939</v>
      </c>
      <c r="J134" s="64"/>
      <c r="K134" s="43">
        <f t="shared" si="105"/>
        <v>3.5076160906510223E-2</v>
      </c>
      <c r="L134" s="34">
        <f t="shared" si="105"/>
        <v>3.41214379377619E-2</v>
      </c>
      <c r="M134" s="34">
        <v>4.4813658554661018E-2</v>
      </c>
      <c r="N134" s="42">
        <v>4.9105627444058442E-2</v>
      </c>
      <c r="O134" s="84">
        <f t="shared" si="83"/>
        <v>3.4242827573176891E-2</v>
      </c>
      <c r="P134" s="24"/>
      <c r="Q134" s="237">
        <v>17659.009999999998</v>
      </c>
      <c r="R134" s="246">
        <v>18106.97</v>
      </c>
      <c r="S134" s="246">
        <f t="shared" si="106"/>
        <v>13045.608069030919</v>
      </c>
      <c r="T134" s="242">
        <f t="shared" si="106"/>
        <v>12634.452147580669</v>
      </c>
      <c r="U134" s="164">
        <f t="shared" si="106"/>
        <v>15837.974412197986</v>
      </c>
      <c r="V134" s="24"/>
      <c r="W134" s="62">
        <f t="shared" si="84"/>
        <v>0.76590099999999983</v>
      </c>
      <c r="X134" s="61">
        <f t="shared" si="85"/>
        <v>0.81069700000000011</v>
      </c>
      <c r="Y134" s="61">
        <f t="shared" si="85"/>
        <v>0.3045608069030919</v>
      </c>
      <c r="Z134" s="60">
        <f t="shared" si="86"/>
        <v>0.26344521475806687</v>
      </c>
      <c r="AA134" s="24"/>
      <c r="AB134" s="43"/>
      <c r="AC134" s="34"/>
      <c r="AD134" s="34"/>
      <c r="AE134" s="42"/>
      <c r="AF134" s="24"/>
      <c r="AG134" s="43"/>
      <c r="AH134" s="34"/>
      <c r="AI134" s="34"/>
      <c r="AJ134" s="42"/>
      <c r="AK134" s="25"/>
      <c r="AL134" s="43">
        <f t="shared" si="87"/>
        <v>3.5076160906510223E-2</v>
      </c>
      <c r="AM134" s="34">
        <f t="shared" si="87"/>
        <v>3.41214379377619E-2</v>
      </c>
      <c r="AN134" s="34">
        <f t="shared" si="87"/>
        <v>4.4813658554661018E-2</v>
      </c>
      <c r="AO134" s="42">
        <f t="shared" si="87"/>
        <v>4.9105627444058442E-2</v>
      </c>
      <c r="AP134" s="34"/>
      <c r="AQ134" s="43">
        <f t="shared" si="88"/>
        <v>0</v>
      </c>
      <c r="AR134" s="34">
        <f t="shared" si="88"/>
        <v>0</v>
      </c>
      <c r="AS134" s="34">
        <f t="shared" si="88"/>
        <v>0</v>
      </c>
      <c r="AT134" s="42">
        <f t="shared" si="88"/>
        <v>0</v>
      </c>
      <c r="AU134" s="25"/>
      <c r="AV134" s="59">
        <f t="shared" si="89"/>
        <v>0</v>
      </c>
      <c r="AW134" s="30">
        <f t="shared" si="90"/>
        <v>0</v>
      </c>
      <c r="AX134" s="30">
        <f t="shared" si="91"/>
        <v>0</v>
      </c>
      <c r="AY134" s="58">
        <f t="shared" si="92"/>
        <v>0</v>
      </c>
      <c r="AZ134" s="25"/>
      <c r="BA134" s="43">
        <f t="shared" si="93"/>
        <v>-1.4029466537548219E-2</v>
      </c>
      <c r="BB134" s="34">
        <f t="shared" si="94"/>
        <v>-1.4984189506296541E-2</v>
      </c>
      <c r="BC134" s="34">
        <f t="shared" si="95"/>
        <v>-4.2919688893974239E-3</v>
      </c>
      <c r="BD134" s="57"/>
      <c r="BE134" s="25"/>
      <c r="BF134" s="43">
        <f>(Q134-(MAX($Q$3:Q134)))/(MAX($Q$3:Q134))</f>
        <v>-1.5628196530870404E-2</v>
      </c>
      <c r="BG134" s="34">
        <f>(R134-(MAX($R$3:R134)))/(MAX($R$3:R134))</f>
        <v>-4.6795037406345275E-3</v>
      </c>
      <c r="BH134" s="34">
        <f>(S134-(MAX($S$3:S134)))/(MAX($S$3:S134))</f>
        <v>-6.9308115378744664E-2</v>
      </c>
      <c r="BI134" s="42">
        <f>(T134-(MAX($T$3:T134)))/(MAX($T$3:T134))</f>
        <v>-0.17660252567637763</v>
      </c>
      <c r="BJ134" s="25"/>
      <c r="BK134" s="43">
        <f t="shared" si="96"/>
        <v>0</v>
      </c>
      <c r="BL134" s="34">
        <f t="shared" si="97"/>
        <v>0</v>
      </c>
      <c r="BM134" s="34">
        <f t="shared" si="107"/>
        <v>0</v>
      </c>
      <c r="BN134" s="42">
        <f t="shared" si="98"/>
        <v>0</v>
      </c>
      <c r="BO134" s="25"/>
      <c r="BP134" s="37">
        <f t="shared" si="99"/>
        <v>436.36793832522585</v>
      </c>
      <c r="BQ134" s="36">
        <f t="shared" si="99"/>
        <v>445.90518825409077</v>
      </c>
      <c r="BR134" s="36">
        <f t="shared" si="99"/>
        <v>556.00619694163674</v>
      </c>
      <c r="BS134" s="38">
        <f t="shared" si="99"/>
        <v>648.94979395108214</v>
      </c>
      <c r="BT134" s="25"/>
      <c r="BU134" s="43">
        <f t="shared" si="100"/>
        <v>0</v>
      </c>
      <c r="BV134" s="34">
        <f t="shared" si="101"/>
        <v>0</v>
      </c>
      <c r="BW134" s="34">
        <f t="shared" si="108"/>
        <v>0</v>
      </c>
      <c r="BX134" s="42">
        <f t="shared" si="102"/>
        <v>0</v>
      </c>
      <c r="BY134" s="25"/>
      <c r="BZ134" s="37">
        <f t="shared" si="103"/>
        <v>39.096799974531393</v>
      </c>
      <c r="CA134" s="36">
        <f t="shared" si="103"/>
        <v>39.267361002362989</v>
      </c>
      <c r="CB134" s="36">
        <f t="shared" si="103"/>
        <v>22.456695664007803</v>
      </c>
      <c r="CC134" s="38">
        <f t="shared" si="103"/>
        <v>18.557783310874829</v>
      </c>
    </row>
    <row r="135" spans="1:81">
      <c r="I135" s="65">
        <f t="shared" si="104"/>
        <v>40968</v>
      </c>
      <c r="J135" s="64"/>
      <c r="K135" s="43">
        <f t="shared" si="105"/>
        <v>2.2100899201031199E-2</v>
      </c>
      <c r="L135" s="34">
        <f t="shared" si="105"/>
        <v>2.3383260700161168E-2</v>
      </c>
      <c r="M135" s="34">
        <v>4.3241757511005563E-2</v>
      </c>
      <c r="N135" s="42">
        <v>4.1680670909395978E-2</v>
      </c>
      <c r="O135" s="84">
        <f t="shared" si="83"/>
        <v>2.1267565867697867E-2</v>
      </c>
      <c r="P135" s="24"/>
      <c r="Q135" s="237">
        <v>18049.29</v>
      </c>
      <c r="R135" s="246">
        <v>18530.37</v>
      </c>
      <c r="S135" s="246">
        <f t="shared" si="106"/>
        <v>13609.723089735571</v>
      </c>
      <c r="T135" s="242">
        <f t="shared" si="106"/>
        <v>13161.064589664489</v>
      </c>
      <c r="U135" s="164">
        <f t="shared" si="106"/>
        <v>16174.809576220321</v>
      </c>
      <c r="V135" s="24"/>
      <c r="W135" s="62">
        <f t="shared" si="84"/>
        <v>0.80492900000000012</v>
      </c>
      <c r="X135" s="61">
        <f t="shared" si="85"/>
        <v>0.85303699999999993</v>
      </c>
      <c r="Y135" s="61">
        <f t="shared" si="85"/>
        <v>0.36097230897355714</v>
      </c>
      <c r="Z135" s="60">
        <f t="shared" si="86"/>
        <v>0.3161064589664489</v>
      </c>
      <c r="AA135" s="24"/>
      <c r="AB135" s="43"/>
      <c r="AC135" s="34"/>
      <c r="AD135" s="34"/>
      <c r="AE135" s="42"/>
      <c r="AF135" s="24"/>
      <c r="AG135" s="43"/>
      <c r="AH135" s="34"/>
      <c r="AI135" s="34"/>
      <c r="AJ135" s="42"/>
      <c r="AK135" s="25"/>
      <c r="AL135" s="43">
        <f t="shared" si="87"/>
        <v>2.2100899201031199E-2</v>
      </c>
      <c r="AM135" s="34">
        <f t="shared" si="87"/>
        <v>2.3383260700161168E-2</v>
      </c>
      <c r="AN135" s="34">
        <f t="shared" si="87"/>
        <v>4.3241757511005563E-2</v>
      </c>
      <c r="AO135" s="42">
        <f t="shared" si="87"/>
        <v>4.1680670909395978E-2</v>
      </c>
      <c r="AP135" s="34"/>
      <c r="AQ135" s="43">
        <f t="shared" si="88"/>
        <v>0</v>
      </c>
      <c r="AR135" s="34">
        <f t="shared" si="88"/>
        <v>0</v>
      </c>
      <c r="AS135" s="34">
        <f t="shared" si="88"/>
        <v>0</v>
      </c>
      <c r="AT135" s="42">
        <f t="shared" si="88"/>
        <v>0</v>
      </c>
      <c r="AU135" s="25"/>
      <c r="AV135" s="59">
        <f t="shared" si="89"/>
        <v>0</v>
      </c>
      <c r="AW135" s="30">
        <f t="shared" si="90"/>
        <v>0</v>
      </c>
      <c r="AX135" s="30">
        <f t="shared" si="91"/>
        <v>0</v>
      </c>
      <c r="AY135" s="58">
        <f t="shared" si="92"/>
        <v>0</v>
      </c>
      <c r="AZ135" s="25"/>
      <c r="BA135" s="43">
        <f t="shared" si="93"/>
        <v>-1.9579771708364779E-2</v>
      </c>
      <c r="BB135" s="34">
        <f t="shared" si="94"/>
        <v>-1.829741020923481E-2</v>
      </c>
      <c r="BC135" s="34">
        <f t="shared" si="95"/>
        <v>1.5610866016095848E-3</v>
      </c>
      <c r="BD135" s="57"/>
      <c r="BE135" s="25"/>
      <c r="BF135" s="43">
        <f>(Q135-(MAX($Q$3:Q135)))/(MAX($Q$3:Q135))</f>
        <v>0</v>
      </c>
      <c r="BG135" s="34">
        <f>(R135-(MAX($R$3:R135)))/(MAX($R$3:R135))</f>
        <v>0</v>
      </c>
      <c r="BH135" s="34">
        <f>(S135-(MAX($S$3:S135)))/(MAX($S$3:S135))</f>
        <v>-2.9063362586491604E-2</v>
      </c>
      <c r="BI135" s="42">
        <f>(T135-(MAX($T$3:T135)))/(MAX($T$3:T135))</f>
        <v>-0.14228276652146696</v>
      </c>
      <c r="BJ135" s="25"/>
      <c r="BK135" s="43">
        <f t="shared" si="96"/>
        <v>0</v>
      </c>
      <c r="BL135" s="34">
        <f t="shared" si="97"/>
        <v>0</v>
      </c>
      <c r="BM135" s="34">
        <f t="shared" si="107"/>
        <v>0</v>
      </c>
      <c r="BN135" s="42">
        <f t="shared" si="98"/>
        <v>0</v>
      </c>
      <c r="BO135" s="25"/>
      <c r="BP135" s="37">
        <f t="shared" si="99"/>
        <v>436.36793832522585</v>
      </c>
      <c r="BQ135" s="36">
        <f t="shared" si="99"/>
        <v>445.90518825409077</v>
      </c>
      <c r="BR135" s="36">
        <f t="shared" si="99"/>
        <v>556.00619694163674</v>
      </c>
      <c r="BS135" s="38">
        <f t="shared" si="99"/>
        <v>648.94979395108214</v>
      </c>
      <c r="BT135" s="25"/>
      <c r="BU135" s="43">
        <f t="shared" si="100"/>
        <v>0</v>
      </c>
      <c r="BV135" s="34">
        <f t="shared" si="101"/>
        <v>0</v>
      </c>
      <c r="BW135" s="34">
        <f t="shared" si="108"/>
        <v>0</v>
      </c>
      <c r="BX135" s="42">
        <f t="shared" si="102"/>
        <v>0</v>
      </c>
      <c r="BY135" s="25"/>
      <c r="BZ135" s="37">
        <f t="shared" si="103"/>
        <v>39.096799974531393</v>
      </c>
      <c r="CA135" s="36">
        <f t="shared" si="103"/>
        <v>39.267361002362989</v>
      </c>
      <c r="CB135" s="36">
        <f t="shared" si="103"/>
        <v>22.456695664007803</v>
      </c>
      <c r="CC135" s="38">
        <f t="shared" si="103"/>
        <v>18.557783310874829</v>
      </c>
    </row>
    <row r="136" spans="1:81" s="69" customFormat="1">
      <c r="A136"/>
      <c r="B136" s="25"/>
      <c r="C136" s="24"/>
      <c r="D136" s="24"/>
      <c r="E136" s="24"/>
      <c r="F136" s="24"/>
      <c r="G136" s="24"/>
      <c r="H136"/>
      <c r="I136" s="112">
        <f t="shared" si="104"/>
        <v>40999</v>
      </c>
      <c r="J136" s="113"/>
      <c r="K136" s="114">
        <f t="shared" si="105"/>
        <v>1.6666029522490744E-2</v>
      </c>
      <c r="L136" s="115">
        <f t="shared" si="105"/>
        <v>1.5780580743935513E-2</v>
      </c>
      <c r="M136" s="115">
        <v>3.2907960547842841E-2</v>
      </c>
      <c r="N136" s="116">
        <v>3.3710875361432135E-2</v>
      </c>
      <c r="O136" s="130">
        <f t="shared" si="83"/>
        <v>1.5832696189157412E-2</v>
      </c>
      <c r="P136" s="111"/>
      <c r="Q136" s="236">
        <v>18350.099999999999</v>
      </c>
      <c r="R136" s="245">
        <v>18822.79</v>
      </c>
      <c r="S136" s="245">
        <f t="shared" si="106"/>
        <v>14057.591320239655</v>
      </c>
      <c r="T136" s="241">
        <f t="shared" si="106"/>
        <v>13604.735597670428</v>
      </c>
      <c r="U136" s="163">
        <f t="shared" si="106"/>
        <v>16430.900422158094</v>
      </c>
      <c r="V136" s="111"/>
      <c r="W136" s="118">
        <f t="shared" si="84"/>
        <v>0.83500999999999981</v>
      </c>
      <c r="X136" s="119">
        <f t="shared" si="85"/>
        <v>0.88227900000000004</v>
      </c>
      <c r="Y136" s="119">
        <f t="shared" si="85"/>
        <v>0.40575913202396552</v>
      </c>
      <c r="Z136" s="120">
        <f t="shared" si="86"/>
        <v>0.36047355976704276</v>
      </c>
      <c r="AA136" s="111"/>
      <c r="AB136" s="114">
        <f>(Q136-Q133)/Q133</f>
        <v>7.5584138649366667E-2</v>
      </c>
      <c r="AC136" s="115">
        <f>(R136-R133)/R133</f>
        <v>7.5003198260146509E-2</v>
      </c>
      <c r="AD136" s="115">
        <f>(S136-S133)/S133</f>
        <v>0.12586269187656912</v>
      </c>
      <c r="AE136" s="116">
        <f>(T136-T133)/T133</f>
        <v>0.12967341271996544</v>
      </c>
      <c r="AF136" s="111"/>
      <c r="AG136" s="114"/>
      <c r="AH136" s="115"/>
      <c r="AI136" s="115"/>
      <c r="AJ136" s="116"/>
      <c r="AK136" s="110"/>
      <c r="AL136" s="114">
        <f t="shared" si="87"/>
        <v>1.6666029522490744E-2</v>
      </c>
      <c r="AM136" s="115">
        <f t="shared" si="87"/>
        <v>1.5780580743935513E-2</v>
      </c>
      <c r="AN136" s="115">
        <f t="shared" si="87"/>
        <v>3.2907960547842841E-2</v>
      </c>
      <c r="AO136" s="116">
        <f t="shared" si="87"/>
        <v>3.3710875361432135E-2</v>
      </c>
      <c r="AP136" s="115"/>
      <c r="AQ136" s="114">
        <f t="shared" si="88"/>
        <v>0</v>
      </c>
      <c r="AR136" s="115">
        <f t="shared" si="88"/>
        <v>0</v>
      </c>
      <c r="AS136" s="115">
        <f t="shared" si="88"/>
        <v>0</v>
      </c>
      <c r="AT136" s="116">
        <f t="shared" si="88"/>
        <v>0</v>
      </c>
      <c r="AU136" s="110"/>
      <c r="AV136" s="121">
        <f t="shared" si="89"/>
        <v>0</v>
      </c>
      <c r="AW136" s="122">
        <f t="shared" si="90"/>
        <v>0</v>
      </c>
      <c r="AX136" s="122">
        <f t="shared" si="91"/>
        <v>0</v>
      </c>
      <c r="AY136" s="123">
        <f t="shared" si="92"/>
        <v>0</v>
      </c>
      <c r="AZ136" s="110"/>
      <c r="BA136" s="114">
        <f t="shared" si="93"/>
        <v>-1.7044845838941391E-2</v>
      </c>
      <c r="BB136" s="115">
        <f t="shared" si="94"/>
        <v>-1.7930294617496623E-2</v>
      </c>
      <c r="BC136" s="115">
        <f t="shared" si="95"/>
        <v>-8.0291481358929495E-4</v>
      </c>
      <c r="BD136" s="124"/>
      <c r="BE136" s="110"/>
      <c r="BF136" s="114">
        <f>(Q136-(MAX($Q$3:Q136)))/(MAX($Q$3:Q136))</f>
        <v>0</v>
      </c>
      <c r="BG136" s="115">
        <f>(R136-(MAX($R$3:R136)))/(MAX($R$3:R136))</f>
        <v>0</v>
      </c>
      <c r="BH136" s="115">
        <f>(S136-(MAX($S$3:S136)))/(MAX($S$3:S136))</f>
        <v>0</v>
      </c>
      <c r="BI136" s="116">
        <f>(T136-(MAX($T$3:T136)))/(MAX($T$3:T136))</f>
        <v>-0.11336836776831968</v>
      </c>
      <c r="BJ136" s="110"/>
      <c r="BK136" s="114">
        <f t="shared" si="96"/>
        <v>7.5584138649366667E-2</v>
      </c>
      <c r="BL136" s="115">
        <f t="shared" si="97"/>
        <v>7.5003198260146509E-2</v>
      </c>
      <c r="BM136" s="115">
        <f t="shared" si="107"/>
        <v>0.12586269187656912</v>
      </c>
      <c r="BN136" s="116">
        <f t="shared" si="98"/>
        <v>0.12967341271996544</v>
      </c>
      <c r="BO136" s="110"/>
      <c r="BP136" s="125">
        <f t="shared" si="99"/>
        <v>469.35043307773805</v>
      </c>
      <c r="BQ136" s="126">
        <f t="shared" si="99"/>
        <v>479.34950349394029</v>
      </c>
      <c r="BR136" s="126">
        <f t="shared" si="99"/>
        <v>625.9866335887649</v>
      </c>
      <c r="BS136" s="127">
        <f t="shared" si="99"/>
        <v>733.10132841663733</v>
      </c>
      <c r="BT136" s="110"/>
      <c r="BU136" s="114">
        <f t="shared" si="100"/>
        <v>0</v>
      </c>
      <c r="BV136" s="115">
        <f t="shared" si="101"/>
        <v>0</v>
      </c>
      <c r="BW136" s="115">
        <f t="shared" si="108"/>
        <v>0</v>
      </c>
      <c r="BX136" s="116">
        <f t="shared" si="102"/>
        <v>0</v>
      </c>
      <c r="BY136" s="110"/>
      <c r="BZ136" s="125">
        <f t="shared" si="103"/>
        <v>39.096799974531393</v>
      </c>
      <c r="CA136" s="126">
        <f t="shared" si="103"/>
        <v>39.267361002362989</v>
      </c>
      <c r="CB136" s="126">
        <f t="shared" si="103"/>
        <v>22.456695664007803</v>
      </c>
      <c r="CC136" s="127">
        <f t="shared" si="103"/>
        <v>18.557783310874829</v>
      </c>
    </row>
    <row r="137" spans="1:81">
      <c r="I137" s="65">
        <f t="shared" si="104"/>
        <v>41029</v>
      </c>
      <c r="J137" s="64"/>
      <c r="K137" s="43">
        <f t="shared" si="105"/>
        <v>-1.7089825123567381E-3</v>
      </c>
      <c r="L137" s="34">
        <f t="shared" si="105"/>
        <v>-4.6273692688481027E-4</v>
      </c>
      <c r="M137" s="34">
        <v>-6.2739902989710217E-3</v>
      </c>
      <c r="N137" s="42">
        <v>-1.3288300301013245E-2</v>
      </c>
      <c r="O137" s="84">
        <f t="shared" si="83"/>
        <v>-2.5423158456900716E-3</v>
      </c>
      <c r="P137" s="24"/>
      <c r="Q137" s="237">
        <v>18318.740000000002</v>
      </c>
      <c r="R137" s="246">
        <v>18814.080000000002</v>
      </c>
      <c r="S137" s="246">
        <f t="shared" si="106"/>
        <v>13969.394128669572</v>
      </c>
      <c r="T137" s="242">
        <f t="shared" si="106"/>
        <v>13423.951785532698</v>
      </c>
      <c r="U137" s="164">
        <f t="shared" si="106"/>
        <v>16389.127883655885</v>
      </c>
      <c r="V137" s="24"/>
      <c r="W137" s="62">
        <f t="shared" si="84"/>
        <v>0.83187400000000011</v>
      </c>
      <c r="X137" s="61">
        <f t="shared" si="85"/>
        <v>0.88140800000000019</v>
      </c>
      <c r="Y137" s="61">
        <f t="shared" si="85"/>
        <v>0.39693941286695716</v>
      </c>
      <c r="Z137" s="60">
        <f t="shared" si="86"/>
        <v>0.34239517855326979</v>
      </c>
      <c r="AA137" s="24"/>
      <c r="AB137" s="43"/>
      <c r="AC137" s="34"/>
      <c r="AD137" s="34"/>
      <c r="AE137" s="42"/>
      <c r="AF137" s="24"/>
      <c r="AG137" s="43"/>
      <c r="AH137" s="34"/>
      <c r="AI137" s="34"/>
      <c r="AJ137" s="42"/>
      <c r="AK137" s="25"/>
      <c r="AL137" s="43">
        <f t="shared" si="87"/>
        <v>-1.7089825123567381E-3</v>
      </c>
      <c r="AM137" s="34">
        <f t="shared" si="87"/>
        <v>-4.6273692688481027E-4</v>
      </c>
      <c r="AN137" s="34">
        <f t="shared" si="87"/>
        <v>-6.2739902989710217E-3</v>
      </c>
      <c r="AO137" s="42">
        <f t="shared" si="87"/>
        <v>-1.3288300301013245E-2</v>
      </c>
      <c r="AP137" s="34"/>
      <c r="AQ137" s="43">
        <f t="shared" si="88"/>
        <v>-1.7089825123567381E-3</v>
      </c>
      <c r="AR137" s="34">
        <f t="shared" si="88"/>
        <v>-4.6273692688481027E-4</v>
      </c>
      <c r="AS137" s="34">
        <f t="shared" si="88"/>
        <v>-6.2739902989710217E-3</v>
      </c>
      <c r="AT137" s="42">
        <f t="shared" si="88"/>
        <v>-1.3288300301013245E-2</v>
      </c>
      <c r="AU137" s="25"/>
      <c r="AV137" s="59">
        <f t="shared" si="89"/>
        <v>2.9206212275411488E-2</v>
      </c>
      <c r="AW137" s="30">
        <f t="shared" si="90"/>
        <v>2.1412546350279824E-3</v>
      </c>
      <c r="AX137" s="30">
        <f t="shared" si="91"/>
        <v>0.3936295427158249</v>
      </c>
      <c r="AY137" s="58">
        <f t="shared" si="92"/>
        <v>1.7657892488990869</v>
      </c>
      <c r="AZ137" s="25"/>
      <c r="BA137" s="43">
        <f t="shared" si="93"/>
        <v>1.1579317788656507E-2</v>
      </c>
      <c r="BB137" s="34">
        <f t="shared" si="94"/>
        <v>1.2825563374128435E-2</v>
      </c>
      <c r="BC137" s="34">
        <f t="shared" si="95"/>
        <v>7.0143100020422233E-3</v>
      </c>
      <c r="BD137" s="57"/>
      <c r="BE137" s="25"/>
      <c r="BF137" s="43">
        <f>(Q137-(MAX($Q$3:Q137)))/(MAX($Q$3:Q137))</f>
        <v>-1.7089825123567145E-3</v>
      </c>
      <c r="BG137" s="34">
        <f>(R137-(MAX($R$3:R137)))/(MAX($R$3:R137))</f>
        <v>-4.627369268848628E-4</v>
      </c>
      <c r="BH137" s="34">
        <f>(S137-(MAX($S$3:S137)))/(MAX($S$3:S137))</f>
        <v>-6.2739902989710555E-3</v>
      </c>
      <c r="BI137" s="42">
        <f>(T137-(MAX($T$3:T137)))/(MAX($T$3:T137))</f>
        <v>-0.1251501951537918</v>
      </c>
      <c r="BJ137" s="25"/>
      <c r="BK137" s="43">
        <f t="shared" si="96"/>
        <v>0</v>
      </c>
      <c r="BL137" s="34">
        <f t="shared" si="97"/>
        <v>0</v>
      </c>
      <c r="BM137" s="34">
        <f t="shared" si="107"/>
        <v>0</v>
      </c>
      <c r="BN137" s="42">
        <f t="shared" si="98"/>
        <v>0</v>
      </c>
      <c r="BO137" s="25"/>
      <c r="BP137" s="37">
        <f t="shared" si="99"/>
        <v>469.35043307773805</v>
      </c>
      <c r="BQ137" s="36">
        <f t="shared" si="99"/>
        <v>479.34950349394029</v>
      </c>
      <c r="BR137" s="36">
        <f t="shared" si="99"/>
        <v>625.9866335887649</v>
      </c>
      <c r="BS137" s="38">
        <f t="shared" si="99"/>
        <v>733.10132841663733</v>
      </c>
      <c r="BT137" s="25"/>
      <c r="BU137" s="43">
        <f t="shared" si="100"/>
        <v>0</v>
      </c>
      <c r="BV137" s="34">
        <f t="shared" si="101"/>
        <v>0</v>
      </c>
      <c r="BW137" s="34">
        <f t="shared" si="108"/>
        <v>0</v>
      </c>
      <c r="BX137" s="42">
        <f t="shared" si="102"/>
        <v>0</v>
      </c>
      <c r="BY137" s="25"/>
      <c r="BZ137" s="37">
        <f t="shared" si="103"/>
        <v>39.096799974531393</v>
      </c>
      <c r="CA137" s="36">
        <f t="shared" si="103"/>
        <v>39.267361002362989</v>
      </c>
      <c r="CB137" s="36">
        <f t="shared" si="103"/>
        <v>22.456695664007803</v>
      </c>
      <c r="CC137" s="38">
        <f t="shared" si="103"/>
        <v>18.557783310874829</v>
      </c>
    </row>
    <row r="138" spans="1:81">
      <c r="I138" s="65">
        <f t="shared" si="104"/>
        <v>41060</v>
      </c>
      <c r="J138" s="64"/>
      <c r="K138" s="43">
        <f t="shared" si="105"/>
        <v>-4.8647996532512727E-2</v>
      </c>
      <c r="L138" s="34">
        <f t="shared" si="105"/>
        <v>-4.9445946865326551E-2</v>
      </c>
      <c r="M138" s="34">
        <v>-6.0101348833743184E-2</v>
      </c>
      <c r="N138" s="42">
        <v>-6.6739018882634116E-2</v>
      </c>
      <c r="O138" s="84">
        <f t="shared" si="83"/>
        <v>-4.9481329865846059E-2</v>
      </c>
      <c r="P138" s="24"/>
      <c r="Q138" s="237">
        <v>17427.57</v>
      </c>
      <c r="R138" s="246">
        <v>17883.8</v>
      </c>
      <c r="S138" s="246">
        <f t="shared" si="106"/>
        <v>13129.814699146358</v>
      </c>
      <c r="T138" s="242">
        <f t="shared" si="106"/>
        <v>12528.05041383846</v>
      </c>
      <c r="U138" s="164">
        <f t="shared" si="106"/>
        <v>15578.172040631172</v>
      </c>
      <c r="V138" s="24"/>
      <c r="W138" s="62">
        <f t="shared" si="84"/>
        <v>0.742757</v>
      </c>
      <c r="X138" s="61">
        <f t="shared" si="85"/>
        <v>0.78837999999999997</v>
      </c>
      <c r="Y138" s="61">
        <f t="shared" si="85"/>
        <v>0.31298146991463582</v>
      </c>
      <c r="Z138" s="60">
        <f t="shared" si="86"/>
        <v>0.25280504138384602</v>
      </c>
      <c r="AA138" s="24"/>
      <c r="AB138" s="43"/>
      <c r="AC138" s="34"/>
      <c r="AD138" s="34"/>
      <c r="AE138" s="42"/>
      <c r="AF138" s="24"/>
      <c r="AG138" s="43"/>
      <c r="AH138" s="34"/>
      <c r="AI138" s="34"/>
      <c r="AJ138" s="42"/>
      <c r="AK138" s="25"/>
      <c r="AL138" s="43">
        <f t="shared" si="87"/>
        <v>-4.8647996532512727E-2</v>
      </c>
      <c r="AM138" s="34">
        <f t="shared" si="87"/>
        <v>-4.9445946865326551E-2</v>
      </c>
      <c r="AN138" s="34">
        <f t="shared" si="87"/>
        <v>-6.0101348833743184E-2</v>
      </c>
      <c r="AO138" s="42">
        <f t="shared" si="87"/>
        <v>-6.6739018882634116E-2</v>
      </c>
      <c r="AP138" s="34"/>
      <c r="AQ138" s="43">
        <f t="shared" si="88"/>
        <v>-4.8647996532512727E-2</v>
      </c>
      <c r="AR138" s="34">
        <f t="shared" si="88"/>
        <v>-4.9445946865326551E-2</v>
      </c>
      <c r="AS138" s="34">
        <f t="shared" si="88"/>
        <v>-6.0101348833743184E-2</v>
      </c>
      <c r="AT138" s="42">
        <f t="shared" si="88"/>
        <v>-6.6739018882634116E-2</v>
      </c>
      <c r="AU138" s="25"/>
      <c r="AV138" s="59">
        <f t="shared" si="89"/>
        <v>23.666275666273709</v>
      </c>
      <c r="AW138" s="30">
        <f t="shared" si="90"/>
        <v>24.449016614086965</v>
      </c>
      <c r="AX138" s="30">
        <f t="shared" si="91"/>
        <v>36.121721316352833</v>
      </c>
      <c r="AY138" s="58">
        <f t="shared" si="92"/>
        <v>44.540966414165936</v>
      </c>
      <c r="AZ138" s="25"/>
      <c r="BA138" s="43">
        <f t="shared" si="93"/>
        <v>1.8091022350121388E-2</v>
      </c>
      <c r="BB138" s="34">
        <f t="shared" si="94"/>
        <v>1.7293072017307565E-2</v>
      </c>
      <c r="BC138" s="34">
        <f t="shared" si="95"/>
        <v>6.6376700488909313E-3</v>
      </c>
      <c r="BD138" s="57"/>
      <c r="BE138" s="25"/>
      <c r="BF138" s="43">
        <f>(Q138-(MAX($Q$3:Q138)))/(MAX($Q$3:Q138))</f>
        <v>-5.0273840469534169E-2</v>
      </c>
      <c r="BG138" s="34">
        <f>(R138-(MAX($R$3:R138)))/(MAX($R$3:R138))</f>
        <v>-4.9885803326712011E-2</v>
      </c>
      <c r="BH138" s="34">
        <f>(S138-(MAX($S$3:S138)))/(MAX($S$3:S138))</f>
        <v>-6.5998263853176239E-2</v>
      </c>
      <c r="BI138" s="42">
        <f>(T138-(MAX($T$3:T138)))/(MAX($T$3:T138))</f>
        <v>-0.1835368127988917</v>
      </c>
      <c r="BJ138" s="25"/>
      <c r="BK138" s="43">
        <f t="shared" si="96"/>
        <v>0</v>
      </c>
      <c r="BL138" s="34">
        <f t="shared" si="97"/>
        <v>0</v>
      </c>
      <c r="BM138" s="34">
        <f t="shared" si="107"/>
        <v>0</v>
      </c>
      <c r="BN138" s="42">
        <f t="shared" si="98"/>
        <v>0</v>
      </c>
      <c r="BO138" s="25"/>
      <c r="BP138" s="37">
        <f t="shared" si="99"/>
        <v>469.35043307773805</v>
      </c>
      <c r="BQ138" s="36">
        <f t="shared" si="99"/>
        <v>479.34950349394029</v>
      </c>
      <c r="BR138" s="36">
        <f t="shared" si="99"/>
        <v>625.9866335887649</v>
      </c>
      <c r="BS138" s="38">
        <f t="shared" si="99"/>
        <v>733.10132841663733</v>
      </c>
      <c r="BT138" s="25"/>
      <c r="BU138" s="43">
        <f t="shared" si="100"/>
        <v>0</v>
      </c>
      <c r="BV138" s="34">
        <f t="shared" si="101"/>
        <v>0</v>
      </c>
      <c r="BW138" s="34">
        <f t="shared" si="108"/>
        <v>0</v>
      </c>
      <c r="BX138" s="42">
        <f t="shared" si="102"/>
        <v>0</v>
      </c>
      <c r="BY138" s="25"/>
      <c r="BZ138" s="37">
        <f t="shared" si="103"/>
        <v>39.096799974531393</v>
      </c>
      <c r="CA138" s="36">
        <f t="shared" si="103"/>
        <v>39.267361002362989</v>
      </c>
      <c r="CB138" s="36">
        <f t="shared" si="103"/>
        <v>22.456695664007803</v>
      </c>
      <c r="CC138" s="38">
        <f t="shared" si="103"/>
        <v>18.557783310874829</v>
      </c>
    </row>
    <row r="139" spans="1:81" s="69" customFormat="1">
      <c r="A139"/>
      <c r="B139" s="25"/>
      <c r="C139" s="24"/>
      <c r="D139" s="24"/>
      <c r="E139" s="24"/>
      <c r="F139" s="24"/>
      <c r="G139" s="24"/>
      <c r="H139"/>
      <c r="I139" s="112">
        <f t="shared" si="104"/>
        <v>41090</v>
      </c>
      <c r="J139" s="113"/>
      <c r="K139" s="114">
        <f t="shared" si="105"/>
        <v>3.6375122865666354E-2</v>
      </c>
      <c r="L139" s="115">
        <f t="shared" si="105"/>
        <v>3.6566054194298925E-2</v>
      </c>
      <c r="M139" s="115">
        <v>4.1202510736702891E-2</v>
      </c>
      <c r="N139" s="116">
        <v>4.7053343410929038E-2</v>
      </c>
      <c r="O139" s="130">
        <f t="shared" si="83"/>
        <v>3.5541789532333022E-2</v>
      </c>
      <c r="P139" s="111"/>
      <c r="Q139" s="236">
        <v>18061.5</v>
      </c>
      <c r="R139" s="245">
        <v>18537.740000000002</v>
      </c>
      <c r="S139" s="245">
        <f t="shared" si="106"/>
        <v>13670.796030258856</v>
      </c>
      <c r="T139" s="241">
        <f t="shared" si="106"/>
        <v>13117.537072230232</v>
      </c>
      <c r="U139" s="163">
        <f t="shared" si="106"/>
        <v>16131.848152597762</v>
      </c>
      <c r="V139" s="111"/>
      <c r="W139" s="118">
        <f t="shared" si="84"/>
        <v>0.80615000000000003</v>
      </c>
      <c r="X139" s="119">
        <f t="shared" si="85"/>
        <v>0.85377400000000014</v>
      </c>
      <c r="Y139" s="119">
        <f t="shared" si="85"/>
        <v>0.3670796030258856</v>
      </c>
      <c r="Z139" s="120">
        <f t="shared" si="86"/>
        <v>0.3117537072230232</v>
      </c>
      <c r="AA139" s="111"/>
      <c r="AB139" s="114">
        <f>(Q139-Q136)/Q136</f>
        <v>-1.5727434727876063E-2</v>
      </c>
      <c r="AC139" s="115">
        <f>(R139-R136)/R136</f>
        <v>-1.5143876120383815E-2</v>
      </c>
      <c r="AD139" s="115">
        <f>(S139-S136)/S136</f>
        <v>-2.7515047291487533E-2</v>
      </c>
      <c r="AE139" s="116">
        <f>(T139-T136)/T136</f>
        <v>-3.5810951410450008E-2</v>
      </c>
      <c r="AF139" s="111"/>
      <c r="AG139" s="114"/>
      <c r="AH139" s="115"/>
      <c r="AI139" s="115"/>
      <c r="AJ139" s="116"/>
      <c r="AK139" s="110"/>
      <c r="AL139" s="114">
        <f t="shared" si="87"/>
        <v>3.6375122865666354E-2</v>
      </c>
      <c r="AM139" s="115">
        <f t="shared" si="87"/>
        <v>3.6566054194298925E-2</v>
      </c>
      <c r="AN139" s="115">
        <f t="shared" si="87"/>
        <v>4.1202510736702891E-2</v>
      </c>
      <c r="AO139" s="116">
        <f t="shared" si="87"/>
        <v>4.7053343410929038E-2</v>
      </c>
      <c r="AP139" s="115"/>
      <c r="AQ139" s="114">
        <f t="shared" si="88"/>
        <v>0</v>
      </c>
      <c r="AR139" s="115">
        <f t="shared" si="88"/>
        <v>0</v>
      </c>
      <c r="AS139" s="115">
        <f t="shared" si="88"/>
        <v>0</v>
      </c>
      <c r="AT139" s="116">
        <f t="shared" si="88"/>
        <v>0</v>
      </c>
      <c r="AU139" s="110"/>
      <c r="AV139" s="121">
        <f t="shared" si="89"/>
        <v>0</v>
      </c>
      <c r="AW139" s="122">
        <f t="shared" si="90"/>
        <v>0</v>
      </c>
      <c r="AX139" s="122">
        <f t="shared" si="91"/>
        <v>0</v>
      </c>
      <c r="AY139" s="123">
        <f t="shared" si="92"/>
        <v>0</v>
      </c>
      <c r="AZ139" s="110"/>
      <c r="BA139" s="114">
        <f t="shared" si="93"/>
        <v>-1.0678220545262684E-2</v>
      </c>
      <c r="BB139" s="115">
        <f t="shared" si="94"/>
        <v>-1.0487289216630113E-2</v>
      </c>
      <c r="BC139" s="115">
        <f t="shared" si="95"/>
        <v>-5.8508326742261474E-3</v>
      </c>
      <c r="BD139" s="124"/>
      <c r="BE139" s="110"/>
      <c r="BF139" s="114">
        <f>(Q139-(MAX($Q$3:Q139)))/(MAX($Q$3:Q139))</f>
        <v>-1.5727434727876063E-2</v>
      </c>
      <c r="BG139" s="115">
        <f>(R139-(MAX($R$3:R139)))/(MAX($R$3:R139))</f>
        <v>-1.5143876120383815E-2</v>
      </c>
      <c r="BH139" s="115">
        <f>(S139-(MAX($S$3:S139)))/(MAX($S$3:S139))</f>
        <v>-2.7515047291487533E-2</v>
      </c>
      <c r="BI139" s="116">
        <f>(T139-(MAX($T$3:T139)))/(MAX($T$3:T139))</f>
        <v>-0.14511949006913635</v>
      </c>
      <c r="BJ139" s="110"/>
      <c r="BK139" s="114">
        <f t="shared" si="96"/>
        <v>0</v>
      </c>
      <c r="BL139" s="115">
        <f t="shared" si="97"/>
        <v>0</v>
      </c>
      <c r="BM139" s="115">
        <f t="shared" si="107"/>
        <v>0</v>
      </c>
      <c r="BN139" s="116">
        <f t="shared" si="98"/>
        <v>0</v>
      </c>
      <c r="BO139" s="110"/>
      <c r="BP139" s="125">
        <f t="shared" si="99"/>
        <v>469.35043307773805</v>
      </c>
      <c r="BQ139" s="126">
        <f t="shared" si="99"/>
        <v>479.34950349394029</v>
      </c>
      <c r="BR139" s="126">
        <f t="shared" si="99"/>
        <v>625.9866335887649</v>
      </c>
      <c r="BS139" s="127">
        <f t="shared" si="99"/>
        <v>733.10132841663733</v>
      </c>
      <c r="BT139" s="110"/>
      <c r="BU139" s="114">
        <f t="shared" si="100"/>
        <v>-1.5727434727876063E-2</v>
      </c>
      <c r="BV139" s="115">
        <f t="shared" si="101"/>
        <v>-1.5143876120383815E-2</v>
      </c>
      <c r="BW139" s="115">
        <f t="shared" si="108"/>
        <v>-2.7515047291487533E-2</v>
      </c>
      <c r="BX139" s="116">
        <f t="shared" si="102"/>
        <v>-3.5810951410450008E-2</v>
      </c>
      <c r="BY139" s="110"/>
      <c r="BZ139" s="125">
        <f t="shared" si="103"/>
        <v>38.481907604863125</v>
      </c>
      <c r="CA139" s="126">
        <f t="shared" si="103"/>
        <v>38.67270095176881</v>
      </c>
      <c r="CB139" s="126">
        <f t="shared" si="103"/>
        <v>21.838798620802084</v>
      </c>
      <c r="CC139" s="127">
        <f t="shared" si="103"/>
        <v>17.89321143444343</v>
      </c>
    </row>
    <row r="140" spans="1:81">
      <c r="I140" s="65">
        <f t="shared" si="104"/>
        <v>41121</v>
      </c>
      <c r="J140" s="64"/>
      <c r="K140" s="43">
        <f t="shared" si="105"/>
        <v>1.2899260858732609E-2</v>
      </c>
      <c r="L140" s="34">
        <f t="shared" si="105"/>
        <v>1.4173788174826063E-2</v>
      </c>
      <c r="M140" s="34">
        <v>1.3888712618295163E-2</v>
      </c>
      <c r="N140" s="42">
        <v>8.61550112368481E-3</v>
      </c>
      <c r="O140" s="84">
        <f t="shared" si="83"/>
        <v>1.2065927525399275E-2</v>
      </c>
      <c r="P140" s="24"/>
      <c r="Q140" s="237">
        <v>18294.48</v>
      </c>
      <c r="R140" s="246">
        <v>18800.490000000002</v>
      </c>
      <c r="S140" s="246">
        <f t="shared" si="106"/>
        <v>13860.665787586451</v>
      </c>
      <c r="T140" s="242">
        <f t="shared" si="106"/>
        <v>13230.55122761601</v>
      </c>
      <c r="U140" s="164">
        <f t="shared" si="106"/>
        <v>16326.493863257754</v>
      </c>
      <c r="V140" s="24"/>
      <c r="W140" s="62">
        <f t="shared" si="84"/>
        <v>0.82944799999999996</v>
      </c>
      <c r="X140" s="61">
        <f t="shared" si="85"/>
        <v>0.88004900000000019</v>
      </c>
      <c r="Y140" s="61">
        <f t="shared" si="85"/>
        <v>0.38606657875864514</v>
      </c>
      <c r="Z140" s="60">
        <f t="shared" si="86"/>
        <v>0.32305512276160098</v>
      </c>
      <c r="AA140" s="24"/>
      <c r="AB140" s="43"/>
      <c r="AC140" s="34"/>
      <c r="AD140" s="34"/>
      <c r="AE140" s="42"/>
      <c r="AF140" s="24"/>
      <c r="AG140" s="43"/>
      <c r="AH140" s="34"/>
      <c r="AI140" s="34"/>
      <c r="AJ140" s="42"/>
      <c r="AK140" s="25"/>
      <c r="AL140" s="43">
        <f t="shared" si="87"/>
        <v>1.2899260858732609E-2</v>
      </c>
      <c r="AM140" s="34">
        <f t="shared" si="87"/>
        <v>1.4173788174826063E-2</v>
      </c>
      <c r="AN140" s="34">
        <f t="shared" si="87"/>
        <v>1.3888712618295163E-2</v>
      </c>
      <c r="AO140" s="42">
        <f t="shared" si="87"/>
        <v>8.61550112368481E-3</v>
      </c>
      <c r="AP140" s="34"/>
      <c r="AQ140" s="43">
        <f t="shared" si="88"/>
        <v>0</v>
      </c>
      <c r="AR140" s="34">
        <f t="shared" si="88"/>
        <v>0</v>
      </c>
      <c r="AS140" s="34">
        <f t="shared" si="88"/>
        <v>0</v>
      </c>
      <c r="AT140" s="42">
        <f t="shared" si="88"/>
        <v>0</v>
      </c>
      <c r="AU140" s="25"/>
      <c r="AV140" s="59">
        <f t="shared" si="89"/>
        <v>0</v>
      </c>
      <c r="AW140" s="30">
        <f t="shared" si="90"/>
        <v>0</v>
      </c>
      <c r="AX140" s="30">
        <f t="shared" si="91"/>
        <v>0</v>
      </c>
      <c r="AY140" s="58">
        <f t="shared" si="92"/>
        <v>0</v>
      </c>
      <c r="AZ140" s="25"/>
      <c r="BA140" s="43">
        <f t="shared" si="93"/>
        <v>4.2837597350477985E-3</v>
      </c>
      <c r="BB140" s="34">
        <f t="shared" si="94"/>
        <v>5.558287051141253E-3</v>
      </c>
      <c r="BC140" s="34">
        <f t="shared" si="95"/>
        <v>5.2732114946103525E-3</v>
      </c>
      <c r="BD140" s="57"/>
      <c r="BE140" s="25"/>
      <c r="BF140" s="43">
        <f>(Q140-(MAX($Q$3:Q140)))/(MAX($Q$3:Q140))</f>
        <v>-3.0310461523369893E-3</v>
      </c>
      <c r="BG140" s="34">
        <f>(R140-(MAX($R$3:R140)))/(MAX($R$3:R140))</f>
        <v>-1.1847340378338849E-3</v>
      </c>
      <c r="BH140" s="34">
        <f>(S140-(MAX($S$3:S140)))/(MAX($S$3:S140))</f>
        <v>-1.4008483257702689E-2</v>
      </c>
      <c r="BI140" s="42">
        <f>(T140-(MAX($T$3:T140)))/(MAX($T$3:T140))</f>
        <v>-0.13775426607521071</v>
      </c>
      <c r="BJ140" s="25"/>
      <c r="BK140" s="43">
        <f t="shared" si="96"/>
        <v>0</v>
      </c>
      <c r="BL140" s="34">
        <f t="shared" si="97"/>
        <v>0</v>
      </c>
      <c r="BM140" s="34">
        <f t="shared" si="107"/>
        <v>0</v>
      </c>
      <c r="BN140" s="42">
        <f t="shared" si="98"/>
        <v>0</v>
      </c>
      <c r="BO140" s="25"/>
      <c r="BP140" s="37">
        <f t="shared" si="99"/>
        <v>469.35043307773805</v>
      </c>
      <c r="BQ140" s="36">
        <f t="shared" si="99"/>
        <v>479.34950349394029</v>
      </c>
      <c r="BR140" s="36">
        <f t="shared" si="99"/>
        <v>625.9866335887649</v>
      </c>
      <c r="BS140" s="38">
        <f t="shared" si="99"/>
        <v>733.10132841663733</v>
      </c>
      <c r="BT140" s="25"/>
      <c r="BU140" s="43">
        <f t="shared" si="100"/>
        <v>0</v>
      </c>
      <c r="BV140" s="34">
        <f t="shared" si="101"/>
        <v>0</v>
      </c>
      <c r="BW140" s="34">
        <f t="shared" si="108"/>
        <v>0</v>
      </c>
      <c r="BX140" s="42">
        <f t="shared" si="102"/>
        <v>0</v>
      </c>
      <c r="BY140" s="25"/>
      <c r="BZ140" s="37">
        <f t="shared" si="103"/>
        <v>38.481907604863125</v>
      </c>
      <c r="CA140" s="36">
        <f t="shared" si="103"/>
        <v>38.67270095176881</v>
      </c>
      <c r="CB140" s="36">
        <f t="shared" si="103"/>
        <v>21.838798620802084</v>
      </c>
      <c r="CC140" s="38">
        <f t="shared" si="103"/>
        <v>17.89321143444343</v>
      </c>
    </row>
    <row r="141" spans="1:81">
      <c r="I141" s="65">
        <f t="shared" si="104"/>
        <v>41152</v>
      </c>
      <c r="J141" s="64"/>
      <c r="K141" s="43">
        <f t="shared" si="105"/>
        <v>1.5626571512281417E-2</v>
      </c>
      <c r="L141" s="34">
        <f t="shared" si="105"/>
        <v>1.4759721688104799E-2</v>
      </c>
      <c r="M141" s="34">
        <v>2.2523387103504211E-2</v>
      </c>
      <c r="N141" s="42">
        <v>2.1878501435045106E-2</v>
      </c>
      <c r="O141" s="84">
        <f t="shared" si="83"/>
        <v>1.4793238178948084E-2</v>
      </c>
      <c r="P141" s="24"/>
      <c r="Q141" s="237">
        <v>18580.36</v>
      </c>
      <c r="R141" s="246">
        <v>19077.98</v>
      </c>
      <c r="S141" s="246">
        <f t="shared" si="106"/>
        <v>14172.854928632558</v>
      </c>
      <c r="T141" s="242">
        <f t="shared" si="106"/>
        <v>13520.015861635844</v>
      </c>
      <c r="U141" s="164">
        <f t="shared" si="106"/>
        <v>16568.015575604062</v>
      </c>
      <c r="V141" s="24"/>
      <c r="W141" s="62">
        <f t="shared" si="84"/>
        <v>0.85803600000000002</v>
      </c>
      <c r="X141" s="61">
        <f t="shared" si="85"/>
        <v>0.90779799999999999</v>
      </c>
      <c r="Y141" s="61">
        <f t="shared" si="85"/>
        <v>0.41728549286325578</v>
      </c>
      <c r="Z141" s="60">
        <f t="shared" si="86"/>
        <v>0.3520015861635844</v>
      </c>
      <c r="AA141" s="24"/>
      <c r="AB141" s="43"/>
      <c r="AC141" s="34"/>
      <c r="AD141" s="34"/>
      <c r="AE141" s="42"/>
      <c r="AF141" s="24"/>
      <c r="AG141" s="43"/>
      <c r="AH141" s="34"/>
      <c r="AI141" s="34"/>
      <c r="AJ141" s="42"/>
      <c r="AK141" s="25"/>
      <c r="AL141" s="43">
        <f t="shared" si="87"/>
        <v>1.5626571512281417E-2</v>
      </c>
      <c r="AM141" s="34">
        <f t="shared" si="87"/>
        <v>1.4759721688104799E-2</v>
      </c>
      <c r="AN141" s="34">
        <f t="shared" si="87"/>
        <v>2.2523387103504211E-2</v>
      </c>
      <c r="AO141" s="42">
        <f t="shared" si="87"/>
        <v>2.1878501435045106E-2</v>
      </c>
      <c r="AP141" s="34"/>
      <c r="AQ141" s="43">
        <f t="shared" si="88"/>
        <v>0</v>
      </c>
      <c r="AR141" s="34">
        <f t="shared" si="88"/>
        <v>0</v>
      </c>
      <c r="AS141" s="34">
        <f t="shared" si="88"/>
        <v>0</v>
      </c>
      <c r="AT141" s="42">
        <f t="shared" si="88"/>
        <v>0</v>
      </c>
      <c r="AU141" s="25"/>
      <c r="AV141" s="59">
        <f t="shared" si="89"/>
        <v>0</v>
      </c>
      <c r="AW141" s="30">
        <f t="shared" si="90"/>
        <v>0</v>
      </c>
      <c r="AX141" s="30">
        <f t="shared" si="91"/>
        <v>0</v>
      </c>
      <c r="AY141" s="58">
        <f t="shared" si="92"/>
        <v>0</v>
      </c>
      <c r="AZ141" s="25"/>
      <c r="BA141" s="43">
        <f t="shared" si="93"/>
        <v>-6.2519299227636882E-3</v>
      </c>
      <c r="BB141" s="34">
        <f t="shared" si="94"/>
        <v>-7.1187797469403069E-3</v>
      </c>
      <c r="BC141" s="34">
        <f t="shared" si="95"/>
        <v>6.4488566845910533E-4</v>
      </c>
      <c r="BD141" s="57"/>
      <c r="BE141" s="25"/>
      <c r="BF141" s="43">
        <f>(Q141-(MAX($Q$3:Q141)))/(MAX($Q$3:Q141))</f>
        <v>0</v>
      </c>
      <c r="BG141" s="34">
        <f>(R141-(MAX($R$3:R141)))/(MAX($R$3:R141))</f>
        <v>0</v>
      </c>
      <c r="BH141" s="34">
        <f>(S141-(MAX($S$3:S141)))/(MAX($S$3:S141))</f>
        <v>0</v>
      </c>
      <c r="BI141" s="42">
        <f>(T141-(MAX($T$3:T141)))/(MAX($T$3:T141))</f>
        <v>-0.11888962154817573</v>
      </c>
      <c r="BJ141" s="25"/>
      <c r="BK141" s="43">
        <f t="shared" si="96"/>
        <v>0</v>
      </c>
      <c r="BL141" s="34">
        <f t="shared" si="97"/>
        <v>0</v>
      </c>
      <c r="BM141" s="34">
        <f t="shared" si="107"/>
        <v>0</v>
      </c>
      <c r="BN141" s="42">
        <f t="shared" si="98"/>
        <v>0</v>
      </c>
      <c r="BO141" s="25"/>
      <c r="BP141" s="37">
        <f t="shared" si="99"/>
        <v>469.35043307773805</v>
      </c>
      <c r="BQ141" s="36">
        <f t="shared" si="99"/>
        <v>479.34950349394029</v>
      </c>
      <c r="BR141" s="36">
        <f t="shared" si="99"/>
        <v>625.9866335887649</v>
      </c>
      <c r="BS141" s="38">
        <f t="shared" si="99"/>
        <v>733.10132841663733</v>
      </c>
      <c r="BT141" s="25"/>
      <c r="BU141" s="43">
        <f t="shared" si="100"/>
        <v>0</v>
      </c>
      <c r="BV141" s="34">
        <f t="shared" si="101"/>
        <v>0</v>
      </c>
      <c r="BW141" s="34">
        <f t="shared" si="108"/>
        <v>0</v>
      </c>
      <c r="BX141" s="42">
        <f t="shared" si="102"/>
        <v>0</v>
      </c>
      <c r="BY141" s="25"/>
      <c r="BZ141" s="37">
        <f t="shared" si="103"/>
        <v>38.481907604863125</v>
      </c>
      <c r="CA141" s="36">
        <f t="shared" si="103"/>
        <v>38.67270095176881</v>
      </c>
      <c r="CB141" s="36">
        <f t="shared" si="103"/>
        <v>21.838798620802084</v>
      </c>
      <c r="CC141" s="38">
        <f t="shared" si="103"/>
        <v>17.89321143444343</v>
      </c>
    </row>
    <row r="142" spans="1:81" s="69" customFormat="1">
      <c r="A142"/>
      <c r="B142" s="25"/>
      <c r="C142" s="24"/>
      <c r="D142" s="24"/>
      <c r="E142" s="24"/>
      <c r="F142" s="24"/>
      <c r="G142" s="24"/>
      <c r="H142"/>
      <c r="I142" s="112">
        <f t="shared" si="104"/>
        <v>41182</v>
      </c>
      <c r="J142" s="113"/>
      <c r="K142" s="114">
        <f t="shared" si="105"/>
        <v>1.1433040048739684E-2</v>
      </c>
      <c r="L142" s="115">
        <f t="shared" si="105"/>
        <v>1.2691595231780317E-2</v>
      </c>
      <c r="M142" s="115">
        <v>2.5842650779400955E-2</v>
      </c>
      <c r="N142" s="116">
        <v>3.1314974168132226E-2</v>
      </c>
      <c r="O142" s="130">
        <f t="shared" si="83"/>
        <v>1.0599706715406351E-2</v>
      </c>
      <c r="P142" s="111"/>
      <c r="Q142" s="236">
        <v>18792.79</v>
      </c>
      <c r="R142" s="245">
        <v>19320.11</v>
      </c>
      <c r="S142" s="245">
        <f t="shared" si="106"/>
        <v>14539.119069100321</v>
      </c>
      <c r="T142" s="241">
        <f t="shared" si="106"/>
        <v>13943.394809095709</v>
      </c>
      <c r="U142" s="163">
        <f t="shared" si="106"/>
        <v>16743.63168156175</v>
      </c>
      <c r="V142" s="111"/>
      <c r="W142" s="118">
        <f t="shared" si="84"/>
        <v>0.87927900000000003</v>
      </c>
      <c r="X142" s="119">
        <f t="shared" si="85"/>
        <v>0.93201100000000003</v>
      </c>
      <c r="Y142" s="119">
        <f t="shared" si="85"/>
        <v>0.45391190691003214</v>
      </c>
      <c r="Z142" s="120">
        <f t="shared" si="86"/>
        <v>0.39433948090957094</v>
      </c>
      <c r="AA142" s="111"/>
      <c r="AB142" s="114">
        <f>(Q142-Q139)/Q139</f>
        <v>4.0488885197796469E-2</v>
      </c>
      <c r="AC142" s="115">
        <f>(R142-R139)/R139</f>
        <v>4.2204173755808365E-2</v>
      </c>
      <c r="AD142" s="115">
        <f>(S142-S139)/S139</f>
        <v>6.3516640649127099E-2</v>
      </c>
      <c r="AE142" s="116">
        <f>(T142-T139)/T139</f>
        <v>6.2958292575655384E-2</v>
      </c>
      <c r="AF142" s="111"/>
      <c r="AG142" s="114"/>
      <c r="AH142" s="115"/>
      <c r="AI142" s="115"/>
      <c r="AJ142" s="116"/>
      <c r="AK142" s="110"/>
      <c r="AL142" s="114">
        <f t="shared" si="87"/>
        <v>1.1433040048739684E-2</v>
      </c>
      <c r="AM142" s="115">
        <f t="shared" si="87"/>
        <v>1.2691595231780317E-2</v>
      </c>
      <c r="AN142" s="115">
        <f t="shared" si="87"/>
        <v>2.5842650779400955E-2</v>
      </c>
      <c r="AO142" s="116">
        <f t="shared" si="87"/>
        <v>3.1314974168132226E-2</v>
      </c>
      <c r="AP142" s="115"/>
      <c r="AQ142" s="114">
        <f t="shared" si="88"/>
        <v>0</v>
      </c>
      <c r="AR142" s="115">
        <f t="shared" si="88"/>
        <v>0</v>
      </c>
      <c r="AS142" s="115">
        <f t="shared" si="88"/>
        <v>0</v>
      </c>
      <c r="AT142" s="116">
        <f t="shared" si="88"/>
        <v>0</v>
      </c>
      <c r="AU142" s="110"/>
      <c r="AV142" s="121">
        <f t="shared" si="89"/>
        <v>0</v>
      </c>
      <c r="AW142" s="122">
        <f t="shared" si="90"/>
        <v>0</v>
      </c>
      <c r="AX142" s="122">
        <f t="shared" si="91"/>
        <v>0</v>
      </c>
      <c r="AY142" s="123">
        <f t="shared" si="92"/>
        <v>0</v>
      </c>
      <c r="AZ142" s="110"/>
      <c r="BA142" s="114">
        <f t="shared" si="93"/>
        <v>-1.9881934119392541E-2</v>
      </c>
      <c r="BB142" s="115">
        <f t="shared" si="94"/>
        <v>-1.8623378936351909E-2</v>
      </c>
      <c r="BC142" s="115">
        <f t="shared" si="95"/>
        <v>-5.4723233887312706E-3</v>
      </c>
      <c r="BD142" s="124"/>
      <c r="BE142" s="110"/>
      <c r="BF142" s="114">
        <f>(Q142-(MAX($Q$3:Q142)))/(MAX($Q$3:Q142))</f>
        <v>0</v>
      </c>
      <c r="BG142" s="115">
        <f>(R142-(MAX($R$3:R142)))/(MAX($R$3:R142))</f>
        <v>0</v>
      </c>
      <c r="BH142" s="115">
        <f>(S142-(MAX($S$3:S142)))/(MAX($S$3:S142))</f>
        <v>0</v>
      </c>
      <c r="BI142" s="116">
        <f>(T142-(MAX($T$3:T142)))/(MAX($T$3:T142))</f>
        <v>-9.1297672807683583E-2</v>
      </c>
      <c r="BJ142" s="110"/>
      <c r="BK142" s="114">
        <f t="shared" si="96"/>
        <v>4.0488885197796469E-2</v>
      </c>
      <c r="BL142" s="115">
        <f t="shared" si="97"/>
        <v>4.2204173755808365E-2</v>
      </c>
      <c r="BM142" s="115">
        <f t="shared" si="107"/>
        <v>6.3516640649127099E-2</v>
      </c>
      <c r="BN142" s="116">
        <f t="shared" si="98"/>
        <v>6.2958292575655384E-2</v>
      </c>
      <c r="BO142" s="110"/>
      <c r="BP142" s="125">
        <f t="shared" si="99"/>
        <v>488.35390888015866</v>
      </c>
      <c r="BQ142" s="126">
        <f t="shared" si="99"/>
        <v>499.58005322915898</v>
      </c>
      <c r="BR142" s="126">
        <f t="shared" si="99"/>
        <v>665.74720164557925</v>
      </c>
      <c r="BS142" s="127">
        <f t="shared" si="99"/>
        <v>779.25613633869352</v>
      </c>
      <c r="BT142" s="110"/>
      <c r="BU142" s="114">
        <f t="shared" si="100"/>
        <v>0</v>
      </c>
      <c r="BV142" s="115">
        <f t="shared" si="101"/>
        <v>0</v>
      </c>
      <c r="BW142" s="115">
        <f t="shared" si="108"/>
        <v>0</v>
      </c>
      <c r="BX142" s="116">
        <f t="shared" si="102"/>
        <v>0</v>
      </c>
      <c r="BY142" s="110"/>
      <c r="BZ142" s="125">
        <f t="shared" si="103"/>
        <v>38.481907604863125</v>
      </c>
      <c r="CA142" s="126">
        <f t="shared" si="103"/>
        <v>38.67270095176881</v>
      </c>
      <c r="CB142" s="126">
        <f t="shared" si="103"/>
        <v>21.838798620802084</v>
      </c>
      <c r="CC142" s="127">
        <f t="shared" si="103"/>
        <v>17.89321143444343</v>
      </c>
    </row>
    <row r="143" spans="1:81">
      <c r="I143" s="65">
        <f t="shared" si="104"/>
        <v>41213</v>
      </c>
      <c r="J143" s="64"/>
      <c r="K143" s="43">
        <f t="shared" si="105"/>
        <v>3.0634088924528236E-3</v>
      </c>
      <c r="L143" s="34">
        <f t="shared" si="105"/>
        <v>2.228248182851944E-3</v>
      </c>
      <c r="M143" s="34">
        <v>-1.8465112393741934E-2</v>
      </c>
      <c r="N143" s="42">
        <v>-6.7462797060046098E-3</v>
      </c>
      <c r="O143" s="84">
        <f t="shared" si="83"/>
        <v>2.2300755591194901E-3</v>
      </c>
      <c r="P143" s="24"/>
      <c r="Q143" s="237">
        <v>18850.36</v>
      </c>
      <c r="R143" s="246">
        <v>19363.16</v>
      </c>
      <c r="S143" s="246">
        <f t="shared" si="106"/>
        <v>14270.652601383386</v>
      </c>
      <c r="T143" s="242">
        <f t="shared" si="106"/>
        <v>13849.328767662297</v>
      </c>
      <c r="U143" s="164">
        <f t="shared" si="106"/>
        <v>16780.9712453457</v>
      </c>
      <c r="V143" s="24"/>
      <c r="W143" s="62">
        <f t="shared" si="84"/>
        <v>0.88503600000000004</v>
      </c>
      <c r="X143" s="61">
        <f t="shared" si="85"/>
        <v>0.93631600000000004</v>
      </c>
      <c r="Y143" s="61">
        <f t="shared" si="85"/>
        <v>0.42706526013833862</v>
      </c>
      <c r="Z143" s="60">
        <f t="shared" si="86"/>
        <v>0.38493287676622967</v>
      </c>
      <c r="AA143" s="24"/>
      <c r="AB143" s="43"/>
      <c r="AC143" s="34"/>
      <c r="AD143" s="34"/>
      <c r="AE143" s="42"/>
      <c r="AF143" s="24"/>
      <c r="AG143" s="43"/>
      <c r="AH143" s="34"/>
      <c r="AI143" s="34"/>
      <c r="AJ143" s="42"/>
      <c r="AK143" s="25"/>
      <c r="AL143" s="43">
        <f t="shared" si="87"/>
        <v>3.0634088924528236E-3</v>
      </c>
      <c r="AM143" s="34">
        <f t="shared" si="87"/>
        <v>2.228248182851944E-3</v>
      </c>
      <c r="AN143" s="34">
        <f t="shared" si="87"/>
        <v>-1.8465112393741934E-2</v>
      </c>
      <c r="AO143" s="42">
        <f t="shared" si="87"/>
        <v>-6.7462797060046098E-3</v>
      </c>
      <c r="AP143" s="34"/>
      <c r="AQ143" s="43">
        <f t="shared" si="88"/>
        <v>0</v>
      </c>
      <c r="AR143" s="34">
        <f t="shared" si="88"/>
        <v>0</v>
      </c>
      <c r="AS143" s="34">
        <f t="shared" si="88"/>
        <v>-1.8465112393741934E-2</v>
      </c>
      <c r="AT143" s="42">
        <f t="shared" si="88"/>
        <v>-6.7462797060046098E-3</v>
      </c>
      <c r="AU143" s="25"/>
      <c r="AV143" s="59">
        <f t="shared" si="89"/>
        <v>0</v>
      </c>
      <c r="AW143" s="30">
        <f t="shared" si="90"/>
        <v>0</v>
      </c>
      <c r="AX143" s="30">
        <f t="shared" si="91"/>
        <v>3.4096037571352196</v>
      </c>
      <c r="AY143" s="58">
        <f t="shared" si="92"/>
        <v>0.45512289871649647</v>
      </c>
      <c r="AZ143" s="25"/>
      <c r="BA143" s="43">
        <f t="shared" si="93"/>
        <v>9.8096885984574334E-3</v>
      </c>
      <c r="BB143" s="34">
        <f t="shared" si="94"/>
        <v>8.9745278888565538E-3</v>
      </c>
      <c r="BC143" s="34">
        <f t="shared" si="95"/>
        <v>-1.1718832687737324E-2</v>
      </c>
      <c r="BD143" s="57"/>
      <c r="BE143" s="25"/>
      <c r="BF143" s="43">
        <f>(Q143-(MAX($Q$3:Q143)))/(MAX($Q$3:Q143))</f>
        <v>0</v>
      </c>
      <c r="BG143" s="34">
        <f>(R143-(MAX($R$3:R143)))/(MAX($R$3:R143))</f>
        <v>0</v>
      </c>
      <c r="BH143" s="34">
        <f>(S143-(MAX($S$3:S143)))/(MAX($S$3:S143))</f>
        <v>-1.8465112393741989E-2</v>
      </c>
      <c r="BI143" s="42">
        <f>(T143-(MAX($T$3:T143)))/(MAX($T$3:T143))</f>
        <v>-9.7428032876420267E-2</v>
      </c>
      <c r="BJ143" s="25"/>
      <c r="BK143" s="43">
        <f t="shared" si="96"/>
        <v>0</v>
      </c>
      <c r="BL143" s="34">
        <f t="shared" si="97"/>
        <v>0</v>
      </c>
      <c r="BM143" s="34">
        <f t="shared" si="107"/>
        <v>0</v>
      </c>
      <c r="BN143" s="42">
        <f t="shared" si="98"/>
        <v>0</v>
      </c>
      <c r="BO143" s="25"/>
      <c r="BP143" s="37">
        <f t="shared" si="99"/>
        <v>488.35390888015866</v>
      </c>
      <c r="BQ143" s="36">
        <f t="shared" si="99"/>
        <v>499.58005322915898</v>
      </c>
      <c r="BR143" s="36">
        <f t="shared" si="99"/>
        <v>665.74720164557925</v>
      </c>
      <c r="BS143" s="38">
        <f t="shared" si="99"/>
        <v>779.25613633869352</v>
      </c>
      <c r="BT143" s="25"/>
      <c r="BU143" s="43">
        <f t="shared" si="100"/>
        <v>0</v>
      </c>
      <c r="BV143" s="34">
        <f t="shared" si="101"/>
        <v>0</v>
      </c>
      <c r="BW143" s="34">
        <f t="shared" si="108"/>
        <v>0</v>
      </c>
      <c r="BX143" s="42">
        <f t="shared" si="102"/>
        <v>0</v>
      </c>
      <c r="BY143" s="25"/>
      <c r="BZ143" s="37">
        <f t="shared" si="103"/>
        <v>38.481907604863125</v>
      </c>
      <c r="CA143" s="36">
        <f t="shared" si="103"/>
        <v>38.67270095176881</v>
      </c>
      <c r="CB143" s="36">
        <f t="shared" si="103"/>
        <v>21.838798620802084</v>
      </c>
      <c r="CC143" s="38">
        <f t="shared" si="103"/>
        <v>17.89321143444343</v>
      </c>
    </row>
    <row r="144" spans="1:81">
      <c r="I144" s="65">
        <f t="shared" si="104"/>
        <v>41243</v>
      </c>
      <c r="J144" s="64"/>
      <c r="K144" s="43">
        <f t="shared" si="105"/>
        <v>-2.0981031661994054E-3</v>
      </c>
      <c r="L144" s="34">
        <f t="shared" si="105"/>
        <v>-1.9036149058314633E-3</v>
      </c>
      <c r="M144" s="34">
        <v>5.7993685942507867E-3</v>
      </c>
      <c r="N144" s="42">
        <v>1.6157437420831755E-3</v>
      </c>
      <c r="O144" s="84">
        <f t="shared" si="83"/>
        <v>-2.9314364995327389E-3</v>
      </c>
      <c r="P144" s="24"/>
      <c r="Q144" s="237">
        <v>18810.810000000001</v>
      </c>
      <c r="R144" s="246">
        <v>19326.3</v>
      </c>
      <c r="S144" s="246">
        <f t="shared" si="106"/>
        <v>14353.413375899312</v>
      </c>
      <c r="T144" s="242">
        <f t="shared" si="106"/>
        <v>13871.705733950699</v>
      </c>
      <c r="U144" s="164">
        <f t="shared" si="106"/>
        <v>16731.778893739483</v>
      </c>
      <c r="V144" s="24"/>
      <c r="W144" s="62">
        <f t="shared" si="84"/>
        <v>0.88108100000000011</v>
      </c>
      <c r="X144" s="61">
        <f t="shared" si="85"/>
        <v>0.93262999999999996</v>
      </c>
      <c r="Y144" s="61">
        <f t="shared" si="85"/>
        <v>0.43534133758993121</v>
      </c>
      <c r="Z144" s="60">
        <f t="shared" si="86"/>
        <v>0.38717057339506994</v>
      </c>
      <c r="AA144" s="24"/>
      <c r="AB144" s="43"/>
      <c r="AC144" s="34"/>
      <c r="AD144" s="34"/>
      <c r="AE144" s="42"/>
      <c r="AF144" s="24"/>
      <c r="AG144" s="43"/>
      <c r="AH144" s="34"/>
      <c r="AI144" s="34"/>
      <c r="AJ144" s="42"/>
      <c r="AK144" s="25"/>
      <c r="AL144" s="43">
        <f t="shared" si="87"/>
        <v>-2.0981031661994054E-3</v>
      </c>
      <c r="AM144" s="34">
        <f t="shared" si="87"/>
        <v>-1.9036149058314633E-3</v>
      </c>
      <c r="AN144" s="34">
        <f t="shared" si="87"/>
        <v>5.7993685942507867E-3</v>
      </c>
      <c r="AO144" s="42">
        <f t="shared" si="87"/>
        <v>1.6157437420831755E-3</v>
      </c>
      <c r="AP144" s="34"/>
      <c r="AQ144" s="43">
        <f t="shared" si="88"/>
        <v>-2.0981031661994054E-3</v>
      </c>
      <c r="AR144" s="34">
        <f t="shared" si="88"/>
        <v>-1.9036149058314633E-3</v>
      </c>
      <c r="AS144" s="34">
        <f t="shared" si="88"/>
        <v>0</v>
      </c>
      <c r="AT144" s="42">
        <f t="shared" si="88"/>
        <v>0</v>
      </c>
      <c r="AU144" s="25"/>
      <c r="AV144" s="59">
        <f t="shared" si="89"/>
        <v>4.4020368960159699E-2</v>
      </c>
      <c r="AW144" s="30">
        <f t="shared" si="90"/>
        <v>3.6237497097037309E-2</v>
      </c>
      <c r="AX144" s="30">
        <f t="shared" si="91"/>
        <v>0</v>
      </c>
      <c r="AY144" s="58">
        <f t="shared" si="92"/>
        <v>0</v>
      </c>
      <c r="AZ144" s="25"/>
      <c r="BA144" s="43">
        <f t="shared" si="93"/>
        <v>-3.7138469082825809E-3</v>
      </c>
      <c r="BB144" s="34">
        <f t="shared" si="94"/>
        <v>-3.5193586479146388E-3</v>
      </c>
      <c r="BC144" s="34">
        <f t="shared" si="95"/>
        <v>4.1836248521676112E-3</v>
      </c>
      <c r="BD144" s="57"/>
      <c r="BE144" s="25"/>
      <c r="BF144" s="43">
        <f>(Q144-(MAX($Q$3:Q144)))/(MAX($Q$3:Q144))</f>
        <v>-2.0981031661994397E-3</v>
      </c>
      <c r="BG144" s="34">
        <f>(R144-(MAX($R$3:R144)))/(MAX($R$3:R144))</f>
        <v>-1.9036149058315162E-3</v>
      </c>
      <c r="BH144" s="34">
        <f>(S144-(MAX($S$3:S144)))/(MAX($S$3:S144))</f>
        <v>-1.2772829792396807E-2</v>
      </c>
      <c r="BI144" s="42">
        <f>(T144-(MAX($T$3:T144)))/(MAX($T$3:T144))</f>
        <v>-9.5969707868760676E-2</v>
      </c>
      <c r="BJ144" s="25"/>
      <c r="BK144" s="43">
        <f t="shared" si="96"/>
        <v>0</v>
      </c>
      <c r="BL144" s="34">
        <f t="shared" si="97"/>
        <v>0</v>
      </c>
      <c r="BM144" s="34">
        <f t="shared" si="107"/>
        <v>0</v>
      </c>
      <c r="BN144" s="42">
        <f t="shared" si="98"/>
        <v>0</v>
      </c>
      <c r="BO144" s="25"/>
      <c r="BP144" s="37">
        <f t="shared" si="99"/>
        <v>488.35390888015866</v>
      </c>
      <c r="BQ144" s="36">
        <f t="shared" si="99"/>
        <v>499.58005322915898</v>
      </c>
      <c r="BR144" s="36">
        <f t="shared" si="99"/>
        <v>665.74720164557925</v>
      </c>
      <c r="BS144" s="38">
        <f t="shared" si="99"/>
        <v>779.25613633869352</v>
      </c>
      <c r="BT144" s="25"/>
      <c r="BU144" s="43">
        <f t="shared" si="100"/>
        <v>0</v>
      </c>
      <c r="BV144" s="34">
        <f t="shared" si="101"/>
        <v>0</v>
      </c>
      <c r="BW144" s="34">
        <f t="shared" si="108"/>
        <v>0</v>
      </c>
      <c r="BX144" s="42">
        <f t="shared" si="102"/>
        <v>0</v>
      </c>
      <c r="BY144" s="25"/>
      <c r="BZ144" s="37">
        <f t="shared" si="103"/>
        <v>38.481907604863125</v>
      </c>
      <c r="CA144" s="36">
        <f t="shared" si="103"/>
        <v>38.67270095176881</v>
      </c>
      <c r="CB144" s="36">
        <f t="shared" si="103"/>
        <v>21.838798620802084</v>
      </c>
      <c r="CC144" s="38">
        <f t="shared" si="103"/>
        <v>17.89321143444343</v>
      </c>
    </row>
    <row r="145" spans="1:81" s="41" customFormat="1" ht="15" thickBot="1">
      <c r="A145"/>
      <c r="B145" s="25"/>
      <c r="C145" s="24"/>
      <c r="D145" s="24"/>
      <c r="E145" s="24"/>
      <c r="F145" s="24"/>
      <c r="G145" s="24"/>
      <c r="H145"/>
      <c r="I145" s="56">
        <f t="shared" si="104"/>
        <v>41274</v>
      </c>
      <c r="J145" s="55"/>
      <c r="K145" s="46">
        <f t="shared" si="105"/>
        <v>4.2188507565594779E-3</v>
      </c>
      <c r="L145" s="45">
        <f t="shared" si="105"/>
        <v>4.4323020961074544E-3</v>
      </c>
      <c r="M145" s="45">
        <v>9.1142790371581128E-3</v>
      </c>
      <c r="N145" s="44">
        <v>2.1698336320897571E-2</v>
      </c>
      <c r="O145" s="162">
        <f t="shared" si="83"/>
        <v>3.3855174232261444E-3</v>
      </c>
      <c r="P145" s="39"/>
      <c r="Q145" s="238">
        <v>18890.169999999998</v>
      </c>
      <c r="R145" s="247">
        <v>19411.96</v>
      </c>
      <c r="S145" s="247">
        <f t="shared" si="106"/>
        <v>14484.234390542935</v>
      </c>
      <c r="T145" s="243">
        <f t="shared" si="106"/>
        <v>14172.698670310485</v>
      </c>
      <c r="U145" s="165">
        <f t="shared" si="106"/>
        <v>16788.424622705807</v>
      </c>
      <c r="V145" s="39"/>
      <c r="W145" s="53">
        <f t="shared" si="84"/>
        <v>0.88901699999999984</v>
      </c>
      <c r="X145" s="52">
        <f t="shared" si="85"/>
        <v>0.94119599999999992</v>
      </c>
      <c r="Y145" s="52">
        <f t="shared" si="85"/>
        <v>0.44842343905429355</v>
      </c>
      <c r="Z145" s="51">
        <f t="shared" si="86"/>
        <v>0.41726986703104851</v>
      </c>
      <c r="AA145" s="39"/>
      <c r="AB145" s="46">
        <f>(Q145-Q142)/Q142</f>
        <v>5.1817744996883047E-3</v>
      </c>
      <c r="AC145" s="45">
        <f>(R145-R142)/R142</f>
        <v>4.7541137188141548E-3</v>
      </c>
      <c r="AD145" s="45">
        <f>(S145-S142)/S142</f>
        <v>-3.7749658900607828E-3</v>
      </c>
      <c r="AE145" s="44">
        <f>(T145-T142)/T142</f>
        <v>1.6445339485416682E-2</v>
      </c>
      <c r="AF145" s="39"/>
      <c r="AG145" s="46">
        <f>(Q145-Q133)/Q133</f>
        <v>0.10724013647828112</v>
      </c>
      <c r="AH145" s="45">
        <f>(R145-R133)/R133</f>
        <v>0.10865175059053582</v>
      </c>
      <c r="AI145" s="45">
        <f>(S145-S133)/S133</f>
        <v>0.16003223804274308</v>
      </c>
      <c r="AJ145" s="44">
        <f>(T145-T133)/T133</f>
        <v>0.17683440147729756</v>
      </c>
      <c r="AK145" s="40"/>
      <c r="AL145" s="46">
        <f t="shared" si="87"/>
        <v>4.2188507565594779E-3</v>
      </c>
      <c r="AM145" s="45">
        <f t="shared" si="87"/>
        <v>4.4323020961074544E-3</v>
      </c>
      <c r="AN145" s="45">
        <f t="shared" si="87"/>
        <v>9.1142790371581128E-3</v>
      </c>
      <c r="AO145" s="44">
        <f t="shared" si="87"/>
        <v>2.1698336320897571E-2</v>
      </c>
      <c r="AP145" s="45"/>
      <c r="AQ145" s="46">
        <f t="shared" si="88"/>
        <v>0</v>
      </c>
      <c r="AR145" s="45">
        <f t="shared" si="88"/>
        <v>0</v>
      </c>
      <c r="AS145" s="45">
        <f t="shared" si="88"/>
        <v>0</v>
      </c>
      <c r="AT145" s="44">
        <f t="shared" si="88"/>
        <v>0</v>
      </c>
      <c r="AU145" s="40"/>
      <c r="AV145" s="50">
        <f t="shared" si="89"/>
        <v>0</v>
      </c>
      <c r="AW145" s="49">
        <f t="shared" si="90"/>
        <v>0</v>
      </c>
      <c r="AX145" s="49">
        <f t="shared" si="91"/>
        <v>0</v>
      </c>
      <c r="AY145" s="48">
        <f t="shared" si="92"/>
        <v>0</v>
      </c>
      <c r="AZ145" s="40"/>
      <c r="BA145" s="46">
        <f t="shared" si="93"/>
        <v>-1.7479485564338093E-2</v>
      </c>
      <c r="BB145" s="45">
        <f t="shared" si="94"/>
        <v>-1.7266034224790117E-2</v>
      </c>
      <c r="BC145" s="45">
        <f t="shared" si="95"/>
        <v>-1.2584057283739458E-2</v>
      </c>
      <c r="BD145" s="47"/>
      <c r="BE145" s="40"/>
      <c r="BF145" s="46">
        <f>(Q145-(MAX($Q$3:Q145)))/(MAX($Q$3:Q145))</f>
        <v>0</v>
      </c>
      <c r="BG145" s="45">
        <f>(R145-(MAX($R$3:R145)))/(MAX($R$3:R145))</f>
        <v>0</v>
      </c>
      <c r="BH145" s="45">
        <f>(S145-(MAX($S$3:S145)))/(MAX($S$3:S145))</f>
        <v>-3.7749658900607828E-3</v>
      </c>
      <c r="BI145" s="44">
        <f>(T145-(MAX($T$3:T145)))/(MAX($T$3:T145))</f>
        <v>-7.6353754545817748E-2</v>
      </c>
      <c r="BJ145" s="40"/>
      <c r="BK145" s="46">
        <f t="shared" si="96"/>
        <v>5.1817744996883047E-3</v>
      </c>
      <c r="BL145" s="45">
        <f t="shared" si="97"/>
        <v>4.7541137188141548E-3</v>
      </c>
      <c r="BM145" s="45">
        <f t="shared" si="107"/>
        <v>-3.7749658900607828E-3</v>
      </c>
      <c r="BN145" s="44">
        <f t="shared" si="98"/>
        <v>1.6445339485416682E-2</v>
      </c>
      <c r="BO145" s="40"/>
      <c r="BP145" s="68">
        <f t="shared" si="99"/>
        <v>490.88444871201693</v>
      </c>
      <c r="BQ145" s="67">
        <f t="shared" si="99"/>
        <v>501.95511361386161</v>
      </c>
      <c r="BR145" s="67">
        <f t="shared" si="99"/>
        <v>663.2340286679638</v>
      </c>
      <c r="BS145" s="66">
        <f t="shared" si="99"/>
        <v>792.07126804687755</v>
      </c>
      <c r="BT145" s="40"/>
      <c r="BU145" s="46">
        <f t="shared" si="100"/>
        <v>0</v>
      </c>
      <c r="BV145" s="45">
        <f t="shared" si="101"/>
        <v>0</v>
      </c>
      <c r="BW145" s="45">
        <f t="shared" si="108"/>
        <v>0</v>
      </c>
      <c r="BX145" s="44">
        <f t="shared" si="102"/>
        <v>0</v>
      </c>
      <c r="BY145" s="40"/>
      <c r="BZ145" s="68">
        <f t="shared" si="103"/>
        <v>38.481907604863125</v>
      </c>
      <c r="CA145" s="67">
        <f t="shared" si="103"/>
        <v>38.67270095176881</v>
      </c>
      <c r="CB145" s="67">
        <f t="shared" si="103"/>
        <v>21.838798620802084</v>
      </c>
      <c r="CC145" s="66">
        <f t="shared" si="103"/>
        <v>17.89321143444343</v>
      </c>
    </row>
    <row r="146" spans="1:81">
      <c r="I146" s="65">
        <f t="shared" si="104"/>
        <v>41305</v>
      </c>
      <c r="J146" s="64"/>
      <c r="K146" s="43">
        <f t="shared" si="105"/>
        <v>4.6549078171345348E-2</v>
      </c>
      <c r="L146" s="34">
        <f t="shared" si="105"/>
        <v>4.7817943164935484E-2</v>
      </c>
      <c r="M146" s="34">
        <v>5.1796010285732441E-2</v>
      </c>
      <c r="N146" s="42">
        <v>6.4992889819606159E-2</v>
      </c>
      <c r="O146" s="84">
        <f t="shared" si="83"/>
        <v>4.5715744838012017E-2</v>
      </c>
      <c r="P146" s="24"/>
      <c r="Q146" s="237">
        <v>19769.490000000002</v>
      </c>
      <c r="R146" s="246">
        <v>20340.2</v>
      </c>
      <c r="S146" s="246">
        <f t="shared" si="106"/>
        <v>15234.459944016457</v>
      </c>
      <c r="T146" s="242">
        <f t="shared" si="106"/>
        <v>15093.823313436453</v>
      </c>
      <c r="U146" s="164">
        <f t="shared" si="106"/>
        <v>17555.919958989623</v>
      </c>
      <c r="V146" s="24"/>
      <c r="W146" s="62">
        <f t="shared" si="84"/>
        <v>0.97694900000000018</v>
      </c>
      <c r="X146" s="61">
        <f t="shared" si="85"/>
        <v>1.0340200000000002</v>
      </c>
      <c r="Y146" s="61">
        <f t="shared" si="85"/>
        <v>0.52344599440164563</v>
      </c>
      <c r="Z146" s="60">
        <f t="shared" si="86"/>
        <v>0.5093823313436453</v>
      </c>
      <c r="AA146" s="24"/>
      <c r="AB146" s="43"/>
      <c r="AC146" s="34"/>
      <c r="AD146" s="34"/>
      <c r="AE146" s="42"/>
      <c r="AF146" s="24"/>
      <c r="AG146" s="43"/>
      <c r="AH146" s="34"/>
      <c r="AI146" s="34"/>
      <c r="AJ146" s="42"/>
      <c r="AK146" s="25"/>
      <c r="AL146" s="43">
        <f t="shared" si="87"/>
        <v>4.6549078171345348E-2</v>
      </c>
      <c r="AM146" s="34">
        <f t="shared" si="87"/>
        <v>4.7817943164935484E-2</v>
      </c>
      <c r="AN146" s="34">
        <f t="shared" si="87"/>
        <v>5.1796010285732441E-2</v>
      </c>
      <c r="AO146" s="42">
        <f t="shared" si="87"/>
        <v>6.4992889819606159E-2</v>
      </c>
      <c r="AP146" s="34"/>
      <c r="AQ146" s="43">
        <f t="shared" si="88"/>
        <v>0</v>
      </c>
      <c r="AR146" s="34">
        <f t="shared" si="88"/>
        <v>0</v>
      </c>
      <c r="AS146" s="34">
        <f t="shared" si="88"/>
        <v>0</v>
      </c>
      <c r="AT146" s="42">
        <f t="shared" si="88"/>
        <v>0</v>
      </c>
      <c r="AU146" s="25"/>
      <c r="AV146" s="59">
        <f t="shared" si="89"/>
        <v>0</v>
      </c>
      <c r="AW146" s="30">
        <f t="shared" si="90"/>
        <v>0</v>
      </c>
      <c r="AX146" s="30">
        <f t="shared" si="91"/>
        <v>0</v>
      </c>
      <c r="AY146" s="58">
        <f t="shared" si="92"/>
        <v>0</v>
      </c>
      <c r="AZ146" s="25"/>
      <c r="BA146" s="43">
        <f t="shared" si="93"/>
        <v>-1.8443811648260811E-2</v>
      </c>
      <c r="BB146" s="34">
        <f t="shared" si="94"/>
        <v>-1.7174946654670675E-2</v>
      </c>
      <c r="BC146" s="34">
        <f t="shared" si="95"/>
        <v>-1.3196879533873718E-2</v>
      </c>
      <c r="BD146" s="57"/>
      <c r="BE146" s="25"/>
      <c r="BF146" s="43">
        <f>(Q146-(MAX($Q$3:Q146)))/(MAX($Q$3:Q146))</f>
        <v>0</v>
      </c>
      <c r="BG146" s="34">
        <f>(R146-(MAX($R$3:R146)))/(MAX($R$3:R146))</f>
        <v>0</v>
      </c>
      <c r="BH146" s="34">
        <f>(S146-(MAX($S$3:S146)))/(MAX($S$3:S146))</f>
        <v>0</v>
      </c>
      <c r="BI146" s="42">
        <f>(T146-(MAX($T$3:T146)))/(MAX($T$3:T146))</f>
        <v>-1.6323315882721193E-2</v>
      </c>
      <c r="BJ146" s="25"/>
      <c r="BK146" s="43">
        <f t="shared" si="96"/>
        <v>0</v>
      </c>
      <c r="BL146" s="34">
        <f t="shared" si="97"/>
        <v>0</v>
      </c>
      <c r="BM146" s="34">
        <f t="shared" si="107"/>
        <v>0</v>
      </c>
      <c r="BN146" s="42">
        <f t="shared" si="98"/>
        <v>0</v>
      </c>
      <c r="BO146" s="25"/>
      <c r="BP146" s="37">
        <f t="shared" si="99"/>
        <v>490.88444871201693</v>
      </c>
      <c r="BQ146" s="36">
        <f t="shared" si="99"/>
        <v>501.95511361386161</v>
      </c>
      <c r="BR146" s="36">
        <f t="shared" si="99"/>
        <v>663.2340286679638</v>
      </c>
      <c r="BS146" s="38">
        <f t="shared" si="99"/>
        <v>792.07126804687755</v>
      </c>
      <c r="BT146" s="25"/>
      <c r="BU146" s="43">
        <f t="shared" si="100"/>
        <v>0</v>
      </c>
      <c r="BV146" s="34">
        <f t="shared" si="101"/>
        <v>0</v>
      </c>
      <c r="BW146" s="34">
        <f t="shared" si="108"/>
        <v>0</v>
      </c>
      <c r="BX146" s="42">
        <f t="shared" si="102"/>
        <v>0</v>
      </c>
      <c r="BY146" s="25"/>
      <c r="BZ146" s="37">
        <f t="shared" si="103"/>
        <v>38.481907604863125</v>
      </c>
      <c r="CA146" s="36">
        <f t="shared" si="103"/>
        <v>38.67270095176881</v>
      </c>
      <c r="CB146" s="36">
        <f t="shared" si="103"/>
        <v>21.838798620802084</v>
      </c>
      <c r="CC146" s="38">
        <f t="shared" si="103"/>
        <v>17.89321143444343</v>
      </c>
    </row>
    <row r="147" spans="1:81">
      <c r="I147" s="65">
        <f t="shared" si="104"/>
        <v>41333</v>
      </c>
      <c r="J147" s="64"/>
      <c r="K147" s="43">
        <f t="shared" si="105"/>
        <v>1.6678730710807388E-2</v>
      </c>
      <c r="L147" s="34">
        <f t="shared" si="105"/>
        <v>1.6852833305473824E-2</v>
      </c>
      <c r="M147" s="34">
        <v>1.3575485164151191E-2</v>
      </c>
      <c r="N147" s="42">
        <v>1.3597314595538812E-2</v>
      </c>
      <c r="O147" s="84">
        <f t="shared" si="83"/>
        <v>1.5845397377474056E-2</v>
      </c>
      <c r="P147" s="24"/>
      <c r="Q147" s="237">
        <v>20099.22</v>
      </c>
      <c r="R147" s="246">
        <v>20682.990000000002</v>
      </c>
      <c r="S147" s="246">
        <f t="shared" si="106"/>
        <v>15441.275128970308</v>
      </c>
      <c r="T147" s="242">
        <f t="shared" si="106"/>
        <v>15299.058777478725</v>
      </c>
      <c r="U147" s="164">
        <f t="shared" si="106"/>
        <v>17834.100487066942</v>
      </c>
      <c r="V147" s="24"/>
      <c r="W147" s="62">
        <f t="shared" si="84"/>
        <v>1.0099220000000002</v>
      </c>
      <c r="X147" s="61">
        <f t="shared" si="85"/>
        <v>1.0682990000000001</v>
      </c>
      <c r="Y147" s="61">
        <f t="shared" si="85"/>
        <v>0.54412751289703087</v>
      </c>
      <c r="Z147" s="60">
        <f t="shared" si="86"/>
        <v>0.52990587774787257</v>
      </c>
      <c r="AA147" s="24"/>
      <c r="AB147" s="43"/>
      <c r="AC147" s="34"/>
      <c r="AD147" s="34"/>
      <c r="AE147" s="42"/>
      <c r="AF147" s="24"/>
      <c r="AG147" s="43"/>
      <c r="AH147" s="34"/>
      <c r="AI147" s="34"/>
      <c r="AJ147" s="42"/>
      <c r="AK147" s="25"/>
      <c r="AL147" s="43">
        <f t="shared" si="87"/>
        <v>1.6678730710807388E-2</v>
      </c>
      <c r="AM147" s="34">
        <f t="shared" si="87"/>
        <v>1.6852833305473824E-2</v>
      </c>
      <c r="AN147" s="34">
        <f t="shared" si="87"/>
        <v>1.3575485164151191E-2</v>
      </c>
      <c r="AO147" s="42">
        <f t="shared" si="87"/>
        <v>1.3597314595538812E-2</v>
      </c>
      <c r="AP147" s="34"/>
      <c r="AQ147" s="43">
        <f t="shared" si="88"/>
        <v>0</v>
      </c>
      <c r="AR147" s="34">
        <f t="shared" si="88"/>
        <v>0</v>
      </c>
      <c r="AS147" s="34">
        <f t="shared" si="88"/>
        <v>0</v>
      </c>
      <c r="AT147" s="42">
        <f t="shared" si="88"/>
        <v>0</v>
      </c>
      <c r="AU147" s="25"/>
      <c r="AV147" s="59">
        <f t="shared" si="89"/>
        <v>0</v>
      </c>
      <c r="AW147" s="30">
        <f t="shared" si="90"/>
        <v>0</v>
      </c>
      <c r="AX147" s="30">
        <f t="shared" si="91"/>
        <v>0</v>
      </c>
      <c r="AY147" s="58">
        <f t="shared" si="92"/>
        <v>0</v>
      </c>
      <c r="AZ147" s="25"/>
      <c r="BA147" s="43">
        <f t="shared" si="93"/>
        <v>3.081416115268576E-3</v>
      </c>
      <c r="BB147" s="34">
        <f t="shared" si="94"/>
        <v>3.2555187099350125E-3</v>
      </c>
      <c r="BC147" s="34">
        <f t="shared" si="95"/>
        <v>-2.1829431387621057E-5</v>
      </c>
      <c r="BD147" s="57"/>
      <c r="BE147" s="25"/>
      <c r="BF147" s="43">
        <f>(Q147-(MAX($Q$3:Q147)))/(MAX($Q$3:Q147))</f>
        <v>0</v>
      </c>
      <c r="BG147" s="34">
        <f>(R147-(MAX($R$3:R147)))/(MAX($R$3:R147))</f>
        <v>0</v>
      </c>
      <c r="BH147" s="34">
        <f>(S147-(MAX($S$3:S147)))/(MAX($S$3:S147))</f>
        <v>0</v>
      </c>
      <c r="BI147" s="42">
        <f>(T147-(MAX($T$3:T147)))/(MAX($T$3:T147))</f>
        <v>-2.947954548482146E-3</v>
      </c>
      <c r="BJ147" s="25"/>
      <c r="BK147" s="43">
        <f t="shared" si="96"/>
        <v>0</v>
      </c>
      <c r="BL147" s="34">
        <f t="shared" si="97"/>
        <v>0</v>
      </c>
      <c r="BM147" s="34">
        <f t="shared" si="107"/>
        <v>0</v>
      </c>
      <c r="BN147" s="42">
        <f t="shared" si="98"/>
        <v>0</v>
      </c>
      <c r="BO147" s="25"/>
      <c r="BP147" s="37">
        <f t="shared" si="99"/>
        <v>490.88444871201693</v>
      </c>
      <c r="BQ147" s="36">
        <f t="shared" si="99"/>
        <v>501.95511361386161</v>
      </c>
      <c r="BR147" s="36">
        <f t="shared" si="99"/>
        <v>663.2340286679638</v>
      </c>
      <c r="BS147" s="38">
        <f t="shared" si="99"/>
        <v>792.07126804687755</v>
      </c>
      <c r="BT147" s="25"/>
      <c r="BU147" s="43">
        <f t="shared" si="100"/>
        <v>0</v>
      </c>
      <c r="BV147" s="34">
        <f t="shared" si="101"/>
        <v>0</v>
      </c>
      <c r="BW147" s="34">
        <f t="shared" si="108"/>
        <v>0</v>
      </c>
      <c r="BX147" s="42">
        <f t="shared" si="102"/>
        <v>0</v>
      </c>
      <c r="BY147" s="25"/>
      <c r="BZ147" s="37">
        <f t="shared" si="103"/>
        <v>38.481907604863125</v>
      </c>
      <c r="CA147" s="36">
        <f t="shared" si="103"/>
        <v>38.67270095176881</v>
      </c>
      <c r="CB147" s="36">
        <f t="shared" si="103"/>
        <v>21.838798620802084</v>
      </c>
      <c r="CC147" s="38">
        <f t="shared" si="103"/>
        <v>17.89321143444343</v>
      </c>
    </row>
    <row r="148" spans="1:81" s="69" customFormat="1">
      <c r="A148"/>
      <c r="B148" s="25"/>
      <c r="C148" s="24"/>
      <c r="D148" s="24"/>
      <c r="E148" s="24"/>
      <c r="F148" s="24"/>
      <c r="G148" s="24"/>
      <c r="H148"/>
      <c r="I148" s="112">
        <f t="shared" si="104"/>
        <v>41364</v>
      </c>
      <c r="J148" s="113"/>
      <c r="K148" s="114">
        <f t="shared" si="105"/>
        <v>2.9888722049910221E-2</v>
      </c>
      <c r="L148" s="115">
        <f t="shared" si="105"/>
        <v>3.0076889269878171E-2</v>
      </c>
      <c r="M148" s="115">
        <v>3.7502996344459749E-2</v>
      </c>
      <c r="N148" s="116">
        <v>3.7251979686750536E-2</v>
      </c>
      <c r="O148" s="130">
        <f t="shared" si="83"/>
        <v>2.905538871657689E-2</v>
      </c>
      <c r="P148" s="111"/>
      <c r="Q148" s="236">
        <v>20699.96</v>
      </c>
      <c r="R148" s="245">
        <v>21305.07</v>
      </c>
      <c r="S148" s="245">
        <f t="shared" si="106"/>
        <v>16020.369213685879</v>
      </c>
      <c r="T148" s="241">
        <f t="shared" si="106"/>
        <v>15868.979004283765</v>
      </c>
      <c r="U148" s="163">
        <f t="shared" si="106"/>
        <v>18352.277209129166</v>
      </c>
      <c r="V148" s="111"/>
      <c r="W148" s="118">
        <f t="shared" si="84"/>
        <v>1.0699959999999999</v>
      </c>
      <c r="X148" s="119">
        <f t="shared" si="85"/>
        <v>1.1305069999999999</v>
      </c>
      <c r="Y148" s="119">
        <f t="shared" si="85"/>
        <v>0.60203692136858789</v>
      </c>
      <c r="Z148" s="120">
        <f t="shared" si="86"/>
        <v>0.58689790042837653</v>
      </c>
      <c r="AA148" s="111"/>
      <c r="AB148" s="114">
        <f>(Q148-Q145)/Q145</f>
        <v>9.5805913869488793E-2</v>
      </c>
      <c r="AC148" s="115">
        <f>(R148-R145)/R145</f>
        <v>9.7522867345698247E-2</v>
      </c>
      <c r="AD148" s="115">
        <f>(S148-S145)/S145</f>
        <v>0.10605564517417082</v>
      </c>
      <c r="AE148" s="116">
        <f>(T148-T145)/T145</f>
        <v>0.11968647421586076</v>
      </c>
      <c r="AF148" s="111"/>
      <c r="AG148" s="114"/>
      <c r="AH148" s="115"/>
      <c r="AI148" s="115"/>
      <c r="AJ148" s="116"/>
      <c r="AK148" s="110"/>
      <c r="AL148" s="114">
        <f t="shared" si="87"/>
        <v>2.9888722049910221E-2</v>
      </c>
      <c r="AM148" s="115">
        <f t="shared" si="87"/>
        <v>3.0076889269878171E-2</v>
      </c>
      <c r="AN148" s="115">
        <f t="shared" si="87"/>
        <v>3.7502996344459749E-2</v>
      </c>
      <c r="AO148" s="116">
        <f t="shared" si="87"/>
        <v>3.7251979686750536E-2</v>
      </c>
      <c r="AP148" s="115"/>
      <c r="AQ148" s="114">
        <f t="shared" si="88"/>
        <v>0</v>
      </c>
      <c r="AR148" s="115">
        <f t="shared" si="88"/>
        <v>0</v>
      </c>
      <c r="AS148" s="115">
        <f t="shared" si="88"/>
        <v>0</v>
      </c>
      <c r="AT148" s="116">
        <f t="shared" si="88"/>
        <v>0</v>
      </c>
      <c r="AU148" s="110"/>
      <c r="AV148" s="121">
        <f t="shared" si="89"/>
        <v>0</v>
      </c>
      <c r="AW148" s="122">
        <f t="shared" si="90"/>
        <v>0</v>
      </c>
      <c r="AX148" s="122">
        <f t="shared" si="91"/>
        <v>0</v>
      </c>
      <c r="AY148" s="123">
        <f t="shared" si="92"/>
        <v>0</v>
      </c>
      <c r="AZ148" s="110"/>
      <c r="BA148" s="114">
        <f t="shared" si="93"/>
        <v>-7.3632576368403146E-3</v>
      </c>
      <c r="BB148" s="115">
        <f t="shared" si="94"/>
        <v>-7.175090416872365E-3</v>
      </c>
      <c r="BC148" s="115">
        <f t="shared" si="95"/>
        <v>2.5101665770921322E-4</v>
      </c>
      <c r="BD148" s="124"/>
      <c r="BE148" s="110"/>
      <c r="BF148" s="114">
        <f>(Q148-(MAX($Q$3:Q148)))/(MAX($Q$3:Q148))</f>
        <v>0</v>
      </c>
      <c r="BG148" s="115">
        <f>(R148-(MAX($R$3:R148)))/(MAX($R$3:R148))</f>
        <v>0</v>
      </c>
      <c r="BH148" s="115">
        <f>(S148-(MAX($S$3:S148)))/(MAX($S$3:S148))</f>
        <v>0</v>
      </c>
      <c r="BI148" s="116">
        <f>(T148-(MAX($T$3:T148)))/(MAX($T$3:T148))</f>
        <v>0</v>
      </c>
      <c r="BJ148" s="110"/>
      <c r="BK148" s="114">
        <f t="shared" si="96"/>
        <v>9.5805913869488793E-2</v>
      </c>
      <c r="BL148" s="115">
        <f t="shared" si="97"/>
        <v>9.7522867345698247E-2</v>
      </c>
      <c r="BM148" s="115">
        <f t="shared" si="107"/>
        <v>0.10605564517417082</v>
      </c>
      <c r="BN148" s="116">
        <f t="shared" si="98"/>
        <v>0.11968647421586076</v>
      </c>
      <c r="BO148" s="110"/>
      <c r="BP148" s="125">
        <f t="shared" ref="BP148:BS163" si="109">BP147*(1+BK148)</f>
        <v>537.91408192519191</v>
      </c>
      <c r="BQ148" s="126">
        <f t="shared" si="109"/>
        <v>550.90721557232109</v>
      </c>
      <c r="BR148" s="126">
        <f t="shared" si="109"/>
        <v>733.5737414798092</v>
      </c>
      <c r="BS148" s="127">
        <f t="shared" si="109"/>
        <v>886.8714854470943</v>
      </c>
      <c r="BT148" s="110"/>
      <c r="BU148" s="114">
        <f t="shared" si="100"/>
        <v>0</v>
      </c>
      <c r="BV148" s="115">
        <f t="shared" si="101"/>
        <v>0</v>
      </c>
      <c r="BW148" s="115">
        <f t="shared" si="108"/>
        <v>0</v>
      </c>
      <c r="BX148" s="116">
        <f t="shared" si="102"/>
        <v>0</v>
      </c>
      <c r="BY148" s="110"/>
      <c r="BZ148" s="125">
        <f t="shared" ref="BZ148:CC163" si="110">BZ147*(1+BU148)</f>
        <v>38.481907604863125</v>
      </c>
      <c r="CA148" s="126">
        <f t="shared" si="110"/>
        <v>38.67270095176881</v>
      </c>
      <c r="CB148" s="126">
        <f t="shared" si="110"/>
        <v>21.838798620802084</v>
      </c>
      <c r="CC148" s="127">
        <f t="shared" si="110"/>
        <v>17.89321143444343</v>
      </c>
    </row>
    <row r="149" spans="1:81">
      <c r="I149" s="65">
        <f t="shared" si="104"/>
        <v>41394</v>
      </c>
      <c r="J149" s="64"/>
      <c r="K149" s="43">
        <f t="shared" si="105"/>
        <v>1.3724664202249715E-2</v>
      </c>
      <c r="L149" s="34">
        <f t="shared" si="105"/>
        <v>1.3915936441419863E-2</v>
      </c>
      <c r="M149" s="34">
        <v>1.9266800238262771E-2</v>
      </c>
      <c r="N149" s="42">
        <v>1.789409992860902E-2</v>
      </c>
      <c r="O149" s="84">
        <f t="shared" si="83"/>
        <v>1.2891330868916381E-2</v>
      </c>
      <c r="P149" s="24"/>
      <c r="Q149" s="237">
        <v>20984.06</v>
      </c>
      <c r="R149" s="246">
        <v>21601.55</v>
      </c>
      <c r="S149" s="246">
        <f t="shared" ref="S149:U164" si="111">S148*(1+M149)</f>
        <v>16329.03046706918</v>
      </c>
      <c r="T149" s="242">
        <f t="shared" si="111"/>
        <v>16152.940100351418</v>
      </c>
      <c r="U149" s="164">
        <f t="shared" si="111"/>
        <v>18588.862486830127</v>
      </c>
      <c r="V149" s="24"/>
      <c r="W149" s="62">
        <f t="shared" si="84"/>
        <v>1.0984060000000002</v>
      </c>
      <c r="X149" s="61">
        <f t="shared" si="85"/>
        <v>1.1601549999999998</v>
      </c>
      <c r="Y149" s="61">
        <f t="shared" si="85"/>
        <v>0.63290304670691799</v>
      </c>
      <c r="Z149" s="60">
        <f t="shared" si="86"/>
        <v>0.61529401003514173</v>
      </c>
      <c r="AA149" s="24"/>
      <c r="AB149" s="43"/>
      <c r="AC149" s="34"/>
      <c r="AD149" s="34"/>
      <c r="AE149" s="42"/>
      <c r="AF149" s="24"/>
      <c r="AG149" s="43"/>
      <c r="AH149" s="34"/>
      <c r="AI149" s="34"/>
      <c r="AJ149" s="42"/>
      <c r="AK149" s="25"/>
      <c r="AL149" s="43">
        <f t="shared" si="87"/>
        <v>1.3724664202249715E-2</v>
      </c>
      <c r="AM149" s="34">
        <f t="shared" si="87"/>
        <v>1.3915936441419863E-2</v>
      </c>
      <c r="AN149" s="34">
        <f t="shared" si="87"/>
        <v>1.9266800238262771E-2</v>
      </c>
      <c r="AO149" s="42">
        <f t="shared" si="87"/>
        <v>1.789409992860902E-2</v>
      </c>
      <c r="AP149" s="34"/>
      <c r="AQ149" s="43">
        <f t="shared" si="88"/>
        <v>0</v>
      </c>
      <c r="AR149" s="34">
        <f t="shared" si="88"/>
        <v>0</v>
      </c>
      <c r="AS149" s="34">
        <f t="shared" si="88"/>
        <v>0</v>
      </c>
      <c r="AT149" s="42">
        <f t="shared" si="88"/>
        <v>0</v>
      </c>
      <c r="AU149" s="25"/>
      <c r="AV149" s="59">
        <f t="shared" si="89"/>
        <v>0</v>
      </c>
      <c r="AW149" s="30">
        <f t="shared" si="90"/>
        <v>0</v>
      </c>
      <c r="AX149" s="30">
        <f t="shared" si="91"/>
        <v>0</v>
      </c>
      <c r="AY149" s="58">
        <f t="shared" si="92"/>
        <v>0</v>
      </c>
      <c r="AZ149" s="25"/>
      <c r="BA149" s="43">
        <f t="shared" si="93"/>
        <v>-4.1694357263593051E-3</v>
      </c>
      <c r="BB149" s="34">
        <f t="shared" si="94"/>
        <v>-3.9781634871891569E-3</v>
      </c>
      <c r="BC149" s="34">
        <f t="shared" si="95"/>
        <v>1.3727003096537516E-3</v>
      </c>
      <c r="BD149" s="57"/>
      <c r="BE149" s="25"/>
      <c r="BF149" s="43">
        <f>(Q149-(MAX($Q$3:Q149)))/(MAX($Q$3:Q149))</f>
        <v>0</v>
      </c>
      <c r="BG149" s="34">
        <f>(R149-(MAX($R$3:R149)))/(MAX($R$3:R149))</f>
        <v>0</v>
      </c>
      <c r="BH149" s="34">
        <f>(S149-(MAX($S$3:S149)))/(MAX($S$3:S149))</f>
        <v>0</v>
      </c>
      <c r="BI149" s="42">
        <f>(T149-(MAX($T$3:T149)))/(MAX($T$3:T149))</f>
        <v>0</v>
      </c>
      <c r="BJ149" s="25"/>
      <c r="BK149" s="43">
        <f t="shared" si="96"/>
        <v>0</v>
      </c>
      <c r="BL149" s="34">
        <f t="shared" si="97"/>
        <v>0</v>
      </c>
      <c r="BM149" s="34">
        <f t="shared" si="107"/>
        <v>0</v>
      </c>
      <c r="BN149" s="42">
        <f t="shared" si="98"/>
        <v>0</v>
      </c>
      <c r="BO149" s="25"/>
      <c r="BP149" s="37">
        <f t="shared" si="109"/>
        <v>537.91408192519191</v>
      </c>
      <c r="BQ149" s="36">
        <f t="shared" si="109"/>
        <v>550.90721557232109</v>
      </c>
      <c r="BR149" s="36">
        <f t="shared" si="109"/>
        <v>733.5737414798092</v>
      </c>
      <c r="BS149" s="38">
        <f t="shared" si="109"/>
        <v>886.8714854470943</v>
      </c>
      <c r="BT149" s="25"/>
      <c r="BU149" s="43">
        <f t="shared" si="100"/>
        <v>0</v>
      </c>
      <c r="BV149" s="34">
        <f t="shared" si="101"/>
        <v>0</v>
      </c>
      <c r="BW149" s="34">
        <f t="shared" si="108"/>
        <v>0</v>
      </c>
      <c r="BX149" s="42">
        <f t="shared" si="102"/>
        <v>0</v>
      </c>
      <c r="BY149" s="25"/>
      <c r="BZ149" s="37">
        <f t="shared" si="110"/>
        <v>38.481907604863125</v>
      </c>
      <c r="CA149" s="36">
        <f t="shared" si="110"/>
        <v>38.67270095176881</v>
      </c>
      <c r="CB149" s="36">
        <f t="shared" si="110"/>
        <v>21.838798620802084</v>
      </c>
      <c r="CC149" s="38">
        <f t="shared" si="110"/>
        <v>17.89321143444343</v>
      </c>
    </row>
    <row r="150" spans="1:81">
      <c r="I150" s="65">
        <f t="shared" si="104"/>
        <v>41425</v>
      </c>
      <c r="J150" s="64"/>
      <c r="K150" s="43">
        <f t="shared" si="105"/>
        <v>3.1943294100378328E-3</v>
      </c>
      <c r="L150" s="34">
        <f t="shared" si="105"/>
        <v>3.4011448252555532E-3</v>
      </c>
      <c r="M150" s="34">
        <v>2.3390073031996694E-2</v>
      </c>
      <c r="N150" s="42">
        <v>2.4871828778559868E-2</v>
      </c>
      <c r="O150" s="84">
        <f t="shared" si="83"/>
        <v>2.3609960767044993E-3</v>
      </c>
      <c r="P150" s="24"/>
      <c r="Q150" s="237">
        <v>21051.09</v>
      </c>
      <c r="R150" s="246">
        <v>21675.02</v>
      </c>
      <c r="S150" s="246">
        <f t="shared" si="111"/>
        <v>16710.967682235627</v>
      </c>
      <c r="T150" s="242">
        <f t="shared" si="111"/>
        <v>16554.693260797692</v>
      </c>
      <c r="U150" s="164">
        <f t="shared" si="111"/>
        <v>18632.750718231935</v>
      </c>
      <c r="V150" s="24"/>
      <c r="W150" s="62">
        <f t="shared" si="84"/>
        <v>1.1051090000000001</v>
      </c>
      <c r="X150" s="61">
        <f t="shared" si="85"/>
        <v>1.167502</v>
      </c>
      <c r="Y150" s="61">
        <f t="shared" si="85"/>
        <v>0.67109676822356268</v>
      </c>
      <c r="Z150" s="60">
        <f t="shared" si="86"/>
        <v>0.65546932607976927</v>
      </c>
      <c r="AA150" s="24"/>
      <c r="AB150" s="43"/>
      <c r="AC150" s="34"/>
      <c r="AD150" s="34"/>
      <c r="AE150" s="42"/>
      <c r="AF150" s="24"/>
      <c r="AG150" s="43"/>
      <c r="AH150" s="34"/>
      <c r="AI150" s="34"/>
      <c r="AJ150" s="42"/>
      <c r="AK150" s="25"/>
      <c r="AL150" s="43">
        <f t="shared" si="87"/>
        <v>3.1943294100378328E-3</v>
      </c>
      <c r="AM150" s="34">
        <f t="shared" si="87"/>
        <v>3.4011448252555532E-3</v>
      </c>
      <c r="AN150" s="34">
        <f t="shared" si="87"/>
        <v>2.3390073031996694E-2</v>
      </c>
      <c r="AO150" s="42">
        <f t="shared" si="87"/>
        <v>2.4871828778559868E-2</v>
      </c>
      <c r="AP150" s="34"/>
      <c r="AQ150" s="43">
        <f t="shared" si="88"/>
        <v>0</v>
      </c>
      <c r="AR150" s="34">
        <f t="shared" si="88"/>
        <v>0</v>
      </c>
      <c r="AS150" s="34">
        <f t="shared" si="88"/>
        <v>0</v>
      </c>
      <c r="AT150" s="42">
        <f t="shared" si="88"/>
        <v>0</v>
      </c>
      <c r="AU150" s="25"/>
      <c r="AV150" s="59">
        <f t="shared" si="89"/>
        <v>0</v>
      </c>
      <c r="AW150" s="30">
        <f t="shared" si="90"/>
        <v>0</v>
      </c>
      <c r="AX150" s="30">
        <f t="shared" si="91"/>
        <v>0</v>
      </c>
      <c r="AY150" s="58">
        <f t="shared" si="92"/>
        <v>0</v>
      </c>
      <c r="AZ150" s="25"/>
      <c r="BA150" s="43">
        <f t="shared" si="93"/>
        <v>-2.1677499368522035E-2</v>
      </c>
      <c r="BB150" s="34">
        <f t="shared" si="94"/>
        <v>-2.1470683953304315E-2</v>
      </c>
      <c r="BC150" s="34">
        <f t="shared" si="95"/>
        <v>-1.4817557465631737E-3</v>
      </c>
      <c r="BD150" s="57"/>
      <c r="BE150" s="25"/>
      <c r="BF150" s="43">
        <f>(Q150-(MAX($Q$3:Q150)))/(MAX($Q$3:Q150))</f>
        <v>0</v>
      </c>
      <c r="BG150" s="34">
        <f>(R150-(MAX($R$3:R150)))/(MAX($R$3:R150))</f>
        <v>0</v>
      </c>
      <c r="BH150" s="34">
        <f>(S150-(MAX($S$3:S150)))/(MAX($S$3:S150))</f>
        <v>0</v>
      </c>
      <c r="BI150" s="42">
        <f>(T150-(MAX($T$3:T150)))/(MAX($T$3:T150))</f>
        <v>0</v>
      </c>
      <c r="BJ150" s="25"/>
      <c r="BK150" s="43">
        <f t="shared" si="96"/>
        <v>0</v>
      </c>
      <c r="BL150" s="34">
        <f t="shared" si="97"/>
        <v>0</v>
      </c>
      <c r="BM150" s="34">
        <f t="shared" si="107"/>
        <v>0</v>
      </c>
      <c r="BN150" s="42">
        <f t="shared" si="98"/>
        <v>0</v>
      </c>
      <c r="BO150" s="25"/>
      <c r="BP150" s="37">
        <f t="shared" si="109"/>
        <v>537.91408192519191</v>
      </c>
      <c r="BQ150" s="36">
        <f t="shared" si="109"/>
        <v>550.90721557232109</v>
      </c>
      <c r="BR150" s="36">
        <f t="shared" si="109"/>
        <v>733.5737414798092</v>
      </c>
      <c r="BS150" s="38">
        <f t="shared" si="109"/>
        <v>886.8714854470943</v>
      </c>
      <c r="BT150" s="25"/>
      <c r="BU150" s="43">
        <f t="shared" si="100"/>
        <v>0</v>
      </c>
      <c r="BV150" s="34">
        <f t="shared" si="101"/>
        <v>0</v>
      </c>
      <c r="BW150" s="34">
        <f t="shared" si="108"/>
        <v>0</v>
      </c>
      <c r="BX150" s="42">
        <f t="shared" si="102"/>
        <v>0</v>
      </c>
      <c r="BY150" s="25"/>
      <c r="BZ150" s="37">
        <f t="shared" si="110"/>
        <v>38.481907604863125</v>
      </c>
      <c r="CA150" s="36">
        <f t="shared" si="110"/>
        <v>38.67270095176881</v>
      </c>
      <c r="CB150" s="36">
        <f t="shared" si="110"/>
        <v>21.838798620802084</v>
      </c>
      <c r="CC150" s="38">
        <f t="shared" si="110"/>
        <v>17.89321143444343</v>
      </c>
    </row>
    <row r="151" spans="1:81" s="69" customFormat="1">
      <c r="A151"/>
      <c r="B151" s="25"/>
      <c r="C151" s="24"/>
      <c r="D151" s="24"/>
      <c r="E151" s="24"/>
      <c r="F151" s="24"/>
      <c r="G151" s="24"/>
      <c r="H151"/>
      <c r="I151" s="112">
        <f t="shared" si="104"/>
        <v>41455</v>
      </c>
      <c r="J151" s="113"/>
      <c r="K151" s="114">
        <f t="shared" si="105"/>
        <v>-2.8069805411501392E-3</v>
      </c>
      <c r="L151" s="115">
        <f t="shared" si="105"/>
        <v>-2.6495938642732142E-3</v>
      </c>
      <c r="M151" s="115">
        <v>-1.3428114595806839E-2</v>
      </c>
      <c r="N151" s="116">
        <v>-9.195505900989942E-3</v>
      </c>
      <c r="O151" s="130">
        <f t="shared" si="83"/>
        <v>-3.6403138744834727E-3</v>
      </c>
      <c r="P151" s="111"/>
      <c r="Q151" s="236">
        <v>20992</v>
      </c>
      <c r="R151" s="245">
        <v>21617.59</v>
      </c>
      <c r="S151" s="245">
        <f t="shared" si="111"/>
        <v>16486.570893191743</v>
      </c>
      <c r="T151" s="241">
        <f t="shared" si="111"/>
        <v>16402.464481228948</v>
      </c>
      <c r="U151" s="163">
        <f t="shared" si="111"/>
        <v>18564.921657272564</v>
      </c>
      <c r="V151" s="111"/>
      <c r="W151" s="118">
        <f t="shared" si="84"/>
        <v>1.0992</v>
      </c>
      <c r="X151" s="119">
        <f t="shared" si="85"/>
        <v>1.161759</v>
      </c>
      <c r="Y151" s="119">
        <f t="shared" si="85"/>
        <v>0.64865708931917432</v>
      </c>
      <c r="Z151" s="120">
        <f t="shared" si="86"/>
        <v>0.64024644812289477</v>
      </c>
      <c r="AA151" s="111"/>
      <c r="AB151" s="114">
        <f>(Q151-Q148)/Q148</f>
        <v>1.410823982268569E-2</v>
      </c>
      <c r="AC151" s="115">
        <f>(R151-R148)/R148</f>
        <v>1.4668808879764321E-2</v>
      </c>
      <c r="AD151" s="115">
        <f>(S151-S148)/S148</f>
        <v>2.9100557751665153E-2</v>
      </c>
      <c r="AE151" s="116">
        <f>(T151-T148)/T148</f>
        <v>3.3618134903396803E-2</v>
      </c>
      <c r="AF151" s="111"/>
      <c r="AG151" s="114"/>
      <c r="AH151" s="115"/>
      <c r="AI151" s="115"/>
      <c r="AJ151" s="116"/>
      <c r="AK151" s="110"/>
      <c r="AL151" s="114">
        <f t="shared" si="87"/>
        <v>-2.8069805411501392E-3</v>
      </c>
      <c r="AM151" s="115">
        <f t="shared" si="87"/>
        <v>-2.6495938642732142E-3</v>
      </c>
      <c r="AN151" s="115">
        <f t="shared" si="87"/>
        <v>-1.3428114595806839E-2</v>
      </c>
      <c r="AO151" s="116">
        <f t="shared" si="87"/>
        <v>-9.195505900989942E-3</v>
      </c>
      <c r="AP151" s="115"/>
      <c r="AQ151" s="114">
        <f t="shared" si="88"/>
        <v>-2.8069805411501392E-3</v>
      </c>
      <c r="AR151" s="115">
        <f t="shared" si="88"/>
        <v>-2.6495938642732142E-3</v>
      </c>
      <c r="AS151" s="115">
        <f t="shared" si="88"/>
        <v>-1.3428114595806839E-2</v>
      </c>
      <c r="AT151" s="116">
        <f t="shared" si="88"/>
        <v>-9.195505900989942E-3</v>
      </c>
      <c r="AU151" s="110"/>
      <c r="AV151" s="121">
        <f t="shared" si="89"/>
        <v>7.8791397583955286E-2</v>
      </c>
      <c r="AW151" s="122">
        <f t="shared" si="90"/>
        <v>7.0203476455942632E-2</v>
      </c>
      <c r="AX151" s="122">
        <f t="shared" si="91"/>
        <v>1.8031426159812067</v>
      </c>
      <c r="AY151" s="123">
        <f t="shared" si="92"/>
        <v>0.8455732877514085</v>
      </c>
      <c r="AZ151" s="110"/>
      <c r="BA151" s="114">
        <f t="shared" si="93"/>
        <v>6.3885253598398029E-3</v>
      </c>
      <c r="BB151" s="115">
        <f t="shared" si="94"/>
        <v>6.5459120367167278E-3</v>
      </c>
      <c r="BC151" s="115">
        <f t="shared" si="95"/>
        <v>-4.2326086948168973E-3</v>
      </c>
      <c r="BD151" s="124"/>
      <c r="BE151" s="110"/>
      <c r="BF151" s="114">
        <f>(Q151-(MAX($Q$3:Q151)))/(MAX($Q$3:Q151))</f>
        <v>-2.8069805411501327E-3</v>
      </c>
      <c r="BG151" s="115">
        <f>(R151-(MAX($R$3:R151)))/(MAX($R$3:R151))</f>
        <v>-2.6495938642732645E-3</v>
      </c>
      <c r="BH151" s="115">
        <f>(S151-(MAX($S$3:S151)))/(MAX($S$3:S151))</f>
        <v>-1.3428114595806772E-2</v>
      </c>
      <c r="BI151" s="116">
        <f>(T151-(MAX($T$3:T151)))/(MAX($T$3:T151))</f>
        <v>-9.1955059009899871E-3</v>
      </c>
      <c r="BJ151" s="110"/>
      <c r="BK151" s="114">
        <f t="shared" si="96"/>
        <v>1.410823982268569E-2</v>
      </c>
      <c r="BL151" s="115">
        <f t="shared" si="97"/>
        <v>1.4668808879764321E-2</v>
      </c>
      <c r="BM151" s="115">
        <f t="shared" si="107"/>
        <v>2.9100557751665153E-2</v>
      </c>
      <c r="BN151" s="116">
        <f t="shared" si="98"/>
        <v>3.3618134903396803E-2</v>
      </c>
      <c r="BO151" s="110"/>
      <c r="BP151" s="125">
        <f t="shared" si="109"/>
        <v>545.50310279699238</v>
      </c>
      <c r="BQ151" s="126">
        <f t="shared" si="109"/>
        <v>558.98836822803469</v>
      </c>
      <c r="BR151" s="126">
        <f t="shared" si="109"/>
        <v>754.92114650884753</v>
      </c>
      <c r="BS151" s="127">
        <f t="shared" si="109"/>
        <v>916.68645068683065</v>
      </c>
      <c r="BT151" s="110"/>
      <c r="BU151" s="114">
        <f t="shared" si="100"/>
        <v>0</v>
      </c>
      <c r="BV151" s="115">
        <f t="shared" si="101"/>
        <v>0</v>
      </c>
      <c r="BW151" s="115">
        <f t="shared" si="108"/>
        <v>0</v>
      </c>
      <c r="BX151" s="116">
        <f t="shared" si="102"/>
        <v>0</v>
      </c>
      <c r="BY151" s="110"/>
      <c r="BZ151" s="125">
        <f t="shared" si="110"/>
        <v>38.481907604863125</v>
      </c>
      <c r="CA151" s="126">
        <f t="shared" si="110"/>
        <v>38.67270095176881</v>
      </c>
      <c r="CB151" s="126">
        <f t="shared" si="110"/>
        <v>21.838798620802084</v>
      </c>
      <c r="CC151" s="127">
        <f t="shared" si="110"/>
        <v>17.89321143444343</v>
      </c>
    </row>
    <row r="152" spans="1:81">
      <c r="I152" s="65">
        <f t="shared" si="104"/>
        <v>41486</v>
      </c>
      <c r="J152" s="64"/>
      <c r="K152" s="43">
        <f t="shared" si="105"/>
        <v>3.4608898628048612E-2</v>
      </c>
      <c r="L152" s="34">
        <f t="shared" si="105"/>
        <v>3.4764282234976296E-2</v>
      </c>
      <c r="M152" s="34">
        <v>5.0886461380873271E-2</v>
      </c>
      <c r="N152" s="42">
        <v>5.1070521983054729E-2</v>
      </c>
      <c r="O152" s="84">
        <f t="shared" si="83"/>
        <v>3.377556529471528E-2</v>
      </c>
      <c r="P152" s="24"/>
      <c r="Q152" s="237">
        <v>21718.51</v>
      </c>
      <c r="R152" s="246">
        <v>22369.11</v>
      </c>
      <c r="S152" s="246">
        <f t="shared" si="111"/>
        <v>17325.514146251175</v>
      </c>
      <c r="T152" s="242">
        <f t="shared" si="111"/>
        <v>17240.146904093825</v>
      </c>
      <c r="U152" s="164">
        <f t="shared" si="111"/>
        <v>19191.962380899047</v>
      </c>
      <c r="V152" s="24"/>
      <c r="W152" s="62">
        <f t="shared" si="84"/>
        <v>1.1718509999999998</v>
      </c>
      <c r="X152" s="61">
        <f t="shared" si="85"/>
        <v>1.2369110000000001</v>
      </c>
      <c r="Y152" s="61">
        <f t="shared" si="85"/>
        <v>0.73255141462511741</v>
      </c>
      <c r="Z152" s="60">
        <f t="shared" si="86"/>
        <v>0.72401469040938249</v>
      </c>
      <c r="AA152" s="24"/>
      <c r="AB152" s="43"/>
      <c r="AC152" s="34"/>
      <c r="AD152" s="34"/>
      <c r="AE152" s="42"/>
      <c r="AF152" s="24"/>
      <c r="AG152" s="43"/>
      <c r="AH152" s="34"/>
      <c r="AI152" s="34"/>
      <c r="AJ152" s="42"/>
      <c r="AK152" s="25"/>
      <c r="AL152" s="43">
        <f t="shared" si="87"/>
        <v>3.4608898628048612E-2</v>
      </c>
      <c r="AM152" s="34">
        <f t="shared" si="87"/>
        <v>3.4764282234976296E-2</v>
      </c>
      <c r="AN152" s="34">
        <f t="shared" si="87"/>
        <v>5.0886461380873271E-2</v>
      </c>
      <c r="AO152" s="42">
        <f t="shared" si="87"/>
        <v>5.1070521983054729E-2</v>
      </c>
      <c r="AP152" s="34"/>
      <c r="AQ152" s="43">
        <f t="shared" si="88"/>
        <v>0</v>
      </c>
      <c r="AR152" s="34">
        <f t="shared" si="88"/>
        <v>0</v>
      </c>
      <c r="AS152" s="34">
        <f t="shared" si="88"/>
        <v>0</v>
      </c>
      <c r="AT152" s="42">
        <f t="shared" si="88"/>
        <v>0</v>
      </c>
      <c r="AU152" s="25"/>
      <c r="AV152" s="59">
        <f t="shared" si="89"/>
        <v>0</v>
      </c>
      <c r="AW152" s="30">
        <f t="shared" si="90"/>
        <v>0</v>
      </c>
      <c r="AX152" s="30">
        <f t="shared" si="91"/>
        <v>0</v>
      </c>
      <c r="AY152" s="58">
        <f t="shared" si="92"/>
        <v>0</v>
      </c>
      <c r="AZ152" s="25"/>
      <c r="BA152" s="43">
        <f t="shared" si="93"/>
        <v>-1.6461623355006116E-2</v>
      </c>
      <c r="BB152" s="34">
        <f t="shared" si="94"/>
        <v>-1.6306239748078433E-2</v>
      </c>
      <c r="BC152" s="34">
        <f t="shared" si="95"/>
        <v>-1.8406060218145726E-4</v>
      </c>
      <c r="BD152" s="57"/>
      <c r="BE152" s="25"/>
      <c r="BF152" s="43">
        <f>(Q152-(MAX($Q$3:Q152)))/(MAX($Q$3:Q152))</f>
        <v>0</v>
      </c>
      <c r="BG152" s="34">
        <f>(R152-(MAX($R$3:R152)))/(MAX($R$3:R152))</f>
        <v>0</v>
      </c>
      <c r="BH152" s="34">
        <f>(S152-(MAX($S$3:S152)))/(MAX($S$3:S152))</f>
        <v>0</v>
      </c>
      <c r="BI152" s="42">
        <f>(T152-(MAX($T$3:T152)))/(MAX($T$3:T152))</f>
        <v>0</v>
      </c>
      <c r="BJ152" s="25"/>
      <c r="BK152" s="43">
        <f t="shared" si="96"/>
        <v>0</v>
      </c>
      <c r="BL152" s="34">
        <f t="shared" si="97"/>
        <v>0</v>
      </c>
      <c r="BM152" s="34">
        <f t="shared" si="107"/>
        <v>0</v>
      </c>
      <c r="BN152" s="42">
        <f t="shared" si="98"/>
        <v>0</v>
      </c>
      <c r="BO152" s="25"/>
      <c r="BP152" s="37">
        <f t="shared" si="109"/>
        <v>545.50310279699238</v>
      </c>
      <c r="BQ152" s="36">
        <f t="shared" si="109"/>
        <v>558.98836822803469</v>
      </c>
      <c r="BR152" s="36">
        <f t="shared" si="109"/>
        <v>754.92114650884753</v>
      </c>
      <c r="BS152" s="38">
        <f t="shared" si="109"/>
        <v>916.68645068683065</v>
      </c>
      <c r="BT152" s="25"/>
      <c r="BU152" s="43">
        <f t="shared" si="100"/>
        <v>0</v>
      </c>
      <c r="BV152" s="34">
        <f t="shared" si="101"/>
        <v>0</v>
      </c>
      <c r="BW152" s="34">
        <f t="shared" si="108"/>
        <v>0</v>
      </c>
      <c r="BX152" s="42">
        <f t="shared" si="102"/>
        <v>0</v>
      </c>
      <c r="BY152" s="25"/>
      <c r="BZ152" s="37">
        <f t="shared" si="110"/>
        <v>38.481907604863125</v>
      </c>
      <c r="CA152" s="36">
        <f t="shared" si="110"/>
        <v>38.67270095176881</v>
      </c>
      <c r="CB152" s="36">
        <f t="shared" si="110"/>
        <v>21.838798620802084</v>
      </c>
      <c r="CC152" s="38">
        <f t="shared" si="110"/>
        <v>17.89321143444343</v>
      </c>
    </row>
    <row r="153" spans="1:81">
      <c r="I153" s="65">
        <f t="shared" si="104"/>
        <v>41517</v>
      </c>
      <c r="J153" s="64"/>
      <c r="K153" s="43">
        <f t="shared" si="105"/>
        <v>-3.7008984502159614E-2</v>
      </c>
      <c r="L153" s="34">
        <f t="shared" si="105"/>
        <v>-3.6768561645948328E-2</v>
      </c>
      <c r="M153" s="34">
        <v>-2.8961318147223247E-2</v>
      </c>
      <c r="N153" s="42">
        <v>-3.5902333417512367E-2</v>
      </c>
      <c r="O153" s="84">
        <f t="shared" si="83"/>
        <v>-3.7842317835492946E-2</v>
      </c>
      <c r="P153" s="24"/>
      <c r="Q153" s="237">
        <v>20914.73</v>
      </c>
      <c r="R153" s="246">
        <v>21546.63</v>
      </c>
      <c r="S153" s="246">
        <f t="shared" si="111"/>
        <v>16823.744418997376</v>
      </c>
      <c r="T153" s="242">
        <f t="shared" si="111"/>
        <v>16621.185401776154</v>
      </c>
      <c r="U153" s="164">
        <f t="shared" si="111"/>
        <v>18465.694040594241</v>
      </c>
      <c r="V153" s="24"/>
      <c r="W153" s="62">
        <f t="shared" si="84"/>
        <v>1.0914729999999999</v>
      </c>
      <c r="X153" s="61">
        <f t="shared" si="85"/>
        <v>1.154663</v>
      </c>
      <c r="Y153" s="61">
        <f t="shared" si="85"/>
        <v>0.68237444189973762</v>
      </c>
      <c r="Z153" s="60">
        <f t="shared" si="86"/>
        <v>0.6621185401776154</v>
      </c>
      <c r="AA153" s="24"/>
      <c r="AB153" s="43"/>
      <c r="AC153" s="34"/>
      <c r="AD153" s="34"/>
      <c r="AE153" s="42"/>
      <c r="AF153" s="24"/>
      <c r="AG153" s="43"/>
      <c r="AH153" s="34"/>
      <c r="AI153" s="34"/>
      <c r="AJ153" s="42"/>
      <c r="AK153" s="25"/>
      <c r="AL153" s="43">
        <f t="shared" si="87"/>
        <v>-3.7008984502159614E-2</v>
      </c>
      <c r="AM153" s="34">
        <f t="shared" si="87"/>
        <v>-3.6768561645948328E-2</v>
      </c>
      <c r="AN153" s="34">
        <f t="shared" si="87"/>
        <v>-2.8961318147223247E-2</v>
      </c>
      <c r="AO153" s="42">
        <f t="shared" si="87"/>
        <v>-3.5902333417512367E-2</v>
      </c>
      <c r="AP153" s="34"/>
      <c r="AQ153" s="43">
        <f t="shared" si="88"/>
        <v>-3.7008984502159614E-2</v>
      </c>
      <c r="AR153" s="34">
        <f t="shared" si="88"/>
        <v>-3.6768561645948328E-2</v>
      </c>
      <c r="AS153" s="34">
        <f t="shared" si="88"/>
        <v>-2.8961318147223247E-2</v>
      </c>
      <c r="AT153" s="42">
        <f t="shared" si="88"/>
        <v>-3.5902333417512367E-2</v>
      </c>
      <c r="AU153" s="25"/>
      <c r="AV153" s="59">
        <f t="shared" si="89"/>
        <v>13.696649338810905</v>
      </c>
      <c r="AW153" s="30">
        <f t="shared" si="90"/>
        <v>13.519271255119024</v>
      </c>
      <c r="AX153" s="30">
        <f t="shared" si="91"/>
        <v>8.3875794882468266</v>
      </c>
      <c r="AY153" s="58">
        <f t="shared" si="92"/>
        <v>12.889775448222252</v>
      </c>
      <c r="AZ153" s="25"/>
      <c r="BA153" s="43">
        <f t="shared" si="93"/>
        <v>-1.1066510846472477E-3</v>
      </c>
      <c r="BB153" s="34">
        <f t="shared" si="94"/>
        <v>-8.6622822843596126E-4</v>
      </c>
      <c r="BC153" s="34">
        <f t="shared" si="95"/>
        <v>6.9410152702891192E-3</v>
      </c>
      <c r="BD153" s="57"/>
      <c r="BE153" s="25"/>
      <c r="BF153" s="43">
        <f>(Q153-(MAX($Q$3:Q153)))/(MAX($Q$3:Q153))</f>
        <v>-3.7008984502159628E-2</v>
      </c>
      <c r="BG153" s="34">
        <f>(R153-(MAX($R$3:R153)))/(MAX($R$3:R153))</f>
        <v>-3.6768561645948342E-2</v>
      </c>
      <c r="BH153" s="34">
        <f>(S153-(MAX($S$3:S153)))/(MAX($S$3:S153))</f>
        <v>-2.8961318147223344E-2</v>
      </c>
      <c r="BI153" s="42">
        <f>(T153-(MAX($T$3:T153)))/(MAX($T$3:T153))</f>
        <v>-3.5902333417512373E-2</v>
      </c>
      <c r="BJ153" s="25"/>
      <c r="BK153" s="43">
        <f t="shared" si="96"/>
        <v>0</v>
      </c>
      <c r="BL153" s="34">
        <f t="shared" si="97"/>
        <v>0</v>
      </c>
      <c r="BM153" s="34">
        <f t="shared" si="107"/>
        <v>0</v>
      </c>
      <c r="BN153" s="42">
        <f t="shared" si="98"/>
        <v>0</v>
      </c>
      <c r="BO153" s="25"/>
      <c r="BP153" s="37">
        <f t="shared" si="109"/>
        <v>545.50310279699238</v>
      </c>
      <c r="BQ153" s="36">
        <f t="shared" si="109"/>
        <v>558.98836822803469</v>
      </c>
      <c r="BR153" s="36">
        <f t="shared" si="109"/>
        <v>754.92114650884753</v>
      </c>
      <c r="BS153" s="38">
        <f t="shared" si="109"/>
        <v>916.68645068683065</v>
      </c>
      <c r="BT153" s="25"/>
      <c r="BU153" s="43">
        <f t="shared" si="100"/>
        <v>0</v>
      </c>
      <c r="BV153" s="34">
        <f t="shared" si="101"/>
        <v>0</v>
      </c>
      <c r="BW153" s="34">
        <f t="shared" si="108"/>
        <v>0</v>
      </c>
      <c r="BX153" s="42">
        <f t="shared" si="102"/>
        <v>0</v>
      </c>
      <c r="BY153" s="25"/>
      <c r="BZ153" s="37">
        <f t="shared" si="110"/>
        <v>38.481907604863125</v>
      </c>
      <c r="CA153" s="36">
        <f t="shared" si="110"/>
        <v>38.67270095176881</v>
      </c>
      <c r="CB153" s="36">
        <f t="shared" si="110"/>
        <v>21.838798620802084</v>
      </c>
      <c r="CC153" s="38">
        <f t="shared" si="110"/>
        <v>17.89321143444343</v>
      </c>
    </row>
    <row r="154" spans="1:81" s="69" customFormat="1">
      <c r="A154"/>
      <c r="B154" s="25"/>
      <c r="C154" s="24"/>
      <c r="D154" s="24"/>
      <c r="E154" s="24"/>
      <c r="F154" s="24"/>
      <c r="G154" s="24"/>
      <c r="H154"/>
      <c r="I154" s="112">
        <f t="shared" si="104"/>
        <v>41547</v>
      </c>
      <c r="J154" s="113"/>
      <c r="K154" s="114">
        <f t="shared" si="105"/>
        <v>2.0906318178623318E-2</v>
      </c>
      <c r="L154" s="115">
        <f t="shared" si="105"/>
        <v>2.1083111372869112E-2</v>
      </c>
      <c r="M154" s="115">
        <v>3.135828612287539E-2</v>
      </c>
      <c r="N154" s="116">
        <v>2.4715323377517029E-2</v>
      </c>
      <c r="O154" s="130">
        <f t="shared" si="83"/>
        <v>2.0072984845289986E-2</v>
      </c>
      <c r="P154" s="111"/>
      <c r="Q154" s="236">
        <v>21351.98</v>
      </c>
      <c r="R154" s="245">
        <v>22000.9</v>
      </c>
      <c r="S154" s="245">
        <f t="shared" si="111"/>
        <v>17351.308210146424</v>
      </c>
      <c r="T154" s="241">
        <f t="shared" si="111"/>
        <v>17031.983373898718</v>
      </c>
      <c r="U154" s="163">
        <f t="shared" si="111"/>
        <v>18836.355637228851</v>
      </c>
      <c r="V154" s="111"/>
      <c r="W154" s="118">
        <f t="shared" si="84"/>
        <v>1.1351979999999999</v>
      </c>
      <c r="X154" s="119">
        <f t="shared" si="85"/>
        <v>1.2000900000000001</v>
      </c>
      <c r="Y154" s="119">
        <f t="shared" si="85"/>
        <v>0.73513082101464244</v>
      </c>
      <c r="Z154" s="120">
        <f t="shared" si="86"/>
        <v>0.70319833738987181</v>
      </c>
      <c r="AA154" s="111"/>
      <c r="AB154" s="114">
        <f>(Q154-Q151)/Q151</f>
        <v>1.7148437499999978E-2</v>
      </c>
      <c r="AC154" s="115">
        <f>(R154-R151)/R151</f>
        <v>1.7731393740005305E-2</v>
      </c>
      <c r="AD154" s="115">
        <f>(S154-S151)/S151</f>
        <v>5.2451011344741241E-2</v>
      </c>
      <c r="AE154" s="116">
        <f>(T154-T151)/T151</f>
        <v>3.8379530916844498E-2</v>
      </c>
      <c r="AF154" s="111"/>
      <c r="AG154" s="114"/>
      <c r="AH154" s="115"/>
      <c r="AI154" s="115"/>
      <c r="AJ154" s="116"/>
      <c r="AK154" s="110"/>
      <c r="AL154" s="114">
        <f t="shared" si="87"/>
        <v>2.0906318178623318E-2</v>
      </c>
      <c r="AM154" s="115">
        <f t="shared" si="87"/>
        <v>2.1083111372869112E-2</v>
      </c>
      <c r="AN154" s="115">
        <f t="shared" si="87"/>
        <v>3.135828612287539E-2</v>
      </c>
      <c r="AO154" s="116">
        <f t="shared" si="87"/>
        <v>2.4715323377517029E-2</v>
      </c>
      <c r="AP154" s="115"/>
      <c r="AQ154" s="114">
        <f t="shared" si="88"/>
        <v>0</v>
      </c>
      <c r="AR154" s="115">
        <f t="shared" si="88"/>
        <v>0</v>
      </c>
      <c r="AS154" s="115">
        <f t="shared" si="88"/>
        <v>0</v>
      </c>
      <c r="AT154" s="116">
        <f t="shared" si="88"/>
        <v>0</v>
      </c>
      <c r="AU154" s="110"/>
      <c r="AV154" s="121">
        <f t="shared" si="89"/>
        <v>0</v>
      </c>
      <c r="AW154" s="122">
        <f t="shared" si="90"/>
        <v>0</v>
      </c>
      <c r="AX154" s="122">
        <f t="shared" si="91"/>
        <v>0</v>
      </c>
      <c r="AY154" s="123">
        <f t="shared" si="92"/>
        <v>0</v>
      </c>
      <c r="AZ154" s="110"/>
      <c r="BA154" s="114">
        <f t="shared" si="93"/>
        <v>-3.8090051988937113E-3</v>
      </c>
      <c r="BB154" s="115">
        <f t="shared" si="94"/>
        <v>-3.6322120046479167E-3</v>
      </c>
      <c r="BC154" s="115">
        <f t="shared" si="95"/>
        <v>6.6429627453583606E-3</v>
      </c>
      <c r="BD154" s="124"/>
      <c r="BE154" s="110"/>
      <c r="BF154" s="114">
        <f>(Q154-(MAX($Q$3:Q154)))/(MAX($Q$3:Q154))</f>
        <v>-1.6876387929006129E-2</v>
      </c>
      <c r="BG154" s="115">
        <f>(R154-(MAX($R$3:R154)))/(MAX($R$3:R154))</f>
        <v>-1.6460645953281072E-2</v>
      </c>
      <c r="BH154" s="115">
        <f>(S154-(MAX($S$3:S154)))/(MAX($S$3:S154))</f>
        <v>0</v>
      </c>
      <c r="BI154" s="116">
        <f>(T154-(MAX($T$3:T154)))/(MAX($T$3:T154))</f>
        <v>-1.2074347820416552E-2</v>
      </c>
      <c r="BJ154" s="110"/>
      <c r="BK154" s="114">
        <f t="shared" si="96"/>
        <v>1.7148437499999978E-2</v>
      </c>
      <c r="BL154" s="115">
        <f t="shared" si="97"/>
        <v>1.7731393740005305E-2</v>
      </c>
      <c r="BM154" s="115">
        <f t="shared" si="107"/>
        <v>5.2451011344741241E-2</v>
      </c>
      <c r="BN154" s="116">
        <f t="shared" si="98"/>
        <v>3.8379530916844498E-2</v>
      </c>
      <c r="BO154" s="110"/>
      <c r="BP154" s="125">
        <f t="shared" si="109"/>
        <v>554.8576286613627</v>
      </c>
      <c r="BQ154" s="126">
        <f t="shared" si="109"/>
        <v>568.90001108116894</v>
      </c>
      <c r="BR154" s="126">
        <f t="shared" si="109"/>
        <v>794.51752412876806</v>
      </c>
      <c r="BS154" s="127">
        <f t="shared" si="109"/>
        <v>951.8684466620183</v>
      </c>
      <c r="BT154" s="110"/>
      <c r="BU154" s="114">
        <f t="shared" si="100"/>
        <v>0</v>
      </c>
      <c r="BV154" s="115">
        <f t="shared" si="101"/>
        <v>0</v>
      </c>
      <c r="BW154" s="115">
        <f t="shared" si="108"/>
        <v>0</v>
      </c>
      <c r="BX154" s="116">
        <f t="shared" si="102"/>
        <v>0</v>
      </c>
      <c r="BY154" s="110"/>
      <c r="BZ154" s="125">
        <f t="shared" si="110"/>
        <v>38.481907604863125</v>
      </c>
      <c r="CA154" s="126">
        <f t="shared" si="110"/>
        <v>38.67270095176881</v>
      </c>
      <c r="CB154" s="126">
        <f t="shared" si="110"/>
        <v>21.838798620802084</v>
      </c>
      <c r="CC154" s="127">
        <f t="shared" si="110"/>
        <v>17.89321143444343</v>
      </c>
    </row>
    <row r="155" spans="1:81">
      <c r="I155" s="65">
        <f t="shared" si="104"/>
        <v>41578</v>
      </c>
      <c r="J155" s="64"/>
      <c r="K155" s="43">
        <f t="shared" si="105"/>
        <v>3.7493946697215064E-2</v>
      </c>
      <c r="L155" s="34">
        <f t="shared" si="105"/>
        <v>3.7677095027930596E-2</v>
      </c>
      <c r="M155" s="34">
        <v>4.5967241965482186E-2</v>
      </c>
      <c r="N155" s="42">
        <v>4.3724805192155713E-2</v>
      </c>
      <c r="O155" s="84">
        <f t="shared" si="83"/>
        <v>3.6660613363881732E-2</v>
      </c>
      <c r="P155" s="24"/>
      <c r="Q155" s="237">
        <v>22152.55</v>
      </c>
      <c r="R155" s="246">
        <v>22829.83</v>
      </c>
      <c r="S155" s="246">
        <f t="shared" si="111"/>
        <v>18148.899993059884</v>
      </c>
      <c r="T155" s="242">
        <f t="shared" si="111"/>
        <v>17776.703528958475</v>
      </c>
      <c r="U155" s="164">
        <f t="shared" si="111"/>
        <v>19526.907988429874</v>
      </c>
      <c r="V155" s="24"/>
      <c r="W155" s="62">
        <f t="shared" si="84"/>
        <v>1.215255</v>
      </c>
      <c r="X155" s="61">
        <f t="shared" si="85"/>
        <v>1.2829830000000002</v>
      </c>
      <c r="Y155" s="61">
        <f t="shared" si="85"/>
        <v>0.81488999930598838</v>
      </c>
      <c r="Z155" s="60">
        <f t="shared" si="86"/>
        <v>0.77767035289584752</v>
      </c>
      <c r="AA155" s="24"/>
      <c r="AB155" s="43"/>
      <c r="AC155" s="34"/>
      <c r="AD155" s="34"/>
      <c r="AE155" s="42"/>
      <c r="AF155" s="24"/>
      <c r="AG155" s="43"/>
      <c r="AH155" s="34"/>
      <c r="AI155" s="34"/>
      <c r="AJ155" s="42"/>
      <c r="AK155" s="25"/>
      <c r="AL155" s="43">
        <f t="shared" si="87"/>
        <v>3.7493946697215064E-2</v>
      </c>
      <c r="AM155" s="34">
        <f t="shared" si="87"/>
        <v>3.7677095027930596E-2</v>
      </c>
      <c r="AN155" s="34">
        <f t="shared" si="87"/>
        <v>4.5967241965482186E-2</v>
      </c>
      <c r="AO155" s="42">
        <f t="shared" si="87"/>
        <v>4.3724805192155713E-2</v>
      </c>
      <c r="AP155" s="34"/>
      <c r="AQ155" s="43">
        <f t="shared" si="88"/>
        <v>0</v>
      </c>
      <c r="AR155" s="34">
        <f t="shared" si="88"/>
        <v>0</v>
      </c>
      <c r="AS155" s="34">
        <f t="shared" si="88"/>
        <v>0</v>
      </c>
      <c r="AT155" s="42">
        <f t="shared" si="88"/>
        <v>0</v>
      </c>
      <c r="AU155" s="25"/>
      <c r="AV155" s="59">
        <f t="shared" si="89"/>
        <v>0</v>
      </c>
      <c r="AW155" s="30">
        <f t="shared" si="90"/>
        <v>0</v>
      </c>
      <c r="AX155" s="30">
        <f t="shared" si="91"/>
        <v>0</v>
      </c>
      <c r="AY155" s="58">
        <f t="shared" si="92"/>
        <v>0</v>
      </c>
      <c r="AZ155" s="25"/>
      <c r="BA155" s="43">
        <f t="shared" si="93"/>
        <v>-6.2308584949406498E-3</v>
      </c>
      <c r="BB155" s="34">
        <f t="shared" si="94"/>
        <v>-6.0477101642251174E-3</v>
      </c>
      <c r="BC155" s="34">
        <f t="shared" si="95"/>
        <v>2.2424367733264727E-3</v>
      </c>
      <c r="BD155" s="57"/>
      <c r="BE155" s="25"/>
      <c r="BF155" s="43">
        <f>(Q155-(MAX($Q$3:Q155)))/(MAX($Q$3:Q155))</f>
        <v>0</v>
      </c>
      <c r="BG155" s="34">
        <f>(R155-(MAX($R$3:R155)))/(MAX($R$3:R155))</f>
        <v>0</v>
      </c>
      <c r="BH155" s="34">
        <f>(S155-(MAX($S$3:S155)))/(MAX($S$3:S155))</f>
        <v>0</v>
      </c>
      <c r="BI155" s="42">
        <f>(T155-(MAX($T$3:T155)))/(MAX($T$3:T155))</f>
        <v>0</v>
      </c>
      <c r="BJ155" s="25"/>
      <c r="BK155" s="43">
        <f t="shared" si="96"/>
        <v>0</v>
      </c>
      <c r="BL155" s="34">
        <f t="shared" si="97"/>
        <v>0</v>
      </c>
      <c r="BM155" s="34">
        <f t="shared" si="107"/>
        <v>0</v>
      </c>
      <c r="BN155" s="42">
        <f t="shared" si="98"/>
        <v>0</v>
      </c>
      <c r="BO155" s="25"/>
      <c r="BP155" s="37">
        <f t="shared" si="109"/>
        <v>554.8576286613627</v>
      </c>
      <c r="BQ155" s="36">
        <f t="shared" si="109"/>
        <v>568.90001108116894</v>
      </c>
      <c r="BR155" s="36">
        <f t="shared" si="109"/>
        <v>794.51752412876806</v>
      </c>
      <c r="BS155" s="38">
        <f t="shared" si="109"/>
        <v>951.8684466620183</v>
      </c>
      <c r="BT155" s="25"/>
      <c r="BU155" s="43">
        <f t="shared" si="100"/>
        <v>0</v>
      </c>
      <c r="BV155" s="34">
        <f t="shared" si="101"/>
        <v>0</v>
      </c>
      <c r="BW155" s="34">
        <f t="shared" si="108"/>
        <v>0</v>
      </c>
      <c r="BX155" s="42">
        <f t="shared" si="102"/>
        <v>0</v>
      </c>
      <c r="BY155" s="25"/>
      <c r="BZ155" s="37">
        <f t="shared" si="110"/>
        <v>38.481907604863125</v>
      </c>
      <c r="CA155" s="36">
        <f t="shared" si="110"/>
        <v>38.67270095176881</v>
      </c>
      <c r="CB155" s="36">
        <f t="shared" si="110"/>
        <v>21.838798620802084</v>
      </c>
      <c r="CC155" s="38">
        <f t="shared" si="110"/>
        <v>17.89321143444343</v>
      </c>
    </row>
    <row r="156" spans="1:81">
      <c r="I156" s="65">
        <f t="shared" si="104"/>
        <v>41608</v>
      </c>
      <c r="J156" s="64"/>
      <c r="K156" s="43">
        <f t="shared" si="105"/>
        <v>1.1560745828358421E-2</v>
      </c>
      <c r="L156" s="34">
        <f t="shared" si="105"/>
        <v>1.175479624684006E-2</v>
      </c>
      <c r="M156" s="34">
        <v>3.0473950715243836E-2</v>
      </c>
      <c r="N156" s="42">
        <v>2.8188172580836168E-2</v>
      </c>
      <c r="O156" s="84">
        <f t="shared" si="83"/>
        <v>1.0727412495025087E-2</v>
      </c>
      <c r="P156" s="24"/>
      <c r="Q156" s="237">
        <v>22408.65</v>
      </c>
      <c r="R156" s="246">
        <v>23098.19</v>
      </c>
      <c r="S156" s="246">
        <f t="shared" si="111"/>
        <v>18701.968676984281</v>
      </c>
      <c r="T156" s="242">
        <f t="shared" si="111"/>
        <v>18277.796315951116</v>
      </c>
      <c r="U156" s="164">
        <f t="shared" si="111"/>
        <v>19736.381185174163</v>
      </c>
      <c r="V156" s="24"/>
      <c r="W156" s="62">
        <f t="shared" si="84"/>
        <v>1.2408650000000001</v>
      </c>
      <c r="X156" s="61">
        <f t="shared" si="85"/>
        <v>1.3098189999999998</v>
      </c>
      <c r="Y156" s="61">
        <f t="shared" si="85"/>
        <v>0.87019686769842808</v>
      </c>
      <c r="Z156" s="60">
        <f t="shared" si="86"/>
        <v>0.82777963159511159</v>
      </c>
      <c r="AA156" s="24"/>
      <c r="AB156" s="43"/>
      <c r="AC156" s="34"/>
      <c r="AD156" s="34"/>
      <c r="AE156" s="42"/>
      <c r="AF156" s="24"/>
      <c r="AG156" s="43"/>
      <c r="AH156" s="34"/>
      <c r="AI156" s="34"/>
      <c r="AJ156" s="42"/>
      <c r="AK156" s="25"/>
      <c r="AL156" s="43">
        <f t="shared" si="87"/>
        <v>1.1560745828358421E-2</v>
      </c>
      <c r="AM156" s="34">
        <f t="shared" si="87"/>
        <v>1.175479624684006E-2</v>
      </c>
      <c r="AN156" s="34">
        <f t="shared" si="87"/>
        <v>3.0473950715243836E-2</v>
      </c>
      <c r="AO156" s="42">
        <f t="shared" si="87"/>
        <v>2.8188172580836168E-2</v>
      </c>
      <c r="AP156" s="34"/>
      <c r="AQ156" s="43">
        <f t="shared" si="88"/>
        <v>0</v>
      </c>
      <c r="AR156" s="34">
        <f t="shared" si="88"/>
        <v>0</v>
      </c>
      <c r="AS156" s="34">
        <f t="shared" si="88"/>
        <v>0</v>
      </c>
      <c r="AT156" s="42">
        <f t="shared" si="88"/>
        <v>0</v>
      </c>
      <c r="AU156" s="25"/>
      <c r="AV156" s="59">
        <f t="shared" si="89"/>
        <v>0</v>
      </c>
      <c r="AW156" s="30">
        <f t="shared" si="90"/>
        <v>0</v>
      </c>
      <c r="AX156" s="30">
        <f t="shared" si="91"/>
        <v>0</v>
      </c>
      <c r="AY156" s="58">
        <f t="shared" si="92"/>
        <v>0</v>
      </c>
      <c r="AZ156" s="25"/>
      <c r="BA156" s="43">
        <f t="shared" si="93"/>
        <v>-1.6627426752477747E-2</v>
      </c>
      <c r="BB156" s="34">
        <f t="shared" si="94"/>
        <v>-1.6433376333996108E-2</v>
      </c>
      <c r="BC156" s="34">
        <f t="shared" si="95"/>
        <v>2.2857781344076677E-3</v>
      </c>
      <c r="BD156" s="57"/>
      <c r="BE156" s="25"/>
      <c r="BF156" s="43">
        <f>(Q156-(MAX($Q$3:Q156)))/(MAX($Q$3:Q156))</f>
        <v>0</v>
      </c>
      <c r="BG156" s="34">
        <f>(R156-(MAX($R$3:R156)))/(MAX($R$3:R156))</f>
        <v>0</v>
      </c>
      <c r="BH156" s="34">
        <f>(S156-(MAX($S$3:S156)))/(MAX($S$3:S156))</f>
        <v>0</v>
      </c>
      <c r="BI156" s="42">
        <f>(T156-(MAX($T$3:T156)))/(MAX($T$3:T156))</f>
        <v>0</v>
      </c>
      <c r="BJ156" s="25"/>
      <c r="BK156" s="43">
        <f t="shared" si="96"/>
        <v>0</v>
      </c>
      <c r="BL156" s="34">
        <f t="shared" si="97"/>
        <v>0</v>
      </c>
      <c r="BM156" s="34">
        <f t="shared" si="107"/>
        <v>0</v>
      </c>
      <c r="BN156" s="42">
        <f t="shared" si="98"/>
        <v>0</v>
      </c>
      <c r="BO156" s="25"/>
      <c r="BP156" s="37">
        <f t="shared" si="109"/>
        <v>554.8576286613627</v>
      </c>
      <c r="BQ156" s="36">
        <f t="shared" si="109"/>
        <v>568.90001108116894</v>
      </c>
      <c r="BR156" s="36">
        <f t="shared" si="109"/>
        <v>794.51752412876806</v>
      </c>
      <c r="BS156" s="38">
        <f t="shared" si="109"/>
        <v>951.8684466620183</v>
      </c>
      <c r="BT156" s="25"/>
      <c r="BU156" s="43">
        <f t="shared" si="100"/>
        <v>0</v>
      </c>
      <c r="BV156" s="34">
        <f t="shared" si="101"/>
        <v>0</v>
      </c>
      <c r="BW156" s="34">
        <f t="shared" si="108"/>
        <v>0</v>
      </c>
      <c r="BX156" s="42">
        <f t="shared" si="102"/>
        <v>0</v>
      </c>
      <c r="BY156" s="25"/>
      <c r="BZ156" s="37">
        <f t="shared" si="110"/>
        <v>38.481907604863125</v>
      </c>
      <c r="CA156" s="36">
        <f t="shared" si="110"/>
        <v>38.67270095176881</v>
      </c>
      <c r="CB156" s="36">
        <f t="shared" si="110"/>
        <v>21.838798620802084</v>
      </c>
      <c r="CC156" s="38">
        <f t="shared" si="110"/>
        <v>17.89321143444343</v>
      </c>
    </row>
    <row r="157" spans="1:81" s="41" customFormat="1" ht="15" thickBot="1">
      <c r="A157"/>
      <c r="B157" s="25"/>
      <c r="C157" s="24"/>
      <c r="D157" s="24"/>
      <c r="E157" s="24"/>
      <c r="F157" s="24"/>
      <c r="G157" s="24"/>
      <c r="H157"/>
      <c r="I157" s="56">
        <f t="shared" si="104"/>
        <v>41639</v>
      </c>
      <c r="J157" s="55"/>
      <c r="K157" s="46">
        <f t="shared" si="105"/>
        <v>1.7790897711374765E-2</v>
      </c>
      <c r="L157" s="45">
        <f t="shared" si="105"/>
        <v>1.8093192583488182E-2</v>
      </c>
      <c r="M157" s="45">
        <v>2.5317590886038577E-2</v>
      </c>
      <c r="N157" s="44">
        <v>2.3423573538983167E-2</v>
      </c>
      <c r="O157" s="219">
        <f>K157-(0.01/12)</f>
        <v>1.6957564378041433E-2</v>
      </c>
      <c r="P157" s="39"/>
      <c r="Q157" s="238">
        <v>22807.32</v>
      </c>
      <c r="R157" s="247">
        <v>23516.11</v>
      </c>
      <c r="S157" s="247">
        <f t="shared" si="111"/>
        <v>19175.457468711676</v>
      </c>
      <c r="T157" s="243">
        <f t="shared" si="111"/>
        <v>18705.927622088351</v>
      </c>
      <c r="U157" s="165">
        <f t="shared" si="111"/>
        <v>20071.062139711321</v>
      </c>
      <c r="V157" s="39"/>
      <c r="W157" s="53">
        <f t="shared" si="84"/>
        <v>1.280732</v>
      </c>
      <c r="X157" s="52">
        <f t="shared" si="85"/>
        <v>1.3516110000000001</v>
      </c>
      <c r="Y157" s="52">
        <f t="shared" si="85"/>
        <v>0.91754574687116763</v>
      </c>
      <c r="Z157" s="51">
        <f t="shared" si="86"/>
        <v>0.87059276220883508</v>
      </c>
      <c r="AA157" s="39"/>
      <c r="AB157" s="46">
        <f>(Q157-Q154)/Q154</f>
        <v>6.8159486848526463E-2</v>
      </c>
      <c r="AC157" s="45">
        <f>(R157-R154)/R154</f>
        <v>6.8870364394183828E-2</v>
      </c>
      <c r="AD157" s="45">
        <f>(S157-S154)/S154</f>
        <v>0.10513035884513625</v>
      </c>
      <c r="AE157" s="44">
        <f>(T157-T154)/T154</f>
        <v>9.8282402668084426E-2</v>
      </c>
      <c r="AF157" s="39"/>
      <c r="AG157" s="46">
        <f>(Q157-Q145)/Q145</f>
        <v>0.20736446522185886</v>
      </c>
      <c r="AH157" s="45">
        <f>(R157-R145)/R145</f>
        <v>0.21142378203952622</v>
      </c>
      <c r="AI157" s="45">
        <f>(S157-S145)/S145</f>
        <v>0.32388478062960241</v>
      </c>
      <c r="AJ157" s="44">
        <f>(T157-T145)/T145</f>
        <v>0.31985644069849933</v>
      </c>
      <c r="AK157" s="40"/>
      <c r="AL157" s="46">
        <f t="shared" si="87"/>
        <v>1.7790897711374765E-2</v>
      </c>
      <c r="AM157" s="45">
        <f t="shared" si="87"/>
        <v>1.8093192583488182E-2</v>
      </c>
      <c r="AN157" s="45">
        <f t="shared" si="87"/>
        <v>2.5317590886038577E-2</v>
      </c>
      <c r="AO157" s="44">
        <f t="shared" si="87"/>
        <v>2.3423573538983167E-2</v>
      </c>
      <c r="AP157" s="45"/>
      <c r="AQ157" s="46">
        <f t="shared" si="88"/>
        <v>0</v>
      </c>
      <c r="AR157" s="45">
        <f t="shared" si="88"/>
        <v>0</v>
      </c>
      <c r="AS157" s="45">
        <f t="shared" si="88"/>
        <v>0</v>
      </c>
      <c r="AT157" s="44">
        <f t="shared" si="88"/>
        <v>0</v>
      </c>
      <c r="AU157" s="40"/>
      <c r="AV157" s="50">
        <f t="shared" si="89"/>
        <v>0</v>
      </c>
      <c r="AW157" s="49">
        <f t="shared" si="90"/>
        <v>0</v>
      </c>
      <c r="AX157" s="49">
        <f t="shared" si="91"/>
        <v>0</v>
      </c>
      <c r="AY157" s="48">
        <f t="shared" si="92"/>
        <v>0</v>
      </c>
      <c r="AZ157" s="40"/>
      <c r="BA157" s="46">
        <f t="shared" si="93"/>
        <v>-5.6326758276084021E-3</v>
      </c>
      <c r="BB157" s="45">
        <f t="shared" si="94"/>
        <v>-5.3303809554949844E-3</v>
      </c>
      <c r="BC157" s="45">
        <f t="shared" si="95"/>
        <v>1.89401734705541E-3</v>
      </c>
      <c r="BD157" s="47"/>
      <c r="BE157" s="40"/>
      <c r="BF157" s="46">
        <f>(Q157-(MAX($Q$3:Q157)))/(MAX($Q$3:Q157))</f>
        <v>0</v>
      </c>
      <c r="BG157" s="45">
        <f>(R157-(MAX($R$3:R157)))/(MAX($R$3:R157))</f>
        <v>0</v>
      </c>
      <c r="BH157" s="45">
        <f>(S157-(MAX($S$3:S157)))/(MAX($S$3:S157))</f>
        <v>0</v>
      </c>
      <c r="BI157" s="44">
        <f>(T157-(MAX($T$3:T157)))/(MAX($T$3:T157))</f>
        <v>0</v>
      </c>
      <c r="BJ157" s="40"/>
      <c r="BK157" s="46">
        <f t="shared" si="96"/>
        <v>6.8159486848526463E-2</v>
      </c>
      <c r="BL157" s="45">
        <f t="shared" si="97"/>
        <v>6.8870364394183828E-2</v>
      </c>
      <c r="BM157" s="45">
        <f t="shared" si="107"/>
        <v>0.10513035884513625</v>
      </c>
      <c r="BN157" s="44">
        <f t="shared" si="98"/>
        <v>9.8282402668084426E-2</v>
      </c>
      <c r="BO157" s="40"/>
      <c r="BP157" s="68">
        <f t="shared" si="109"/>
        <v>592.67643990491138</v>
      </c>
      <c r="BQ157" s="67">
        <f t="shared" si="109"/>
        <v>608.08036214818435</v>
      </c>
      <c r="BR157" s="67">
        <f t="shared" si="109"/>
        <v>878.04543654917461</v>
      </c>
      <c r="BS157" s="66">
        <f t="shared" si="109"/>
        <v>1045.4203646238989</v>
      </c>
      <c r="BT157" s="40"/>
      <c r="BU157" s="46">
        <f t="shared" si="100"/>
        <v>0</v>
      </c>
      <c r="BV157" s="45">
        <f t="shared" si="101"/>
        <v>0</v>
      </c>
      <c r="BW157" s="45">
        <f t="shared" si="108"/>
        <v>0</v>
      </c>
      <c r="BX157" s="44">
        <f t="shared" si="102"/>
        <v>0</v>
      </c>
      <c r="BY157" s="40"/>
      <c r="BZ157" s="68">
        <f t="shared" si="110"/>
        <v>38.481907604863125</v>
      </c>
      <c r="CA157" s="67">
        <f t="shared" si="110"/>
        <v>38.67270095176881</v>
      </c>
      <c r="CB157" s="67">
        <f t="shared" si="110"/>
        <v>21.838798620802084</v>
      </c>
      <c r="CC157" s="66">
        <f t="shared" si="110"/>
        <v>17.89321143444343</v>
      </c>
    </row>
    <row r="158" spans="1:81">
      <c r="I158" s="65">
        <f t="shared" si="104"/>
        <v>41670</v>
      </c>
      <c r="J158" s="64"/>
      <c r="K158" s="43">
        <f t="shared" si="105"/>
        <v>-1.6222861782971387E-2</v>
      </c>
      <c r="L158" s="34">
        <f t="shared" si="105"/>
        <v>-1.6033264004973624E-2</v>
      </c>
      <c r="M158" s="34">
        <v>-3.4576048305128282E-2</v>
      </c>
      <c r="N158" s="42">
        <v>-4.0029710927644291E-2</v>
      </c>
      <c r="O158" s="34">
        <v>-1.1520000000000086E-2</v>
      </c>
      <c r="P158" s="24"/>
      <c r="Q158" s="237">
        <v>22437.32</v>
      </c>
      <c r="R158" s="246">
        <v>23139.07</v>
      </c>
      <c r="S158" s="246">
        <f t="shared" si="111"/>
        <v>18512.445925000568</v>
      </c>
      <c r="T158" s="242">
        <f t="shared" si="111"/>
        <v>17957.134746742719</v>
      </c>
      <c r="U158" s="63">
        <f t="shared" si="111"/>
        <v>19839.843503861845</v>
      </c>
      <c r="V158" s="24"/>
      <c r="W158" s="62">
        <f t="shared" si="84"/>
        <v>1.2437320000000001</v>
      </c>
      <c r="X158" s="61">
        <f t="shared" si="85"/>
        <v>1.3139069999999999</v>
      </c>
      <c r="Y158" s="61">
        <f t="shared" si="85"/>
        <v>0.8512445925000568</v>
      </c>
      <c r="Z158" s="60">
        <f t="shared" si="86"/>
        <v>0.79571347467427189</v>
      </c>
      <c r="AA158" s="24"/>
      <c r="AB158" s="43"/>
      <c r="AC158" s="34"/>
      <c r="AD158" s="34"/>
      <c r="AE158" s="42"/>
      <c r="AF158" s="24"/>
      <c r="AG158" s="43"/>
      <c r="AH158" s="34"/>
      <c r="AI158" s="34"/>
      <c r="AJ158" s="42"/>
      <c r="AK158" s="25"/>
      <c r="AL158" s="43">
        <f t="shared" si="87"/>
        <v>-1.6222861782971387E-2</v>
      </c>
      <c r="AM158" s="34">
        <f t="shared" si="87"/>
        <v>-1.6033264004973624E-2</v>
      </c>
      <c r="AN158" s="34">
        <f t="shared" si="87"/>
        <v>-3.4576048305128282E-2</v>
      </c>
      <c r="AO158" s="42">
        <f t="shared" si="87"/>
        <v>-4.0029710927644291E-2</v>
      </c>
      <c r="AP158" s="34"/>
      <c r="AQ158" s="43">
        <f t="shared" si="88"/>
        <v>-1.6222861782971387E-2</v>
      </c>
      <c r="AR158" s="34">
        <f t="shared" si="88"/>
        <v>-1.6033264004973624E-2</v>
      </c>
      <c r="AS158" s="34">
        <f t="shared" si="88"/>
        <v>-3.4576048305128282E-2</v>
      </c>
      <c r="AT158" s="42">
        <f t="shared" si="88"/>
        <v>-4.0029710927644291E-2</v>
      </c>
      <c r="AU158" s="25"/>
      <c r="AV158" s="59">
        <f t="shared" si="89"/>
        <v>2.6318124442939359</v>
      </c>
      <c r="AW158" s="30">
        <f t="shared" si="90"/>
        <v>2.5706555465318286</v>
      </c>
      <c r="AX158" s="30">
        <f t="shared" si="91"/>
        <v>11.955031163985643</v>
      </c>
      <c r="AY158" s="58">
        <f t="shared" si="92"/>
        <v>16.023777569507651</v>
      </c>
      <c r="AZ158" s="25"/>
      <c r="BA158" s="43">
        <f t="shared" si="93"/>
        <v>2.3806849144672904E-2</v>
      </c>
      <c r="BB158" s="34">
        <f t="shared" si="94"/>
        <v>2.3996446922670667E-2</v>
      </c>
      <c r="BC158" s="34">
        <f t="shared" si="95"/>
        <v>5.453662622516009E-3</v>
      </c>
      <c r="BD158" s="57"/>
      <c r="BE158" s="25"/>
      <c r="BF158" s="43">
        <f>(Q158-(MAX($Q$3:Q158)))/(MAX($Q$3:Q158))</f>
        <v>-1.6222861782971432E-2</v>
      </c>
      <c r="BG158" s="34">
        <f>(R158-(MAX($R$3:R158)))/(MAX($R$3:R158))</f>
        <v>-1.6033264004973648E-2</v>
      </c>
      <c r="BH158" s="34">
        <f>(S158-(MAX($S$3:S158)))/(MAX($S$3:S158))</f>
        <v>-3.4576048305128344E-2</v>
      </c>
      <c r="BI158" s="42">
        <f>(T158-(MAX($T$3:T158)))/(MAX($T$3:T158))</f>
        <v>-4.0029710927644256E-2</v>
      </c>
      <c r="BJ158" s="25"/>
      <c r="BK158" s="43">
        <f t="shared" si="96"/>
        <v>0</v>
      </c>
      <c r="BL158" s="34">
        <f t="shared" si="97"/>
        <v>0</v>
      </c>
      <c r="BM158" s="34">
        <f t="shared" si="107"/>
        <v>0</v>
      </c>
      <c r="BN158" s="42">
        <f t="shared" si="98"/>
        <v>0</v>
      </c>
      <c r="BO158" s="25"/>
      <c r="BP158" s="37">
        <f t="shared" si="109"/>
        <v>592.67643990491138</v>
      </c>
      <c r="BQ158" s="36">
        <f t="shared" si="109"/>
        <v>608.08036214818435</v>
      </c>
      <c r="BR158" s="36">
        <f t="shared" si="109"/>
        <v>878.04543654917461</v>
      </c>
      <c r="BS158" s="38">
        <f t="shared" si="109"/>
        <v>1045.4203646238989</v>
      </c>
      <c r="BT158" s="25"/>
      <c r="BU158" s="43">
        <f t="shared" si="100"/>
        <v>0</v>
      </c>
      <c r="BV158" s="34">
        <f t="shared" si="101"/>
        <v>0</v>
      </c>
      <c r="BW158" s="34">
        <f t="shared" si="108"/>
        <v>0</v>
      </c>
      <c r="BX158" s="42">
        <f t="shared" si="102"/>
        <v>0</v>
      </c>
      <c r="BY158" s="25"/>
      <c r="BZ158" s="37">
        <f t="shared" si="110"/>
        <v>38.481907604863125</v>
      </c>
      <c r="CA158" s="36">
        <f t="shared" si="110"/>
        <v>38.67270095176881</v>
      </c>
      <c r="CB158" s="36">
        <f t="shared" si="110"/>
        <v>21.838798620802084</v>
      </c>
      <c r="CC158" s="38">
        <f t="shared" si="110"/>
        <v>17.89321143444343</v>
      </c>
    </row>
    <row r="159" spans="1:81">
      <c r="I159" s="65">
        <f t="shared" si="104"/>
        <v>41698</v>
      </c>
      <c r="J159" s="64"/>
      <c r="K159" s="43">
        <f t="shared" si="105"/>
        <v>2.6865953687873478E-2</v>
      </c>
      <c r="L159" s="34">
        <f t="shared" si="105"/>
        <v>2.7010592906283604E-2</v>
      </c>
      <c r="M159" s="34">
        <v>4.5745794217341818E-2</v>
      </c>
      <c r="N159" s="42">
        <v>3.8430334258850118E-2</v>
      </c>
      <c r="O159" s="34">
        <v>2.77688977015218E-2</v>
      </c>
      <c r="P159" s="24"/>
      <c r="Q159" s="237">
        <v>23040.12</v>
      </c>
      <c r="R159" s="246">
        <v>23764.07</v>
      </c>
      <c r="S159" s="246">
        <f t="shared" si="111"/>
        <v>19359.312466745312</v>
      </c>
      <c r="T159" s="242">
        <f t="shared" si="111"/>
        <v>18647.233437391253</v>
      </c>
      <c r="U159" s="63">
        <f t="shared" si="111"/>
        <v>20390.774088534785</v>
      </c>
      <c r="V159" s="24"/>
      <c r="W159" s="62">
        <f t="shared" si="84"/>
        <v>1.3040119999999999</v>
      </c>
      <c r="X159" s="61">
        <f t="shared" si="85"/>
        <v>1.3764069999999999</v>
      </c>
      <c r="Y159" s="61">
        <f t="shared" si="85"/>
        <v>0.9359312466745312</v>
      </c>
      <c r="Z159" s="60">
        <f t="shared" si="86"/>
        <v>0.86472334373912529</v>
      </c>
      <c r="AA159" s="24"/>
      <c r="AB159" s="43"/>
      <c r="AC159" s="34"/>
      <c r="AD159" s="34"/>
      <c r="AE159" s="42"/>
      <c r="AF159" s="24"/>
      <c r="AG159" s="43"/>
      <c r="AH159" s="34"/>
      <c r="AI159" s="34"/>
      <c r="AJ159" s="42"/>
      <c r="AK159" s="25"/>
      <c r="AL159" s="43">
        <f t="shared" si="87"/>
        <v>2.6865953687873478E-2</v>
      </c>
      <c r="AM159" s="34">
        <f t="shared" si="87"/>
        <v>2.7010592906283604E-2</v>
      </c>
      <c r="AN159" s="34">
        <f t="shared" si="87"/>
        <v>4.5745794217341818E-2</v>
      </c>
      <c r="AO159" s="42">
        <f t="shared" si="87"/>
        <v>3.8430334258850118E-2</v>
      </c>
      <c r="AP159" s="34"/>
      <c r="AQ159" s="43">
        <f t="shared" si="88"/>
        <v>0</v>
      </c>
      <c r="AR159" s="34">
        <f t="shared" si="88"/>
        <v>0</v>
      </c>
      <c r="AS159" s="34">
        <f t="shared" si="88"/>
        <v>0</v>
      </c>
      <c r="AT159" s="42">
        <f t="shared" si="88"/>
        <v>0</v>
      </c>
      <c r="AU159" s="25"/>
      <c r="AV159" s="59">
        <f t="shared" si="89"/>
        <v>0</v>
      </c>
      <c r="AW159" s="30">
        <f t="shared" si="90"/>
        <v>0</v>
      </c>
      <c r="AX159" s="30">
        <f t="shared" si="91"/>
        <v>0</v>
      </c>
      <c r="AY159" s="58">
        <f t="shared" si="92"/>
        <v>0</v>
      </c>
      <c r="AZ159" s="25"/>
      <c r="BA159" s="43">
        <f t="shared" si="93"/>
        <v>-1.156438057097664E-2</v>
      </c>
      <c r="BB159" s="34">
        <f t="shared" si="94"/>
        <v>-1.1419741352566515E-2</v>
      </c>
      <c r="BC159" s="34">
        <f t="shared" si="95"/>
        <v>7.3154599584916991E-3</v>
      </c>
      <c r="BD159" s="57"/>
      <c r="BE159" s="25"/>
      <c r="BF159" s="43">
        <f>(Q159-(MAX($Q$3:Q159)))/(MAX($Q$3:Q159))</f>
        <v>0</v>
      </c>
      <c r="BG159" s="34">
        <f>(R159-(MAX($R$3:R159)))/(MAX($R$3:R159))</f>
        <v>0</v>
      </c>
      <c r="BH159" s="34">
        <f>(S159-(MAX($S$3:S159)))/(MAX($S$3:S159))</f>
        <v>0</v>
      </c>
      <c r="BI159" s="42">
        <f>(T159-(MAX($T$3:T159)))/(MAX($T$3:T159))</f>
        <v>-3.1377318400286768E-3</v>
      </c>
      <c r="BJ159" s="25"/>
      <c r="BK159" s="43">
        <f t="shared" si="96"/>
        <v>0</v>
      </c>
      <c r="BL159" s="34">
        <f t="shared" si="97"/>
        <v>0</v>
      </c>
      <c r="BM159" s="34">
        <f t="shared" si="107"/>
        <v>0</v>
      </c>
      <c r="BN159" s="42">
        <f t="shared" si="98"/>
        <v>0</v>
      </c>
      <c r="BO159" s="25"/>
      <c r="BP159" s="37">
        <f t="shared" si="109"/>
        <v>592.67643990491138</v>
      </c>
      <c r="BQ159" s="36">
        <f t="shared" si="109"/>
        <v>608.08036214818435</v>
      </c>
      <c r="BR159" s="36">
        <f t="shared" si="109"/>
        <v>878.04543654917461</v>
      </c>
      <c r="BS159" s="38">
        <f t="shared" si="109"/>
        <v>1045.4203646238989</v>
      </c>
      <c r="BT159" s="25"/>
      <c r="BU159" s="43">
        <f t="shared" si="100"/>
        <v>0</v>
      </c>
      <c r="BV159" s="34">
        <f t="shared" si="101"/>
        <v>0</v>
      </c>
      <c r="BW159" s="34">
        <f t="shared" si="108"/>
        <v>0</v>
      </c>
      <c r="BX159" s="42">
        <f t="shared" si="102"/>
        <v>0</v>
      </c>
      <c r="BY159" s="25"/>
      <c r="BZ159" s="37">
        <f t="shared" si="110"/>
        <v>38.481907604863125</v>
      </c>
      <c r="CA159" s="36">
        <f t="shared" si="110"/>
        <v>38.67270095176881</v>
      </c>
      <c r="CB159" s="36">
        <f t="shared" si="110"/>
        <v>21.838798620802084</v>
      </c>
      <c r="CC159" s="38">
        <f t="shared" si="110"/>
        <v>17.89321143444343</v>
      </c>
    </row>
    <row r="160" spans="1:81" s="69" customFormat="1">
      <c r="A160"/>
      <c r="B160" s="25"/>
      <c r="C160" s="134"/>
      <c r="D160" s="24"/>
      <c r="E160" s="24"/>
      <c r="F160" s="24"/>
      <c r="G160" s="24"/>
      <c r="H160"/>
      <c r="I160" s="112">
        <f t="shared" si="104"/>
        <v>41729</v>
      </c>
      <c r="J160" s="113"/>
      <c r="K160" s="114">
        <f t="shared" si="105"/>
        <v>2.5253340694406212E-2</v>
      </c>
      <c r="L160" s="115">
        <f t="shared" si="105"/>
        <v>2.5452289948649343E-2</v>
      </c>
      <c r="M160" s="115">
        <v>8.4035872831886849E-3</v>
      </c>
      <c r="N160" s="116">
        <v>2.580074100057006E-2</v>
      </c>
      <c r="O160" s="115">
        <v>2.4185745263694436E-2</v>
      </c>
      <c r="P160" s="111"/>
      <c r="Q160" s="236">
        <v>23621.96</v>
      </c>
      <c r="R160" s="245">
        <v>24368.92</v>
      </c>
      <c r="S160" s="245">
        <f t="shared" si="111"/>
        <v>19522.00013880213</v>
      </c>
      <c r="T160" s="241">
        <f t="shared" si="111"/>
        <v>19128.345877686555</v>
      </c>
      <c r="U160" s="117">
        <f t="shared" si="111"/>
        <v>20883.940156369626</v>
      </c>
      <c r="V160" s="111"/>
      <c r="W160" s="118">
        <f t="shared" si="84"/>
        <v>1.362196</v>
      </c>
      <c r="X160" s="119">
        <f t="shared" si="85"/>
        <v>1.4368919999999998</v>
      </c>
      <c r="Y160" s="119">
        <f t="shared" si="85"/>
        <v>0.95220001388021303</v>
      </c>
      <c r="Z160" s="120">
        <f t="shared" si="86"/>
        <v>0.91283458776865556</v>
      </c>
      <c r="AA160" s="111"/>
      <c r="AB160" s="114">
        <f>(Q160-Q157)/Q157</f>
        <v>3.5718357088864429E-2</v>
      </c>
      <c r="AC160" s="115">
        <f>(R160-R157)/R157</f>
        <v>3.62649264695563E-2</v>
      </c>
      <c r="AD160" s="115">
        <f>(S160-S157)/S157</f>
        <v>1.8072198311612768E-2</v>
      </c>
      <c r="AE160" s="116">
        <f>(T160-T157)/T157</f>
        <v>2.2582053354007633E-2</v>
      </c>
      <c r="AF160" s="111"/>
      <c r="AG160" s="114"/>
      <c r="AH160" s="115"/>
      <c r="AI160" s="115"/>
      <c r="AJ160" s="116"/>
      <c r="AK160" s="110"/>
      <c r="AL160" s="114">
        <f t="shared" si="87"/>
        <v>2.5253340694406212E-2</v>
      </c>
      <c r="AM160" s="115">
        <f t="shared" si="87"/>
        <v>2.5452289948649343E-2</v>
      </c>
      <c r="AN160" s="115">
        <f t="shared" si="87"/>
        <v>8.4035872831886849E-3</v>
      </c>
      <c r="AO160" s="116">
        <f t="shared" si="87"/>
        <v>2.580074100057006E-2</v>
      </c>
      <c r="AP160" s="115"/>
      <c r="AQ160" s="114">
        <f t="shared" si="88"/>
        <v>0</v>
      </c>
      <c r="AR160" s="115">
        <f t="shared" si="88"/>
        <v>0</v>
      </c>
      <c r="AS160" s="115">
        <f t="shared" si="88"/>
        <v>0</v>
      </c>
      <c r="AT160" s="116">
        <f t="shared" si="88"/>
        <v>0</v>
      </c>
      <c r="AU160" s="110"/>
      <c r="AV160" s="121">
        <f t="shared" si="89"/>
        <v>0</v>
      </c>
      <c r="AW160" s="122">
        <f t="shared" si="90"/>
        <v>0</v>
      </c>
      <c r="AX160" s="122">
        <f t="shared" si="91"/>
        <v>0</v>
      </c>
      <c r="AY160" s="123">
        <f t="shared" si="92"/>
        <v>0</v>
      </c>
      <c r="AZ160" s="110"/>
      <c r="BA160" s="114">
        <f t="shared" si="93"/>
        <v>-5.4740030616384772E-4</v>
      </c>
      <c r="BB160" s="115">
        <f t="shared" si="94"/>
        <v>-3.4845105192071735E-4</v>
      </c>
      <c r="BC160" s="115">
        <f t="shared" si="95"/>
        <v>-1.7397153717381375E-2</v>
      </c>
      <c r="BD160" s="124"/>
      <c r="BE160" s="110"/>
      <c r="BF160" s="114">
        <f>(Q160-(MAX($Q$3:Q160)))/(MAX($Q$3:Q160))</f>
        <v>0</v>
      </c>
      <c r="BG160" s="115">
        <f>(R160-(MAX($R$3:R160)))/(MAX($R$3:R160))</f>
        <v>0</v>
      </c>
      <c r="BH160" s="115">
        <f>(S160-(MAX($S$3:S160)))/(MAX($S$3:S160))</f>
        <v>0</v>
      </c>
      <c r="BI160" s="116">
        <f>(T160-(MAX($T$3:T160)))/(MAX($T$3:T160))</f>
        <v>0</v>
      </c>
      <c r="BJ160" s="110"/>
      <c r="BK160" s="114">
        <f t="shared" si="96"/>
        <v>3.5718357088864429E-2</v>
      </c>
      <c r="BL160" s="115">
        <f t="shared" si="97"/>
        <v>3.62649264695563E-2</v>
      </c>
      <c r="BM160" s="115">
        <f t="shared" si="107"/>
        <v>1.8072198311612768E-2</v>
      </c>
      <c r="BN160" s="116">
        <f t="shared" si="98"/>
        <v>2.2582053354007633E-2</v>
      </c>
      <c r="BO160" s="110"/>
      <c r="BP160" s="125">
        <f t="shared" si="109"/>
        <v>613.84586862359185</v>
      </c>
      <c r="BQ160" s="126">
        <f t="shared" si="109"/>
        <v>630.13235176906937</v>
      </c>
      <c r="BR160" s="126">
        <f t="shared" si="109"/>
        <v>893.91364780509787</v>
      </c>
      <c r="BS160" s="127">
        <f t="shared" si="109"/>
        <v>1069.0281030752017</v>
      </c>
      <c r="BT160" s="110"/>
      <c r="BU160" s="114">
        <f t="shared" si="100"/>
        <v>0</v>
      </c>
      <c r="BV160" s="115">
        <f t="shared" si="101"/>
        <v>0</v>
      </c>
      <c r="BW160" s="115">
        <f t="shared" si="108"/>
        <v>0</v>
      </c>
      <c r="BX160" s="116">
        <f t="shared" si="102"/>
        <v>0</v>
      </c>
      <c r="BY160" s="110"/>
      <c r="BZ160" s="125">
        <f t="shared" si="110"/>
        <v>38.481907604863125</v>
      </c>
      <c r="CA160" s="126">
        <f t="shared" si="110"/>
        <v>38.67270095176881</v>
      </c>
      <c r="CB160" s="126">
        <f t="shared" si="110"/>
        <v>21.838798620802084</v>
      </c>
      <c r="CC160" s="127">
        <f t="shared" si="110"/>
        <v>17.89321143444343</v>
      </c>
    </row>
    <row r="161" spans="1:81">
      <c r="I161" s="65">
        <f t="shared" si="104"/>
        <v>41759</v>
      </c>
      <c r="J161" s="64"/>
      <c r="K161" s="43">
        <f t="shared" si="105"/>
        <v>1.3193232060337179E-2</v>
      </c>
      <c r="L161" s="34">
        <f t="shared" si="105"/>
        <v>1.338220979838245E-2</v>
      </c>
      <c r="M161" s="34">
        <v>7.3914756584929631E-3</v>
      </c>
      <c r="N161" s="42">
        <v>1.2107862911304723E-2</v>
      </c>
      <c r="O161" s="34">
        <v>1.2938971648245978E-2</v>
      </c>
      <c r="P161" s="24"/>
      <c r="Q161" s="237">
        <v>23933.61</v>
      </c>
      <c r="R161" s="246">
        <v>24695.03</v>
      </c>
      <c r="S161" s="246">
        <f t="shared" si="111"/>
        <v>19666.296527633182</v>
      </c>
      <c r="T161" s="242">
        <f t="shared" si="111"/>
        <v>19359.949267293607</v>
      </c>
      <c r="U161" s="63">
        <f t="shared" si="111"/>
        <v>21154.15686595656</v>
      </c>
      <c r="V161" s="24"/>
      <c r="W161" s="62">
        <f t="shared" si="84"/>
        <v>1.3933610000000001</v>
      </c>
      <c r="X161" s="61">
        <f t="shared" si="85"/>
        <v>1.4695029999999998</v>
      </c>
      <c r="Y161" s="61">
        <f t="shared" si="85"/>
        <v>0.96662965276331814</v>
      </c>
      <c r="Z161" s="60">
        <f t="shared" si="86"/>
        <v>0.93599492672936069</v>
      </c>
      <c r="AA161" s="24"/>
      <c r="AB161" s="43"/>
      <c r="AC161" s="34"/>
      <c r="AD161" s="34"/>
      <c r="AE161" s="42"/>
      <c r="AF161" s="24"/>
      <c r="AG161" s="43"/>
      <c r="AH161" s="34"/>
      <c r="AI161" s="34"/>
      <c r="AJ161" s="42"/>
      <c r="AK161" s="25"/>
      <c r="AL161" s="43">
        <f t="shared" si="87"/>
        <v>1.3193232060337179E-2</v>
      </c>
      <c r="AM161" s="34">
        <f t="shared" si="87"/>
        <v>1.338220979838245E-2</v>
      </c>
      <c r="AN161" s="34">
        <f t="shared" si="87"/>
        <v>7.3914756584929631E-3</v>
      </c>
      <c r="AO161" s="42">
        <f t="shared" si="87"/>
        <v>1.2107862911304723E-2</v>
      </c>
      <c r="AP161" s="34"/>
      <c r="AQ161" s="43">
        <f t="shared" si="88"/>
        <v>0</v>
      </c>
      <c r="AR161" s="34">
        <f t="shared" si="88"/>
        <v>0</v>
      </c>
      <c r="AS161" s="34">
        <f t="shared" si="88"/>
        <v>0</v>
      </c>
      <c r="AT161" s="42">
        <f t="shared" si="88"/>
        <v>0</v>
      </c>
      <c r="AU161" s="25"/>
      <c r="AV161" s="59">
        <f t="shared" si="89"/>
        <v>0</v>
      </c>
      <c r="AW161" s="30">
        <f t="shared" si="90"/>
        <v>0</v>
      </c>
      <c r="AX161" s="30">
        <f t="shared" si="91"/>
        <v>0</v>
      </c>
      <c r="AY161" s="58">
        <f t="shared" si="92"/>
        <v>0</v>
      </c>
      <c r="AZ161" s="25"/>
      <c r="BA161" s="43">
        <f t="shared" si="93"/>
        <v>1.0853691490324557E-3</v>
      </c>
      <c r="BB161" s="34">
        <f t="shared" si="94"/>
        <v>1.2743468870777264E-3</v>
      </c>
      <c r="BC161" s="34">
        <f t="shared" si="95"/>
        <v>-4.7163872528117601E-3</v>
      </c>
      <c r="BD161" s="57"/>
      <c r="BE161" s="25"/>
      <c r="BF161" s="43">
        <f>(Q161-(MAX($Q$3:Q161)))/(MAX($Q$3:Q161))</f>
        <v>0</v>
      </c>
      <c r="BG161" s="34">
        <f>(R161-(MAX($R$3:R161)))/(MAX($R$3:R161))</f>
        <v>0</v>
      </c>
      <c r="BH161" s="34">
        <f>(S161-(MAX($S$3:S161)))/(MAX($S$3:S161))</f>
        <v>0</v>
      </c>
      <c r="BI161" s="42">
        <f>(T161-(MAX($T$3:T161)))/(MAX($T$3:T161))</f>
        <v>0</v>
      </c>
      <c r="BJ161" s="25"/>
      <c r="BK161" s="43">
        <f t="shared" si="96"/>
        <v>0</v>
      </c>
      <c r="BL161" s="34">
        <f t="shared" si="97"/>
        <v>0</v>
      </c>
      <c r="BM161" s="34">
        <f t="shared" si="107"/>
        <v>0</v>
      </c>
      <c r="BN161" s="42">
        <f t="shared" si="98"/>
        <v>0</v>
      </c>
      <c r="BO161" s="25"/>
      <c r="BP161" s="37">
        <f t="shared" si="109"/>
        <v>613.84586862359185</v>
      </c>
      <c r="BQ161" s="36">
        <f t="shared" si="109"/>
        <v>630.13235176906937</v>
      </c>
      <c r="BR161" s="36">
        <f t="shared" si="109"/>
        <v>893.91364780509787</v>
      </c>
      <c r="BS161" s="38">
        <f t="shared" si="109"/>
        <v>1069.0281030752017</v>
      </c>
      <c r="BT161" s="25"/>
      <c r="BU161" s="43">
        <f t="shared" si="100"/>
        <v>0</v>
      </c>
      <c r="BV161" s="34">
        <f t="shared" si="101"/>
        <v>0</v>
      </c>
      <c r="BW161" s="34">
        <f t="shared" si="108"/>
        <v>0</v>
      </c>
      <c r="BX161" s="42">
        <f t="shared" si="102"/>
        <v>0</v>
      </c>
      <c r="BY161" s="25"/>
      <c r="BZ161" s="37">
        <f t="shared" si="110"/>
        <v>38.481907604863125</v>
      </c>
      <c r="CA161" s="36">
        <f t="shared" si="110"/>
        <v>38.67270095176881</v>
      </c>
      <c r="CB161" s="36">
        <f t="shared" si="110"/>
        <v>21.838798620802084</v>
      </c>
      <c r="CC161" s="38">
        <f t="shared" si="110"/>
        <v>17.89321143444343</v>
      </c>
    </row>
    <row r="162" spans="1:81">
      <c r="I162" s="65">
        <f t="shared" si="104"/>
        <v>41790</v>
      </c>
      <c r="J162" s="64"/>
      <c r="K162" s="43">
        <f t="shared" si="105"/>
        <v>1.2311974666588066E-2</v>
      </c>
      <c r="L162" s="34">
        <f t="shared" si="105"/>
        <v>1.2501705808820596E-2</v>
      </c>
      <c r="M162" s="34">
        <v>2.3476235568129056E-2</v>
      </c>
      <c r="N162" s="42">
        <v>1.2717650061645713E-2</v>
      </c>
      <c r="O162" s="34">
        <v>1.2012755665995911E-2</v>
      </c>
      <c r="P162" s="24"/>
      <c r="Q162" s="237">
        <v>24228.28</v>
      </c>
      <c r="R162" s="246">
        <v>25003.759999999998</v>
      </c>
      <c r="S162" s="246">
        <f t="shared" si="111"/>
        <v>20127.987137668577</v>
      </c>
      <c r="T162" s="242">
        <f t="shared" si="111"/>
        <v>19606.16232728626</v>
      </c>
      <c r="U162" s="63">
        <f t="shared" si="111"/>
        <v>21408.276583707448</v>
      </c>
      <c r="V162" s="24"/>
      <c r="W162" s="62">
        <f t="shared" si="84"/>
        <v>1.422828</v>
      </c>
      <c r="X162" s="61">
        <f t="shared" si="85"/>
        <v>1.5003759999999999</v>
      </c>
      <c r="Y162" s="61">
        <f t="shared" si="85"/>
        <v>1.0127987137668577</v>
      </c>
      <c r="Z162" s="60">
        <f t="shared" si="86"/>
        <v>0.96061623272862595</v>
      </c>
      <c r="AA162" s="24"/>
      <c r="AB162" s="43"/>
      <c r="AC162" s="34"/>
      <c r="AD162" s="34"/>
      <c r="AE162" s="42"/>
      <c r="AF162" s="24"/>
      <c r="AG162" s="43"/>
      <c r="AH162" s="34"/>
      <c r="AI162" s="34"/>
      <c r="AJ162" s="42"/>
      <c r="AK162" s="25"/>
      <c r="AL162" s="43">
        <f t="shared" si="87"/>
        <v>1.2311974666588066E-2</v>
      </c>
      <c r="AM162" s="34">
        <f t="shared" si="87"/>
        <v>1.2501705808820596E-2</v>
      </c>
      <c r="AN162" s="34">
        <f t="shared" si="87"/>
        <v>2.3476235568129056E-2</v>
      </c>
      <c r="AO162" s="42">
        <f t="shared" si="87"/>
        <v>1.2717650061645713E-2</v>
      </c>
      <c r="AP162" s="34"/>
      <c r="AQ162" s="43">
        <f t="shared" si="88"/>
        <v>0</v>
      </c>
      <c r="AR162" s="34">
        <f t="shared" si="88"/>
        <v>0</v>
      </c>
      <c r="AS162" s="34">
        <f t="shared" si="88"/>
        <v>0</v>
      </c>
      <c r="AT162" s="42">
        <f t="shared" si="88"/>
        <v>0</v>
      </c>
      <c r="AU162" s="25"/>
      <c r="AV162" s="59">
        <f t="shared" si="89"/>
        <v>0</v>
      </c>
      <c r="AW162" s="30">
        <f t="shared" si="90"/>
        <v>0</v>
      </c>
      <c r="AX162" s="30">
        <f t="shared" si="91"/>
        <v>0</v>
      </c>
      <c r="AY162" s="58">
        <f t="shared" si="92"/>
        <v>0</v>
      </c>
      <c r="AZ162" s="25"/>
      <c r="BA162" s="43">
        <f t="shared" si="93"/>
        <v>-4.0567539505764749E-4</v>
      </c>
      <c r="BB162" s="34">
        <f t="shared" si="94"/>
        <v>-2.1594425282511764E-4</v>
      </c>
      <c r="BC162" s="34">
        <f t="shared" si="95"/>
        <v>1.0758585506483342E-2</v>
      </c>
      <c r="BD162" s="57"/>
      <c r="BE162" s="25"/>
      <c r="BF162" s="43">
        <f>(Q162-(MAX($Q$3:Q162)))/(MAX($Q$3:Q162))</f>
        <v>0</v>
      </c>
      <c r="BG162" s="34">
        <f>(R162-(MAX($R$3:R162)))/(MAX($R$3:R162))</f>
        <v>0</v>
      </c>
      <c r="BH162" s="34">
        <f>(S162-(MAX($S$3:S162)))/(MAX($S$3:S162))</f>
        <v>0</v>
      </c>
      <c r="BI162" s="42">
        <f>(T162-(MAX($T$3:T162)))/(MAX($T$3:T162))</f>
        <v>0</v>
      </c>
      <c r="BJ162" s="25"/>
      <c r="BK162" s="43">
        <f t="shared" si="96"/>
        <v>0</v>
      </c>
      <c r="BL162" s="34">
        <f t="shared" si="97"/>
        <v>0</v>
      </c>
      <c r="BM162" s="34">
        <f t="shared" si="107"/>
        <v>0</v>
      </c>
      <c r="BN162" s="42">
        <f t="shared" si="98"/>
        <v>0</v>
      </c>
      <c r="BO162" s="25"/>
      <c r="BP162" s="37">
        <f t="shared" si="109"/>
        <v>613.84586862359185</v>
      </c>
      <c r="BQ162" s="36">
        <f t="shared" si="109"/>
        <v>630.13235176906937</v>
      </c>
      <c r="BR162" s="36">
        <f t="shared" si="109"/>
        <v>893.91364780509787</v>
      </c>
      <c r="BS162" s="38">
        <f t="shared" si="109"/>
        <v>1069.0281030752017</v>
      </c>
      <c r="BT162" s="25"/>
      <c r="BU162" s="43">
        <f t="shared" si="100"/>
        <v>0</v>
      </c>
      <c r="BV162" s="34">
        <f t="shared" si="101"/>
        <v>0</v>
      </c>
      <c r="BW162" s="34">
        <f t="shared" si="108"/>
        <v>0</v>
      </c>
      <c r="BX162" s="42">
        <f t="shared" si="102"/>
        <v>0</v>
      </c>
      <c r="BY162" s="25"/>
      <c r="BZ162" s="37">
        <f t="shared" si="110"/>
        <v>38.481907604863125</v>
      </c>
      <c r="CA162" s="36">
        <f t="shared" si="110"/>
        <v>38.67270095176881</v>
      </c>
      <c r="CB162" s="36">
        <f t="shared" si="110"/>
        <v>21.838798620802084</v>
      </c>
      <c r="CC162" s="38">
        <f t="shared" si="110"/>
        <v>17.89321143444343</v>
      </c>
    </row>
    <row r="163" spans="1:81" s="69" customFormat="1">
      <c r="A163"/>
      <c r="B163" s="25"/>
      <c r="C163" s="24"/>
      <c r="D163" s="24"/>
      <c r="E163" s="24"/>
      <c r="F163" s="24"/>
      <c r="G163" s="24"/>
      <c r="H163"/>
      <c r="I163" s="112">
        <f t="shared" si="104"/>
        <v>41820</v>
      </c>
      <c r="J163" s="113"/>
      <c r="K163" s="114">
        <f t="shared" si="105"/>
        <v>1.9682783920278224E-2</v>
      </c>
      <c r="L163" s="115">
        <f t="shared" si="105"/>
        <v>1.9877410437470378E-2</v>
      </c>
      <c r="M163" s="115">
        <v>2.0656324616626698E-2</v>
      </c>
      <c r="N163" s="116">
        <v>2.052426842856292E-2</v>
      </c>
      <c r="O163" s="115">
        <v>1.841229899195973E-2</v>
      </c>
      <c r="P163" s="111"/>
      <c r="Q163" s="236">
        <v>24705.16</v>
      </c>
      <c r="R163" s="245">
        <v>25500.77</v>
      </c>
      <c r="S163" s="245">
        <f t="shared" si="111"/>
        <v>20543.757373863547</v>
      </c>
      <c r="T163" s="241">
        <f t="shared" si="111"/>
        <v>20008.564465745461</v>
      </c>
      <c r="U163" s="117">
        <f t="shared" si="111"/>
        <v>21802.45217306924</v>
      </c>
      <c r="V163" s="111"/>
      <c r="W163" s="118">
        <f t="shared" si="84"/>
        <v>1.4705159999999999</v>
      </c>
      <c r="X163" s="119">
        <f t="shared" si="85"/>
        <v>1.5500770000000001</v>
      </c>
      <c r="Y163" s="119">
        <f t="shared" si="85"/>
        <v>1.0543757373863547</v>
      </c>
      <c r="Z163" s="120">
        <f t="shared" si="86"/>
        <v>1.0008564465745462</v>
      </c>
      <c r="AA163" s="111"/>
      <c r="AB163" s="114">
        <f>(Q163-Q160)/Q160</f>
        <v>4.5855636026815756E-2</v>
      </c>
      <c r="AC163" s="115">
        <f>(R163-R160)/R160</f>
        <v>4.6446457208608433E-2</v>
      </c>
      <c r="AD163" s="115">
        <f>(S163-S160)/S160</f>
        <v>5.2338757698836502E-2</v>
      </c>
      <c r="AE163" s="116">
        <f>(T163-T160)/T160</f>
        <v>4.6016450857138222E-2</v>
      </c>
      <c r="AF163" s="111"/>
      <c r="AG163" s="114"/>
      <c r="AH163" s="115"/>
      <c r="AI163" s="115"/>
      <c r="AJ163" s="116"/>
      <c r="AK163" s="110"/>
      <c r="AL163" s="114">
        <f t="shared" si="87"/>
        <v>1.9682783920278224E-2</v>
      </c>
      <c r="AM163" s="115">
        <f t="shared" si="87"/>
        <v>1.9877410437470378E-2</v>
      </c>
      <c r="AN163" s="115">
        <f t="shared" si="87"/>
        <v>2.0656324616626698E-2</v>
      </c>
      <c r="AO163" s="116">
        <f t="shared" si="87"/>
        <v>2.052426842856292E-2</v>
      </c>
      <c r="AP163" s="115"/>
      <c r="AQ163" s="114">
        <f t="shared" si="88"/>
        <v>0</v>
      </c>
      <c r="AR163" s="115">
        <f t="shared" si="88"/>
        <v>0</v>
      </c>
      <c r="AS163" s="115">
        <f t="shared" si="88"/>
        <v>0</v>
      </c>
      <c r="AT163" s="116">
        <f t="shared" si="88"/>
        <v>0</v>
      </c>
      <c r="AU163" s="110"/>
      <c r="AV163" s="121">
        <f t="shared" si="89"/>
        <v>0</v>
      </c>
      <c r="AW163" s="122">
        <f t="shared" si="90"/>
        <v>0</v>
      </c>
      <c r="AX163" s="122">
        <f t="shared" si="91"/>
        <v>0</v>
      </c>
      <c r="AY163" s="123">
        <f t="shared" si="92"/>
        <v>0</v>
      </c>
      <c r="AZ163" s="110"/>
      <c r="BA163" s="114">
        <f t="shared" si="93"/>
        <v>-8.4148450828469556E-4</v>
      </c>
      <c r="BB163" s="115">
        <f t="shared" si="94"/>
        <v>-6.4685799109254205E-4</v>
      </c>
      <c r="BC163" s="115">
        <f t="shared" si="95"/>
        <v>1.3205618806377828E-4</v>
      </c>
      <c r="BD163" s="124"/>
      <c r="BE163" s="110"/>
      <c r="BF163" s="114">
        <f>(Q163-(MAX($Q$3:Q163)))/(MAX($Q$3:Q163))</f>
        <v>0</v>
      </c>
      <c r="BG163" s="115">
        <f>(R163-(MAX($R$3:R163)))/(MAX($R$3:R163))</f>
        <v>0</v>
      </c>
      <c r="BH163" s="115">
        <f>(S163-(MAX($S$3:S163)))/(MAX($S$3:S163))</f>
        <v>0</v>
      </c>
      <c r="BI163" s="116">
        <f>(T163-(MAX($T$3:T163)))/(MAX($T$3:T163))</f>
        <v>0</v>
      </c>
      <c r="BJ163" s="110"/>
      <c r="BK163" s="114">
        <f t="shared" si="96"/>
        <v>4.5855636026815756E-2</v>
      </c>
      <c r="BL163" s="115">
        <f t="shared" si="97"/>
        <v>4.6446457208608433E-2</v>
      </c>
      <c r="BM163" s="115">
        <f t="shared" si="107"/>
        <v>5.2338757698836502E-2</v>
      </c>
      <c r="BN163" s="116">
        <f t="shared" si="98"/>
        <v>4.6016450857138222E-2</v>
      </c>
      <c r="BO163" s="110"/>
      <c r="BP163" s="125">
        <f t="shared" si="109"/>
        <v>641.99416135175989</v>
      </c>
      <c r="BQ163" s="126">
        <f t="shared" si="109"/>
        <v>659.39976708127131</v>
      </c>
      <c r="BR163" s="126">
        <f t="shared" si="109"/>
        <v>940.69997762125206</v>
      </c>
      <c r="BS163" s="127">
        <f t="shared" si="109"/>
        <v>1118.2209822452612</v>
      </c>
      <c r="BT163" s="110"/>
      <c r="BU163" s="114">
        <f t="shared" si="100"/>
        <v>0</v>
      </c>
      <c r="BV163" s="115">
        <f t="shared" si="101"/>
        <v>0</v>
      </c>
      <c r="BW163" s="115">
        <f t="shared" si="108"/>
        <v>0</v>
      </c>
      <c r="BX163" s="116">
        <f t="shared" si="102"/>
        <v>0</v>
      </c>
      <c r="BY163" s="110"/>
      <c r="BZ163" s="125">
        <f t="shared" si="110"/>
        <v>38.481907604863125</v>
      </c>
      <c r="CA163" s="126">
        <f t="shared" si="110"/>
        <v>38.67270095176881</v>
      </c>
      <c r="CB163" s="126">
        <f t="shared" si="110"/>
        <v>21.838798620802084</v>
      </c>
      <c r="CC163" s="127">
        <f t="shared" si="110"/>
        <v>17.89321143444343</v>
      </c>
    </row>
    <row r="164" spans="1:81">
      <c r="I164" s="65">
        <f t="shared" si="104"/>
        <v>41851</v>
      </c>
      <c r="J164" s="64"/>
      <c r="K164" s="43">
        <f t="shared" si="105"/>
        <v>-1.9720576592096584E-2</v>
      </c>
      <c r="L164" s="34">
        <f t="shared" si="105"/>
        <v>-1.9508430529744825E-2</v>
      </c>
      <c r="M164" s="34">
        <v>-1.3791530834586063E-2</v>
      </c>
      <c r="N164" s="42">
        <v>-1.5262843625958311E-2</v>
      </c>
      <c r="O164" s="34">
        <v>-2.0029219443173485E-2</v>
      </c>
      <c r="P164" s="24"/>
      <c r="Q164" s="237">
        <v>24217.96</v>
      </c>
      <c r="R164" s="246">
        <v>25003.29</v>
      </c>
      <c r="S164" s="246">
        <f t="shared" si="111"/>
        <v>20260.427510583653</v>
      </c>
      <c r="T164" s="242">
        <f t="shared" si="111"/>
        <v>19703.176875124882</v>
      </c>
      <c r="U164" s="63">
        <f t="shared" si="111"/>
        <v>21365.76607409554</v>
      </c>
      <c r="V164" s="24"/>
      <c r="W164" s="62">
        <f t="shared" si="84"/>
        <v>1.4217959999999998</v>
      </c>
      <c r="X164" s="61">
        <f t="shared" ref="X164:Y193" si="112">(R164-$R$3)/$R$3</f>
        <v>1.500329</v>
      </c>
      <c r="Y164" s="61">
        <f t="shared" si="112"/>
        <v>1.0260427510583654</v>
      </c>
      <c r="Z164" s="60">
        <f t="shared" si="86"/>
        <v>0.97031768751248815</v>
      </c>
      <c r="AA164" s="24"/>
      <c r="AB164" s="43"/>
      <c r="AC164" s="34"/>
      <c r="AD164" s="34"/>
      <c r="AE164" s="42"/>
      <c r="AF164" s="24"/>
      <c r="AG164" s="43"/>
      <c r="AH164" s="34"/>
      <c r="AI164" s="34"/>
      <c r="AJ164" s="42"/>
      <c r="AK164" s="25"/>
      <c r="AL164" s="43">
        <f t="shared" ref="AL164:AO193" si="113">K164-0</f>
        <v>-1.9720576592096584E-2</v>
      </c>
      <c r="AM164" s="34">
        <f t="shared" si="113"/>
        <v>-1.9508430529744825E-2</v>
      </c>
      <c r="AN164" s="34">
        <f t="shared" si="113"/>
        <v>-1.3791530834586063E-2</v>
      </c>
      <c r="AO164" s="42">
        <f t="shared" si="113"/>
        <v>-1.5262843625958311E-2</v>
      </c>
      <c r="AP164" s="34"/>
      <c r="AQ164" s="43">
        <f t="shared" ref="AQ164:AT193" si="114">IF(AL164&lt;0,AL164,0)</f>
        <v>-1.9720576592096584E-2</v>
      </c>
      <c r="AR164" s="34">
        <f t="shared" si="114"/>
        <v>-1.9508430529744825E-2</v>
      </c>
      <c r="AS164" s="34">
        <f t="shared" si="114"/>
        <v>-1.3791530834586063E-2</v>
      </c>
      <c r="AT164" s="42">
        <f t="shared" si="114"/>
        <v>-1.5262843625958311E-2</v>
      </c>
      <c r="AU164" s="25"/>
      <c r="AV164" s="59">
        <f t="shared" si="89"/>
        <v>3.889011411247477</v>
      </c>
      <c r="AW164" s="30">
        <f t="shared" si="90"/>
        <v>3.8057886173387994</v>
      </c>
      <c r="AX164" s="30">
        <f t="shared" si="91"/>
        <v>1.9020632276133815</v>
      </c>
      <c r="AY164" s="58">
        <f t="shared" si="92"/>
        <v>2.3295439555045623</v>
      </c>
      <c r="AZ164" s="25"/>
      <c r="BA164" s="43">
        <f t="shared" si="93"/>
        <v>-4.4577329661382725E-3</v>
      </c>
      <c r="BB164" s="34">
        <f t="shared" si="94"/>
        <v>-4.2455869037865135E-3</v>
      </c>
      <c r="BC164" s="34">
        <f t="shared" si="95"/>
        <v>1.4713127913722479E-3</v>
      </c>
      <c r="BD164" s="57"/>
      <c r="BE164" s="25"/>
      <c r="BF164" s="43">
        <f>(Q164-(MAX($Q$3:Q164)))/(MAX($Q$3:Q164))</f>
        <v>-1.972057659209658E-2</v>
      </c>
      <c r="BG164" s="34">
        <f>(R164-(MAX($R$3:R164)))/(MAX($R$3:R164))</f>
        <v>-1.9508430529744769E-2</v>
      </c>
      <c r="BH164" s="34">
        <f>(S164-(MAX($S$3:S164)))/(MAX($S$3:S164))</f>
        <v>-1.3791530834586077E-2</v>
      </c>
      <c r="BI164" s="42">
        <f>(T164-(MAX($T$3:T164)))/(MAX($T$3:T164))</f>
        <v>-1.5262843625958328E-2</v>
      </c>
      <c r="BJ164" s="25"/>
      <c r="BK164" s="43">
        <f t="shared" si="96"/>
        <v>0</v>
      </c>
      <c r="BL164" s="34">
        <f t="shared" si="97"/>
        <v>0</v>
      </c>
      <c r="BM164" s="34">
        <f t="shared" si="107"/>
        <v>0</v>
      </c>
      <c r="BN164" s="42">
        <f t="shared" si="98"/>
        <v>0</v>
      </c>
      <c r="BO164" s="25"/>
      <c r="BP164" s="37">
        <f t="shared" ref="BP164:BS179" si="115">BP163*(1+BK164)</f>
        <v>641.99416135175989</v>
      </c>
      <c r="BQ164" s="36">
        <f t="shared" si="115"/>
        <v>659.39976708127131</v>
      </c>
      <c r="BR164" s="36">
        <f t="shared" si="115"/>
        <v>940.69997762125206</v>
      </c>
      <c r="BS164" s="38">
        <f t="shared" si="115"/>
        <v>1118.2209822452612</v>
      </c>
      <c r="BT164" s="25"/>
      <c r="BU164" s="43">
        <f t="shared" si="100"/>
        <v>0</v>
      </c>
      <c r="BV164" s="34">
        <f t="shared" si="101"/>
        <v>0</v>
      </c>
      <c r="BW164" s="34">
        <f t="shared" si="108"/>
        <v>0</v>
      </c>
      <c r="BX164" s="42">
        <f t="shared" si="102"/>
        <v>0</v>
      </c>
      <c r="BY164" s="25"/>
      <c r="BZ164" s="37">
        <f t="shared" ref="BZ164:CC179" si="116">BZ163*(1+BU164)</f>
        <v>38.481907604863125</v>
      </c>
      <c r="CA164" s="36">
        <f t="shared" si="116"/>
        <v>38.67270095176881</v>
      </c>
      <c r="CB164" s="36">
        <f t="shared" si="116"/>
        <v>21.838798620802084</v>
      </c>
      <c r="CC164" s="38">
        <f t="shared" si="116"/>
        <v>17.89321143444343</v>
      </c>
    </row>
    <row r="165" spans="1:81">
      <c r="I165" s="65">
        <f t="shared" si="104"/>
        <v>41882</v>
      </c>
      <c r="J165" s="64"/>
      <c r="K165" s="43">
        <f t="shared" si="105"/>
        <v>2.737926728758322E-2</v>
      </c>
      <c r="L165" s="34">
        <f t="shared" si="105"/>
        <v>2.7569971791712167E-2</v>
      </c>
      <c r="M165" s="34">
        <v>4.0006394172168891E-2</v>
      </c>
      <c r="N165" s="42">
        <v>3.6162520488826955E-2</v>
      </c>
      <c r="O165" s="34">
        <v>2.7077348554165104E-2</v>
      </c>
      <c r="P165" s="24"/>
      <c r="Q165" s="237">
        <v>24881.03</v>
      </c>
      <c r="R165" s="246">
        <v>25692.63</v>
      </c>
      <c r="S165" s="246">
        <f t="shared" ref="S165:U180" si="117">S164*(1+M165)</f>
        <v>21070.974159668716</v>
      </c>
      <c r="T165" s="242">
        <f t="shared" si="117"/>
        <v>20415.693412566568</v>
      </c>
      <c r="U165" s="63">
        <f t="shared" si="117"/>
        <v>21944.29436921058</v>
      </c>
      <c r="V165" s="24"/>
      <c r="W165" s="62">
        <f t="shared" si="84"/>
        <v>1.488103</v>
      </c>
      <c r="X165" s="61">
        <f t="shared" si="112"/>
        <v>1.5692630000000001</v>
      </c>
      <c r="Y165" s="61">
        <f t="shared" si="112"/>
        <v>1.1070974159668716</v>
      </c>
      <c r="Z165" s="60">
        <f t="shared" si="86"/>
        <v>1.0415693412566569</v>
      </c>
      <c r="AA165" s="24"/>
      <c r="AB165" s="43"/>
      <c r="AC165" s="34"/>
      <c r="AD165" s="34"/>
      <c r="AE165" s="42"/>
      <c r="AF165" s="24"/>
      <c r="AG165" s="43"/>
      <c r="AH165" s="34"/>
      <c r="AI165" s="34"/>
      <c r="AJ165" s="42"/>
      <c r="AK165" s="25"/>
      <c r="AL165" s="43">
        <f t="shared" si="113"/>
        <v>2.737926728758322E-2</v>
      </c>
      <c r="AM165" s="34">
        <f t="shared" si="113"/>
        <v>2.7569971791712167E-2</v>
      </c>
      <c r="AN165" s="34">
        <f t="shared" si="113"/>
        <v>4.0006394172168891E-2</v>
      </c>
      <c r="AO165" s="42">
        <f t="shared" si="113"/>
        <v>3.6162520488826955E-2</v>
      </c>
      <c r="AP165" s="34"/>
      <c r="AQ165" s="43">
        <f t="shared" si="114"/>
        <v>0</v>
      </c>
      <c r="AR165" s="34">
        <f t="shared" si="114"/>
        <v>0</v>
      </c>
      <c r="AS165" s="34">
        <f t="shared" si="114"/>
        <v>0</v>
      </c>
      <c r="AT165" s="42">
        <f t="shared" si="114"/>
        <v>0</v>
      </c>
      <c r="AU165" s="25"/>
      <c r="AV165" s="59">
        <f t="shared" si="89"/>
        <v>0</v>
      </c>
      <c r="AW165" s="30">
        <f t="shared" si="90"/>
        <v>0</v>
      </c>
      <c r="AX165" s="30">
        <f t="shared" si="91"/>
        <v>0</v>
      </c>
      <c r="AY165" s="58">
        <f t="shared" si="92"/>
        <v>0</v>
      </c>
      <c r="AZ165" s="25"/>
      <c r="BA165" s="43">
        <f t="shared" si="93"/>
        <v>-8.7832532012437348E-3</v>
      </c>
      <c r="BB165" s="34">
        <f t="shared" si="94"/>
        <v>-8.592548697114788E-3</v>
      </c>
      <c r="BC165" s="34">
        <f t="shared" si="95"/>
        <v>3.8438736833419362E-3</v>
      </c>
      <c r="BD165" s="57"/>
      <c r="BE165" s="25"/>
      <c r="BF165" s="43">
        <f>(Q165-(MAX($Q$3:Q165)))/(MAX($Q$3:Q165))</f>
        <v>0</v>
      </c>
      <c r="BG165" s="34">
        <f>(R165-(MAX($R$3:R165)))/(MAX($R$3:R165))</f>
        <v>0</v>
      </c>
      <c r="BH165" s="34">
        <f>(S165-(MAX($S$3:S165)))/(MAX($S$3:S165))</f>
        <v>0</v>
      </c>
      <c r="BI165" s="42">
        <f>(T165-(MAX($T$3:T165)))/(MAX($T$3:T165))</f>
        <v>0</v>
      </c>
      <c r="BJ165" s="25"/>
      <c r="BK165" s="43">
        <f t="shared" si="96"/>
        <v>0</v>
      </c>
      <c r="BL165" s="34">
        <f t="shared" si="97"/>
        <v>0</v>
      </c>
      <c r="BM165" s="34">
        <f t="shared" si="107"/>
        <v>0</v>
      </c>
      <c r="BN165" s="42">
        <f t="shared" si="98"/>
        <v>0</v>
      </c>
      <c r="BO165" s="25"/>
      <c r="BP165" s="37">
        <f t="shared" si="115"/>
        <v>641.99416135175989</v>
      </c>
      <c r="BQ165" s="36">
        <f t="shared" si="115"/>
        <v>659.39976708127131</v>
      </c>
      <c r="BR165" s="36">
        <f t="shared" si="115"/>
        <v>940.69997762125206</v>
      </c>
      <c r="BS165" s="38">
        <f t="shared" si="115"/>
        <v>1118.2209822452612</v>
      </c>
      <c r="BT165" s="25"/>
      <c r="BU165" s="43">
        <f t="shared" si="100"/>
        <v>0</v>
      </c>
      <c r="BV165" s="34">
        <f t="shared" si="101"/>
        <v>0</v>
      </c>
      <c r="BW165" s="34">
        <f t="shared" si="108"/>
        <v>0</v>
      </c>
      <c r="BX165" s="42">
        <f t="shared" si="102"/>
        <v>0</v>
      </c>
      <c r="BY165" s="25"/>
      <c r="BZ165" s="37">
        <f t="shared" si="116"/>
        <v>38.481907604863125</v>
      </c>
      <c r="CA165" s="36">
        <f t="shared" si="116"/>
        <v>38.67270095176881</v>
      </c>
      <c r="CB165" s="36">
        <f t="shared" si="116"/>
        <v>21.838798620802084</v>
      </c>
      <c r="CC165" s="38">
        <f t="shared" si="116"/>
        <v>17.89321143444343</v>
      </c>
    </row>
    <row r="166" spans="1:81" s="69" customFormat="1">
      <c r="A166"/>
      <c r="B166" s="25"/>
      <c r="C166" s="24"/>
      <c r="D166" s="24"/>
      <c r="E166" s="24"/>
      <c r="F166" s="24"/>
      <c r="G166" s="24"/>
      <c r="H166"/>
      <c r="I166" s="112">
        <f t="shared" si="104"/>
        <v>41912</v>
      </c>
      <c r="J166" s="113"/>
      <c r="K166" s="114">
        <f t="shared" si="105"/>
        <v>-2.8576389321503082E-2</v>
      </c>
      <c r="L166" s="115">
        <f t="shared" si="105"/>
        <v>-2.8350931765257159E-2</v>
      </c>
      <c r="M166" s="115">
        <v>-1.4022847167708741E-2</v>
      </c>
      <c r="N166" s="116">
        <v>-1.7468988990271828E-2</v>
      </c>
      <c r="O166" s="115">
        <v>-2.8993076198403078E-2</v>
      </c>
      <c r="P166" s="111"/>
      <c r="Q166" s="236">
        <v>24170.02</v>
      </c>
      <c r="R166" s="245">
        <v>24964.22</v>
      </c>
      <c r="S166" s="245">
        <f t="shared" si="117"/>
        <v>20775.499109352942</v>
      </c>
      <c r="T166" s="241">
        <f t="shared" si="117"/>
        <v>20059.051889113678</v>
      </c>
      <c r="U166" s="117">
        <f t="shared" si="117"/>
        <v>21308.06177044387</v>
      </c>
      <c r="V166" s="111"/>
      <c r="W166" s="118">
        <f t="shared" si="84"/>
        <v>1.4170020000000001</v>
      </c>
      <c r="X166" s="119">
        <f t="shared" si="112"/>
        <v>1.4964220000000001</v>
      </c>
      <c r="Y166" s="119">
        <f t="shared" si="112"/>
        <v>1.0775499109352942</v>
      </c>
      <c r="Z166" s="120">
        <f t="shared" si="86"/>
        <v>1.0059051889113677</v>
      </c>
      <c r="AA166" s="111"/>
      <c r="AB166" s="114">
        <f>(Q166-Q163)/Q163</f>
        <v>-2.1661061899619326E-2</v>
      </c>
      <c r="AC166" s="115">
        <f>(R166-R163)/R163</f>
        <v>-2.1040541128758045E-2</v>
      </c>
      <c r="AD166" s="115">
        <f>(S166-S163)/S163</f>
        <v>1.128039682673748E-2</v>
      </c>
      <c r="AE166" s="116">
        <f>(T166-T163)/T163</f>
        <v>2.5232906365996849E-3</v>
      </c>
      <c r="AF166" s="111"/>
      <c r="AG166" s="114"/>
      <c r="AH166" s="115"/>
      <c r="AI166" s="115"/>
      <c r="AJ166" s="116"/>
      <c r="AK166" s="110"/>
      <c r="AL166" s="114">
        <f t="shared" si="113"/>
        <v>-2.8576389321503082E-2</v>
      </c>
      <c r="AM166" s="115">
        <f t="shared" si="113"/>
        <v>-2.8350931765257159E-2</v>
      </c>
      <c r="AN166" s="115">
        <f t="shared" si="113"/>
        <v>-1.4022847167708741E-2</v>
      </c>
      <c r="AO166" s="116">
        <f t="shared" si="113"/>
        <v>-1.7468988990271828E-2</v>
      </c>
      <c r="AP166" s="115"/>
      <c r="AQ166" s="114">
        <f t="shared" si="114"/>
        <v>-2.8576389321503082E-2</v>
      </c>
      <c r="AR166" s="115">
        <f t="shared" si="114"/>
        <v>-2.8350931765257159E-2</v>
      </c>
      <c r="AS166" s="115">
        <f t="shared" si="114"/>
        <v>-1.4022847167708741E-2</v>
      </c>
      <c r="AT166" s="116">
        <f t="shared" si="114"/>
        <v>-1.7468988990271828E-2</v>
      </c>
      <c r="AU166" s="110"/>
      <c r="AV166" s="121">
        <f t="shared" si="89"/>
        <v>8.1661002665411537</v>
      </c>
      <c r="AW166" s="122">
        <f t="shared" si="90"/>
        <v>8.0377533195826736</v>
      </c>
      <c r="AX166" s="122">
        <f t="shared" si="91"/>
        <v>1.9664024268891704</v>
      </c>
      <c r="AY166" s="123">
        <f t="shared" si="92"/>
        <v>3.0516557634223833</v>
      </c>
      <c r="AZ166" s="110"/>
      <c r="BA166" s="114">
        <f t="shared" si="93"/>
        <v>-1.1107400331231254E-2</v>
      </c>
      <c r="BB166" s="115">
        <f t="shared" si="94"/>
        <v>-1.0881942774985331E-2</v>
      </c>
      <c r="BC166" s="115">
        <f t="shared" si="95"/>
        <v>3.4461418225630869E-3</v>
      </c>
      <c r="BD166" s="124"/>
      <c r="BE166" s="110"/>
      <c r="BF166" s="114">
        <f>(Q166-(MAX($Q$3:Q166)))/(MAX($Q$3:Q166))</f>
        <v>-2.8576389321503106E-2</v>
      </c>
      <c r="BG166" s="115">
        <f>(R166-(MAX($R$3:R166)))/(MAX($R$3:R166))</f>
        <v>-2.835093176525719E-2</v>
      </c>
      <c r="BH166" s="115">
        <f>(S166-(MAX($S$3:S166)))/(MAX($S$3:S166))</f>
        <v>-1.4022847167708708E-2</v>
      </c>
      <c r="BI166" s="116">
        <f>(T166-(MAX($T$3:T166)))/(MAX($T$3:T166))</f>
        <v>-1.7468988990271824E-2</v>
      </c>
      <c r="BJ166" s="110"/>
      <c r="BK166" s="114">
        <f t="shared" si="96"/>
        <v>-2.1661061899619326E-2</v>
      </c>
      <c r="BL166" s="115">
        <f t="shared" si="97"/>
        <v>-2.1040541128758045E-2</v>
      </c>
      <c r="BM166" s="115">
        <f t="shared" si="107"/>
        <v>1.128039682673748E-2</v>
      </c>
      <c r="BN166" s="116">
        <f t="shared" si="98"/>
        <v>2.5232906365996849E-3</v>
      </c>
      <c r="BO166" s="110"/>
      <c r="BP166" s="125">
        <f t="shared" si="115"/>
        <v>628.08788608352518</v>
      </c>
      <c r="BQ166" s="126">
        <f t="shared" si="115"/>
        <v>645.52563916170436</v>
      </c>
      <c r="BR166" s="126">
        <f t="shared" si="115"/>
        <v>951.31144666372279</v>
      </c>
      <c r="BS166" s="127">
        <f t="shared" si="115"/>
        <v>1121.04257877941</v>
      </c>
      <c r="BT166" s="110"/>
      <c r="BU166" s="114">
        <f t="shared" si="100"/>
        <v>0</v>
      </c>
      <c r="BV166" s="115">
        <f t="shared" si="101"/>
        <v>0</v>
      </c>
      <c r="BW166" s="115">
        <f t="shared" si="108"/>
        <v>0</v>
      </c>
      <c r="BX166" s="116">
        <f t="shared" si="102"/>
        <v>0</v>
      </c>
      <c r="BY166" s="110"/>
      <c r="BZ166" s="125">
        <f t="shared" si="116"/>
        <v>38.481907604863125</v>
      </c>
      <c r="CA166" s="126">
        <f t="shared" si="116"/>
        <v>38.67270095176881</v>
      </c>
      <c r="CB166" s="126">
        <f t="shared" si="116"/>
        <v>21.838798620802084</v>
      </c>
      <c r="CC166" s="127">
        <f t="shared" si="116"/>
        <v>17.89321143444343</v>
      </c>
    </row>
    <row r="167" spans="1:81">
      <c r="I167" s="65">
        <f t="shared" si="104"/>
        <v>41943</v>
      </c>
      <c r="J167" s="64"/>
      <c r="K167" s="43">
        <f t="shared" si="105"/>
        <v>2.4232913336439177E-2</v>
      </c>
      <c r="L167" s="34">
        <f t="shared" si="105"/>
        <v>2.3508845860195082E-2</v>
      </c>
      <c r="M167" s="34">
        <v>2.4424803396200012E-2</v>
      </c>
      <c r="N167" s="42">
        <v>1.8836287340761482E-2</v>
      </c>
      <c r="O167" s="34">
        <v>2.3895308256823622E-2</v>
      </c>
      <c r="P167" s="24"/>
      <c r="Q167" s="237">
        <v>24755.73</v>
      </c>
      <c r="R167" s="246">
        <v>25551.1</v>
      </c>
      <c r="S167" s="246">
        <f t="shared" si="117"/>
        <v>21282.936590556816</v>
      </c>
      <c r="T167" s="242">
        <f t="shared" si="117"/>
        <v>20436.889954280268</v>
      </c>
      <c r="U167" s="63">
        <f t="shared" si="117"/>
        <v>21817.224474804065</v>
      </c>
      <c r="V167" s="24"/>
      <c r="W167" s="62">
        <f t="shared" si="84"/>
        <v>1.475573</v>
      </c>
      <c r="X167" s="61">
        <f t="shared" si="112"/>
        <v>1.5551099999999998</v>
      </c>
      <c r="Y167" s="61">
        <f t="shared" si="112"/>
        <v>1.1282936590556816</v>
      </c>
      <c r="Z167" s="60">
        <f t="shared" si="86"/>
        <v>1.0436889954280268</v>
      </c>
      <c r="AA167" s="24"/>
      <c r="AB167" s="43"/>
      <c r="AC167" s="34"/>
      <c r="AD167" s="34"/>
      <c r="AE167" s="42"/>
      <c r="AF167" s="24"/>
      <c r="AG167" s="43"/>
      <c r="AH167" s="34"/>
      <c r="AI167" s="34"/>
      <c r="AJ167" s="42"/>
      <c r="AK167" s="25"/>
      <c r="AL167" s="43">
        <f t="shared" si="113"/>
        <v>2.4232913336439177E-2</v>
      </c>
      <c r="AM167" s="34">
        <f t="shared" si="113"/>
        <v>2.3508845860195082E-2</v>
      </c>
      <c r="AN167" s="34">
        <f t="shared" si="113"/>
        <v>2.4424803396200012E-2</v>
      </c>
      <c r="AO167" s="42">
        <f t="shared" si="113"/>
        <v>1.8836287340761482E-2</v>
      </c>
      <c r="AP167" s="34"/>
      <c r="AQ167" s="43">
        <f t="shared" si="114"/>
        <v>0</v>
      </c>
      <c r="AR167" s="34">
        <f t="shared" si="114"/>
        <v>0</v>
      </c>
      <c r="AS167" s="34">
        <f t="shared" si="114"/>
        <v>0</v>
      </c>
      <c r="AT167" s="42">
        <f t="shared" si="114"/>
        <v>0</v>
      </c>
      <c r="AU167" s="25"/>
      <c r="AV167" s="59">
        <f t="shared" si="89"/>
        <v>0</v>
      </c>
      <c r="AW167" s="30">
        <f t="shared" si="90"/>
        <v>0</v>
      </c>
      <c r="AX167" s="30">
        <f t="shared" si="91"/>
        <v>0</v>
      </c>
      <c r="AY167" s="58">
        <f t="shared" si="92"/>
        <v>0</v>
      </c>
      <c r="AZ167" s="25"/>
      <c r="BA167" s="43">
        <f t="shared" si="93"/>
        <v>5.3966259956776952E-3</v>
      </c>
      <c r="BB167" s="34">
        <f t="shared" si="94"/>
        <v>4.6725585194336006E-3</v>
      </c>
      <c r="BC167" s="34">
        <f t="shared" si="95"/>
        <v>5.5885160554385305E-3</v>
      </c>
      <c r="BD167" s="57"/>
      <c r="BE167" s="25"/>
      <c r="BF167" s="43">
        <f>(Q167-(MAX($Q$3:Q167)))/(MAX($Q$3:Q167))</f>
        <v>-5.0359651509603613E-3</v>
      </c>
      <c r="BG167" s="34">
        <f>(R167-(MAX($R$3:R167)))/(MAX($R$3:R167))</f>
        <v>-5.5085835899245216E-3</v>
      </c>
      <c r="BH167" s="34">
        <f>(S167-(MAX($S$3:S167)))/(MAX($S$3:S167))</f>
        <v>0</v>
      </c>
      <c r="BI167" s="42">
        <f>(T167-(MAX($T$3:T167)))/(MAX($T$3:T167))</f>
        <v>0</v>
      </c>
      <c r="BJ167" s="25"/>
      <c r="BK167" s="43">
        <f t="shared" si="96"/>
        <v>0</v>
      </c>
      <c r="BL167" s="34">
        <f t="shared" si="97"/>
        <v>0</v>
      </c>
      <c r="BM167" s="34">
        <f t="shared" si="107"/>
        <v>0</v>
      </c>
      <c r="BN167" s="42">
        <f t="shared" si="98"/>
        <v>0</v>
      </c>
      <c r="BO167" s="25"/>
      <c r="BP167" s="37">
        <f t="shared" si="115"/>
        <v>628.08788608352518</v>
      </c>
      <c r="BQ167" s="36">
        <f t="shared" si="115"/>
        <v>645.52563916170436</v>
      </c>
      <c r="BR167" s="36">
        <f t="shared" si="115"/>
        <v>951.31144666372279</v>
      </c>
      <c r="BS167" s="38">
        <f t="shared" si="115"/>
        <v>1121.04257877941</v>
      </c>
      <c r="BT167" s="25"/>
      <c r="BU167" s="43">
        <f t="shared" si="100"/>
        <v>0</v>
      </c>
      <c r="BV167" s="34">
        <f t="shared" si="101"/>
        <v>0</v>
      </c>
      <c r="BW167" s="34">
        <f t="shared" si="108"/>
        <v>0</v>
      </c>
      <c r="BX167" s="42">
        <f t="shared" si="102"/>
        <v>0</v>
      </c>
      <c r="BY167" s="25"/>
      <c r="BZ167" s="37">
        <f t="shared" si="116"/>
        <v>38.481907604863125</v>
      </c>
      <c r="CA167" s="36">
        <f t="shared" si="116"/>
        <v>38.67270095176881</v>
      </c>
      <c r="CB167" s="36">
        <f t="shared" si="116"/>
        <v>21.838798620802084</v>
      </c>
      <c r="CC167" s="38">
        <f t="shared" si="116"/>
        <v>17.89321143444343</v>
      </c>
    </row>
    <row r="168" spans="1:81" ht="15" thickBot="1">
      <c r="A168" s="41"/>
      <c r="B168" s="40"/>
      <c r="C168" s="39"/>
      <c r="D168" s="39"/>
      <c r="E168" s="39"/>
      <c r="F168" s="39"/>
      <c r="G168" s="39"/>
      <c r="I168" s="65">
        <f t="shared" si="104"/>
        <v>41973</v>
      </c>
      <c r="J168" s="64"/>
      <c r="K168" s="43">
        <f t="shared" si="105"/>
        <v>1.1505619103132858E-2</v>
      </c>
      <c r="L168" s="34">
        <f t="shared" si="105"/>
        <v>1.1685211204214285E-2</v>
      </c>
      <c r="M168" s="34">
        <v>2.6894094820909986E-2</v>
      </c>
      <c r="N168" s="42">
        <v>2.2845508086080102E-2</v>
      </c>
      <c r="O168" s="34">
        <v>1.1190442677500023E-2</v>
      </c>
      <c r="P168" s="24"/>
      <c r="Q168" s="237">
        <v>25040.560000000001</v>
      </c>
      <c r="R168" s="246">
        <v>25849.67</v>
      </c>
      <c r="S168" s="246">
        <f t="shared" si="117"/>
        <v>21855.321905290664</v>
      </c>
      <c r="T168" s="242">
        <f t="shared" si="117"/>
        <v>20903.781088985106</v>
      </c>
      <c r="U168" s="63">
        <f t="shared" si="117"/>
        <v>22061.368874671509</v>
      </c>
      <c r="V168" s="24"/>
      <c r="W168" s="62">
        <f t="shared" si="84"/>
        <v>1.5040560000000001</v>
      </c>
      <c r="X168" s="61">
        <f t="shared" si="112"/>
        <v>1.5849669999999998</v>
      </c>
      <c r="Y168" s="61">
        <f t="shared" si="112"/>
        <v>1.1855321905290663</v>
      </c>
      <c r="Z168" s="60">
        <f t="shared" si="86"/>
        <v>1.0903781088985107</v>
      </c>
      <c r="AA168" s="24"/>
      <c r="AB168" s="43"/>
      <c r="AC168" s="34"/>
      <c r="AD168" s="34"/>
      <c r="AE168" s="42"/>
      <c r="AF168" s="24"/>
      <c r="AG168" s="43"/>
      <c r="AH168" s="34"/>
      <c r="AI168" s="34"/>
      <c r="AJ168" s="42"/>
      <c r="AK168" s="25"/>
      <c r="AL168" s="43">
        <f t="shared" si="113"/>
        <v>1.1505619103132858E-2</v>
      </c>
      <c r="AM168" s="34">
        <f t="shared" si="113"/>
        <v>1.1685211204214285E-2</v>
      </c>
      <c r="AN168" s="34">
        <f t="shared" si="113"/>
        <v>2.6894094820909986E-2</v>
      </c>
      <c r="AO168" s="42">
        <f t="shared" si="113"/>
        <v>2.2845508086080102E-2</v>
      </c>
      <c r="AP168" s="34"/>
      <c r="AQ168" s="43">
        <f t="shared" si="114"/>
        <v>0</v>
      </c>
      <c r="AR168" s="34">
        <f t="shared" si="114"/>
        <v>0</v>
      </c>
      <c r="AS168" s="34">
        <f t="shared" si="114"/>
        <v>0</v>
      </c>
      <c r="AT168" s="42">
        <f t="shared" si="114"/>
        <v>0</v>
      </c>
      <c r="AU168" s="25"/>
      <c r="AV168" s="59">
        <f t="shared" si="89"/>
        <v>0</v>
      </c>
      <c r="AW168" s="30">
        <f t="shared" si="90"/>
        <v>0</v>
      </c>
      <c r="AX168" s="30">
        <f t="shared" si="91"/>
        <v>0</v>
      </c>
      <c r="AY168" s="58">
        <f t="shared" si="92"/>
        <v>0</v>
      </c>
      <c r="AZ168" s="25"/>
      <c r="BA168" s="43">
        <f t="shared" si="93"/>
        <v>-1.1339888982947244E-2</v>
      </c>
      <c r="BB168" s="34">
        <f t="shared" si="94"/>
        <v>-1.1160296881865817E-2</v>
      </c>
      <c r="BC168" s="34">
        <f t="shared" si="95"/>
        <v>4.0485867348298843E-3</v>
      </c>
      <c r="BD168" s="57"/>
      <c r="BE168" s="25"/>
      <c r="BF168" s="43">
        <f>(Q168-(MAX($Q$3:Q168)))/(MAX($Q$3:Q168))</f>
        <v>0</v>
      </c>
      <c r="BG168" s="34">
        <f>(R168-(MAX($R$3:R168)))/(MAX($R$3:R168))</f>
        <v>0</v>
      </c>
      <c r="BH168" s="34">
        <f>(S168-(MAX($S$3:S168)))/(MAX($S$3:S168))</f>
        <v>0</v>
      </c>
      <c r="BI168" s="42">
        <f>(T168-(MAX($T$3:T168)))/(MAX($T$3:T168))</f>
        <v>0</v>
      </c>
      <c r="BJ168" s="25"/>
      <c r="BK168" s="43">
        <f t="shared" si="96"/>
        <v>0</v>
      </c>
      <c r="BL168" s="34">
        <f t="shared" si="97"/>
        <v>0</v>
      </c>
      <c r="BM168" s="34">
        <f t="shared" si="107"/>
        <v>0</v>
      </c>
      <c r="BN168" s="42">
        <f t="shared" si="98"/>
        <v>0</v>
      </c>
      <c r="BO168" s="25"/>
      <c r="BP168" s="37">
        <f t="shared" si="115"/>
        <v>628.08788608352518</v>
      </c>
      <c r="BQ168" s="36">
        <f t="shared" si="115"/>
        <v>645.52563916170436</v>
      </c>
      <c r="BR168" s="36">
        <f t="shared" si="115"/>
        <v>951.31144666372279</v>
      </c>
      <c r="BS168" s="38">
        <f t="shared" si="115"/>
        <v>1121.04257877941</v>
      </c>
      <c r="BT168" s="25"/>
      <c r="BU168" s="43">
        <f t="shared" si="100"/>
        <v>0</v>
      </c>
      <c r="BV168" s="34">
        <f t="shared" si="101"/>
        <v>0</v>
      </c>
      <c r="BW168" s="34">
        <f t="shared" si="108"/>
        <v>0</v>
      </c>
      <c r="BX168" s="42">
        <f t="shared" si="102"/>
        <v>0</v>
      </c>
      <c r="BY168" s="25"/>
      <c r="BZ168" s="37">
        <f t="shared" si="116"/>
        <v>38.481907604863125</v>
      </c>
      <c r="CA168" s="36">
        <f t="shared" si="116"/>
        <v>38.67270095176881</v>
      </c>
      <c r="CB168" s="36">
        <f t="shared" si="116"/>
        <v>21.838798620802084</v>
      </c>
      <c r="CC168" s="38">
        <f t="shared" si="116"/>
        <v>17.89321143444343</v>
      </c>
    </row>
    <row r="169" spans="1:81" s="41" customFormat="1" ht="15" thickBot="1">
      <c r="A169"/>
      <c r="B169" s="25"/>
      <c r="C169" s="24"/>
      <c r="D169" s="24"/>
      <c r="E169" s="24"/>
      <c r="F169" s="24"/>
      <c r="G169" s="24"/>
      <c r="H169"/>
      <c r="I169" s="56">
        <f t="shared" si="104"/>
        <v>42004</v>
      </c>
      <c r="J169" s="55"/>
      <c r="K169" s="46">
        <f t="shared" si="105"/>
        <v>-3.1173424236519143E-3</v>
      </c>
      <c r="L169" s="45">
        <f t="shared" si="105"/>
        <v>-3.0162860879847653E-3</v>
      </c>
      <c r="M169" s="45">
        <v>-2.5192116349471716E-3</v>
      </c>
      <c r="N169" s="44">
        <v>5.4283988423522445E-3</v>
      </c>
      <c r="O169" s="45">
        <v>-3.4553564848889273E-3</v>
      </c>
      <c r="P169" s="39"/>
      <c r="Q169" s="238">
        <v>24962.5</v>
      </c>
      <c r="R169" s="247">
        <v>25771.7</v>
      </c>
      <c r="S169" s="247">
        <f t="shared" si="117"/>
        <v>21800.26372406134</v>
      </c>
      <c r="T169" s="243">
        <f t="shared" si="117"/>
        <v>21017.255150049339</v>
      </c>
      <c r="U169" s="54">
        <f t="shared" si="117"/>
        <v>21985.138980664888</v>
      </c>
      <c r="V169" s="39"/>
      <c r="W169" s="53">
        <f t="shared" si="84"/>
        <v>1.4962500000000001</v>
      </c>
      <c r="X169" s="52">
        <f t="shared" si="112"/>
        <v>1.5771700000000002</v>
      </c>
      <c r="Y169" s="52">
        <f t="shared" si="112"/>
        <v>1.1800263724061339</v>
      </c>
      <c r="Z169" s="51">
        <f t="shared" si="86"/>
        <v>1.1017255150049339</v>
      </c>
      <c r="AA169" s="39"/>
      <c r="AB169" s="46">
        <f>(Q169-Q166)/Q166</f>
        <v>3.2787726282394451E-2</v>
      </c>
      <c r="AC169" s="45">
        <f>(R169-R166)/R166</f>
        <v>3.2345492869394657E-2</v>
      </c>
      <c r="AD169" s="45">
        <f>(S169-S166)/S166</f>
        <v>4.9325631567958723E-2</v>
      </c>
      <c r="AE169" s="44">
        <f>(T169-T166)/T166</f>
        <v>4.7769120207306066E-2</v>
      </c>
      <c r="AF169" s="39"/>
      <c r="AG169" s="46">
        <f>(Q169-Q157)/Q157</f>
        <v>9.449510069574156E-2</v>
      </c>
      <c r="AH169" s="45">
        <f>(R169-R157)/R157</f>
        <v>9.5916799164487671E-2</v>
      </c>
      <c r="AI169" s="45">
        <f>(S169-S157)/S157</f>
        <v>0.13688363157085159</v>
      </c>
      <c r="AJ169" s="44">
        <f>(T169-T157)/T157</f>
        <v>0.12356123548942444</v>
      </c>
      <c r="AK169" s="40"/>
      <c r="AL169" s="46">
        <f t="shared" si="113"/>
        <v>-3.1173424236519143E-3</v>
      </c>
      <c r="AM169" s="45">
        <f t="shared" si="113"/>
        <v>-3.0162860879847653E-3</v>
      </c>
      <c r="AN169" s="45">
        <f t="shared" si="113"/>
        <v>-2.5192116349471716E-3</v>
      </c>
      <c r="AO169" s="44">
        <f t="shared" si="113"/>
        <v>5.4283988423522445E-3</v>
      </c>
      <c r="AP169" s="45"/>
      <c r="AQ169" s="46">
        <f t="shared" si="114"/>
        <v>-3.1173424236519143E-3</v>
      </c>
      <c r="AR169" s="45">
        <f t="shared" si="114"/>
        <v>-3.0162860879847653E-3</v>
      </c>
      <c r="AS169" s="45">
        <f t="shared" si="114"/>
        <v>-2.5192116349471716E-3</v>
      </c>
      <c r="AT169" s="44">
        <f t="shared" si="114"/>
        <v>0</v>
      </c>
      <c r="AU169" s="40"/>
      <c r="AV169" s="50">
        <f t="shared" si="89"/>
        <v>9.7178237862999908E-2</v>
      </c>
      <c r="AW169" s="49">
        <f t="shared" si="90"/>
        <v>9.0979817645704397E-2</v>
      </c>
      <c r="AX169" s="49">
        <f t="shared" si="91"/>
        <v>6.3464272616532008E-2</v>
      </c>
      <c r="AY169" s="48">
        <f t="shared" si="92"/>
        <v>0</v>
      </c>
      <c r="AZ169" s="40"/>
      <c r="BA169" s="46">
        <f t="shared" si="93"/>
        <v>-8.5457412660041587E-3</v>
      </c>
      <c r="BB169" s="45">
        <f t="shared" si="94"/>
        <v>-8.4446849303370097E-3</v>
      </c>
      <c r="BC169" s="45">
        <f t="shared" si="95"/>
        <v>-7.9476104772994161E-3</v>
      </c>
      <c r="BD169" s="47"/>
      <c r="BE169" s="40"/>
      <c r="BF169" s="46">
        <f>(Q169-(MAX($Q$3:Q169)))/(MAX($Q$3:Q169))</f>
        <v>-3.1173424236519195E-3</v>
      </c>
      <c r="BG169" s="45">
        <f>(R169-(MAX($R$3:R169)))/(MAX($R$3:R169))</f>
        <v>-3.01628608798478E-3</v>
      </c>
      <c r="BH169" s="45">
        <f>(S169-(MAX($S$3:S169)))/(MAX($S$3:S169))</f>
        <v>-2.5192116349471686E-3</v>
      </c>
      <c r="BI169" s="44">
        <f>(T169-(MAX($T$3:T169)))/(MAX($T$3:T169))</f>
        <v>0</v>
      </c>
      <c r="BJ169" s="40"/>
      <c r="BK169" s="46">
        <f t="shared" si="96"/>
        <v>3.2787726282394451E-2</v>
      </c>
      <c r="BL169" s="45">
        <f t="shared" si="97"/>
        <v>3.2345492869394657E-2</v>
      </c>
      <c r="BM169" s="45">
        <f t="shared" si="107"/>
        <v>4.9325631567958723E-2</v>
      </c>
      <c r="BN169" s="44">
        <f t="shared" si="98"/>
        <v>4.7769120207306066E-2</v>
      </c>
      <c r="BO169" s="40"/>
      <c r="BP169" s="68">
        <f t="shared" si="115"/>
        <v>648.68145977371944</v>
      </c>
      <c r="BQ169" s="67">
        <f t="shared" si="115"/>
        <v>666.40548412022076</v>
      </c>
      <c r="BR169" s="67">
        <f t="shared" si="115"/>
        <v>998.23548458823939</v>
      </c>
      <c r="BS169" s="66">
        <f t="shared" si="115"/>
        <v>1174.5937964826319</v>
      </c>
      <c r="BT169" s="40"/>
      <c r="BU169" s="46">
        <f t="shared" si="100"/>
        <v>0</v>
      </c>
      <c r="BV169" s="45">
        <f t="shared" si="101"/>
        <v>0</v>
      </c>
      <c r="BW169" s="45">
        <f t="shared" si="108"/>
        <v>0</v>
      </c>
      <c r="BX169" s="44">
        <f t="shared" si="102"/>
        <v>0</v>
      </c>
      <c r="BY169" s="40"/>
      <c r="BZ169" s="68">
        <f t="shared" si="116"/>
        <v>38.481907604863125</v>
      </c>
      <c r="CA169" s="67">
        <f t="shared" si="116"/>
        <v>38.67270095176881</v>
      </c>
      <c r="CB169" s="67">
        <f t="shared" si="116"/>
        <v>21.838798620802084</v>
      </c>
      <c r="CC169" s="66">
        <f t="shared" si="116"/>
        <v>17.89321143444343</v>
      </c>
    </row>
    <row r="170" spans="1:81">
      <c r="I170" s="65">
        <f t="shared" si="104"/>
        <v>42035</v>
      </c>
      <c r="J170" s="64"/>
      <c r="K170" s="43">
        <f t="shared" si="105"/>
        <v>-1.7433350025037542E-2</v>
      </c>
      <c r="L170" s="34">
        <f t="shared" si="105"/>
        <v>-1.6271724410884869E-2</v>
      </c>
      <c r="M170" s="34">
        <v>-3.0020374379218118E-2</v>
      </c>
      <c r="N170" s="42">
        <v>-4.4366343578702727E-2</v>
      </c>
      <c r="O170" s="34">
        <v>-1.7793155706088859E-2</v>
      </c>
      <c r="P170" s="24"/>
      <c r="Q170" s="237">
        <v>24527.32</v>
      </c>
      <c r="R170" s="246">
        <v>25352.35</v>
      </c>
      <c r="S170" s="246">
        <f t="shared" si="117"/>
        <v>21145.811645499332</v>
      </c>
      <c r="T170" s="242">
        <f t="shared" si="117"/>
        <v>20084.79638698099</v>
      </c>
      <c r="U170" s="63">
        <f t="shared" si="117"/>
        <v>21593.953979561913</v>
      </c>
      <c r="V170" s="24"/>
      <c r="W170" s="62">
        <f t="shared" si="84"/>
        <v>1.4527319999999999</v>
      </c>
      <c r="X170" s="61">
        <f t="shared" si="112"/>
        <v>1.5352349999999999</v>
      </c>
      <c r="Y170" s="61">
        <f t="shared" si="112"/>
        <v>1.1145811645499333</v>
      </c>
      <c r="Z170" s="60">
        <f t="shared" si="86"/>
        <v>1.008479638698099</v>
      </c>
      <c r="AA170" s="24"/>
      <c r="AB170" s="43"/>
      <c r="AC170" s="34"/>
      <c r="AD170" s="34"/>
      <c r="AE170" s="42"/>
      <c r="AF170" s="24"/>
      <c r="AG170" s="43"/>
      <c r="AH170" s="34"/>
      <c r="AI170" s="34"/>
      <c r="AJ170" s="42"/>
      <c r="AK170" s="25"/>
      <c r="AL170" s="43">
        <f t="shared" si="113"/>
        <v>-1.7433350025037542E-2</v>
      </c>
      <c r="AM170" s="34">
        <f t="shared" si="113"/>
        <v>-1.6271724410884869E-2</v>
      </c>
      <c r="AN170" s="34">
        <f t="shared" si="113"/>
        <v>-3.0020374379218118E-2</v>
      </c>
      <c r="AO170" s="42">
        <f t="shared" si="113"/>
        <v>-4.4366343578702727E-2</v>
      </c>
      <c r="AP170" s="34"/>
      <c r="AQ170" s="43">
        <f t="shared" si="114"/>
        <v>-1.7433350025037542E-2</v>
      </c>
      <c r="AR170" s="34">
        <f t="shared" si="114"/>
        <v>-1.6271724410884869E-2</v>
      </c>
      <c r="AS170" s="34">
        <f t="shared" si="114"/>
        <v>-3.0020374379218118E-2</v>
      </c>
      <c r="AT170" s="42">
        <f t="shared" si="114"/>
        <v>-4.4366343578702727E-2</v>
      </c>
      <c r="AU170" s="25"/>
      <c r="AV170" s="59">
        <f t="shared" si="89"/>
        <v>3.0392169309547645</v>
      </c>
      <c r="AW170" s="30">
        <f t="shared" si="90"/>
        <v>2.6476901530378654</v>
      </c>
      <c r="AX170" s="30">
        <f t="shared" si="91"/>
        <v>9.0122287786841557</v>
      </c>
      <c r="AY170" s="58">
        <f t="shared" si="92"/>
        <v>19.683724425434967</v>
      </c>
      <c r="AZ170" s="25"/>
      <c r="BA170" s="43">
        <f t="shared" si="93"/>
        <v>2.6932993553665185E-2</v>
      </c>
      <c r="BB170" s="34">
        <f t="shared" si="94"/>
        <v>2.8094619167817858E-2</v>
      </c>
      <c r="BC170" s="34">
        <f t="shared" si="95"/>
        <v>1.4345969199484609E-2</v>
      </c>
      <c r="BD170" s="57"/>
      <c r="BE170" s="25"/>
      <c r="BF170" s="43">
        <f>(Q170-(MAX($Q$3:Q170)))/(MAX($Q$3:Q170))</f>
        <v>-2.0496346727070066E-2</v>
      </c>
      <c r="BG170" s="34">
        <f>(R170-(MAX($R$3:R170)))/(MAX($R$3:R170))</f>
        <v>-1.9238930322901599E-2</v>
      </c>
      <c r="BH170" s="34">
        <f>(S170-(MAX($S$3:S170)))/(MAX($S$3:S170))</f>
        <v>-3.2463958337743633E-2</v>
      </c>
      <c r="BI170" s="42">
        <f>(T170-(MAX($T$3:T170)))/(MAX($T$3:T170))</f>
        <v>-4.4366343578702762E-2</v>
      </c>
      <c r="BJ170" s="25"/>
      <c r="BK170" s="43">
        <f t="shared" si="96"/>
        <v>0</v>
      </c>
      <c r="BL170" s="34">
        <f t="shared" si="97"/>
        <v>0</v>
      </c>
      <c r="BM170" s="34">
        <f t="shared" si="107"/>
        <v>0</v>
      </c>
      <c r="BN170" s="42">
        <f t="shared" si="98"/>
        <v>0</v>
      </c>
      <c r="BO170" s="25"/>
      <c r="BP170" s="37">
        <f t="shared" si="115"/>
        <v>648.68145977371944</v>
      </c>
      <c r="BQ170" s="36">
        <f t="shared" si="115"/>
        <v>666.40548412022076</v>
      </c>
      <c r="BR170" s="36">
        <f t="shared" si="115"/>
        <v>998.23548458823939</v>
      </c>
      <c r="BS170" s="38">
        <f t="shared" si="115"/>
        <v>1174.5937964826319</v>
      </c>
      <c r="BT170" s="25"/>
      <c r="BU170" s="43">
        <f t="shared" si="100"/>
        <v>0</v>
      </c>
      <c r="BV170" s="34">
        <f t="shared" si="101"/>
        <v>0</v>
      </c>
      <c r="BW170" s="34">
        <f t="shared" si="108"/>
        <v>0</v>
      </c>
      <c r="BX170" s="42">
        <f t="shared" si="102"/>
        <v>0</v>
      </c>
      <c r="BY170" s="25"/>
      <c r="BZ170" s="37">
        <f t="shared" si="116"/>
        <v>38.481907604863125</v>
      </c>
      <c r="CA170" s="36">
        <f t="shared" si="116"/>
        <v>38.67270095176881</v>
      </c>
      <c r="CB170" s="36">
        <f t="shared" si="116"/>
        <v>21.838798620802084</v>
      </c>
      <c r="CC170" s="38">
        <f t="shared" si="116"/>
        <v>17.89321143444343</v>
      </c>
    </row>
    <row r="171" spans="1:81">
      <c r="I171" s="65">
        <f t="shared" si="104"/>
        <v>42063</v>
      </c>
      <c r="J171" s="64"/>
      <c r="K171" s="43">
        <f t="shared" si="105"/>
        <v>3.1146900680547374E-2</v>
      </c>
      <c r="L171" s="34">
        <f t="shared" si="105"/>
        <v>3.1298873674432626E-2</v>
      </c>
      <c r="M171" s="34">
        <v>5.747371645497612E-2</v>
      </c>
      <c r="N171" s="42">
        <v>5.4878843081181738E-2</v>
      </c>
      <c r="O171" s="34">
        <v>3.0842802370163902E-2</v>
      </c>
      <c r="P171" s="24"/>
      <c r="Q171" s="237">
        <v>25291.27</v>
      </c>
      <c r="R171" s="246">
        <v>26145.85</v>
      </c>
      <c r="S171" s="246">
        <f t="shared" si="117"/>
        <v>22361.140028223093</v>
      </c>
      <c r="T171" s="242">
        <f t="shared" si="117"/>
        <v>21187.026776219605</v>
      </c>
      <c r="U171" s="63">
        <f t="shared" si="117"/>
        <v>22259.972034543956</v>
      </c>
      <c r="V171" s="24"/>
      <c r="W171" s="62">
        <f t="shared" si="84"/>
        <v>1.5291270000000001</v>
      </c>
      <c r="X171" s="61">
        <f t="shared" si="112"/>
        <v>1.6145849999999999</v>
      </c>
      <c r="Y171" s="61">
        <f t="shared" si="112"/>
        <v>1.2361140028223094</v>
      </c>
      <c r="Z171" s="60">
        <f t="shared" si="86"/>
        <v>1.1187026776219606</v>
      </c>
      <c r="AA171" s="24"/>
      <c r="AB171" s="43"/>
      <c r="AC171" s="34"/>
      <c r="AD171" s="34"/>
      <c r="AE171" s="42"/>
      <c r="AF171" s="24"/>
      <c r="AG171" s="43"/>
      <c r="AH171" s="34"/>
      <c r="AI171" s="34"/>
      <c r="AJ171" s="42"/>
      <c r="AK171" s="25"/>
      <c r="AL171" s="43">
        <f t="shared" si="113"/>
        <v>3.1146900680547374E-2</v>
      </c>
      <c r="AM171" s="34">
        <f t="shared" si="113"/>
        <v>3.1298873674432626E-2</v>
      </c>
      <c r="AN171" s="34">
        <f t="shared" si="113"/>
        <v>5.747371645497612E-2</v>
      </c>
      <c r="AO171" s="42">
        <f t="shared" si="113"/>
        <v>5.4878843081181738E-2</v>
      </c>
      <c r="AP171" s="34"/>
      <c r="AQ171" s="43">
        <f t="shared" si="114"/>
        <v>0</v>
      </c>
      <c r="AR171" s="34">
        <f t="shared" si="114"/>
        <v>0</v>
      </c>
      <c r="AS171" s="34">
        <f t="shared" si="114"/>
        <v>0</v>
      </c>
      <c r="AT171" s="42">
        <f t="shared" si="114"/>
        <v>0</v>
      </c>
      <c r="AU171" s="25"/>
      <c r="AV171" s="59">
        <f t="shared" si="89"/>
        <v>0</v>
      </c>
      <c r="AW171" s="30">
        <f t="shared" si="90"/>
        <v>0</v>
      </c>
      <c r="AX171" s="30">
        <f t="shared" si="91"/>
        <v>0</v>
      </c>
      <c r="AY171" s="58">
        <f t="shared" si="92"/>
        <v>0</v>
      </c>
      <c r="AZ171" s="25"/>
      <c r="BA171" s="43">
        <f t="shared" si="93"/>
        <v>-2.3731942400634365E-2</v>
      </c>
      <c r="BB171" s="34">
        <f t="shared" si="94"/>
        <v>-2.3579969406749113E-2</v>
      </c>
      <c r="BC171" s="34">
        <f t="shared" si="95"/>
        <v>2.5948733737943819E-3</v>
      </c>
      <c r="BD171" s="57"/>
      <c r="BE171" s="25"/>
      <c r="BF171" s="43">
        <f>(Q171-(MAX($Q$3:Q171)))/(MAX($Q$3:Q171))</f>
        <v>0</v>
      </c>
      <c r="BG171" s="34">
        <f>(R171-(MAX($R$3:R171)))/(MAX($R$3:R171))</f>
        <v>0</v>
      </c>
      <c r="BH171" s="34">
        <f>(S171-(MAX($S$3:S171)))/(MAX($S$3:S171))</f>
        <v>0</v>
      </c>
      <c r="BI171" s="42">
        <f>(T171-(MAX($T$3:T171)))/(MAX($T$3:T171))</f>
        <v>0</v>
      </c>
      <c r="BJ171" s="25"/>
      <c r="BK171" s="43">
        <f t="shared" si="96"/>
        <v>0</v>
      </c>
      <c r="BL171" s="34">
        <f t="shared" si="97"/>
        <v>0</v>
      </c>
      <c r="BM171" s="34">
        <f t="shared" si="107"/>
        <v>0</v>
      </c>
      <c r="BN171" s="42">
        <f t="shared" si="98"/>
        <v>0</v>
      </c>
      <c r="BO171" s="25"/>
      <c r="BP171" s="37">
        <f t="shared" si="115"/>
        <v>648.68145977371944</v>
      </c>
      <c r="BQ171" s="36">
        <f t="shared" si="115"/>
        <v>666.40548412022076</v>
      </c>
      <c r="BR171" s="36">
        <f t="shared" si="115"/>
        <v>998.23548458823939</v>
      </c>
      <c r="BS171" s="38">
        <f t="shared" si="115"/>
        <v>1174.5937964826319</v>
      </c>
      <c r="BT171" s="25"/>
      <c r="BU171" s="43">
        <f t="shared" si="100"/>
        <v>0</v>
      </c>
      <c r="BV171" s="34">
        <f t="shared" si="101"/>
        <v>0</v>
      </c>
      <c r="BW171" s="34">
        <f t="shared" si="108"/>
        <v>0</v>
      </c>
      <c r="BX171" s="42">
        <f t="shared" si="102"/>
        <v>0</v>
      </c>
      <c r="BY171" s="25"/>
      <c r="BZ171" s="37">
        <f t="shared" si="116"/>
        <v>38.481907604863125</v>
      </c>
      <c r="CA171" s="36">
        <f t="shared" si="116"/>
        <v>38.67270095176881</v>
      </c>
      <c r="CB171" s="36">
        <f t="shared" si="116"/>
        <v>21.838798620802084</v>
      </c>
      <c r="CC171" s="38">
        <f t="shared" si="116"/>
        <v>17.89321143444343</v>
      </c>
    </row>
    <row r="172" spans="1:81" s="69" customFormat="1">
      <c r="A172"/>
      <c r="B172" s="25"/>
      <c r="C172" s="24"/>
      <c r="D172" s="24"/>
      <c r="E172" s="24"/>
      <c r="F172" s="24"/>
      <c r="G172" s="24"/>
      <c r="H172"/>
      <c r="I172" s="112">
        <f t="shared" si="104"/>
        <v>42094</v>
      </c>
      <c r="J172" s="113"/>
      <c r="K172" s="114">
        <f t="shared" si="105"/>
        <v>-1.1695735326853862E-2</v>
      </c>
      <c r="L172" s="115">
        <f t="shared" si="105"/>
        <v>-1.1491307415899543E-2</v>
      </c>
      <c r="M172" s="115">
        <v>-1.581566410271007E-2</v>
      </c>
      <c r="N172" s="116">
        <v>-1.48140269330157E-2</v>
      </c>
      <c r="O172" s="115">
        <v>-1.2113884034919753E-2</v>
      </c>
      <c r="P172" s="111"/>
      <c r="Q172" s="236">
        <v>24995.47</v>
      </c>
      <c r="R172" s="245">
        <v>25845.4</v>
      </c>
      <c r="S172" s="245">
        <f t="shared" si="117"/>
        <v>22007.483748583054</v>
      </c>
      <c r="T172" s="241">
        <f t="shared" si="117"/>
        <v>20873.161590926164</v>
      </c>
      <c r="U172" s="117">
        <f t="shared" si="117"/>
        <v>21990.317314696935</v>
      </c>
      <c r="V172" s="111"/>
      <c r="W172" s="118">
        <f t="shared" si="84"/>
        <v>1.4995470000000002</v>
      </c>
      <c r="X172" s="119">
        <f t="shared" si="112"/>
        <v>1.5845400000000001</v>
      </c>
      <c r="Y172" s="119">
        <f t="shared" si="112"/>
        <v>1.2007483748583054</v>
      </c>
      <c r="Z172" s="120">
        <f t="shared" si="86"/>
        <v>1.0873161590926164</v>
      </c>
      <c r="AA172" s="111"/>
      <c r="AB172" s="114">
        <f>(Q172-Q169)/Q169</f>
        <v>1.320781171757683E-3</v>
      </c>
      <c r="AC172" s="115">
        <f>(R172-R169)/R169</f>
        <v>2.85972597849582E-3</v>
      </c>
      <c r="AD172" s="115">
        <f>(S172-S169)/S169</f>
        <v>9.5053907211682578E-3</v>
      </c>
      <c r="AE172" s="116">
        <f>(T172-T169)/T169</f>
        <v>-6.8559646868462387E-3</v>
      </c>
      <c r="AF172" s="111"/>
      <c r="AG172" s="114"/>
      <c r="AH172" s="115"/>
      <c r="AI172" s="115"/>
      <c r="AJ172" s="116"/>
      <c r="AK172" s="110"/>
      <c r="AL172" s="114">
        <f t="shared" si="113"/>
        <v>-1.1695735326853862E-2</v>
      </c>
      <c r="AM172" s="115">
        <f t="shared" si="113"/>
        <v>-1.1491307415899543E-2</v>
      </c>
      <c r="AN172" s="115">
        <f t="shared" si="113"/>
        <v>-1.581566410271007E-2</v>
      </c>
      <c r="AO172" s="116">
        <f t="shared" si="113"/>
        <v>-1.48140269330157E-2</v>
      </c>
      <c r="AP172" s="115"/>
      <c r="AQ172" s="114">
        <f t="shared" si="114"/>
        <v>-1.1695735326853862E-2</v>
      </c>
      <c r="AR172" s="115">
        <f t="shared" si="114"/>
        <v>-1.1491307415899543E-2</v>
      </c>
      <c r="AS172" s="115">
        <f t="shared" si="114"/>
        <v>-1.581566410271007E-2</v>
      </c>
      <c r="AT172" s="116">
        <f t="shared" si="114"/>
        <v>-1.48140269330157E-2</v>
      </c>
      <c r="AU172" s="110"/>
      <c r="AV172" s="121">
        <f t="shared" si="89"/>
        <v>1.3679022483581742</v>
      </c>
      <c r="AW172" s="122">
        <f t="shared" si="90"/>
        <v>1.3205014612670785</v>
      </c>
      <c r="AX172" s="122">
        <f t="shared" si="91"/>
        <v>2.501352310097519</v>
      </c>
      <c r="AY172" s="123">
        <f t="shared" si="92"/>
        <v>2.1945539397211458</v>
      </c>
      <c r="AZ172" s="110"/>
      <c r="BA172" s="114">
        <f t="shared" si="93"/>
        <v>3.1182916061618382E-3</v>
      </c>
      <c r="BB172" s="115">
        <f t="shared" si="94"/>
        <v>3.3227195171161572E-3</v>
      </c>
      <c r="BC172" s="115">
        <f t="shared" si="95"/>
        <v>-1.0016371696943693E-3</v>
      </c>
      <c r="BD172" s="124"/>
      <c r="BE172" s="110"/>
      <c r="BF172" s="114">
        <f>(Q172-(MAX($Q$3:Q172)))/(MAX($Q$3:Q172))</f>
        <v>-1.1695735326853862E-2</v>
      </c>
      <c r="BG172" s="115">
        <f>(R172-(MAX($R$3:R172)))/(MAX($R$3:R172))</f>
        <v>-1.1491307415899545E-2</v>
      </c>
      <c r="BH172" s="115">
        <f>(S172-(MAX($S$3:S172)))/(MAX($S$3:S172))</f>
        <v>-1.581566410270999E-2</v>
      </c>
      <c r="BI172" s="116">
        <f>(T172-(MAX($T$3:T172)))/(MAX($T$3:T172))</f>
        <v>-1.4814026933015687E-2</v>
      </c>
      <c r="BJ172" s="110"/>
      <c r="BK172" s="114">
        <f t="shared" si="96"/>
        <v>0</v>
      </c>
      <c r="BL172" s="115">
        <f t="shared" si="97"/>
        <v>0</v>
      </c>
      <c r="BM172" s="115">
        <f t="shared" si="107"/>
        <v>0</v>
      </c>
      <c r="BN172" s="116">
        <f t="shared" si="98"/>
        <v>0</v>
      </c>
      <c r="BO172" s="110"/>
      <c r="BP172" s="125">
        <f t="shared" si="115"/>
        <v>648.68145977371944</v>
      </c>
      <c r="BQ172" s="126">
        <f t="shared" si="115"/>
        <v>666.40548412022076</v>
      </c>
      <c r="BR172" s="126">
        <f t="shared" si="115"/>
        <v>998.23548458823939</v>
      </c>
      <c r="BS172" s="127">
        <f t="shared" si="115"/>
        <v>1174.5937964826319</v>
      </c>
      <c r="BT172" s="110"/>
      <c r="BU172" s="114">
        <f t="shared" si="100"/>
        <v>1.320781171757683E-3</v>
      </c>
      <c r="BV172" s="115">
        <f t="shared" si="101"/>
        <v>2.85972597849582E-3</v>
      </c>
      <c r="BW172" s="115">
        <f t="shared" si="108"/>
        <v>9.5053907211682578E-3</v>
      </c>
      <c r="BX172" s="116">
        <f t="shared" si="102"/>
        <v>-6.8559646868462387E-3</v>
      </c>
      <c r="BY172" s="110"/>
      <c r="BZ172" s="125">
        <f t="shared" si="116"/>
        <v>38.53273378388095</v>
      </c>
      <c r="CA172" s="126">
        <f t="shared" si="116"/>
        <v>38.783294279339188</v>
      </c>
      <c r="CB172" s="126">
        <f t="shared" si="116"/>
        <v>22.046384934573716</v>
      </c>
      <c r="CC172" s="127">
        <f t="shared" si="116"/>
        <v>17.770536208714613</v>
      </c>
    </row>
    <row r="173" spans="1:81">
      <c r="I173" s="65">
        <f t="shared" si="104"/>
        <v>42124</v>
      </c>
      <c r="J173" s="64"/>
      <c r="K173" s="43">
        <f t="shared" si="105"/>
        <v>1.0143037918470821E-2</v>
      </c>
      <c r="L173" s="34">
        <f t="shared" si="105"/>
        <v>1.03697369744713E-2</v>
      </c>
      <c r="M173" s="34">
        <v>9.5945885574479917E-3</v>
      </c>
      <c r="N173" s="42">
        <v>1.4987084784576332E-2</v>
      </c>
      <c r="O173" s="34">
        <v>9.7022424684405362E-3</v>
      </c>
      <c r="P173" s="24"/>
      <c r="Q173" s="237">
        <v>25249</v>
      </c>
      <c r="R173" s="246">
        <v>26113.41</v>
      </c>
      <c r="S173" s="246">
        <f t="shared" si="117"/>
        <v>22218.636500335433</v>
      </c>
      <c r="T173" s="242">
        <f t="shared" si="117"/>
        <v>21185.989433411538</v>
      </c>
      <c r="U173" s="63">
        <f t="shared" si="117"/>
        <v>22203.672705242072</v>
      </c>
      <c r="V173" s="24"/>
      <c r="W173" s="62">
        <f t="shared" si="84"/>
        <v>1.5248999999999999</v>
      </c>
      <c r="X173" s="61">
        <f t="shared" si="112"/>
        <v>1.6113409999999999</v>
      </c>
      <c r="Y173" s="61">
        <f t="shared" si="112"/>
        <v>1.2218636500335434</v>
      </c>
      <c r="Z173" s="60">
        <f t="shared" si="86"/>
        <v>1.1185989433411538</v>
      </c>
      <c r="AA173" s="24"/>
      <c r="AB173" s="43"/>
      <c r="AC173" s="34"/>
      <c r="AD173" s="34"/>
      <c r="AE173" s="42"/>
      <c r="AF173" s="24"/>
      <c r="AG173" s="43"/>
      <c r="AH173" s="34"/>
      <c r="AI173" s="34"/>
      <c r="AJ173" s="42"/>
      <c r="AK173" s="25"/>
      <c r="AL173" s="43">
        <f t="shared" si="113"/>
        <v>1.0143037918470821E-2</v>
      </c>
      <c r="AM173" s="34">
        <f t="shared" si="113"/>
        <v>1.03697369744713E-2</v>
      </c>
      <c r="AN173" s="34">
        <f t="shared" si="113"/>
        <v>9.5945885574479917E-3</v>
      </c>
      <c r="AO173" s="42">
        <f t="shared" si="113"/>
        <v>1.4987084784576332E-2</v>
      </c>
      <c r="AP173" s="34"/>
      <c r="AQ173" s="43">
        <f t="shared" si="114"/>
        <v>0</v>
      </c>
      <c r="AR173" s="34">
        <f t="shared" si="114"/>
        <v>0</v>
      </c>
      <c r="AS173" s="34">
        <f t="shared" si="114"/>
        <v>0</v>
      </c>
      <c r="AT173" s="42">
        <f t="shared" si="114"/>
        <v>0</v>
      </c>
      <c r="AU173" s="25"/>
      <c r="AV173" s="59">
        <f t="shared" si="89"/>
        <v>0</v>
      </c>
      <c r="AW173" s="30">
        <f t="shared" si="90"/>
        <v>0</v>
      </c>
      <c r="AX173" s="30">
        <f t="shared" si="91"/>
        <v>0</v>
      </c>
      <c r="AY173" s="58">
        <f t="shared" si="92"/>
        <v>0</v>
      </c>
      <c r="AZ173" s="25"/>
      <c r="BA173" s="43">
        <f t="shared" si="93"/>
        <v>-4.8440468661055114E-3</v>
      </c>
      <c r="BB173" s="34">
        <f t="shared" si="94"/>
        <v>-4.6173478101050325E-3</v>
      </c>
      <c r="BC173" s="34">
        <f t="shared" si="95"/>
        <v>-5.3924962271283405E-3</v>
      </c>
      <c r="BD173" s="57"/>
      <c r="BE173" s="25"/>
      <c r="BF173" s="43">
        <f>(Q173-(MAX($Q$3:Q173)))/(MAX($Q$3:Q173))</f>
        <v>-1.6713276952877588E-3</v>
      </c>
      <c r="BG173" s="34">
        <f>(R173-(MAX($R$3:R173)))/(MAX($R$3:R173))</f>
        <v>-1.2407322768239967E-3</v>
      </c>
      <c r="BH173" s="34">
        <f>(S173-(MAX($S$3:S173)))/(MAX($S$3:S173))</f>
        <v>-6.3728203350902329E-3</v>
      </c>
      <c r="BI173" s="42">
        <f>(T173-(MAX($T$3:T173)))/(MAX($T$3:T173))</f>
        <v>-4.8961226085379558E-5</v>
      </c>
      <c r="BJ173" s="25"/>
      <c r="BK173" s="43">
        <f t="shared" si="96"/>
        <v>0</v>
      </c>
      <c r="BL173" s="34">
        <f t="shared" si="97"/>
        <v>0</v>
      </c>
      <c r="BM173" s="34">
        <f t="shared" si="107"/>
        <v>0</v>
      </c>
      <c r="BN173" s="42">
        <f t="shared" si="98"/>
        <v>0</v>
      </c>
      <c r="BO173" s="25"/>
      <c r="BP173" s="37">
        <f t="shared" si="115"/>
        <v>648.68145977371944</v>
      </c>
      <c r="BQ173" s="36">
        <f t="shared" si="115"/>
        <v>666.40548412022076</v>
      </c>
      <c r="BR173" s="36">
        <f t="shared" si="115"/>
        <v>998.23548458823939</v>
      </c>
      <c r="BS173" s="38">
        <f t="shared" si="115"/>
        <v>1174.5937964826319</v>
      </c>
      <c r="BT173" s="25"/>
      <c r="BU173" s="43">
        <f t="shared" si="100"/>
        <v>0</v>
      </c>
      <c r="BV173" s="34">
        <f t="shared" si="101"/>
        <v>0</v>
      </c>
      <c r="BW173" s="34">
        <f t="shared" si="108"/>
        <v>0</v>
      </c>
      <c r="BX173" s="42">
        <f t="shared" si="102"/>
        <v>0</v>
      </c>
      <c r="BY173" s="25"/>
      <c r="BZ173" s="37">
        <f t="shared" si="116"/>
        <v>38.53273378388095</v>
      </c>
      <c r="CA173" s="36">
        <f t="shared" si="116"/>
        <v>38.783294279339188</v>
      </c>
      <c r="CB173" s="36">
        <f t="shared" si="116"/>
        <v>22.046384934573716</v>
      </c>
      <c r="CC173" s="38">
        <f t="shared" si="116"/>
        <v>17.770536208714613</v>
      </c>
    </row>
    <row r="174" spans="1:81">
      <c r="I174" s="65">
        <f t="shared" si="104"/>
        <v>42155</v>
      </c>
      <c r="J174" s="64"/>
      <c r="K174" s="43">
        <f t="shared" si="105"/>
        <v>-5.9919204720979558E-3</v>
      </c>
      <c r="L174" s="34">
        <f t="shared" si="105"/>
        <v>-5.7805548949754204E-3</v>
      </c>
      <c r="M174" s="34">
        <v>1.2858622825877575E-2</v>
      </c>
      <c r="N174" s="42">
        <v>7.3640807200305858E-3</v>
      </c>
      <c r="O174" s="34">
        <v>-6.3990786917640374E-3</v>
      </c>
      <c r="P174" s="24"/>
      <c r="Q174" s="237">
        <v>25097.71</v>
      </c>
      <c r="R174" s="246">
        <v>25962.46</v>
      </c>
      <c r="S174" s="246">
        <f t="shared" si="117"/>
        <v>22504.337566798524</v>
      </c>
      <c r="T174" s="242">
        <f t="shared" si="117"/>
        <v>21342.004769732896</v>
      </c>
      <c r="U174" s="63">
        <f t="shared" si="117"/>
        <v>22061.589656355056</v>
      </c>
      <c r="V174" s="24"/>
      <c r="W174" s="62">
        <f t="shared" si="84"/>
        <v>1.509771</v>
      </c>
      <c r="X174" s="61">
        <f t="shared" si="112"/>
        <v>1.5962459999999998</v>
      </c>
      <c r="Y174" s="61">
        <f t="shared" si="112"/>
        <v>1.2504337566798525</v>
      </c>
      <c r="Z174" s="60">
        <f t="shared" si="86"/>
        <v>1.1342004769732896</v>
      </c>
      <c r="AA174" s="24"/>
      <c r="AB174" s="43"/>
      <c r="AC174" s="34"/>
      <c r="AD174" s="34"/>
      <c r="AE174" s="42"/>
      <c r="AF174" s="24"/>
      <c r="AG174" s="43"/>
      <c r="AH174" s="34"/>
      <c r="AI174" s="34"/>
      <c r="AJ174" s="42"/>
      <c r="AK174" s="25"/>
      <c r="AL174" s="43">
        <f t="shared" si="113"/>
        <v>-5.9919204720979558E-3</v>
      </c>
      <c r="AM174" s="34">
        <f t="shared" si="113"/>
        <v>-5.7805548949754204E-3</v>
      </c>
      <c r="AN174" s="34">
        <f t="shared" si="113"/>
        <v>1.2858622825877575E-2</v>
      </c>
      <c r="AO174" s="42">
        <f t="shared" si="113"/>
        <v>7.3640807200305858E-3</v>
      </c>
      <c r="AP174" s="34"/>
      <c r="AQ174" s="43">
        <f t="shared" si="114"/>
        <v>-5.9919204720979558E-3</v>
      </c>
      <c r="AR174" s="34">
        <f t="shared" si="114"/>
        <v>-5.7805548949754204E-3</v>
      </c>
      <c r="AS174" s="34">
        <f t="shared" si="114"/>
        <v>0</v>
      </c>
      <c r="AT174" s="42">
        <f t="shared" si="114"/>
        <v>0</v>
      </c>
      <c r="AU174" s="25"/>
      <c r="AV174" s="59">
        <f t="shared" si="89"/>
        <v>0.35903110943946587</v>
      </c>
      <c r="AW174" s="30">
        <f t="shared" si="90"/>
        <v>0.33414814893824296</v>
      </c>
      <c r="AX174" s="30">
        <f t="shared" si="91"/>
        <v>0</v>
      </c>
      <c r="AY174" s="58">
        <f t="shared" si="92"/>
        <v>0</v>
      </c>
      <c r="AZ174" s="25"/>
      <c r="BA174" s="43">
        <f t="shared" si="93"/>
        <v>-1.3356001192128542E-2</v>
      </c>
      <c r="BB174" s="34">
        <f t="shared" si="94"/>
        <v>-1.3144635615006006E-2</v>
      </c>
      <c r="BC174" s="34">
        <f t="shared" si="95"/>
        <v>5.494542105846989E-3</v>
      </c>
      <c r="BD174" s="57"/>
      <c r="BE174" s="25"/>
      <c r="BF174" s="43">
        <f>(Q174-(MAX($Q$3:Q174)))/(MAX($Q$3:Q174))</f>
        <v>-7.6532337047527195E-3</v>
      </c>
      <c r="BG174" s="34">
        <f>(R174-(MAX($R$3:R174)))/(MAX($R$3:R174))</f>
        <v>-7.0141150507632925E-3</v>
      </c>
      <c r="BH174" s="34">
        <f>(S174-(MAX($S$3:S174)))/(MAX($S$3:S174))</f>
        <v>0</v>
      </c>
      <c r="BI174" s="42">
        <f>(T174-(MAX($T$3:T174)))/(MAX($T$3:T174))</f>
        <v>0</v>
      </c>
      <c r="BJ174" s="25"/>
      <c r="BK174" s="43">
        <f t="shared" si="96"/>
        <v>0</v>
      </c>
      <c r="BL174" s="34">
        <f t="shared" si="97"/>
        <v>0</v>
      </c>
      <c r="BM174" s="34">
        <f t="shared" si="107"/>
        <v>0</v>
      </c>
      <c r="BN174" s="42">
        <f t="shared" si="98"/>
        <v>0</v>
      </c>
      <c r="BO174" s="25"/>
      <c r="BP174" s="37">
        <f t="shared" si="115"/>
        <v>648.68145977371944</v>
      </c>
      <c r="BQ174" s="36">
        <f t="shared" si="115"/>
        <v>666.40548412022076</v>
      </c>
      <c r="BR174" s="36">
        <f t="shared" si="115"/>
        <v>998.23548458823939</v>
      </c>
      <c r="BS174" s="38">
        <f t="shared" si="115"/>
        <v>1174.5937964826319</v>
      </c>
      <c r="BT174" s="25"/>
      <c r="BU174" s="43">
        <f t="shared" si="100"/>
        <v>0</v>
      </c>
      <c r="BV174" s="34">
        <f t="shared" si="101"/>
        <v>0</v>
      </c>
      <c r="BW174" s="34">
        <f t="shared" si="108"/>
        <v>0</v>
      </c>
      <c r="BX174" s="42">
        <f t="shared" si="102"/>
        <v>0</v>
      </c>
      <c r="BY174" s="25"/>
      <c r="BZ174" s="37">
        <f t="shared" si="116"/>
        <v>38.53273378388095</v>
      </c>
      <c r="CA174" s="36">
        <f t="shared" si="116"/>
        <v>38.783294279339188</v>
      </c>
      <c r="CB174" s="36">
        <f t="shared" si="116"/>
        <v>22.046384934573716</v>
      </c>
      <c r="CC174" s="38">
        <f t="shared" si="116"/>
        <v>17.770536208714613</v>
      </c>
    </row>
    <row r="175" spans="1:81" s="69" customFormat="1">
      <c r="A175"/>
      <c r="B175" s="25"/>
      <c r="C175" s="24"/>
      <c r="D175" s="24"/>
      <c r="E175" s="24"/>
      <c r="F175" s="24"/>
      <c r="G175" s="24"/>
      <c r="H175"/>
      <c r="I175" s="112">
        <f t="shared" si="104"/>
        <v>42185</v>
      </c>
      <c r="J175" s="113"/>
      <c r="K175" s="114">
        <f t="shared" si="105"/>
        <v>-2.3173030527486427E-2</v>
      </c>
      <c r="L175" s="115">
        <f t="shared" si="105"/>
        <v>-2.2931571199339418E-2</v>
      </c>
      <c r="M175" s="115">
        <v>-1.9359166114135018E-2</v>
      </c>
      <c r="N175" s="116">
        <v>-1.9653458210841523E-2</v>
      </c>
      <c r="O175" s="115">
        <v>-2.3675960312016131E-2</v>
      </c>
      <c r="P175" s="111"/>
      <c r="Q175" s="236">
        <v>24516.12</v>
      </c>
      <c r="R175" s="245">
        <v>25367.1</v>
      </c>
      <c r="S175" s="245">
        <f t="shared" si="117"/>
        <v>22068.672357554304</v>
      </c>
      <c r="T175" s="241">
        <f t="shared" si="117"/>
        <v>20922.56057085537</v>
      </c>
      <c r="U175" s="117">
        <f t="shared" si="117"/>
        <v>21539.260335231207</v>
      </c>
      <c r="V175" s="111"/>
      <c r="W175" s="118">
        <f t="shared" si="84"/>
        <v>1.4516119999999999</v>
      </c>
      <c r="X175" s="119">
        <f t="shared" si="112"/>
        <v>1.5367099999999998</v>
      </c>
      <c r="Y175" s="119">
        <f t="shared" si="112"/>
        <v>1.2068672357554304</v>
      </c>
      <c r="Z175" s="120">
        <f t="shared" si="86"/>
        <v>1.0922560570855371</v>
      </c>
      <c r="AA175" s="111"/>
      <c r="AB175" s="114">
        <f>(Q175-Q172)/Q172</f>
        <v>-1.9177474958462559E-2</v>
      </c>
      <c r="AC175" s="115">
        <f>(R175-R172)/R172</f>
        <v>-1.850619452591188E-2</v>
      </c>
      <c r="AD175" s="115">
        <f>(S175-S172)/S172</f>
        <v>2.7803546134704924E-3</v>
      </c>
      <c r="AE175" s="116">
        <f>(T175-T172)/T172</f>
        <v>2.3666266230929324E-3</v>
      </c>
      <c r="AF175" s="111"/>
      <c r="AG175" s="114"/>
      <c r="AH175" s="115"/>
      <c r="AI175" s="115"/>
      <c r="AJ175" s="116"/>
      <c r="AK175" s="110"/>
      <c r="AL175" s="114">
        <f t="shared" si="113"/>
        <v>-2.3173030527486427E-2</v>
      </c>
      <c r="AM175" s="115">
        <f t="shared" si="113"/>
        <v>-2.2931571199339418E-2</v>
      </c>
      <c r="AN175" s="115">
        <f t="shared" si="113"/>
        <v>-1.9359166114135018E-2</v>
      </c>
      <c r="AO175" s="116">
        <f t="shared" si="113"/>
        <v>-1.9653458210841523E-2</v>
      </c>
      <c r="AP175" s="115"/>
      <c r="AQ175" s="114">
        <f t="shared" si="114"/>
        <v>-2.3173030527486427E-2</v>
      </c>
      <c r="AR175" s="115">
        <f t="shared" si="114"/>
        <v>-2.2931571199339418E-2</v>
      </c>
      <c r="AS175" s="115">
        <f t="shared" si="114"/>
        <v>-1.9359166114135018E-2</v>
      </c>
      <c r="AT175" s="116">
        <f t="shared" si="114"/>
        <v>-1.9653458210841523E-2</v>
      </c>
      <c r="AU175" s="110"/>
      <c r="AV175" s="121">
        <f t="shared" si="89"/>
        <v>5.3698934382781784</v>
      </c>
      <c r="AW175" s="122">
        <f t="shared" si="90"/>
        <v>5.2585695767037306</v>
      </c>
      <c r="AX175" s="122">
        <f t="shared" si="91"/>
        <v>3.7477731263467353</v>
      </c>
      <c r="AY175" s="123">
        <f t="shared" si="92"/>
        <v>3.862584196452941</v>
      </c>
      <c r="AZ175" s="110"/>
      <c r="BA175" s="114">
        <f t="shared" si="93"/>
        <v>-3.5195723166449033E-3</v>
      </c>
      <c r="BB175" s="115">
        <f t="shared" si="94"/>
        <v>-3.2781129884978943E-3</v>
      </c>
      <c r="BC175" s="115">
        <f t="shared" si="95"/>
        <v>2.9429209670650547E-4</v>
      </c>
      <c r="BD175" s="124"/>
      <c r="BE175" s="110"/>
      <c r="BF175" s="114">
        <f>(Q175-(MAX($Q$3:Q175)))/(MAX($Q$3:Q175))</f>
        <v>-3.0648915613964874E-2</v>
      </c>
      <c r="BG175" s="115">
        <f>(R175-(MAX($R$3:R175)))/(MAX($R$3:R175))</f>
        <v>-2.9784841571415734E-2</v>
      </c>
      <c r="BH175" s="115">
        <f>(S175-(MAX($S$3:S175)))/(MAX($S$3:S175))</f>
        <v>-1.9359166114134945E-2</v>
      </c>
      <c r="BI175" s="116">
        <f>(T175-(MAX($T$3:T175)))/(MAX($T$3:T175))</f>
        <v>-1.9653458210841489E-2</v>
      </c>
      <c r="BJ175" s="110"/>
      <c r="BK175" s="114">
        <f t="shared" si="96"/>
        <v>-1.9177474958462559E-2</v>
      </c>
      <c r="BL175" s="115">
        <f t="shared" si="97"/>
        <v>-1.850619452591188E-2</v>
      </c>
      <c r="BM175" s="115">
        <f t="shared" si="107"/>
        <v>2.7803546134704924E-3</v>
      </c>
      <c r="BN175" s="116">
        <f t="shared" si="98"/>
        <v>2.3666266230929324E-3</v>
      </c>
      <c r="BO175" s="110"/>
      <c r="BP175" s="125">
        <f t="shared" si="115"/>
        <v>636.24138732288998</v>
      </c>
      <c r="BQ175" s="126">
        <f t="shared" si="115"/>
        <v>654.07285459795753</v>
      </c>
      <c r="BR175" s="126">
        <f t="shared" si="115"/>
        <v>1001.0109332231443</v>
      </c>
      <c r="BS175" s="127">
        <f t="shared" si="115"/>
        <v>1177.3736214327073</v>
      </c>
      <c r="BT175" s="110"/>
      <c r="BU175" s="114">
        <f t="shared" si="100"/>
        <v>0</v>
      </c>
      <c r="BV175" s="115">
        <f t="shared" si="101"/>
        <v>0</v>
      </c>
      <c r="BW175" s="115">
        <f t="shared" si="108"/>
        <v>0</v>
      </c>
      <c r="BX175" s="116">
        <f t="shared" si="102"/>
        <v>0</v>
      </c>
      <c r="BY175" s="110"/>
      <c r="BZ175" s="125">
        <f t="shared" si="116"/>
        <v>38.53273378388095</v>
      </c>
      <c r="CA175" s="126">
        <f t="shared" si="116"/>
        <v>38.783294279339188</v>
      </c>
      <c r="CB175" s="126">
        <f t="shared" si="116"/>
        <v>22.046384934573716</v>
      </c>
      <c r="CC175" s="127">
        <f t="shared" si="116"/>
        <v>17.770536208714613</v>
      </c>
    </row>
    <row r="176" spans="1:81">
      <c r="I176" s="65">
        <f t="shared" si="104"/>
        <v>42216</v>
      </c>
      <c r="J176" s="64"/>
      <c r="K176" s="43">
        <f t="shared" si="105"/>
        <v>8.4152794161556077E-3</v>
      </c>
      <c r="L176" s="34">
        <f t="shared" si="105"/>
        <v>8.6446617863296105E-3</v>
      </c>
      <c r="M176" s="34">
        <v>2.0952081449742588E-2</v>
      </c>
      <c r="N176" s="42">
        <v>3.8039910277101185E-3</v>
      </c>
      <c r="O176" s="34">
        <v>7.9988817965801484E-3</v>
      </c>
      <c r="P176" s="24"/>
      <c r="Q176" s="237">
        <v>24722.43</v>
      </c>
      <c r="R176" s="246">
        <v>25586.39</v>
      </c>
      <c r="S176" s="246">
        <f t="shared" si="117"/>
        <v>22531.056978277466</v>
      </c>
      <c r="T176" s="242">
        <f t="shared" si="117"/>
        <v>21002.149803543627</v>
      </c>
      <c r="U176" s="63">
        <f t="shared" si="117"/>
        <v>21711.55033263849</v>
      </c>
      <c r="V176" s="24"/>
      <c r="W176" s="62">
        <f t="shared" si="84"/>
        <v>1.472243</v>
      </c>
      <c r="X176" s="61">
        <f t="shared" si="112"/>
        <v>1.5586389999999999</v>
      </c>
      <c r="Y176" s="61">
        <f t="shared" si="112"/>
        <v>1.2531056978277466</v>
      </c>
      <c r="Z176" s="60">
        <f t="shared" si="86"/>
        <v>1.1002149803543626</v>
      </c>
      <c r="AA176" s="24"/>
      <c r="AB176" s="43"/>
      <c r="AC176" s="34"/>
      <c r="AD176" s="34"/>
      <c r="AE176" s="42"/>
      <c r="AF176" s="24"/>
      <c r="AG176" s="43"/>
      <c r="AH176" s="34"/>
      <c r="AI176" s="34"/>
      <c r="AJ176" s="42"/>
      <c r="AK176" s="25"/>
      <c r="AL176" s="43">
        <f t="shared" si="113"/>
        <v>8.4152794161556077E-3</v>
      </c>
      <c r="AM176" s="34">
        <f t="shared" si="113"/>
        <v>8.6446617863296105E-3</v>
      </c>
      <c r="AN176" s="34">
        <f t="shared" si="113"/>
        <v>2.0952081449742588E-2</v>
      </c>
      <c r="AO176" s="42">
        <f t="shared" si="113"/>
        <v>3.8039910277101185E-3</v>
      </c>
      <c r="AP176" s="34"/>
      <c r="AQ176" s="43">
        <f t="shared" si="114"/>
        <v>0</v>
      </c>
      <c r="AR176" s="34">
        <f t="shared" si="114"/>
        <v>0</v>
      </c>
      <c r="AS176" s="34">
        <f t="shared" si="114"/>
        <v>0</v>
      </c>
      <c r="AT176" s="42">
        <f t="shared" si="114"/>
        <v>0</v>
      </c>
      <c r="AU176" s="25"/>
      <c r="AV176" s="59">
        <f t="shared" si="89"/>
        <v>0</v>
      </c>
      <c r="AW176" s="30">
        <f t="shared" si="90"/>
        <v>0</v>
      </c>
      <c r="AX176" s="30">
        <f t="shared" si="91"/>
        <v>0</v>
      </c>
      <c r="AY176" s="58">
        <f t="shared" si="92"/>
        <v>0</v>
      </c>
      <c r="AZ176" s="25"/>
      <c r="BA176" s="43">
        <f t="shared" si="93"/>
        <v>4.6112883884454892E-3</v>
      </c>
      <c r="BB176" s="34">
        <f t="shared" si="94"/>
        <v>4.8406707586194919E-3</v>
      </c>
      <c r="BC176" s="34">
        <f t="shared" si="95"/>
        <v>1.7148090422032469E-2</v>
      </c>
      <c r="BD176" s="57"/>
      <c r="BE176" s="25"/>
      <c r="BF176" s="43">
        <f>(Q176-(MAX($Q$3:Q176)))/(MAX($Q$3:Q176))</f>
        <v>-2.2491555386502937E-2</v>
      </c>
      <c r="BG176" s="34">
        <f>(R176-(MAX($R$3:R176)))/(MAX($R$3:R176))</f>
        <v>-2.1397659666830458E-2</v>
      </c>
      <c r="BH176" s="34">
        <f>(S176-(MAX($S$3:S176)))/(MAX($S$3:S176))</f>
        <v>0</v>
      </c>
      <c r="BI176" s="42">
        <f>(T176-(MAX($T$3:T176)))/(MAX($T$3:T176))</f>
        <v>-1.5924228761828821E-2</v>
      </c>
      <c r="BJ176" s="25"/>
      <c r="BK176" s="43">
        <f t="shared" si="96"/>
        <v>0</v>
      </c>
      <c r="BL176" s="34">
        <f t="shared" si="97"/>
        <v>0</v>
      </c>
      <c r="BM176" s="34">
        <f t="shared" si="107"/>
        <v>0</v>
      </c>
      <c r="BN176" s="42">
        <f t="shared" si="98"/>
        <v>0</v>
      </c>
      <c r="BO176" s="25"/>
      <c r="BP176" s="37">
        <f t="shared" si="115"/>
        <v>636.24138732288998</v>
      </c>
      <c r="BQ176" s="36">
        <f t="shared" si="115"/>
        <v>654.07285459795753</v>
      </c>
      <c r="BR176" s="36">
        <f t="shared" si="115"/>
        <v>1001.0109332231443</v>
      </c>
      <c r="BS176" s="38">
        <f t="shared" si="115"/>
        <v>1177.3736214327073</v>
      </c>
      <c r="BT176" s="25"/>
      <c r="BU176" s="43">
        <f t="shared" si="100"/>
        <v>0</v>
      </c>
      <c r="BV176" s="34">
        <f t="shared" si="101"/>
        <v>0</v>
      </c>
      <c r="BW176" s="34">
        <f t="shared" si="108"/>
        <v>0</v>
      </c>
      <c r="BX176" s="42">
        <f t="shared" si="102"/>
        <v>0</v>
      </c>
      <c r="BY176" s="25"/>
      <c r="BZ176" s="37">
        <f t="shared" si="116"/>
        <v>38.53273378388095</v>
      </c>
      <c r="CA176" s="36">
        <f t="shared" si="116"/>
        <v>38.783294279339188</v>
      </c>
      <c r="CB176" s="36">
        <f t="shared" si="116"/>
        <v>22.046384934573716</v>
      </c>
      <c r="CC176" s="38">
        <f t="shared" si="116"/>
        <v>17.770536208714613</v>
      </c>
    </row>
    <row r="177" spans="1:81">
      <c r="I177" s="65">
        <f t="shared" si="104"/>
        <v>42247</v>
      </c>
      <c r="J177" s="64"/>
      <c r="K177" s="43">
        <f t="shared" si="105"/>
        <v>-4.3291860872899601E-2</v>
      </c>
      <c r="L177" s="34">
        <f t="shared" si="105"/>
        <v>-4.3031861860934661E-2</v>
      </c>
      <c r="M177" s="34">
        <v>-6.0334206068073382E-2</v>
      </c>
      <c r="N177" s="42">
        <v>-5.9753394133615356E-2</v>
      </c>
      <c r="O177" s="34">
        <v>-4.2777614459747038E-2</v>
      </c>
      <c r="P177" s="24"/>
      <c r="Q177" s="237">
        <v>23652.15</v>
      </c>
      <c r="R177" s="246">
        <v>24485.360000000001</v>
      </c>
      <c r="S177" s="246">
        <f t="shared" si="117"/>
        <v>21171.663543618572</v>
      </c>
      <c r="T177" s="242">
        <f t="shared" si="117"/>
        <v>19747.200068679253</v>
      </c>
      <c r="U177" s="63">
        <f t="shared" si="117"/>
        <v>20782.782003185486</v>
      </c>
      <c r="V177" s="24"/>
      <c r="W177" s="62">
        <f t="shared" si="84"/>
        <v>1.3652150000000001</v>
      </c>
      <c r="X177" s="61">
        <f t="shared" si="112"/>
        <v>1.448536</v>
      </c>
      <c r="Y177" s="61">
        <f t="shared" si="112"/>
        <v>1.1171663543618571</v>
      </c>
      <c r="Z177" s="60">
        <f t="shared" si="86"/>
        <v>0.97472000686792526</v>
      </c>
      <c r="AA177" s="24"/>
      <c r="AB177" s="43"/>
      <c r="AC177" s="34"/>
      <c r="AD177" s="34"/>
      <c r="AE177" s="42"/>
      <c r="AF177" s="24"/>
      <c r="AG177" s="43"/>
      <c r="AH177" s="34"/>
      <c r="AI177" s="34"/>
      <c r="AJ177" s="42"/>
      <c r="AK177" s="25"/>
      <c r="AL177" s="43">
        <f t="shared" si="113"/>
        <v>-4.3291860872899601E-2</v>
      </c>
      <c r="AM177" s="34">
        <f t="shared" si="113"/>
        <v>-4.3031861860934661E-2</v>
      </c>
      <c r="AN177" s="34">
        <f t="shared" si="113"/>
        <v>-6.0334206068073382E-2</v>
      </c>
      <c r="AO177" s="42">
        <f t="shared" si="113"/>
        <v>-5.9753394133615356E-2</v>
      </c>
      <c r="AP177" s="34"/>
      <c r="AQ177" s="43">
        <f t="shared" si="114"/>
        <v>-4.3291860872899601E-2</v>
      </c>
      <c r="AR177" s="34">
        <f t="shared" si="114"/>
        <v>-4.3031861860934661E-2</v>
      </c>
      <c r="AS177" s="34">
        <f t="shared" si="114"/>
        <v>-6.0334206068073382E-2</v>
      </c>
      <c r="AT177" s="42">
        <f t="shared" si="114"/>
        <v>-5.9753394133615356E-2</v>
      </c>
      <c r="AU177" s="25"/>
      <c r="AV177" s="59">
        <f t="shared" si="89"/>
        <v>18.741852178384953</v>
      </c>
      <c r="AW177" s="30">
        <f t="shared" si="90"/>
        <v>18.517411352185633</v>
      </c>
      <c r="AX177" s="30">
        <f t="shared" si="91"/>
        <v>36.402164218647428</v>
      </c>
      <c r="AY177" s="58">
        <f t="shared" si="92"/>
        <v>35.704681104871774</v>
      </c>
      <c r="AZ177" s="25"/>
      <c r="BA177" s="43">
        <f t="shared" si="93"/>
        <v>1.6461533260715755E-2</v>
      </c>
      <c r="BB177" s="34">
        <f t="shared" si="94"/>
        <v>1.6721532272680695E-2</v>
      </c>
      <c r="BC177" s="34">
        <f t="shared" si="95"/>
        <v>-5.8081193445802537E-4</v>
      </c>
      <c r="BD177" s="57"/>
      <c r="BE177" s="25"/>
      <c r="BF177" s="43">
        <f>(Q177-(MAX($Q$3:Q177)))/(MAX($Q$3:Q177))</f>
        <v>-6.4809714972794918E-2</v>
      </c>
      <c r="BG177" s="34">
        <f>(R177-(MAX($R$3:R177)))/(MAX($R$3:R177))</f>
        <v>-6.3508740392834731E-2</v>
      </c>
      <c r="BH177" s="34">
        <f>(S177-(MAX($S$3:S177)))/(MAX($S$3:S177))</f>
        <v>-6.0334206068073319E-2</v>
      </c>
      <c r="BI177" s="42">
        <f>(T177-(MAX($T$3:T177)))/(MAX($T$3:T177))</f>
        <v>-7.472609617796476E-2</v>
      </c>
      <c r="BJ177" s="25"/>
      <c r="BK177" s="43">
        <f t="shared" si="96"/>
        <v>0</v>
      </c>
      <c r="BL177" s="34">
        <f t="shared" si="97"/>
        <v>0</v>
      </c>
      <c r="BM177" s="34">
        <f t="shared" si="107"/>
        <v>0</v>
      </c>
      <c r="BN177" s="42">
        <f t="shared" si="98"/>
        <v>0</v>
      </c>
      <c r="BO177" s="25"/>
      <c r="BP177" s="37">
        <f t="shared" si="115"/>
        <v>636.24138732288998</v>
      </c>
      <c r="BQ177" s="36">
        <f t="shared" si="115"/>
        <v>654.07285459795753</v>
      </c>
      <c r="BR177" s="36">
        <f t="shared" si="115"/>
        <v>1001.0109332231443</v>
      </c>
      <c r="BS177" s="38">
        <f t="shared" si="115"/>
        <v>1177.3736214327073</v>
      </c>
      <c r="BT177" s="25"/>
      <c r="BU177" s="43">
        <f t="shared" si="100"/>
        <v>0</v>
      </c>
      <c r="BV177" s="34">
        <f t="shared" si="101"/>
        <v>0</v>
      </c>
      <c r="BW177" s="34">
        <f t="shared" si="108"/>
        <v>0</v>
      </c>
      <c r="BX177" s="42">
        <f t="shared" si="102"/>
        <v>0</v>
      </c>
      <c r="BY177" s="25"/>
      <c r="BZ177" s="37">
        <f t="shared" si="116"/>
        <v>38.53273378388095</v>
      </c>
      <c r="CA177" s="36">
        <f t="shared" si="116"/>
        <v>38.783294279339188</v>
      </c>
      <c r="CB177" s="36">
        <f t="shared" si="116"/>
        <v>22.046384934573716</v>
      </c>
      <c r="CC177" s="38">
        <f t="shared" si="116"/>
        <v>17.770536208714613</v>
      </c>
    </row>
    <row r="178" spans="1:81" s="69" customFormat="1">
      <c r="A178"/>
      <c r="B178" s="25"/>
      <c r="C178" s="24"/>
      <c r="D178" s="24"/>
      <c r="E178" s="24"/>
      <c r="F178" s="24"/>
      <c r="G178" s="24"/>
      <c r="H178"/>
      <c r="I178" s="112">
        <f t="shared" si="104"/>
        <v>42277</v>
      </c>
      <c r="J178" s="113"/>
      <c r="K178" s="114">
        <f t="shared" si="105"/>
        <v>-2.1585352705779437E-2</v>
      </c>
      <c r="L178" s="115">
        <f t="shared" si="105"/>
        <v>-2.244443210146807E-2</v>
      </c>
      <c r="M178" s="115">
        <v>-2.4743563477429453E-2</v>
      </c>
      <c r="N178" s="116">
        <v>-2.7892479378942237E-2</v>
      </c>
      <c r="O178" s="115">
        <v>-2.3075734456183827E-2</v>
      </c>
      <c r="P178" s="111"/>
      <c r="Q178" s="236">
        <v>23141.61</v>
      </c>
      <c r="R178" s="245">
        <v>23935.8</v>
      </c>
      <c r="S178" s="245">
        <f t="shared" si="117"/>
        <v>20647.801142804266</v>
      </c>
      <c r="T178" s="241">
        <f t="shared" si="117"/>
        <v>19196.401697971771</v>
      </c>
      <c r="U178" s="117">
        <f t="shared" si="117"/>
        <v>20303.204044419221</v>
      </c>
      <c r="V178" s="111"/>
      <c r="W178" s="118">
        <f t="shared" si="84"/>
        <v>1.3141610000000001</v>
      </c>
      <c r="X178" s="119">
        <f t="shared" si="112"/>
        <v>1.3935799999999998</v>
      </c>
      <c r="Y178" s="119">
        <f t="shared" si="112"/>
        <v>1.0647801142804267</v>
      </c>
      <c r="Z178" s="120">
        <f t="shared" si="86"/>
        <v>0.91964016979717711</v>
      </c>
      <c r="AA178" s="111"/>
      <c r="AB178" s="114">
        <f>(Q178-Q175)/Q175</f>
        <v>-5.6065560129416825E-2</v>
      </c>
      <c r="AC178" s="115">
        <f>(R178-R175)/R175</f>
        <v>-5.6423477654126773E-2</v>
      </c>
      <c r="AD178" s="115">
        <f>(S178-S175)/S175</f>
        <v>-6.4384082183523844E-2</v>
      </c>
      <c r="AE178" s="116">
        <f>(T178-T175)/T175</f>
        <v>-8.250227628869182E-2</v>
      </c>
      <c r="AF178" s="111"/>
      <c r="AG178" s="114"/>
      <c r="AH178" s="115"/>
      <c r="AI178" s="115"/>
      <c r="AJ178" s="116"/>
      <c r="AK178" s="110"/>
      <c r="AL178" s="114">
        <f t="shared" si="113"/>
        <v>-2.1585352705779437E-2</v>
      </c>
      <c r="AM178" s="115">
        <f t="shared" si="113"/>
        <v>-2.244443210146807E-2</v>
      </c>
      <c r="AN178" s="115">
        <f t="shared" si="113"/>
        <v>-2.4743563477429453E-2</v>
      </c>
      <c r="AO178" s="116">
        <f t="shared" si="113"/>
        <v>-2.7892479378942237E-2</v>
      </c>
      <c r="AP178" s="115"/>
      <c r="AQ178" s="114">
        <f t="shared" si="114"/>
        <v>-2.1585352705779437E-2</v>
      </c>
      <c r="AR178" s="115">
        <f t="shared" si="114"/>
        <v>-2.244443210146807E-2</v>
      </c>
      <c r="AS178" s="115">
        <f t="shared" si="114"/>
        <v>-2.4743563477429453E-2</v>
      </c>
      <c r="AT178" s="116">
        <f t="shared" si="114"/>
        <v>-2.7892479378942237E-2</v>
      </c>
      <c r="AU178" s="110"/>
      <c r="AV178" s="121">
        <f t="shared" si="89"/>
        <v>4.6592745143289962</v>
      </c>
      <c r="AW178" s="122">
        <f t="shared" si="90"/>
        <v>5.037525323574104</v>
      </c>
      <c r="AX178" s="122">
        <f t="shared" si="91"/>
        <v>6.1224393356158071</v>
      </c>
      <c r="AY178" s="123">
        <f t="shared" si="92"/>
        <v>7.7799040590471789</v>
      </c>
      <c r="AZ178" s="110"/>
      <c r="BA178" s="114">
        <f t="shared" si="93"/>
        <v>6.3071266731627995E-3</v>
      </c>
      <c r="BB178" s="115">
        <f t="shared" si="94"/>
        <v>5.4480472774741662E-3</v>
      </c>
      <c r="BC178" s="115">
        <f t="shared" si="95"/>
        <v>3.1489159015127832E-3</v>
      </c>
      <c r="BD178" s="124"/>
      <c r="BE178" s="110"/>
      <c r="BF178" s="114">
        <f>(Q178-(MAX($Q$3:Q178)))/(MAX($Q$3:Q178))</f>
        <v>-8.4996127122125537E-2</v>
      </c>
      <c r="BG178" s="115">
        <f>(R178-(MAX($R$3:R178)))/(MAX($R$3:R178))</f>
        <v>-8.452775488270603E-2</v>
      </c>
      <c r="BH178" s="115">
        <f>(S178-(MAX($S$3:S178)))/(MAX($S$3:S178))</f>
        <v>-8.3584886287797089E-2</v>
      </c>
      <c r="BI178" s="116">
        <f>(T178-(MAX($T$3:T178)))/(MAX($T$3:T178))</f>
        <v>-0.10053427946019421</v>
      </c>
      <c r="BJ178" s="110"/>
      <c r="BK178" s="114">
        <f t="shared" si="96"/>
        <v>0</v>
      </c>
      <c r="BL178" s="115">
        <f t="shared" si="97"/>
        <v>0</v>
      </c>
      <c r="BM178" s="115">
        <f t="shared" si="107"/>
        <v>0</v>
      </c>
      <c r="BN178" s="116">
        <f t="shared" si="98"/>
        <v>0</v>
      </c>
      <c r="BO178" s="110"/>
      <c r="BP178" s="125">
        <f t="shared" si="115"/>
        <v>636.24138732288998</v>
      </c>
      <c r="BQ178" s="126">
        <f t="shared" si="115"/>
        <v>654.07285459795753</v>
      </c>
      <c r="BR178" s="126">
        <f t="shared" si="115"/>
        <v>1001.0109332231443</v>
      </c>
      <c r="BS178" s="127">
        <f t="shared" si="115"/>
        <v>1177.3736214327073</v>
      </c>
      <c r="BT178" s="110"/>
      <c r="BU178" s="114">
        <f t="shared" si="100"/>
        <v>-5.6065560129416825E-2</v>
      </c>
      <c r="BV178" s="115">
        <f t="shared" si="101"/>
        <v>-5.6423477654126773E-2</v>
      </c>
      <c r="BW178" s="115">
        <f t="shared" si="108"/>
        <v>-6.4384082183523844E-2</v>
      </c>
      <c r="BX178" s="116">
        <f t="shared" si="102"/>
        <v>-8.250227628869182E-2</v>
      </c>
      <c r="BY178" s="110"/>
      <c r="BZ178" s="125">
        <f t="shared" si="116"/>
        <v>36.37237448096996</v>
      </c>
      <c r="CA178" s="126">
        <f t="shared" si="116"/>
        <v>36.595005941215469</v>
      </c>
      <c r="CB178" s="126">
        <f t="shared" si="116"/>
        <v>20.626948675096518</v>
      </c>
      <c r="CC178" s="127">
        <f t="shared" si="116"/>
        <v>16.304426520625039</v>
      </c>
    </row>
    <row r="179" spans="1:81">
      <c r="I179" s="65">
        <f t="shared" si="104"/>
        <v>42308</v>
      </c>
      <c r="J179" s="64"/>
      <c r="K179" s="43">
        <f t="shared" si="105"/>
        <v>5.860439269350759E-2</v>
      </c>
      <c r="L179" s="34">
        <f t="shared" si="105"/>
        <v>5.8812740748168002E-2</v>
      </c>
      <c r="M179" s="34">
        <v>8.4354526535150853E-2</v>
      </c>
      <c r="N179" s="42">
        <v>7.3194345507146208E-2</v>
      </c>
      <c r="O179" s="34">
        <v>5.8259174389016621E-2</v>
      </c>
      <c r="P179" s="24"/>
      <c r="Q179" s="237">
        <v>24497.81</v>
      </c>
      <c r="R179" s="246">
        <v>25343.53</v>
      </c>
      <c r="S179" s="246">
        <f t="shared" si="117"/>
        <v>22389.536632197465</v>
      </c>
      <c r="T179" s="242">
        <f t="shared" si="117"/>
        <v>20601.469756347084</v>
      </c>
      <c r="U179" s="63">
        <f t="shared" si="117"/>
        <v>21486.051949498829</v>
      </c>
      <c r="V179" s="24"/>
      <c r="W179" s="62">
        <f t="shared" si="84"/>
        <v>1.4497810000000002</v>
      </c>
      <c r="X179" s="61">
        <f t="shared" si="112"/>
        <v>1.5343529999999999</v>
      </c>
      <c r="Y179" s="61">
        <f t="shared" si="112"/>
        <v>1.2389536632197464</v>
      </c>
      <c r="Z179" s="60">
        <f t="shared" si="86"/>
        <v>1.0601469756347084</v>
      </c>
      <c r="AA179" s="24"/>
      <c r="AB179" s="43"/>
      <c r="AC179" s="34"/>
      <c r="AD179" s="34"/>
      <c r="AE179" s="42"/>
      <c r="AF179" s="24"/>
      <c r="AG179" s="43"/>
      <c r="AH179" s="34"/>
      <c r="AI179" s="34"/>
      <c r="AJ179" s="42"/>
      <c r="AK179" s="25"/>
      <c r="AL179" s="43">
        <f t="shared" si="113"/>
        <v>5.860439269350759E-2</v>
      </c>
      <c r="AM179" s="34">
        <f t="shared" si="113"/>
        <v>5.8812740748168002E-2</v>
      </c>
      <c r="AN179" s="34">
        <f t="shared" si="113"/>
        <v>8.4354526535150853E-2</v>
      </c>
      <c r="AO179" s="42">
        <f t="shared" si="113"/>
        <v>7.3194345507146208E-2</v>
      </c>
      <c r="AP179" s="34"/>
      <c r="AQ179" s="43">
        <f t="shared" si="114"/>
        <v>0</v>
      </c>
      <c r="AR179" s="34">
        <f t="shared" si="114"/>
        <v>0</v>
      </c>
      <c r="AS179" s="34">
        <f t="shared" si="114"/>
        <v>0</v>
      </c>
      <c r="AT179" s="42">
        <f t="shared" si="114"/>
        <v>0</v>
      </c>
      <c r="AU179" s="25"/>
      <c r="AV179" s="59">
        <f t="shared" si="89"/>
        <v>0</v>
      </c>
      <c r="AW179" s="30">
        <f t="shared" si="90"/>
        <v>0</v>
      </c>
      <c r="AX179" s="30">
        <f t="shared" si="91"/>
        <v>0</v>
      </c>
      <c r="AY179" s="58">
        <f t="shared" si="92"/>
        <v>0</v>
      </c>
      <c r="AZ179" s="25"/>
      <c r="BA179" s="43">
        <f t="shared" si="93"/>
        <v>-1.4589952813638618E-2</v>
      </c>
      <c r="BB179" s="34">
        <f t="shared" si="94"/>
        <v>-1.4381604758978206E-2</v>
      </c>
      <c r="BC179" s="34">
        <f t="shared" si="95"/>
        <v>1.1160181028004645E-2</v>
      </c>
      <c r="BD179" s="57"/>
      <c r="BE179" s="25"/>
      <c r="BF179" s="43">
        <f>(Q179-(MAX($Q$3:Q179)))/(MAX($Q$3:Q179))</f>
        <v>-3.1372880839910335E-2</v>
      </c>
      <c r="BG179" s="34">
        <f>(R179-(MAX($R$3:R179)))/(MAX($R$3:R179))</f>
        <v>-3.068632306847931E-2</v>
      </c>
      <c r="BH179" s="34">
        <f>(S179-(MAX($S$3:S179)))/(MAX($S$3:S179))</f>
        <v>-6.2811232609478653E-3</v>
      </c>
      <c r="BI179" s="42">
        <f>(T179-(MAX($T$3:T179)))/(MAX($T$3:T179))</f>
        <v>-3.4698474739169503E-2</v>
      </c>
      <c r="BJ179" s="25"/>
      <c r="BK179" s="43">
        <f t="shared" si="96"/>
        <v>0</v>
      </c>
      <c r="BL179" s="34">
        <f t="shared" si="97"/>
        <v>0</v>
      </c>
      <c r="BM179" s="34">
        <f t="shared" si="107"/>
        <v>0</v>
      </c>
      <c r="BN179" s="42">
        <f t="shared" si="98"/>
        <v>0</v>
      </c>
      <c r="BO179" s="25"/>
      <c r="BP179" s="37">
        <f t="shared" si="115"/>
        <v>636.24138732288998</v>
      </c>
      <c r="BQ179" s="36">
        <f t="shared" si="115"/>
        <v>654.07285459795753</v>
      </c>
      <c r="BR179" s="36">
        <f t="shared" si="115"/>
        <v>1001.0109332231443</v>
      </c>
      <c r="BS179" s="38">
        <f t="shared" si="115"/>
        <v>1177.3736214327073</v>
      </c>
      <c r="BT179" s="25"/>
      <c r="BU179" s="43">
        <f t="shared" si="100"/>
        <v>0</v>
      </c>
      <c r="BV179" s="34">
        <f t="shared" si="101"/>
        <v>0</v>
      </c>
      <c r="BW179" s="34">
        <f t="shared" si="108"/>
        <v>0</v>
      </c>
      <c r="BX179" s="42">
        <f t="shared" si="102"/>
        <v>0</v>
      </c>
      <c r="BY179" s="25"/>
      <c r="BZ179" s="37">
        <f t="shared" si="116"/>
        <v>36.37237448096996</v>
      </c>
      <c r="CA179" s="36">
        <f t="shared" si="116"/>
        <v>36.595005941215469</v>
      </c>
      <c r="CB179" s="36">
        <f t="shared" si="116"/>
        <v>20.626948675096518</v>
      </c>
      <c r="CC179" s="38">
        <f t="shared" si="116"/>
        <v>16.304426520625039</v>
      </c>
    </row>
    <row r="180" spans="1:81">
      <c r="I180" s="65">
        <f t="shared" si="104"/>
        <v>42338</v>
      </c>
      <c r="J180" s="64"/>
      <c r="K180" s="43">
        <f t="shared" si="105"/>
        <v>5.9184882240492787E-3</v>
      </c>
      <c r="L180" s="34">
        <f t="shared" si="105"/>
        <v>7.1410730865038019E-3</v>
      </c>
      <c r="M180" s="34">
        <v>2.9731384304618746E-3</v>
      </c>
      <c r="N180" s="42">
        <v>5.0965522185144607E-3</v>
      </c>
      <c r="O180" s="34">
        <v>5.5282629876347578E-3</v>
      </c>
      <c r="P180" s="24"/>
      <c r="Q180" s="237">
        <v>24642.799999999999</v>
      </c>
      <c r="R180" s="246">
        <v>25524.51</v>
      </c>
      <c r="S180" s="246">
        <f t="shared" si="117"/>
        <v>22456.103823998885</v>
      </c>
      <c r="T180" s="242">
        <f t="shared" si="117"/>
        <v>20706.466222738454</v>
      </c>
      <c r="U180" s="63">
        <f t="shared" si="117"/>
        <v>21604.832495241641</v>
      </c>
      <c r="V180" s="24"/>
      <c r="W180" s="62">
        <f t="shared" si="84"/>
        <v>1.46428</v>
      </c>
      <c r="X180" s="61">
        <f t="shared" si="112"/>
        <v>1.5524509999999998</v>
      </c>
      <c r="Y180" s="61">
        <f t="shared" si="112"/>
        <v>1.2456103823998885</v>
      </c>
      <c r="Z180" s="60">
        <f t="shared" si="86"/>
        <v>1.0706466222738453</v>
      </c>
      <c r="AA180" s="24"/>
      <c r="AB180" s="43"/>
      <c r="AC180" s="34"/>
      <c r="AD180" s="34"/>
      <c r="AE180" s="42"/>
      <c r="AF180" s="24"/>
      <c r="AG180" s="43"/>
      <c r="AH180" s="34"/>
      <c r="AI180" s="34"/>
      <c r="AJ180" s="42"/>
      <c r="AK180" s="25"/>
      <c r="AL180" s="43">
        <f t="shared" si="113"/>
        <v>5.9184882240492787E-3</v>
      </c>
      <c r="AM180" s="34">
        <f t="shared" si="113"/>
        <v>7.1410730865038019E-3</v>
      </c>
      <c r="AN180" s="34">
        <f t="shared" si="113"/>
        <v>2.9731384304618746E-3</v>
      </c>
      <c r="AO180" s="42">
        <f t="shared" si="113"/>
        <v>5.0965522185144607E-3</v>
      </c>
      <c r="AP180" s="34"/>
      <c r="AQ180" s="43">
        <f t="shared" si="114"/>
        <v>0</v>
      </c>
      <c r="AR180" s="34">
        <f t="shared" si="114"/>
        <v>0</v>
      </c>
      <c r="AS180" s="34">
        <f t="shared" si="114"/>
        <v>0</v>
      </c>
      <c r="AT180" s="42">
        <f t="shared" si="114"/>
        <v>0</v>
      </c>
      <c r="AU180" s="25"/>
      <c r="AV180" s="59">
        <f t="shared" si="89"/>
        <v>0</v>
      </c>
      <c r="AW180" s="30">
        <f t="shared" si="90"/>
        <v>0</v>
      </c>
      <c r="AX180" s="30">
        <f t="shared" si="91"/>
        <v>0</v>
      </c>
      <c r="AY180" s="58">
        <f t="shared" si="92"/>
        <v>0</v>
      </c>
      <c r="AZ180" s="25"/>
      <c r="BA180" s="43">
        <f t="shared" si="93"/>
        <v>8.2193600553481794E-4</v>
      </c>
      <c r="BB180" s="34">
        <f t="shared" si="94"/>
        <v>2.0445208679893412E-3</v>
      </c>
      <c r="BC180" s="34">
        <f t="shared" si="95"/>
        <v>-2.1234137880525861E-3</v>
      </c>
      <c r="BD180" s="57"/>
      <c r="BE180" s="25"/>
      <c r="BF180" s="43">
        <f>(Q180-(MAX($Q$3:Q180)))/(MAX($Q$3:Q180))</f>
        <v>-2.5640072641666518E-2</v>
      </c>
      <c r="BG180" s="34">
        <f>(R180-(MAX($R$3:R180)))/(MAX($R$3:R180))</f>
        <v>-2.3764383257763668E-2</v>
      </c>
      <c r="BH180" s="34">
        <f>(S180-(MAX($S$3:S180)))/(MAX($S$3:S180))</f>
        <v>-3.3266594794396126E-3</v>
      </c>
      <c r="BI180" s="42">
        <f>(T180-(MAX($T$3:T180)))/(MAX($T$3:T180))</f>
        <v>-2.977876510906596E-2</v>
      </c>
      <c r="BJ180" s="25"/>
      <c r="BK180" s="43">
        <f t="shared" si="96"/>
        <v>0</v>
      </c>
      <c r="BL180" s="34">
        <f t="shared" si="97"/>
        <v>0</v>
      </c>
      <c r="BM180" s="34">
        <f t="shared" si="107"/>
        <v>0</v>
      </c>
      <c r="BN180" s="42">
        <f t="shared" si="98"/>
        <v>0</v>
      </c>
      <c r="BO180" s="25"/>
      <c r="BP180" s="37">
        <f t="shared" ref="BP180:BS195" si="118">BP179*(1+BK180)</f>
        <v>636.24138732288998</v>
      </c>
      <c r="BQ180" s="36">
        <f t="shared" si="118"/>
        <v>654.07285459795753</v>
      </c>
      <c r="BR180" s="36">
        <f t="shared" si="118"/>
        <v>1001.0109332231443</v>
      </c>
      <c r="BS180" s="38">
        <f t="shared" si="118"/>
        <v>1177.3736214327073</v>
      </c>
      <c r="BT180" s="25"/>
      <c r="BU180" s="43">
        <f t="shared" si="100"/>
        <v>0</v>
      </c>
      <c r="BV180" s="34">
        <f t="shared" si="101"/>
        <v>0</v>
      </c>
      <c r="BW180" s="34">
        <f t="shared" si="108"/>
        <v>0</v>
      </c>
      <c r="BX180" s="42">
        <f t="shared" si="102"/>
        <v>0</v>
      </c>
      <c r="BY180" s="25"/>
      <c r="BZ180" s="37">
        <f t="shared" ref="BZ180:CC195" si="119">BZ179*(1+BU180)</f>
        <v>36.37237448096996</v>
      </c>
      <c r="CA180" s="36">
        <f t="shared" si="119"/>
        <v>36.595005941215469</v>
      </c>
      <c r="CB180" s="36">
        <f t="shared" si="119"/>
        <v>20.626948675096518</v>
      </c>
      <c r="CC180" s="38">
        <f t="shared" si="119"/>
        <v>16.304426520625039</v>
      </c>
    </row>
    <row r="181" spans="1:81" s="41" customFormat="1" ht="15" thickBot="1">
      <c r="A181"/>
      <c r="B181" s="25"/>
      <c r="C181" s="24"/>
      <c r="D181" s="24"/>
      <c r="E181" s="24"/>
      <c r="F181" s="24"/>
      <c r="G181" s="24"/>
      <c r="H181"/>
      <c r="I181" s="56">
        <f t="shared" si="104"/>
        <v>42369</v>
      </c>
      <c r="J181" s="55"/>
      <c r="K181" s="46">
        <f t="shared" si="105"/>
        <v>-2.3472170370250067E-2</v>
      </c>
      <c r="L181" s="45">
        <f t="shared" si="105"/>
        <v>-2.3140894771339404E-2</v>
      </c>
      <c r="M181" s="45">
        <v>-1.5771960729775159E-2</v>
      </c>
      <c r="N181" s="44">
        <v>-1.6805376772909719E-2</v>
      </c>
      <c r="O181" s="45">
        <v>-2.3924742920262365E-2</v>
      </c>
      <c r="P181" s="39"/>
      <c r="Q181" s="238">
        <v>24064.38</v>
      </c>
      <c r="R181" s="247">
        <v>24933.85</v>
      </c>
      <c r="S181" s="247">
        <f t="shared" ref="S181:U196" si="120">S180*(1+M181)</f>
        <v>22101.927036343022</v>
      </c>
      <c r="T181" s="243">
        <f t="shared" si="120"/>
        <v>20358.486256229804</v>
      </c>
      <c r="U181" s="54">
        <f t="shared" si="120"/>
        <v>21087.942431957654</v>
      </c>
      <c r="V181" s="39"/>
      <c r="W181" s="53">
        <f t="shared" si="84"/>
        <v>1.4064380000000001</v>
      </c>
      <c r="X181" s="52">
        <f t="shared" si="112"/>
        <v>1.493385</v>
      </c>
      <c r="Y181" s="52">
        <f t="shared" si="112"/>
        <v>1.2101927036343023</v>
      </c>
      <c r="Z181" s="51">
        <f t="shared" si="86"/>
        <v>1.0358486256229804</v>
      </c>
      <c r="AA181" s="39"/>
      <c r="AB181" s="46">
        <f>(Q181-Q178)/Q178</f>
        <v>3.9874926593266434E-2</v>
      </c>
      <c r="AC181" s="45">
        <f>(R181-R178)/R178</f>
        <v>4.1696956024030923E-2</v>
      </c>
      <c r="AD181" s="45">
        <f>(S181-S178)/S178</f>
        <v>7.0425217846768973E-2</v>
      </c>
      <c r="AE181" s="44">
        <f>(T181-T178)/T178</f>
        <v>6.0536582664907211E-2</v>
      </c>
      <c r="AF181" s="39"/>
      <c r="AG181" s="46">
        <f>(Q181-Q169)/Q169</f>
        <v>-3.5978768152228301E-2</v>
      </c>
      <c r="AH181" s="45">
        <f>(R181-R169)/R169</f>
        <v>-3.2510466907499397E-2</v>
      </c>
      <c r="AI181" s="45">
        <f>(S181-S169)/S169</f>
        <v>1.3837599218982422E-2</v>
      </c>
      <c r="AJ181" s="44">
        <f>(T181-T169)/T169</f>
        <v>-3.1344192622507545E-2</v>
      </c>
      <c r="AK181" s="40"/>
      <c r="AL181" s="46">
        <f t="shared" si="113"/>
        <v>-2.3472170370250067E-2</v>
      </c>
      <c r="AM181" s="45">
        <f t="shared" si="113"/>
        <v>-2.3140894771339404E-2</v>
      </c>
      <c r="AN181" s="45">
        <f t="shared" si="113"/>
        <v>-1.5771960729775159E-2</v>
      </c>
      <c r="AO181" s="44">
        <f t="shared" si="113"/>
        <v>-1.6805376772909719E-2</v>
      </c>
      <c r="AP181" s="45"/>
      <c r="AQ181" s="46">
        <f t="shared" si="114"/>
        <v>-2.3472170370250067E-2</v>
      </c>
      <c r="AR181" s="45">
        <f t="shared" si="114"/>
        <v>-2.3140894771339404E-2</v>
      </c>
      <c r="AS181" s="45">
        <f t="shared" si="114"/>
        <v>-1.5771960729775159E-2</v>
      </c>
      <c r="AT181" s="44">
        <f t="shared" si="114"/>
        <v>-1.6805376772909719E-2</v>
      </c>
      <c r="AU181" s="40"/>
      <c r="AV181" s="50">
        <f t="shared" si="89"/>
        <v>5.509427818900452</v>
      </c>
      <c r="AW181" s="49">
        <f t="shared" si="90"/>
        <v>5.355010108182034</v>
      </c>
      <c r="AX181" s="49">
        <f t="shared" si="91"/>
        <v>2.4875474526156975</v>
      </c>
      <c r="AY181" s="48">
        <f t="shared" si="92"/>
        <v>2.8242068847945347</v>
      </c>
      <c r="AZ181" s="40"/>
      <c r="BA181" s="46">
        <f t="shared" si="93"/>
        <v>-6.666793597340348E-3</v>
      </c>
      <c r="BB181" s="45">
        <f t="shared" si="94"/>
        <v>-6.335517998429685E-3</v>
      </c>
      <c r="BC181" s="45">
        <f t="shared" si="95"/>
        <v>1.0334160431345607E-3</v>
      </c>
      <c r="BD181" s="47"/>
      <c r="BE181" s="40"/>
      <c r="BF181" s="46">
        <f>(Q181-(MAX($Q$3:Q181)))/(MAX($Q$3:Q181))</f>
        <v>-4.8510414858565797E-2</v>
      </c>
      <c r="BG181" s="45">
        <f>(R181-(MAX($R$3:R181)))/(MAX($R$3:R181))</f>
        <v>-4.6355348936829369E-2</v>
      </c>
      <c r="BH181" s="45">
        <f>(S181-(MAX($S$3:S181)))/(MAX($S$3:S181))</f>
        <v>-1.9046152266543638E-2</v>
      </c>
      <c r="BI181" s="44">
        <f>(T181-(MAX($T$3:T181)))/(MAX($T$3:T181))</f>
        <v>-4.6083698514485932E-2</v>
      </c>
      <c r="BJ181" s="40"/>
      <c r="BK181" s="46">
        <f t="shared" si="96"/>
        <v>3.9874926593266434E-2</v>
      </c>
      <c r="BL181" s="45">
        <f t="shared" si="97"/>
        <v>4.1696956024030923E-2</v>
      </c>
      <c r="BM181" s="45">
        <f t="shared" si="107"/>
        <v>7.0425217846768973E-2</v>
      </c>
      <c r="BN181" s="44">
        <f t="shared" si="98"/>
        <v>6.0536582664907211E-2</v>
      </c>
      <c r="BO181" s="40"/>
      <c r="BP181" s="68">
        <f t="shared" si="118"/>
        <v>661.61146593798821</v>
      </c>
      <c r="BQ181" s="67">
        <f t="shared" si="118"/>
        <v>681.34570165264097</v>
      </c>
      <c r="BR181" s="67">
        <f t="shared" si="118"/>
        <v>1071.5073462623818</v>
      </c>
      <c r="BS181" s="66">
        <f t="shared" si="118"/>
        <v>1248.6477969940495</v>
      </c>
      <c r="BT181" s="40"/>
      <c r="BU181" s="46">
        <f t="shared" si="100"/>
        <v>0</v>
      </c>
      <c r="BV181" s="45">
        <f t="shared" si="101"/>
        <v>0</v>
      </c>
      <c r="BW181" s="45">
        <f t="shared" si="108"/>
        <v>0</v>
      </c>
      <c r="BX181" s="44">
        <f t="shared" si="102"/>
        <v>0</v>
      </c>
      <c r="BY181" s="40"/>
      <c r="BZ181" s="68">
        <f t="shared" si="119"/>
        <v>36.37237448096996</v>
      </c>
      <c r="CA181" s="67">
        <f t="shared" si="119"/>
        <v>36.595005941215469</v>
      </c>
      <c r="CB181" s="67">
        <f t="shared" si="119"/>
        <v>20.626948675096518</v>
      </c>
      <c r="CC181" s="66">
        <f t="shared" si="119"/>
        <v>16.304426520625039</v>
      </c>
    </row>
    <row r="182" spans="1:81">
      <c r="I182" s="65">
        <f t="shared" si="104"/>
        <v>42400</v>
      </c>
      <c r="J182" s="64"/>
      <c r="K182" s="43">
        <f t="shared" si="105"/>
        <v>-3.0415078219343306E-2</v>
      </c>
      <c r="L182" s="34">
        <f t="shared" si="105"/>
        <v>-3.0138145533080474E-2</v>
      </c>
      <c r="M182" s="34">
        <v>-4.9623194473518928E-2</v>
      </c>
      <c r="N182" s="42">
        <v>-4.8811759239899333E-2</v>
      </c>
      <c r="O182" s="34">
        <v>-2.9810672108304792E-2</v>
      </c>
      <c r="P182" s="24"/>
      <c r="Q182" s="237">
        <v>23332.46</v>
      </c>
      <c r="R182" s="246">
        <v>24182.39</v>
      </c>
      <c r="S182" s="246">
        <f t="shared" si="120"/>
        <v>21005.158812779046</v>
      </c>
      <c r="T182" s="242">
        <f t="shared" si="120"/>
        <v>19364.752726601917</v>
      </c>
      <c r="U182" s="63">
        <f t="shared" si="120"/>
        <v>20459.296694679757</v>
      </c>
      <c r="V182" s="24"/>
      <c r="W182" s="62">
        <f t="shared" si="84"/>
        <v>1.3332459999999999</v>
      </c>
      <c r="X182" s="61">
        <f t="shared" si="112"/>
        <v>1.418239</v>
      </c>
      <c r="Y182" s="61">
        <f t="shared" si="112"/>
        <v>1.1005158812779046</v>
      </c>
      <c r="Z182" s="60">
        <f t="shared" si="86"/>
        <v>0.9364752726601917</v>
      </c>
      <c r="AA182" s="24"/>
      <c r="AB182" s="43"/>
      <c r="AC182" s="34"/>
      <c r="AD182" s="34"/>
      <c r="AE182" s="42"/>
      <c r="AF182" s="24"/>
      <c r="AG182" s="43"/>
      <c r="AH182" s="34"/>
      <c r="AI182" s="34"/>
      <c r="AJ182" s="42"/>
      <c r="AK182" s="25"/>
      <c r="AL182" s="43">
        <f t="shared" si="113"/>
        <v>-3.0415078219343306E-2</v>
      </c>
      <c r="AM182" s="34">
        <f t="shared" si="113"/>
        <v>-3.0138145533080474E-2</v>
      </c>
      <c r="AN182" s="34">
        <f t="shared" si="113"/>
        <v>-4.9623194473518928E-2</v>
      </c>
      <c r="AO182" s="42">
        <f t="shared" si="113"/>
        <v>-4.8811759239899333E-2</v>
      </c>
      <c r="AP182" s="34"/>
      <c r="AQ182" s="43">
        <f t="shared" si="114"/>
        <v>-3.0415078219343306E-2</v>
      </c>
      <c r="AR182" s="34">
        <f t="shared" si="114"/>
        <v>-3.0138145533080474E-2</v>
      </c>
      <c r="AS182" s="34">
        <f t="shared" si="114"/>
        <v>-4.9623194473518928E-2</v>
      </c>
      <c r="AT182" s="42">
        <f t="shared" si="114"/>
        <v>-4.8811759239899333E-2</v>
      </c>
      <c r="AU182" s="25"/>
      <c r="AV182" s="59">
        <f t="shared" si="89"/>
        <v>9.250769830887716</v>
      </c>
      <c r="AW182" s="30">
        <f t="shared" si="90"/>
        <v>9.0830781617313843</v>
      </c>
      <c r="AX182" s="30">
        <f t="shared" si="91"/>
        <v>24.624614297566801</v>
      </c>
      <c r="AY182" s="58">
        <f t="shared" si="92"/>
        <v>23.825878400938979</v>
      </c>
      <c r="AZ182" s="25"/>
      <c r="BA182" s="43">
        <f t="shared" si="93"/>
        <v>1.8396681020556027E-2</v>
      </c>
      <c r="BB182" s="34">
        <f t="shared" si="94"/>
        <v>1.8673613706818859E-2</v>
      </c>
      <c r="BC182" s="34">
        <f t="shared" si="95"/>
        <v>-8.1143523361959513E-4</v>
      </c>
      <c r="BD182" s="57"/>
      <c r="BE182" s="25"/>
      <c r="BF182" s="43">
        <f>(Q182-(MAX($Q$3:Q182)))/(MAX($Q$3:Q182))</f>
        <v>-7.7450045015533084E-2</v>
      </c>
      <c r="BG182" s="34">
        <f>(R182-(MAX($R$3:R182)))/(MAX($R$3:R182))</f>
        <v>-7.5096430217414967E-2</v>
      </c>
      <c r="BH182" s="34">
        <f>(S182-(MAX($S$3:S182)))/(MAX($S$3:S182))</f>
        <v>-6.7724215822167672E-2</v>
      </c>
      <c r="BI182" s="42">
        <f>(T182-(MAX($T$3:T182)))/(MAX($T$3:T182))</f>
        <v>-9.2646031357611999E-2</v>
      </c>
      <c r="BJ182" s="25"/>
      <c r="BK182" s="43">
        <f t="shared" si="96"/>
        <v>0</v>
      </c>
      <c r="BL182" s="34">
        <f t="shared" si="97"/>
        <v>0</v>
      </c>
      <c r="BM182" s="34">
        <f t="shared" si="107"/>
        <v>0</v>
      </c>
      <c r="BN182" s="42">
        <f t="shared" si="98"/>
        <v>0</v>
      </c>
      <c r="BO182" s="25"/>
      <c r="BP182" s="37">
        <f t="shared" si="118"/>
        <v>661.61146593798821</v>
      </c>
      <c r="BQ182" s="36">
        <f t="shared" si="118"/>
        <v>681.34570165264097</v>
      </c>
      <c r="BR182" s="36">
        <f t="shared" si="118"/>
        <v>1071.5073462623818</v>
      </c>
      <c r="BS182" s="38">
        <f t="shared" si="118"/>
        <v>1248.6477969940495</v>
      </c>
      <c r="BT182" s="25"/>
      <c r="BU182" s="43">
        <f t="shared" si="100"/>
        <v>0</v>
      </c>
      <c r="BV182" s="34">
        <f t="shared" si="101"/>
        <v>0</v>
      </c>
      <c r="BW182" s="34">
        <f t="shared" si="108"/>
        <v>0</v>
      </c>
      <c r="BX182" s="42">
        <f t="shared" si="102"/>
        <v>0</v>
      </c>
      <c r="BY182" s="25"/>
      <c r="BZ182" s="37">
        <f t="shared" si="119"/>
        <v>36.37237448096996</v>
      </c>
      <c r="CA182" s="36">
        <f t="shared" si="119"/>
        <v>36.595005941215469</v>
      </c>
      <c r="CB182" s="36">
        <f t="shared" si="119"/>
        <v>20.626948675096518</v>
      </c>
      <c r="CC182" s="38">
        <f t="shared" si="119"/>
        <v>16.304426520625039</v>
      </c>
    </row>
    <row r="183" spans="1:81">
      <c r="I183" s="65">
        <f t="shared" si="104"/>
        <v>42429</v>
      </c>
      <c r="J183" s="64"/>
      <c r="K183" s="43">
        <f t="shared" si="105"/>
        <v>2.335587417700502E-2</v>
      </c>
      <c r="L183" s="34">
        <f t="shared" si="105"/>
        <v>2.3529105270405415E-2</v>
      </c>
      <c r="M183" s="34">
        <v>-1.3491338010330756E-3</v>
      </c>
      <c r="N183" s="42">
        <v>5.5273301485960769E-3</v>
      </c>
      <c r="O183" s="34">
        <v>2.1730663770683778E-2</v>
      </c>
      <c r="P183" s="24"/>
      <c r="Q183" s="237">
        <v>23877.41</v>
      </c>
      <c r="R183" s="246">
        <v>24751.38</v>
      </c>
      <c r="S183" s="246">
        <f t="shared" si="120"/>
        <v>20976.820043028656</v>
      </c>
      <c r="T183" s="242">
        <f t="shared" si="120"/>
        <v>19471.788108167773</v>
      </c>
      <c r="U183" s="63">
        <f t="shared" si="120"/>
        <v>20903.890792136506</v>
      </c>
      <c r="V183" s="24"/>
      <c r="W183" s="62">
        <f t="shared" si="84"/>
        <v>1.3877409999999999</v>
      </c>
      <c r="X183" s="61">
        <f t="shared" si="112"/>
        <v>1.4751380000000001</v>
      </c>
      <c r="Y183" s="61">
        <f t="shared" si="112"/>
        <v>1.0976820043028657</v>
      </c>
      <c r="Z183" s="60">
        <f t="shared" si="86"/>
        <v>0.94717881081677735</v>
      </c>
      <c r="AA183" s="24"/>
      <c r="AB183" s="43"/>
      <c r="AC183" s="34"/>
      <c r="AD183" s="34"/>
      <c r="AE183" s="42"/>
      <c r="AF183" s="24"/>
      <c r="AG183" s="43"/>
      <c r="AH183" s="34"/>
      <c r="AI183" s="34"/>
      <c r="AJ183" s="42"/>
      <c r="AK183" s="25"/>
      <c r="AL183" s="43">
        <f t="shared" si="113"/>
        <v>2.335587417700502E-2</v>
      </c>
      <c r="AM183" s="34">
        <f t="shared" si="113"/>
        <v>2.3529105270405415E-2</v>
      </c>
      <c r="AN183" s="34">
        <f t="shared" si="113"/>
        <v>-1.3491338010330756E-3</v>
      </c>
      <c r="AO183" s="42">
        <f t="shared" si="113"/>
        <v>5.5273301485960769E-3</v>
      </c>
      <c r="AP183" s="34"/>
      <c r="AQ183" s="43">
        <f t="shared" si="114"/>
        <v>0</v>
      </c>
      <c r="AR183" s="34">
        <f t="shared" si="114"/>
        <v>0</v>
      </c>
      <c r="AS183" s="34">
        <f t="shared" si="114"/>
        <v>-1.3491338010330756E-3</v>
      </c>
      <c r="AT183" s="42">
        <f t="shared" si="114"/>
        <v>0</v>
      </c>
      <c r="AU183" s="25"/>
      <c r="AV183" s="59">
        <f t="shared" si="89"/>
        <v>0</v>
      </c>
      <c r="AW183" s="30">
        <f t="shared" si="90"/>
        <v>0</v>
      </c>
      <c r="AX183" s="30">
        <f t="shared" si="91"/>
        <v>1.8201620130899543E-2</v>
      </c>
      <c r="AY183" s="58">
        <f t="shared" si="92"/>
        <v>0</v>
      </c>
      <c r="AZ183" s="25"/>
      <c r="BA183" s="43">
        <f t="shared" si="93"/>
        <v>1.7828544028408944E-2</v>
      </c>
      <c r="BB183" s="34">
        <f t="shared" si="94"/>
        <v>1.8001775121809338E-2</v>
      </c>
      <c r="BC183" s="34">
        <f t="shared" si="95"/>
        <v>-6.8764639496291524E-3</v>
      </c>
      <c r="BD183" s="57"/>
      <c r="BE183" s="25"/>
      <c r="BF183" s="43">
        <f>(Q183-(MAX($Q$3:Q183)))/(MAX($Q$3:Q183))</f>
        <v>-5.5903084344914297E-2</v>
      </c>
      <c r="BG183" s="34">
        <f>(R183-(MAX($R$3:R183)))/(MAX($R$3:R183))</f>
        <v>-5.3334276759026675E-2</v>
      </c>
      <c r="BH183" s="34">
        <f>(S183-(MAX($S$3:S183)))/(MAX($S$3:S183))</f>
        <v>-6.8981980594486667E-2</v>
      </c>
      <c r="BI183" s="42">
        <f>(T183-(MAX($T$3:T183)))/(MAX($T$3:T183))</f>
        <v>-8.7630786411286549E-2</v>
      </c>
      <c r="BJ183" s="25"/>
      <c r="BK183" s="43">
        <f t="shared" si="96"/>
        <v>0</v>
      </c>
      <c r="BL183" s="34">
        <f t="shared" si="97"/>
        <v>0</v>
      </c>
      <c r="BM183" s="34">
        <f t="shared" si="107"/>
        <v>0</v>
      </c>
      <c r="BN183" s="42">
        <f t="shared" si="98"/>
        <v>0</v>
      </c>
      <c r="BO183" s="25"/>
      <c r="BP183" s="37">
        <f t="shared" si="118"/>
        <v>661.61146593798821</v>
      </c>
      <c r="BQ183" s="36">
        <f t="shared" si="118"/>
        <v>681.34570165264097</v>
      </c>
      <c r="BR183" s="36">
        <f t="shared" si="118"/>
        <v>1071.5073462623818</v>
      </c>
      <c r="BS183" s="38">
        <f t="shared" si="118"/>
        <v>1248.6477969940495</v>
      </c>
      <c r="BT183" s="25"/>
      <c r="BU183" s="43">
        <f t="shared" si="100"/>
        <v>0</v>
      </c>
      <c r="BV183" s="34">
        <f t="shared" si="101"/>
        <v>0</v>
      </c>
      <c r="BW183" s="34">
        <f t="shared" si="108"/>
        <v>0</v>
      </c>
      <c r="BX183" s="42">
        <f t="shared" si="102"/>
        <v>0</v>
      </c>
      <c r="BY183" s="25"/>
      <c r="BZ183" s="37">
        <f t="shared" si="119"/>
        <v>36.37237448096996</v>
      </c>
      <c r="CA183" s="36">
        <f t="shared" si="119"/>
        <v>36.595005941215469</v>
      </c>
      <c r="CB183" s="36">
        <f t="shared" si="119"/>
        <v>20.626948675096518</v>
      </c>
      <c r="CC183" s="38">
        <f t="shared" si="119"/>
        <v>16.304426520625039</v>
      </c>
    </row>
    <row r="184" spans="1:81" s="69" customFormat="1">
      <c r="A184"/>
      <c r="B184" s="25"/>
      <c r="C184" s="24"/>
      <c r="D184" s="24"/>
      <c r="E184" s="24"/>
      <c r="F184" s="24"/>
      <c r="G184" s="24"/>
      <c r="H184"/>
      <c r="I184" s="112">
        <f t="shared" si="104"/>
        <v>42460</v>
      </c>
      <c r="J184" s="113"/>
      <c r="K184" s="114">
        <f t="shared" si="105"/>
        <v>4.6576240890448206E-2</v>
      </c>
      <c r="L184" s="115">
        <f t="shared" si="105"/>
        <v>4.552311830693867E-2</v>
      </c>
      <c r="M184" s="115">
        <v>6.7837311762143582E-2</v>
      </c>
      <c r="N184" s="116">
        <v>6.8503461113419206E-2</v>
      </c>
      <c r="O184" s="115">
        <v>4.6258547816885986E-2</v>
      </c>
      <c r="P184" s="111"/>
      <c r="Q184" s="236">
        <v>24989.53</v>
      </c>
      <c r="R184" s="245">
        <v>25878.14</v>
      </c>
      <c r="S184" s="245">
        <f t="shared" si="120"/>
        <v>22399.831124065971</v>
      </c>
      <c r="T184" s="241">
        <f t="shared" si="120"/>
        <v>20805.672987644382</v>
      </c>
      <c r="U184" s="117">
        <f t="shared" si="120"/>
        <v>21870.874423903515</v>
      </c>
      <c r="V184" s="111"/>
      <c r="W184" s="118">
        <f t="shared" si="84"/>
        <v>1.498953</v>
      </c>
      <c r="X184" s="119">
        <f t="shared" si="112"/>
        <v>1.5878139999999998</v>
      </c>
      <c r="Y184" s="119">
        <f t="shared" si="112"/>
        <v>1.2399831124065972</v>
      </c>
      <c r="Z184" s="120">
        <f t="shared" si="86"/>
        <v>1.0805672987644381</v>
      </c>
      <c r="AA184" s="111"/>
      <c r="AB184" s="114">
        <f>(Q184-Q181)/Q181</f>
        <v>3.8444788521457766E-2</v>
      </c>
      <c r="AC184" s="115">
        <f>(R184-R181)/R181</f>
        <v>3.7871808806100977E-2</v>
      </c>
      <c r="AD184" s="115">
        <f>(S184-S181)/S181</f>
        <v>1.3478647686832657E-2</v>
      </c>
      <c r="AE184" s="116">
        <f>(T184-T181)/T181</f>
        <v>2.19656179632578E-2</v>
      </c>
      <c r="AF184" s="111"/>
      <c r="AG184" s="114"/>
      <c r="AH184" s="115"/>
      <c r="AI184" s="115"/>
      <c r="AJ184" s="116"/>
      <c r="AK184" s="110"/>
      <c r="AL184" s="114">
        <f t="shared" si="113"/>
        <v>4.6576240890448206E-2</v>
      </c>
      <c r="AM184" s="115">
        <f t="shared" si="113"/>
        <v>4.552311830693867E-2</v>
      </c>
      <c r="AN184" s="115">
        <f t="shared" si="113"/>
        <v>6.7837311762143582E-2</v>
      </c>
      <c r="AO184" s="116">
        <f t="shared" si="113"/>
        <v>6.8503461113419206E-2</v>
      </c>
      <c r="AP184" s="115"/>
      <c r="AQ184" s="114">
        <f t="shared" si="114"/>
        <v>0</v>
      </c>
      <c r="AR184" s="115">
        <f t="shared" si="114"/>
        <v>0</v>
      </c>
      <c r="AS184" s="115">
        <f t="shared" si="114"/>
        <v>0</v>
      </c>
      <c r="AT184" s="116">
        <f t="shared" si="114"/>
        <v>0</v>
      </c>
      <c r="AU184" s="110"/>
      <c r="AV184" s="121">
        <f t="shared" si="89"/>
        <v>0</v>
      </c>
      <c r="AW184" s="122">
        <f t="shared" si="90"/>
        <v>0</v>
      </c>
      <c r="AX184" s="122">
        <f t="shared" si="91"/>
        <v>0</v>
      </c>
      <c r="AY184" s="123">
        <f t="shared" si="92"/>
        <v>0</v>
      </c>
      <c r="AZ184" s="110"/>
      <c r="BA184" s="114">
        <f t="shared" si="93"/>
        <v>-2.1927220222971E-2</v>
      </c>
      <c r="BB184" s="115">
        <f t="shared" si="94"/>
        <v>-2.2980342806480536E-2</v>
      </c>
      <c r="BC184" s="115">
        <f t="shared" si="95"/>
        <v>-6.6614935127562447E-4</v>
      </c>
      <c r="BD184" s="124"/>
      <c r="BE184" s="110"/>
      <c r="BF184" s="114">
        <f>(Q184-(MAX($Q$3:Q184)))/(MAX($Q$3:Q184))</f>
        <v>-1.1930598977433779E-2</v>
      </c>
      <c r="BG184" s="115">
        <f>(R184-(MAX($R$3:R184)))/(MAX($R$3:R184))</f>
        <v>-1.0239101042804084E-2</v>
      </c>
      <c r="BH184" s="115">
        <f>(S184-(MAX($S$3:S184)))/(MAX($S$3:S184))</f>
        <v>-5.8242209559014914E-3</v>
      </c>
      <c r="BI184" s="116">
        <f>(T184-(MAX($T$3:T184)))/(MAX($T$3:T184))</f>
        <v>-2.5130337467131284E-2</v>
      </c>
      <c r="BJ184" s="110"/>
      <c r="BK184" s="114">
        <f t="shared" si="96"/>
        <v>3.8444788521457766E-2</v>
      </c>
      <c r="BL184" s="115">
        <f t="shared" si="97"/>
        <v>3.7871808806100977E-2</v>
      </c>
      <c r="BM184" s="115">
        <f t="shared" si="107"/>
        <v>1.3478647686832657E-2</v>
      </c>
      <c r="BN184" s="116">
        <f t="shared" si="98"/>
        <v>2.19656179632578E-2</v>
      </c>
      <c r="BO184" s="110"/>
      <c r="BP184" s="125">
        <f t="shared" si="118"/>
        <v>687.0469788293459</v>
      </c>
      <c r="BQ184" s="126">
        <f t="shared" si="118"/>
        <v>707.14949579648851</v>
      </c>
      <c r="BR184" s="126">
        <f t="shared" si="118"/>
        <v>1085.9498162765055</v>
      </c>
      <c r="BS184" s="127">
        <f t="shared" si="118"/>
        <v>1276.0751174734842</v>
      </c>
      <c r="BT184" s="110"/>
      <c r="BU184" s="114">
        <f t="shared" si="100"/>
        <v>0</v>
      </c>
      <c r="BV184" s="115">
        <f t="shared" si="101"/>
        <v>0</v>
      </c>
      <c r="BW184" s="115">
        <f t="shared" si="108"/>
        <v>0</v>
      </c>
      <c r="BX184" s="116">
        <f t="shared" si="102"/>
        <v>0</v>
      </c>
      <c r="BY184" s="110"/>
      <c r="BZ184" s="125">
        <f t="shared" si="119"/>
        <v>36.37237448096996</v>
      </c>
      <c r="CA184" s="126">
        <f t="shared" si="119"/>
        <v>36.595005941215469</v>
      </c>
      <c r="CB184" s="126">
        <f t="shared" si="119"/>
        <v>20.626948675096518</v>
      </c>
      <c r="CC184" s="127">
        <f t="shared" si="119"/>
        <v>16.304426520625039</v>
      </c>
    </row>
    <row r="185" spans="1:81">
      <c r="I185" s="65">
        <f t="shared" si="104"/>
        <v>42490</v>
      </c>
      <c r="J185" s="64"/>
      <c r="K185" s="43">
        <f t="shared" si="105"/>
        <v>-8.8753169827522349E-3</v>
      </c>
      <c r="L185" s="34">
        <f t="shared" si="105"/>
        <v>-7.5233382306455487E-3</v>
      </c>
      <c r="M185" s="34">
        <v>3.8780205054853578E-3</v>
      </c>
      <c r="N185" s="42">
        <v>2.1101753403528489E-2</v>
      </c>
      <c r="O185" s="34">
        <v>-9.3330837169348646E-3</v>
      </c>
      <c r="P185" s="24"/>
      <c r="Q185" s="237">
        <v>24767.74</v>
      </c>
      <c r="R185" s="246">
        <v>25683.45</v>
      </c>
      <c r="S185" s="246">
        <f t="shared" si="120"/>
        <v>22486.69812848451</v>
      </c>
      <c r="T185" s="242">
        <f t="shared" si="120"/>
        <v>21244.70916842411</v>
      </c>
      <c r="U185" s="63">
        <f t="shared" si="120"/>
        <v>21666.751721942655</v>
      </c>
      <c r="V185" s="24"/>
      <c r="W185" s="62">
        <f t="shared" si="84"/>
        <v>1.4767740000000003</v>
      </c>
      <c r="X185" s="61">
        <f t="shared" si="112"/>
        <v>1.5683450000000001</v>
      </c>
      <c r="Y185" s="61">
        <f t="shared" si="112"/>
        <v>1.248669812848451</v>
      </c>
      <c r="Z185" s="60">
        <f t="shared" si="86"/>
        <v>1.124470916842411</v>
      </c>
      <c r="AA185" s="24"/>
      <c r="AB185" s="43"/>
      <c r="AC185" s="34"/>
      <c r="AD185" s="34"/>
      <c r="AE185" s="42"/>
      <c r="AF185" s="24"/>
      <c r="AG185" s="43"/>
      <c r="AH185" s="34"/>
      <c r="AI185" s="34"/>
      <c r="AJ185" s="42"/>
      <c r="AK185" s="25"/>
      <c r="AL185" s="43">
        <f t="shared" si="113"/>
        <v>-8.8753169827522349E-3</v>
      </c>
      <c r="AM185" s="34">
        <f t="shared" si="113"/>
        <v>-7.5233382306455487E-3</v>
      </c>
      <c r="AN185" s="34">
        <f t="shared" si="113"/>
        <v>3.8780205054853578E-3</v>
      </c>
      <c r="AO185" s="42">
        <f t="shared" si="113"/>
        <v>2.1101753403528489E-2</v>
      </c>
      <c r="AP185" s="34"/>
      <c r="AQ185" s="43">
        <f t="shared" si="114"/>
        <v>-8.8753169827522349E-3</v>
      </c>
      <c r="AR185" s="34">
        <f t="shared" si="114"/>
        <v>-7.5233382306455487E-3</v>
      </c>
      <c r="AS185" s="34">
        <f t="shared" si="114"/>
        <v>0</v>
      </c>
      <c r="AT185" s="42">
        <f t="shared" si="114"/>
        <v>0</v>
      </c>
      <c r="AU185" s="25"/>
      <c r="AV185" s="59">
        <f t="shared" si="89"/>
        <v>0.78771251544330234</v>
      </c>
      <c r="AW185" s="30">
        <f t="shared" si="90"/>
        <v>0.56600618132692893</v>
      </c>
      <c r="AX185" s="30">
        <f t="shared" si="91"/>
        <v>0</v>
      </c>
      <c r="AY185" s="58">
        <f t="shared" si="92"/>
        <v>0</v>
      </c>
      <c r="AZ185" s="25"/>
      <c r="BA185" s="43">
        <f t="shared" si="93"/>
        <v>-2.9977070386280724E-2</v>
      </c>
      <c r="BB185" s="34">
        <f t="shared" si="94"/>
        <v>-2.8625091634174038E-2</v>
      </c>
      <c r="BC185" s="34">
        <f t="shared" si="95"/>
        <v>-1.7223732898043131E-2</v>
      </c>
      <c r="BD185" s="57"/>
      <c r="BE185" s="25"/>
      <c r="BF185" s="43">
        <f>(Q185-(MAX($Q$3:Q185)))/(MAX($Q$3:Q185))</f>
        <v>-2.0700028112467218E-2</v>
      </c>
      <c r="BG185" s="34">
        <f>(R185-(MAX($R$3:R185)))/(MAX($R$3:R185))</f>
        <v>-1.7685407053126895E-2</v>
      </c>
      <c r="BH185" s="34">
        <f>(S185-(MAX($S$3:S185)))/(MAX($S$3:S185))</f>
        <v>-1.9687868987115394E-3</v>
      </c>
      <c r="BI185" s="42">
        <f>(T185-(MAX($T$3:T185)))/(MAX($T$3:T185))</f>
        <v>-4.558878247781578E-3</v>
      </c>
      <c r="BJ185" s="25"/>
      <c r="BK185" s="43">
        <f t="shared" si="96"/>
        <v>0</v>
      </c>
      <c r="BL185" s="34">
        <f t="shared" si="97"/>
        <v>0</v>
      </c>
      <c r="BM185" s="34">
        <f t="shared" si="107"/>
        <v>0</v>
      </c>
      <c r="BN185" s="42">
        <f t="shared" si="98"/>
        <v>0</v>
      </c>
      <c r="BO185" s="25"/>
      <c r="BP185" s="37">
        <f t="shared" si="118"/>
        <v>687.0469788293459</v>
      </c>
      <c r="BQ185" s="36">
        <f t="shared" si="118"/>
        <v>707.14949579648851</v>
      </c>
      <c r="BR185" s="36">
        <f t="shared" si="118"/>
        <v>1085.9498162765055</v>
      </c>
      <c r="BS185" s="38">
        <f t="shared" si="118"/>
        <v>1276.0751174734842</v>
      </c>
      <c r="BT185" s="25"/>
      <c r="BU185" s="43">
        <f t="shared" si="100"/>
        <v>0</v>
      </c>
      <c r="BV185" s="34">
        <f t="shared" si="101"/>
        <v>0</v>
      </c>
      <c r="BW185" s="34">
        <f t="shared" si="108"/>
        <v>0</v>
      </c>
      <c r="BX185" s="42">
        <f t="shared" si="102"/>
        <v>0</v>
      </c>
      <c r="BY185" s="25"/>
      <c r="BZ185" s="37">
        <f t="shared" si="119"/>
        <v>36.37237448096996</v>
      </c>
      <c r="CA185" s="36">
        <f t="shared" si="119"/>
        <v>36.595005941215469</v>
      </c>
      <c r="CB185" s="36">
        <f t="shared" si="119"/>
        <v>20.626948675096518</v>
      </c>
      <c r="CC185" s="38">
        <f t="shared" si="119"/>
        <v>16.304426520625039</v>
      </c>
    </row>
    <row r="186" spans="1:81">
      <c r="I186" s="65">
        <f t="shared" si="104"/>
        <v>42521</v>
      </c>
      <c r="J186" s="64"/>
      <c r="K186" s="43">
        <f t="shared" si="105"/>
        <v>9.2882919475090198E-3</v>
      </c>
      <c r="L186" s="34">
        <f t="shared" si="105"/>
        <v>9.5107939159264632E-3</v>
      </c>
      <c r="M186" s="34">
        <v>1.7957218508640294E-2</v>
      </c>
      <c r="N186" s="42">
        <v>9.1272821211971777E-3</v>
      </c>
      <c r="O186" s="34">
        <v>8.8531563628413412E-3</v>
      </c>
      <c r="P186" s="24"/>
      <c r="Q186" s="237">
        <v>24997.79</v>
      </c>
      <c r="R186" s="246">
        <v>25927.72</v>
      </c>
      <c r="S186" s="246">
        <f t="shared" si="120"/>
        <v>22890.49668031554</v>
      </c>
      <c r="T186" s="242">
        <f t="shared" si="120"/>
        <v>21438.615622587102</v>
      </c>
      <c r="U186" s="63">
        <f t="shared" si="120"/>
        <v>21858.570862811877</v>
      </c>
      <c r="V186" s="24"/>
      <c r="W186" s="62">
        <f t="shared" si="84"/>
        <v>1.4997790000000002</v>
      </c>
      <c r="X186" s="61">
        <f t="shared" si="112"/>
        <v>1.5927720000000001</v>
      </c>
      <c r="Y186" s="61">
        <f t="shared" si="112"/>
        <v>1.289049668031554</v>
      </c>
      <c r="Z186" s="60">
        <f t="shared" si="86"/>
        <v>1.1438615622587103</v>
      </c>
      <c r="AA186" s="24"/>
      <c r="AB186" s="43"/>
      <c r="AC186" s="34"/>
      <c r="AD186" s="34"/>
      <c r="AE186" s="42"/>
      <c r="AF186" s="24"/>
      <c r="AG186" s="43"/>
      <c r="AH186" s="34"/>
      <c r="AI186" s="34"/>
      <c r="AJ186" s="42"/>
      <c r="AK186" s="25"/>
      <c r="AL186" s="43">
        <f t="shared" si="113"/>
        <v>9.2882919475090198E-3</v>
      </c>
      <c r="AM186" s="34">
        <f t="shared" si="113"/>
        <v>9.5107939159264632E-3</v>
      </c>
      <c r="AN186" s="34">
        <f t="shared" si="113"/>
        <v>1.7957218508640294E-2</v>
      </c>
      <c r="AO186" s="42">
        <f t="shared" si="113"/>
        <v>9.1272821211971777E-3</v>
      </c>
      <c r="AP186" s="34"/>
      <c r="AQ186" s="43">
        <f t="shared" si="114"/>
        <v>0</v>
      </c>
      <c r="AR186" s="34">
        <f t="shared" si="114"/>
        <v>0</v>
      </c>
      <c r="AS186" s="34">
        <f t="shared" si="114"/>
        <v>0</v>
      </c>
      <c r="AT186" s="42">
        <f t="shared" si="114"/>
        <v>0</v>
      </c>
      <c r="AU186" s="25"/>
      <c r="AV186" s="59">
        <f t="shared" si="89"/>
        <v>0</v>
      </c>
      <c r="AW186" s="30">
        <f t="shared" si="90"/>
        <v>0</v>
      </c>
      <c r="AX186" s="30">
        <f t="shared" si="91"/>
        <v>0</v>
      </c>
      <c r="AY186" s="58">
        <f t="shared" si="92"/>
        <v>0</v>
      </c>
      <c r="AZ186" s="25"/>
      <c r="BA186" s="43">
        <f t="shared" si="93"/>
        <v>1.6100982631184202E-4</v>
      </c>
      <c r="BB186" s="34">
        <f t="shared" si="94"/>
        <v>3.8351179472928543E-4</v>
      </c>
      <c r="BC186" s="34">
        <f t="shared" si="95"/>
        <v>8.8299363874431158E-3</v>
      </c>
      <c r="BD186" s="57"/>
      <c r="BE186" s="25"/>
      <c r="BF186" s="43">
        <f>(Q186-(MAX($Q$3:Q186)))/(MAX($Q$3:Q186))</f>
        <v>-1.1604004069388352E-2</v>
      </c>
      <c r="BG186" s="34">
        <f>(R186-(MAX($R$3:R186)))/(MAX($R$3:R186))</f>
        <v>-8.3428153990020362E-3</v>
      </c>
      <c r="BH186" s="34">
        <f>(S186-(MAX($S$3:S186)))/(MAX($S$3:S186))</f>
        <v>0</v>
      </c>
      <c r="BI186" s="42">
        <f>(T186-(MAX($T$3:T186)))/(MAX($T$3:T186))</f>
        <v>0</v>
      </c>
      <c r="BJ186" s="25"/>
      <c r="BK186" s="43">
        <f t="shared" si="96"/>
        <v>0</v>
      </c>
      <c r="BL186" s="34">
        <f t="shared" si="97"/>
        <v>0</v>
      </c>
      <c r="BM186" s="34">
        <f t="shared" si="107"/>
        <v>0</v>
      </c>
      <c r="BN186" s="42">
        <f t="shared" si="98"/>
        <v>0</v>
      </c>
      <c r="BO186" s="25"/>
      <c r="BP186" s="37">
        <f t="shared" si="118"/>
        <v>687.0469788293459</v>
      </c>
      <c r="BQ186" s="36">
        <f t="shared" si="118"/>
        <v>707.14949579648851</v>
      </c>
      <c r="BR186" s="36">
        <f t="shared" si="118"/>
        <v>1085.9498162765055</v>
      </c>
      <c r="BS186" s="38">
        <f t="shared" si="118"/>
        <v>1276.0751174734842</v>
      </c>
      <c r="BT186" s="25"/>
      <c r="BU186" s="43">
        <f t="shared" si="100"/>
        <v>0</v>
      </c>
      <c r="BV186" s="34">
        <f t="shared" si="101"/>
        <v>0</v>
      </c>
      <c r="BW186" s="34">
        <f t="shared" si="108"/>
        <v>0</v>
      </c>
      <c r="BX186" s="42">
        <f t="shared" si="102"/>
        <v>0</v>
      </c>
      <c r="BY186" s="25"/>
      <c r="BZ186" s="37">
        <f t="shared" si="119"/>
        <v>36.37237448096996</v>
      </c>
      <c r="CA186" s="36">
        <f t="shared" si="119"/>
        <v>36.595005941215469</v>
      </c>
      <c r="CB186" s="36">
        <f t="shared" si="119"/>
        <v>20.626948675096518</v>
      </c>
      <c r="CC186" s="38">
        <f t="shared" si="119"/>
        <v>16.304426520625039</v>
      </c>
    </row>
    <row r="187" spans="1:81" s="69" customFormat="1">
      <c r="A187"/>
      <c r="B187" s="25"/>
      <c r="C187" s="24"/>
      <c r="D187" s="24"/>
      <c r="E187" s="24"/>
      <c r="F187" s="24"/>
      <c r="G187" s="24"/>
      <c r="H187"/>
      <c r="I187" s="112">
        <f t="shared" si="104"/>
        <v>42551</v>
      </c>
      <c r="J187" s="113"/>
      <c r="K187" s="114">
        <f t="shared" si="105"/>
        <v>4.1412060826176988E-2</v>
      </c>
      <c r="L187" s="115">
        <f t="shared" si="105"/>
        <v>4.1589079178577792E-2</v>
      </c>
      <c r="M187" s="115">
        <v>2.5922510390481435E-3</v>
      </c>
      <c r="N187" s="116">
        <v>8.9043355392561807E-3</v>
      </c>
      <c r="O187" s="115">
        <v>4.1019816189939995E-2</v>
      </c>
      <c r="P187" s="111"/>
      <c r="Q187" s="236">
        <v>26033</v>
      </c>
      <c r="R187" s="245">
        <v>27006.03</v>
      </c>
      <c r="S187" s="245">
        <f t="shared" si="120"/>
        <v>22949.834594119417</v>
      </c>
      <c r="T187" s="241">
        <f t="shared" si="120"/>
        <v>21629.512249587759</v>
      </c>
      <c r="U187" s="117">
        <f t="shared" si="120"/>
        <v>22755.205421779199</v>
      </c>
      <c r="V187" s="111"/>
      <c r="W187" s="118">
        <f t="shared" si="84"/>
        <v>1.6032999999999999</v>
      </c>
      <c r="X187" s="119">
        <f t="shared" si="112"/>
        <v>1.7006029999999999</v>
      </c>
      <c r="Y187" s="119">
        <f t="shared" si="112"/>
        <v>1.2949834594119416</v>
      </c>
      <c r="Z187" s="120">
        <f t="shared" si="86"/>
        <v>1.1629512249587759</v>
      </c>
      <c r="AA187" s="111"/>
      <c r="AB187" s="114">
        <f>(Q187-Q184)/Q184</f>
        <v>4.1756287533218958E-2</v>
      </c>
      <c r="AC187" s="115">
        <f>(R187-R184)/R184</f>
        <v>4.3584662576212956E-2</v>
      </c>
      <c r="AD187" s="115">
        <f>(S187-S184)/S184</f>
        <v>2.455391145616859E-2</v>
      </c>
      <c r="AE187" s="116">
        <f>(T187-T184)/T184</f>
        <v>3.9596857185663727E-2</v>
      </c>
      <c r="AF187" s="111"/>
      <c r="AG187" s="114"/>
      <c r="AH187" s="115"/>
      <c r="AI187" s="115"/>
      <c r="AJ187" s="116"/>
      <c r="AK187" s="110"/>
      <c r="AL187" s="114">
        <f t="shared" si="113"/>
        <v>4.1412060826176988E-2</v>
      </c>
      <c r="AM187" s="115">
        <f t="shared" si="113"/>
        <v>4.1589079178577792E-2</v>
      </c>
      <c r="AN187" s="115">
        <f t="shared" si="113"/>
        <v>2.5922510390481435E-3</v>
      </c>
      <c r="AO187" s="116">
        <f t="shared" si="113"/>
        <v>8.9043355392561807E-3</v>
      </c>
      <c r="AP187" s="115"/>
      <c r="AQ187" s="114">
        <f t="shared" si="114"/>
        <v>0</v>
      </c>
      <c r="AR187" s="115">
        <f t="shared" si="114"/>
        <v>0</v>
      </c>
      <c r="AS187" s="115">
        <f t="shared" si="114"/>
        <v>0</v>
      </c>
      <c r="AT187" s="116">
        <f t="shared" si="114"/>
        <v>0</v>
      </c>
      <c r="AU187" s="110"/>
      <c r="AV187" s="121">
        <f t="shared" si="89"/>
        <v>0</v>
      </c>
      <c r="AW187" s="122">
        <f t="shared" si="90"/>
        <v>0</v>
      </c>
      <c r="AX187" s="122">
        <f t="shared" si="91"/>
        <v>0</v>
      </c>
      <c r="AY187" s="123">
        <f t="shared" si="92"/>
        <v>0</v>
      </c>
      <c r="AZ187" s="110"/>
      <c r="BA187" s="114">
        <f t="shared" si="93"/>
        <v>3.2507725286920808E-2</v>
      </c>
      <c r="BB187" s="115">
        <f t="shared" si="94"/>
        <v>3.2684743639321612E-2</v>
      </c>
      <c r="BC187" s="115">
        <f t="shared" si="95"/>
        <v>-6.3120845002080372E-3</v>
      </c>
      <c r="BD187" s="124"/>
      <c r="BE187" s="110"/>
      <c r="BF187" s="114">
        <f>(Q187-(MAX($Q$3:Q187)))/(MAX($Q$3:Q187))</f>
        <v>0</v>
      </c>
      <c r="BG187" s="115">
        <f>(R187-(MAX($R$3:R187)))/(MAX($R$3:R187))</f>
        <v>0</v>
      </c>
      <c r="BH187" s="115">
        <f>(S187-(MAX($S$3:S187)))/(MAX($S$3:S187))</f>
        <v>0</v>
      </c>
      <c r="BI187" s="116">
        <f>(T187-(MAX($T$3:T187)))/(MAX($T$3:T187))</f>
        <v>0</v>
      </c>
      <c r="BJ187" s="110"/>
      <c r="BK187" s="114">
        <f t="shared" si="96"/>
        <v>4.1756287533218958E-2</v>
      </c>
      <c r="BL187" s="115">
        <f t="shared" si="97"/>
        <v>4.3584662576212956E-2</v>
      </c>
      <c r="BM187" s="115">
        <f t="shared" si="107"/>
        <v>2.455391145616859E-2</v>
      </c>
      <c r="BN187" s="116">
        <f t="shared" si="98"/>
        <v>3.9596857185663727E-2</v>
      </c>
      <c r="BO187" s="110"/>
      <c r="BP187" s="125">
        <f t="shared" si="118"/>
        <v>715.73551002617342</v>
      </c>
      <c r="BQ187" s="126">
        <f t="shared" si="118"/>
        <v>737.97036796171756</v>
      </c>
      <c r="BR187" s="126">
        <f t="shared" si="118"/>
        <v>1112.6141319112014</v>
      </c>
      <c r="BS187" s="127">
        <f t="shared" si="118"/>
        <v>1326.6036816582607</v>
      </c>
      <c r="BT187" s="110"/>
      <c r="BU187" s="114">
        <f t="shared" si="100"/>
        <v>0</v>
      </c>
      <c r="BV187" s="115">
        <f t="shared" si="101"/>
        <v>0</v>
      </c>
      <c r="BW187" s="115">
        <f t="shared" si="108"/>
        <v>0</v>
      </c>
      <c r="BX187" s="116">
        <f t="shared" si="102"/>
        <v>0</v>
      </c>
      <c r="BY187" s="110"/>
      <c r="BZ187" s="125">
        <f t="shared" si="119"/>
        <v>36.37237448096996</v>
      </c>
      <c r="CA187" s="126">
        <f t="shared" si="119"/>
        <v>36.595005941215469</v>
      </c>
      <c r="CB187" s="126">
        <f t="shared" si="119"/>
        <v>20.626948675096518</v>
      </c>
      <c r="CC187" s="127">
        <f t="shared" si="119"/>
        <v>16.304426520625039</v>
      </c>
    </row>
    <row r="188" spans="1:81">
      <c r="I188" s="65">
        <f t="shared" si="104"/>
        <v>42582</v>
      </c>
      <c r="J188" s="64"/>
      <c r="K188" s="43">
        <f t="shared" si="105"/>
        <v>2.664694810432966E-3</v>
      </c>
      <c r="L188" s="34">
        <f t="shared" si="105"/>
        <v>2.8730620531784989E-3</v>
      </c>
      <c r="M188" s="34">
        <v>3.6868008497534133E-2</v>
      </c>
      <c r="N188" s="42">
        <v>2.7169705407551259E-2</v>
      </c>
      <c r="O188" s="34">
        <v>2.2906648132010599E-3</v>
      </c>
      <c r="P188" s="24"/>
      <c r="Q188" s="237">
        <v>26102.37</v>
      </c>
      <c r="R188" s="246">
        <v>27083.62</v>
      </c>
      <c r="S188" s="246">
        <f t="shared" si="120"/>
        <v>23795.949290952412</v>
      </c>
      <c r="T188" s="242">
        <f t="shared" si="120"/>
        <v>22217.179725518079</v>
      </c>
      <c r="U188" s="63">
        <f t="shared" si="120"/>
        <v>22807.329970156032</v>
      </c>
      <c r="V188" s="24"/>
      <c r="W188" s="62">
        <f t="shared" si="84"/>
        <v>1.6102369999999999</v>
      </c>
      <c r="X188" s="61">
        <f t="shared" si="112"/>
        <v>1.7083619999999999</v>
      </c>
      <c r="Y188" s="61">
        <f t="shared" si="112"/>
        <v>1.3795949290952412</v>
      </c>
      <c r="Z188" s="60">
        <f t="shared" si="86"/>
        <v>1.2217179725518079</v>
      </c>
      <c r="AA188" s="24"/>
      <c r="AB188" s="43"/>
      <c r="AC188" s="34"/>
      <c r="AD188" s="34"/>
      <c r="AE188" s="42"/>
      <c r="AF188" s="24"/>
      <c r="AG188" s="43"/>
      <c r="AH188" s="34"/>
      <c r="AI188" s="34"/>
      <c r="AJ188" s="42"/>
      <c r="AK188" s="25"/>
      <c r="AL188" s="43">
        <f t="shared" si="113"/>
        <v>2.664694810432966E-3</v>
      </c>
      <c r="AM188" s="34">
        <f t="shared" si="113"/>
        <v>2.8730620531784989E-3</v>
      </c>
      <c r="AN188" s="34">
        <f t="shared" si="113"/>
        <v>3.6868008497534133E-2</v>
      </c>
      <c r="AO188" s="42">
        <f t="shared" si="113"/>
        <v>2.7169705407551259E-2</v>
      </c>
      <c r="AP188" s="34"/>
      <c r="AQ188" s="43">
        <f t="shared" si="114"/>
        <v>0</v>
      </c>
      <c r="AR188" s="34">
        <f t="shared" si="114"/>
        <v>0</v>
      </c>
      <c r="AS188" s="34">
        <f t="shared" si="114"/>
        <v>0</v>
      </c>
      <c r="AT188" s="42">
        <f t="shared" si="114"/>
        <v>0</v>
      </c>
      <c r="AU188" s="25"/>
      <c r="AV188" s="59">
        <f t="shared" si="89"/>
        <v>0</v>
      </c>
      <c r="AW188" s="30">
        <f t="shared" si="90"/>
        <v>0</v>
      </c>
      <c r="AX188" s="30">
        <f t="shared" si="91"/>
        <v>0</v>
      </c>
      <c r="AY188" s="58">
        <f t="shared" si="92"/>
        <v>0</v>
      </c>
      <c r="AZ188" s="25"/>
      <c r="BA188" s="43">
        <f t="shared" si="93"/>
        <v>-2.4505010597118293E-2</v>
      </c>
      <c r="BB188" s="34">
        <f t="shared" si="94"/>
        <v>-2.429664335437276E-2</v>
      </c>
      <c r="BC188" s="34">
        <f t="shared" si="95"/>
        <v>9.6983030899828737E-3</v>
      </c>
      <c r="BD188" s="57"/>
      <c r="BE188" s="25"/>
      <c r="BF188" s="43">
        <f>(Q188-(MAX($Q$3:Q188)))/(MAX($Q$3:Q188))</f>
        <v>0</v>
      </c>
      <c r="BG188" s="34">
        <f>(R188-(MAX($R$3:R188)))/(MAX($R$3:R188))</f>
        <v>0</v>
      </c>
      <c r="BH188" s="34">
        <f>(S188-(MAX($S$3:S188)))/(MAX($S$3:S188))</f>
        <v>0</v>
      </c>
      <c r="BI188" s="42">
        <f>(T188-(MAX($T$3:T188)))/(MAX($T$3:T188))</f>
        <v>0</v>
      </c>
      <c r="BJ188" s="25"/>
      <c r="BK188" s="43">
        <f t="shared" si="96"/>
        <v>0</v>
      </c>
      <c r="BL188" s="34">
        <f t="shared" si="97"/>
        <v>0</v>
      </c>
      <c r="BM188" s="34">
        <f t="shared" si="107"/>
        <v>0</v>
      </c>
      <c r="BN188" s="42">
        <f t="shared" si="98"/>
        <v>0</v>
      </c>
      <c r="BO188" s="25"/>
      <c r="BP188" s="37">
        <f t="shared" si="118"/>
        <v>715.73551002617342</v>
      </c>
      <c r="BQ188" s="36">
        <f t="shared" si="118"/>
        <v>737.97036796171756</v>
      </c>
      <c r="BR188" s="36">
        <f t="shared" si="118"/>
        <v>1112.6141319112014</v>
      </c>
      <c r="BS188" s="38">
        <f t="shared" si="118"/>
        <v>1326.6036816582607</v>
      </c>
      <c r="BT188" s="25"/>
      <c r="BU188" s="43">
        <f t="shared" si="100"/>
        <v>0</v>
      </c>
      <c r="BV188" s="34">
        <f t="shared" si="101"/>
        <v>0</v>
      </c>
      <c r="BW188" s="34">
        <f t="shared" si="108"/>
        <v>0</v>
      </c>
      <c r="BX188" s="42">
        <f t="shared" si="102"/>
        <v>0</v>
      </c>
      <c r="BY188" s="25"/>
      <c r="BZ188" s="37">
        <f t="shared" si="119"/>
        <v>36.37237448096996</v>
      </c>
      <c r="CA188" s="36">
        <f t="shared" si="119"/>
        <v>36.595005941215469</v>
      </c>
      <c r="CB188" s="36">
        <f t="shared" si="119"/>
        <v>20.626948675096518</v>
      </c>
      <c r="CC188" s="38">
        <f t="shared" si="119"/>
        <v>16.304426520625039</v>
      </c>
    </row>
    <row r="189" spans="1:81">
      <c r="I189" s="65">
        <f t="shared" si="104"/>
        <v>42613</v>
      </c>
      <c r="J189" s="64"/>
      <c r="K189" s="43">
        <f t="shared" si="105"/>
        <v>-2.2850798605643874E-2</v>
      </c>
      <c r="L189" s="34">
        <f t="shared" si="105"/>
        <v>-2.37154412888676E-2</v>
      </c>
      <c r="M189" s="34">
        <v>1.4047845308431395E-3</v>
      </c>
      <c r="N189" s="42">
        <v>5.8612181848416434E-3</v>
      </c>
      <c r="O189" s="34">
        <v>-2.3347991646785471E-2</v>
      </c>
      <c r="P189" s="24"/>
      <c r="Q189" s="237">
        <v>25505.91</v>
      </c>
      <c r="R189" s="246">
        <v>26441.32</v>
      </c>
      <c r="S189" s="246">
        <f t="shared" si="120"/>
        <v>23829.377472413071</v>
      </c>
      <c r="T189" s="242">
        <f t="shared" si="120"/>
        <v>22347.399463341182</v>
      </c>
      <c r="U189" s="63">
        <f t="shared" si="120"/>
        <v>22274.82462052735</v>
      </c>
      <c r="V189" s="24"/>
      <c r="W189" s="62">
        <f t="shared" si="84"/>
        <v>1.5505910000000001</v>
      </c>
      <c r="X189" s="61">
        <f t="shared" si="112"/>
        <v>1.6441319999999999</v>
      </c>
      <c r="Y189" s="61">
        <f t="shared" si="112"/>
        <v>1.3829377472413071</v>
      </c>
      <c r="Z189" s="60">
        <f t="shared" si="86"/>
        <v>1.2347399463341182</v>
      </c>
      <c r="AA189" s="24"/>
      <c r="AB189" s="43"/>
      <c r="AC189" s="34"/>
      <c r="AD189" s="34"/>
      <c r="AE189" s="42"/>
      <c r="AF189" s="24"/>
      <c r="AG189" s="43"/>
      <c r="AH189" s="34"/>
      <c r="AI189" s="34"/>
      <c r="AJ189" s="42"/>
      <c r="AK189" s="25"/>
      <c r="AL189" s="43">
        <f t="shared" si="113"/>
        <v>-2.2850798605643874E-2</v>
      </c>
      <c r="AM189" s="34">
        <f t="shared" si="113"/>
        <v>-2.37154412888676E-2</v>
      </c>
      <c r="AN189" s="34">
        <f t="shared" si="113"/>
        <v>1.4047845308431395E-3</v>
      </c>
      <c r="AO189" s="42">
        <f t="shared" si="113"/>
        <v>5.8612181848416434E-3</v>
      </c>
      <c r="AP189" s="34"/>
      <c r="AQ189" s="43">
        <f t="shared" si="114"/>
        <v>-2.2850798605643874E-2</v>
      </c>
      <c r="AR189" s="34">
        <f t="shared" si="114"/>
        <v>-2.37154412888676E-2</v>
      </c>
      <c r="AS189" s="34">
        <f t="shared" si="114"/>
        <v>0</v>
      </c>
      <c r="AT189" s="42">
        <f t="shared" si="114"/>
        <v>0</v>
      </c>
      <c r="AU189" s="25"/>
      <c r="AV189" s="59">
        <f t="shared" si="89"/>
        <v>5.2215899691569598</v>
      </c>
      <c r="AW189" s="30">
        <f t="shared" si="90"/>
        <v>5.6242215552572619</v>
      </c>
      <c r="AX189" s="30">
        <f t="shared" si="91"/>
        <v>0</v>
      </c>
      <c r="AY189" s="58">
        <f t="shared" si="92"/>
        <v>0</v>
      </c>
      <c r="AZ189" s="25"/>
      <c r="BA189" s="43">
        <f t="shared" si="93"/>
        <v>-2.8712016790485517E-2</v>
      </c>
      <c r="BB189" s="34">
        <f t="shared" si="94"/>
        <v>-2.9576659473709244E-2</v>
      </c>
      <c r="BC189" s="34">
        <f t="shared" si="95"/>
        <v>-4.4564336539985039E-3</v>
      </c>
      <c r="BD189" s="57"/>
      <c r="BE189" s="25"/>
      <c r="BF189" s="43">
        <f>(Q189-(MAX($Q$3:Q189)))/(MAX($Q$3:Q189))</f>
        <v>-2.2850798605643822E-2</v>
      </c>
      <c r="BG189" s="34">
        <f>(R189-(MAX($R$3:R189)))/(MAX($R$3:R189))</f>
        <v>-2.3715441288867562E-2</v>
      </c>
      <c r="BH189" s="34">
        <f>(S189-(MAX($S$3:S189)))/(MAX($S$3:S189))</f>
        <v>0</v>
      </c>
      <c r="BI189" s="42">
        <f>(T189-(MAX($T$3:T189)))/(MAX($T$3:T189))</f>
        <v>0</v>
      </c>
      <c r="BJ189" s="25"/>
      <c r="BK189" s="43">
        <f t="shared" si="96"/>
        <v>0</v>
      </c>
      <c r="BL189" s="34">
        <f t="shared" si="97"/>
        <v>0</v>
      </c>
      <c r="BM189" s="34">
        <f t="shared" si="107"/>
        <v>0</v>
      </c>
      <c r="BN189" s="42">
        <f t="shared" si="98"/>
        <v>0</v>
      </c>
      <c r="BO189" s="25"/>
      <c r="BP189" s="37">
        <f t="shared" si="118"/>
        <v>715.73551002617342</v>
      </c>
      <c r="BQ189" s="36">
        <f t="shared" si="118"/>
        <v>737.97036796171756</v>
      </c>
      <c r="BR189" s="36">
        <f t="shared" si="118"/>
        <v>1112.6141319112014</v>
      </c>
      <c r="BS189" s="38">
        <f t="shared" si="118"/>
        <v>1326.6036816582607</v>
      </c>
      <c r="BT189" s="25"/>
      <c r="BU189" s="43">
        <f t="shared" si="100"/>
        <v>0</v>
      </c>
      <c r="BV189" s="34">
        <f t="shared" si="101"/>
        <v>0</v>
      </c>
      <c r="BW189" s="34">
        <f t="shared" si="108"/>
        <v>0</v>
      </c>
      <c r="BX189" s="42">
        <f t="shared" si="102"/>
        <v>0</v>
      </c>
      <c r="BY189" s="25"/>
      <c r="BZ189" s="37">
        <f t="shared" si="119"/>
        <v>36.37237448096996</v>
      </c>
      <c r="CA189" s="36">
        <f t="shared" si="119"/>
        <v>36.595005941215469</v>
      </c>
      <c r="CB189" s="36">
        <f t="shared" si="119"/>
        <v>20.626948675096518</v>
      </c>
      <c r="CC189" s="38">
        <f t="shared" si="119"/>
        <v>16.304426520625039</v>
      </c>
    </row>
    <row r="190" spans="1:81" s="69" customFormat="1">
      <c r="A190"/>
      <c r="B190" s="25"/>
      <c r="C190" s="24"/>
      <c r="D190" s="24"/>
      <c r="E190" s="24"/>
      <c r="F190" s="24"/>
      <c r="G190" s="24"/>
      <c r="H190"/>
      <c r="I190" s="112">
        <f t="shared" si="104"/>
        <v>42643</v>
      </c>
      <c r="J190" s="113"/>
      <c r="K190" s="114">
        <f t="shared" si="105"/>
        <v>-6.1550440662576644E-3</v>
      </c>
      <c r="L190" s="115">
        <f t="shared" si="105"/>
        <v>-5.9535605635421263E-3</v>
      </c>
      <c r="M190" s="115">
        <v>1.8688004970535133E-4</v>
      </c>
      <c r="N190" s="116">
        <v>-3.7116866451081254E-3</v>
      </c>
      <c r="O190" s="115">
        <v>-6.5930917157897007E-3</v>
      </c>
      <c r="P190" s="111"/>
      <c r="Q190" s="236">
        <v>25348.92</v>
      </c>
      <c r="R190" s="245">
        <v>26283.9</v>
      </c>
      <c r="S190" s="245">
        <f t="shared" si="120"/>
        <v>23833.830707659563</v>
      </c>
      <c r="T190" s="241">
        <f t="shared" si="120"/>
        <v>22264.452919200201</v>
      </c>
      <c r="U190" s="117">
        <f t="shared" si="120"/>
        <v>22127.964658851084</v>
      </c>
      <c r="V190" s="111"/>
      <c r="W190" s="118">
        <f t="shared" si="84"/>
        <v>1.5348919999999999</v>
      </c>
      <c r="X190" s="119">
        <f t="shared" si="112"/>
        <v>1.6283900000000002</v>
      </c>
      <c r="Y190" s="119">
        <f t="shared" si="112"/>
        <v>1.3833830707659562</v>
      </c>
      <c r="Z190" s="120">
        <f t="shared" si="86"/>
        <v>1.2264452919200202</v>
      </c>
      <c r="AA190" s="111"/>
      <c r="AB190" s="114">
        <f>(Q190-Q187)/Q187</f>
        <v>-2.6277417124419073E-2</v>
      </c>
      <c r="AC190" s="115">
        <f>(R190-R187)/R187</f>
        <v>-2.6739583715192399E-2</v>
      </c>
      <c r="AD190" s="115">
        <f>(S190-S187)/S187</f>
        <v>3.8518626786384694E-2</v>
      </c>
      <c r="AE190" s="116">
        <f>(T190-T187)/T187</f>
        <v>2.9355293003638764E-2</v>
      </c>
      <c r="AF190" s="111"/>
      <c r="AG190" s="114"/>
      <c r="AH190" s="115"/>
      <c r="AI190" s="115"/>
      <c r="AJ190" s="116"/>
      <c r="AK190" s="110"/>
      <c r="AL190" s="114">
        <f t="shared" si="113"/>
        <v>-6.1550440662576644E-3</v>
      </c>
      <c r="AM190" s="115">
        <f t="shared" si="113"/>
        <v>-5.9535605635421263E-3</v>
      </c>
      <c r="AN190" s="115">
        <f t="shared" si="113"/>
        <v>1.8688004970535133E-4</v>
      </c>
      <c r="AO190" s="116">
        <f t="shared" si="113"/>
        <v>-3.7116866451081254E-3</v>
      </c>
      <c r="AP190" s="115"/>
      <c r="AQ190" s="114">
        <f t="shared" si="114"/>
        <v>-6.1550440662576644E-3</v>
      </c>
      <c r="AR190" s="115">
        <f t="shared" si="114"/>
        <v>-5.9535605635421263E-3</v>
      </c>
      <c r="AS190" s="115">
        <f t="shared" si="114"/>
        <v>0</v>
      </c>
      <c r="AT190" s="116">
        <f t="shared" si="114"/>
        <v>-3.7116866451081254E-3</v>
      </c>
      <c r="AU190" s="110"/>
      <c r="AV190" s="121">
        <f t="shared" si="89"/>
        <v>0.37884567457573687</v>
      </c>
      <c r="AW190" s="122">
        <f t="shared" si="90"/>
        <v>0.35444883383764042</v>
      </c>
      <c r="AX190" s="122">
        <f t="shared" si="91"/>
        <v>0</v>
      </c>
      <c r="AY190" s="123">
        <f t="shared" si="92"/>
        <v>0.1377661775147401</v>
      </c>
      <c r="AZ190" s="110"/>
      <c r="BA190" s="114">
        <f t="shared" si="93"/>
        <v>-2.443357421149539E-3</v>
      </c>
      <c r="BB190" s="115">
        <f t="shared" si="94"/>
        <v>-2.2418739184340009E-3</v>
      </c>
      <c r="BC190" s="115">
        <f t="shared" si="95"/>
        <v>3.8985666948134767E-3</v>
      </c>
      <c r="BD190" s="124"/>
      <c r="BE190" s="110"/>
      <c r="BF190" s="114">
        <f>(Q190-(MAX($Q$3:Q190)))/(MAX($Q$3:Q190))</f>
        <v>-2.8865194999534553E-2</v>
      </c>
      <c r="BG190" s="115">
        <f>(R190-(MAX($R$3:R190)))/(MAX($R$3:R190))</f>
        <v>-2.9527810536405311E-2</v>
      </c>
      <c r="BH190" s="115">
        <f>(S190-(MAX($S$3:S190)))/(MAX($S$3:S190))</f>
        <v>0</v>
      </c>
      <c r="BI190" s="116">
        <f>(T190-(MAX($T$3:T190)))/(MAX($T$3:T190))</f>
        <v>-3.7116866451081783E-3</v>
      </c>
      <c r="BJ190" s="110"/>
      <c r="BK190" s="114">
        <f t="shared" si="96"/>
        <v>-2.6277417124419073E-2</v>
      </c>
      <c r="BL190" s="115">
        <f t="shared" si="97"/>
        <v>-2.6739583715192399E-2</v>
      </c>
      <c r="BM190" s="115">
        <f t="shared" si="107"/>
        <v>3.8518626786384694E-2</v>
      </c>
      <c r="BN190" s="116">
        <f t="shared" si="98"/>
        <v>2.9355293003638764E-2</v>
      </c>
      <c r="BO190" s="110"/>
      <c r="BP190" s="125">
        <f t="shared" si="118"/>
        <v>696.92782947845683</v>
      </c>
      <c r="BQ190" s="126">
        <f t="shared" si="118"/>
        <v>718.23734752827386</v>
      </c>
      <c r="BR190" s="126">
        <f t="shared" si="118"/>
        <v>1155.4705004155462</v>
      </c>
      <c r="BS190" s="127">
        <f t="shared" si="118"/>
        <v>1365.5465214330447</v>
      </c>
      <c r="BT190" s="110"/>
      <c r="BU190" s="114">
        <f t="shared" si="100"/>
        <v>0</v>
      </c>
      <c r="BV190" s="115">
        <f t="shared" si="101"/>
        <v>0</v>
      </c>
      <c r="BW190" s="115">
        <f t="shared" si="108"/>
        <v>0</v>
      </c>
      <c r="BX190" s="116">
        <f t="shared" si="102"/>
        <v>0</v>
      </c>
      <c r="BY190" s="110"/>
      <c r="BZ190" s="125">
        <f t="shared" si="119"/>
        <v>36.37237448096996</v>
      </c>
      <c r="CA190" s="126">
        <f t="shared" si="119"/>
        <v>36.595005941215469</v>
      </c>
      <c r="CB190" s="126">
        <f t="shared" si="119"/>
        <v>20.626948675096518</v>
      </c>
      <c r="CC190" s="127">
        <f t="shared" si="119"/>
        <v>16.304426520625039</v>
      </c>
    </row>
    <row r="191" spans="1:81">
      <c r="I191" s="65">
        <f t="shared" si="104"/>
        <v>42674</v>
      </c>
      <c r="J191" s="64"/>
      <c r="K191" s="43">
        <f>Q191/Q190-1</f>
        <v>-2.2423046031152305E-2</v>
      </c>
      <c r="L191" s="34">
        <f>R191/R190-1</f>
        <v>-2.2228436419252873E-2</v>
      </c>
      <c r="M191" s="34">
        <v>-1.8240452699062937E-2</v>
      </c>
      <c r="N191" s="42">
        <v>-1.5146723121646999E-2</v>
      </c>
      <c r="O191" s="34">
        <v>-2.2872049495637592E-2</v>
      </c>
      <c r="P191" s="24"/>
      <c r="Q191" s="237">
        <v>24780.52</v>
      </c>
      <c r="R191" s="246">
        <v>25699.65</v>
      </c>
      <c r="S191" s="246">
        <f t="shared" si="120"/>
        <v>23399.090845999024</v>
      </c>
      <c r="T191" s="242">
        <f t="shared" si="120"/>
        <v>21927.219415378131</v>
      </c>
      <c r="U191" s="63">
        <f t="shared" si="120"/>
        <v>21621.852755936121</v>
      </c>
      <c r="V191" s="24"/>
      <c r="W191" s="62">
        <f t="shared" si="84"/>
        <v>1.4780520000000001</v>
      </c>
      <c r="X191" s="61">
        <f t="shared" si="112"/>
        <v>1.5699650000000001</v>
      </c>
      <c r="Y191" s="61">
        <f t="shared" si="112"/>
        <v>1.3399090845999024</v>
      </c>
      <c r="Z191" s="60">
        <f t="shared" si="86"/>
        <v>1.1927219415378132</v>
      </c>
      <c r="AA191" s="24"/>
      <c r="AB191" s="43"/>
      <c r="AC191" s="34"/>
      <c r="AD191" s="34"/>
      <c r="AE191" s="42"/>
      <c r="AF191" s="24"/>
      <c r="AG191" s="43"/>
      <c r="AH191" s="34"/>
      <c r="AI191" s="34"/>
      <c r="AJ191" s="42"/>
      <c r="AK191" s="25"/>
      <c r="AL191" s="43">
        <f t="shared" si="113"/>
        <v>-2.2423046031152305E-2</v>
      </c>
      <c r="AM191" s="34">
        <f t="shared" si="113"/>
        <v>-2.2228436419252873E-2</v>
      </c>
      <c r="AN191" s="34">
        <f t="shared" si="113"/>
        <v>-1.8240452699062937E-2</v>
      </c>
      <c r="AO191" s="42">
        <f t="shared" si="113"/>
        <v>-1.5146723121646999E-2</v>
      </c>
      <c r="AP191" s="34"/>
      <c r="AQ191" s="43">
        <f t="shared" si="114"/>
        <v>-2.2423046031152305E-2</v>
      </c>
      <c r="AR191" s="34">
        <f t="shared" si="114"/>
        <v>-2.2228436419252873E-2</v>
      </c>
      <c r="AS191" s="34">
        <f t="shared" si="114"/>
        <v>-1.8240452699062937E-2</v>
      </c>
      <c r="AT191" s="42">
        <f t="shared" si="114"/>
        <v>-1.5146723121646999E-2</v>
      </c>
      <c r="AU191" s="25"/>
      <c r="AV191" s="59">
        <f t="shared" si="89"/>
        <v>5.0279299331517517</v>
      </c>
      <c r="AW191" s="30">
        <f t="shared" si="90"/>
        <v>4.9410338564476746</v>
      </c>
      <c r="AX191" s="30">
        <f t="shared" si="91"/>
        <v>3.3271411466675236</v>
      </c>
      <c r="AY191" s="58">
        <f t="shared" si="92"/>
        <v>2.2942322132383581</v>
      </c>
      <c r="AZ191" s="25"/>
      <c r="BA191" s="43">
        <f t="shared" si="93"/>
        <v>-7.2763229095053061E-3</v>
      </c>
      <c r="BB191" s="34">
        <f t="shared" si="94"/>
        <v>-7.0817132976058739E-3</v>
      </c>
      <c r="BC191" s="34">
        <f t="shared" si="95"/>
        <v>-3.0937295774159379E-3</v>
      </c>
      <c r="BD191" s="57"/>
      <c r="BE191" s="25"/>
      <c r="BF191" s="43">
        <f>(Q191-(MAX($Q$3:Q191)))/(MAX($Q$3:Q191))</f>
        <v>-5.0640995434514127E-2</v>
      </c>
      <c r="BG191" s="34">
        <f>(R191-(MAX($R$3:R191)))/(MAX($R$3:R191))</f>
        <v>-5.1099889896549927E-2</v>
      </c>
      <c r="BH191" s="34">
        <f>(S191-(MAX($S$3:S191)))/(MAX($S$3:S191))</f>
        <v>-1.8240452699062968E-2</v>
      </c>
      <c r="BI191" s="42">
        <f>(T191-(MAX($T$3:T191)))/(MAX($T$3:T191))</f>
        <v>-1.8802189876827372E-2</v>
      </c>
      <c r="BJ191" s="25"/>
      <c r="BK191" s="43">
        <f t="shared" si="96"/>
        <v>0</v>
      </c>
      <c r="BL191" s="34">
        <f t="shared" si="97"/>
        <v>0</v>
      </c>
      <c r="BM191" s="34">
        <f t="shared" si="107"/>
        <v>0</v>
      </c>
      <c r="BN191" s="42">
        <f t="shared" si="98"/>
        <v>0</v>
      </c>
      <c r="BO191" s="25"/>
      <c r="BP191" s="37">
        <f t="shared" si="118"/>
        <v>696.92782947845683</v>
      </c>
      <c r="BQ191" s="36">
        <f t="shared" si="118"/>
        <v>718.23734752827386</v>
      </c>
      <c r="BR191" s="36">
        <f t="shared" si="118"/>
        <v>1155.4705004155462</v>
      </c>
      <c r="BS191" s="38">
        <f t="shared" si="118"/>
        <v>1365.5465214330447</v>
      </c>
      <c r="BT191" s="25"/>
      <c r="BU191" s="43">
        <f t="shared" si="100"/>
        <v>0</v>
      </c>
      <c r="BV191" s="34">
        <f t="shared" si="101"/>
        <v>0</v>
      </c>
      <c r="BW191" s="34">
        <f t="shared" si="108"/>
        <v>0</v>
      </c>
      <c r="BX191" s="42">
        <f t="shared" si="102"/>
        <v>0</v>
      </c>
      <c r="BY191" s="25"/>
      <c r="BZ191" s="37">
        <f t="shared" si="119"/>
        <v>36.37237448096996</v>
      </c>
      <c r="CA191" s="36">
        <f t="shared" si="119"/>
        <v>36.595005941215469</v>
      </c>
      <c r="CB191" s="36">
        <f t="shared" si="119"/>
        <v>20.626948675096518</v>
      </c>
      <c r="CC191" s="38">
        <f t="shared" si="119"/>
        <v>16.304426520625039</v>
      </c>
    </row>
    <row r="192" spans="1:81">
      <c r="I192" s="65">
        <f t="shared" si="104"/>
        <v>42704</v>
      </c>
      <c r="J192" s="64"/>
      <c r="K192" s="43">
        <f t="shared" ref="K192:L196" si="121">Q192/Q191-1</f>
        <v>1.7322477494418953E-2</v>
      </c>
      <c r="L192" s="34">
        <f t="shared" si="121"/>
        <v>1.7520472068685677E-2</v>
      </c>
      <c r="M192" s="34">
        <v>3.7035114647209877E-2</v>
      </c>
      <c r="N192" s="42">
        <v>6.2976405433899929E-2</v>
      </c>
      <c r="O192" s="34">
        <v>1.6915986317201481E-2</v>
      </c>
      <c r="P192" s="24"/>
      <c r="Q192" s="237">
        <v>25209.78</v>
      </c>
      <c r="R192" s="246">
        <v>26149.919999999998</v>
      </c>
      <c r="S192" s="246">
        <f t="shared" si="120"/>
        <v>24265.678858121079</v>
      </c>
      <c r="T192" s="242">
        <f t="shared" si="120"/>
        <v>23308.116875319065</v>
      </c>
      <c r="U192" s="63">
        <f t="shared" si="120"/>
        <v>21987.607721308083</v>
      </c>
      <c r="V192" s="24"/>
      <c r="W192" s="62">
        <f t="shared" si="84"/>
        <v>1.5209779999999999</v>
      </c>
      <c r="X192" s="61">
        <f t="shared" si="112"/>
        <v>1.6149919999999998</v>
      </c>
      <c r="Y192" s="61">
        <f t="shared" si="112"/>
        <v>1.4265678858121078</v>
      </c>
      <c r="Z192" s="60">
        <f t="shared" si="86"/>
        <v>1.3308116875319065</v>
      </c>
      <c r="AA192" s="24"/>
      <c r="AB192" s="43"/>
      <c r="AC192" s="34"/>
      <c r="AD192" s="34"/>
      <c r="AE192" s="42"/>
      <c r="AF192" s="24"/>
      <c r="AG192" s="43"/>
      <c r="AH192" s="34"/>
      <c r="AI192" s="34"/>
      <c r="AJ192" s="42"/>
      <c r="AK192" s="25"/>
      <c r="AL192" s="43">
        <f t="shared" si="113"/>
        <v>1.7322477494418953E-2</v>
      </c>
      <c r="AM192" s="34">
        <f t="shared" si="113"/>
        <v>1.7520472068685677E-2</v>
      </c>
      <c r="AN192" s="34">
        <f t="shared" si="113"/>
        <v>3.7035114647209877E-2</v>
      </c>
      <c r="AO192" s="42">
        <f t="shared" si="113"/>
        <v>6.2976405433899929E-2</v>
      </c>
      <c r="AP192" s="34"/>
      <c r="AQ192" s="43">
        <f t="shared" si="114"/>
        <v>0</v>
      </c>
      <c r="AR192" s="34">
        <f t="shared" si="114"/>
        <v>0</v>
      </c>
      <c r="AS192" s="34">
        <f t="shared" si="114"/>
        <v>0</v>
      </c>
      <c r="AT192" s="42">
        <f t="shared" si="114"/>
        <v>0</v>
      </c>
      <c r="AU192" s="25"/>
      <c r="AV192" s="59">
        <f t="shared" si="89"/>
        <v>0</v>
      </c>
      <c r="AW192" s="30">
        <f t="shared" si="90"/>
        <v>0</v>
      </c>
      <c r="AX192" s="30">
        <f t="shared" si="91"/>
        <v>0</v>
      </c>
      <c r="AY192" s="58">
        <f t="shared" si="92"/>
        <v>0</v>
      </c>
      <c r="AZ192" s="25"/>
      <c r="BA192" s="43">
        <f t="shared" si="93"/>
        <v>-4.5653927939480976E-2</v>
      </c>
      <c r="BB192" s="34">
        <f t="shared" si="94"/>
        <v>-4.5455933365214252E-2</v>
      </c>
      <c r="BC192" s="34">
        <f t="shared" si="95"/>
        <v>-2.5941290786690052E-2</v>
      </c>
      <c r="BD192" s="57"/>
      <c r="BE192" s="25"/>
      <c r="BF192" s="43">
        <f>(Q192-(MAX($Q$3:Q192)))/(MAX($Q$3:Q192))</f>
        <v>-3.4195745443804534E-2</v>
      </c>
      <c r="BG192" s="34">
        <f>(R192-(MAX($R$3:R192)))/(MAX($R$3:R192))</f>
        <v>-3.4474712021509708E-2</v>
      </c>
      <c r="BH192" s="34">
        <f>(S192-(MAX($S$3:S192)))/(MAX($S$3:S192))</f>
        <v>0</v>
      </c>
      <c r="BI192" s="42">
        <f>(T192-(MAX($T$3:T192)))/(MAX($T$3:T192))</f>
        <v>0</v>
      </c>
      <c r="BJ192" s="25"/>
      <c r="BK192" s="43">
        <f t="shared" si="96"/>
        <v>0</v>
      </c>
      <c r="BL192" s="34">
        <f t="shared" si="97"/>
        <v>0</v>
      </c>
      <c r="BM192" s="34">
        <f t="shared" si="107"/>
        <v>0</v>
      </c>
      <c r="BN192" s="42">
        <f t="shared" si="98"/>
        <v>0</v>
      </c>
      <c r="BO192" s="25"/>
      <c r="BP192" s="37">
        <f t="shared" si="118"/>
        <v>696.92782947845683</v>
      </c>
      <c r="BQ192" s="36">
        <f t="shared" si="118"/>
        <v>718.23734752827386</v>
      </c>
      <c r="BR192" s="36">
        <f t="shared" si="118"/>
        <v>1155.4705004155462</v>
      </c>
      <c r="BS192" s="38">
        <f t="shared" si="118"/>
        <v>1365.5465214330447</v>
      </c>
      <c r="BT192" s="25"/>
      <c r="BU192" s="43">
        <f t="shared" si="100"/>
        <v>0</v>
      </c>
      <c r="BV192" s="34">
        <f t="shared" si="101"/>
        <v>0</v>
      </c>
      <c r="BW192" s="34">
        <f t="shared" si="108"/>
        <v>0</v>
      </c>
      <c r="BX192" s="42">
        <f t="shared" si="102"/>
        <v>0</v>
      </c>
      <c r="BY192" s="25"/>
      <c r="BZ192" s="37">
        <f t="shared" si="119"/>
        <v>36.37237448096996</v>
      </c>
      <c r="CA192" s="36">
        <f t="shared" si="119"/>
        <v>36.595005941215469</v>
      </c>
      <c r="CB192" s="36">
        <f t="shared" si="119"/>
        <v>20.626948675096518</v>
      </c>
      <c r="CC192" s="38">
        <f t="shared" si="119"/>
        <v>16.304426520625039</v>
      </c>
    </row>
    <row r="193" spans="1:81" s="69" customFormat="1">
      <c r="A193"/>
      <c r="B193" s="25"/>
      <c r="C193" s="24"/>
      <c r="D193" s="24"/>
      <c r="E193" s="24"/>
      <c r="F193" s="24"/>
      <c r="G193" s="24"/>
      <c r="H193"/>
      <c r="I193" s="226">
        <f t="shared" si="104"/>
        <v>42735</v>
      </c>
      <c r="J193" s="113"/>
      <c r="K193" s="114">
        <f t="shared" si="121"/>
        <v>1.076367980997861E-2</v>
      </c>
      <c r="L193" s="115">
        <f t="shared" si="121"/>
        <v>1.2170974136823443E-2</v>
      </c>
      <c r="M193" s="115">
        <v>1.9765332850302686E-2</v>
      </c>
      <c r="N193" s="116">
        <v>2.5419959006572457E-2</v>
      </c>
      <c r="O193" s="115">
        <v>1.0287652626044252E-2</v>
      </c>
      <c r="P193" s="111"/>
      <c r="Q193" s="236">
        <v>25481.13</v>
      </c>
      <c r="R193" s="245">
        <v>26468.19</v>
      </c>
      <c r="S193" s="245">
        <f t="shared" si="120"/>
        <v>24745.298077590396</v>
      </c>
      <c r="T193" s="241">
        <f t="shared" si="120"/>
        <v>23900.608250810077</v>
      </c>
      <c r="U193" s="117">
        <f t="shared" si="120"/>
        <v>22213.80859162263</v>
      </c>
      <c r="V193" s="111"/>
      <c r="W193" s="118">
        <f t="shared" si="84"/>
        <v>1.5481130000000001</v>
      </c>
      <c r="X193" s="119">
        <f t="shared" si="112"/>
        <v>1.6468189999999998</v>
      </c>
      <c r="Y193" s="119">
        <f t="shared" si="112"/>
        <v>1.4745298077590396</v>
      </c>
      <c r="Z193" s="120">
        <f t="shared" si="86"/>
        <v>1.3900608250810078</v>
      </c>
      <c r="AA193" s="111"/>
      <c r="AB193" s="114">
        <f>(Q193-Q190)/Q190</f>
        <v>5.2156068187521505E-3</v>
      </c>
      <c r="AC193" s="115">
        <f>(R193-R190)/R190</f>
        <v>7.0115165557621669E-3</v>
      </c>
      <c r="AD193" s="115">
        <f>(S193-S190)/S190</f>
        <v>3.8242588072001017E-2</v>
      </c>
      <c r="AE193" s="116">
        <f>(T193-T190)/T190</f>
        <v>7.3487335958697844E-2</v>
      </c>
      <c r="AF193" s="111"/>
      <c r="AG193" s="114">
        <f>(Q193-Q181)/Q181</f>
        <v>5.8873322312895653E-2</v>
      </c>
      <c r="AH193" s="115">
        <f>(R193-R181)/R181</f>
        <v>6.1536425381559616E-2</v>
      </c>
      <c r="AI193" s="115">
        <f>(S193-S181)/S181</f>
        <v>0.11959912078710513</v>
      </c>
      <c r="AJ193" s="116">
        <f>(T193-T181)/T181</f>
        <v>0.1739874934707567</v>
      </c>
      <c r="AK193" s="110"/>
      <c r="AL193" s="114">
        <f t="shared" si="113"/>
        <v>1.076367980997861E-2</v>
      </c>
      <c r="AM193" s="115">
        <f t="shared" si="113"/>
        <v>1.2170974136823443E-2</v>
      </c>
      <c r="AN193" s="115">
        <f t="shared" si="113"/>
        <v>1.9765332850302686E-2</v>
      </c>
      <c r="AO193" s="116">
        <f t="shared" si="113"/>
        <v>2.5419959006572457E-2</v>
      </c>
      <c r="AP193" s="115"/>
      <c r="AQ193" s="114">
        <f t="shared" si="114"/>
        <v>0</v>
      </c>
      <c r="AR193" s="115">
        <f t="shared" si="114"/>
        <v>0</v>
      </c>
      <c r="AS193" s="115">
        <f t="shared" si="114"/>
        <v>0</v>
      </c>
      <c r="AT193" s="116">
        <f t="shared" si="114"/>
        <v>0</v>
      </c>
      <c r="AU193" s="110"/>
      <c r="AV193" s="121">
        <f t="shared" si="89"/>
        <v>0</v>
      </c>
      <c r="AW193" s="122">
        <f t="shared" si="90"/>
        <v>0</v>
      </c>
      <c r="AX193" s="122">
        <f t="shared" si="91"/>
        <v>0</v>
      </c>
      <c r="AY193" s="123">
        <f t="shared" si="92"/>
        <v>0</v>
      </c>
      <c r="AZ193" s="110"/>
      <c r="BA193" s="114">
        <f t="shared" si="93"/>
        <v>-1.4656279196593847E-2</v>
      </c>
      <c r="BB193" s="115">
        <f t="shared" si="94"/>
        <v>-1.3248984869749014E-2</v>
      </c>
      <c r="BC193" s="115">
        <f t="shared" si="95"/>
        <v>-5.6546261562697708E-3</v>
      </c>
      <c r="BD193" s="124"/>
      <c r="BE193" s="110"/>
      <c r="BF193" s="114">
        <f>(Q193-(MAX($Q$3:Q193)))/(MAX($Q$3:Q193))</f>
        <v>-2.3800137688646587E-2</v>
      </c>
      <c r="BG193" s="115">
        <f>(R193-(MAX($R$3:R193)))/(MAX($R$3:R193))</f>
        <v>-2.2723328713074555E-2</v>
      </c>
      <c r="BH193" s="115">
        <f>(S193-(MAX($S$3:S193)))/(MAX($S$3:S193))</f>
        <v>0</v>
      </c>
      <c r="BI193" s="116">
        <f>(T193-(MAX($T$3:T193)))/(MAX($T$3:T193))</f>
        <v>0</v>
      </c>
      <c r="BJ193" s="110"/>
      <c r="BK193" s="114">
        <f t="shared" si="96"/>
        <v>5.2156068187521505E-3</v>
      </c>
      <c r="BL193" s="115">
        <f t="shared" si="97"/>
        <v>7.0115165557621669E-3</v>
      </c>
      <c r="BM193" s="115">
        <f t="shared" si="107"/>
        <v>3.8242588072001017E-2</v>
      </c>
      <c r="BN193" s="116">
        <f t="shared" si="98"/>
        <v>7.3487335958697844E-2</v>
      </c>
      <c r="BO193" s="110"/>
      <c r="BP193" s="125">
        <f t="shared" si="118"/>
        <v>700.56273101806278</v>
      </c>
      <c r="BQ193" s="126">
        <f t="shared" si="118"/>
        <v>723.27328058143507</v>
      </c>
      <c r="BR193" s="126">
        <f t="shared" si="118"/>
        <v>1199.6586827922868</v>
      </c>
      <c r="BS193" s="127">
        <f t="shared" si="118"/>
        <v>1465.896897420826</v>
      </c>
      <c r="BT193" s="110"/>
      <c r="BU193" s="114">
        <f t="shared" si="100"/>
        <v>0</v>
      </c>
      <c r="BV193" s="115">
        <f t="shared" si="101"/>
        <v>0</v>
      </c>
      <c r="BW193" s="115">
        <f t="shared" si="108"/>
        <v>0</v>
      </c>
      <c r="BX193" s="116">
        <f t="shared" si="102"/>
        <v>0</v>
      </c>
      <c r="BY193" s="110"/>
      <c r="BZ193" s="125">
        <f t="shared" si="119"/>
        <v>36.37237448096996</v>
      </c>
      <c r="CA193" s="126">
        <f t="shared" si="119"/>
        <v>36.595005941215469</v>
      </c>
      <c r="CB193" s="126">
        <f t="shared" si="119"/>
        <v>20.626948675096518</v>
      </c>
      <c r="CC193" s="127">
        <f t="shared" si="119"/>
        <v>16.304426520625039</v>
      </c>
    </row>
    <row r="194" spans="1:81">
      <c r="H194" s="228"/>
      <c r="I194" s="227">
        <f t="shared" si="104"/>
        <v>42766</v>
      </c>
      <c r="J194" s="31"/>
      <c r="K194" s="43">
        <f>Q194/Q193-1</f>
        <v>1.4363570218431931E-3</v>
      </c>
      <c r="L194" s="34">
        <f>R194/R193-1</f>
        <v>1.6079679041143269E-3</v>
      </c>
      <c r="M194" s="233">
        <v>1.8966218395479073E-2</v>
      </c>
      <c r="N194" s="358">
        <v>6.6339331625033804E-3</v>
      </c>
      <c r="O194" s="233">
        <v>1.1999999999999999E-3</v>
      </c>
      <c r="P194" s="24"/>
      <c r="Q194" s="239">
        <v>25517.73</v>
      </c>
      <c r="R194" s="248">
        <v>26510.75</v>
      </c>
      <c r="S194" s="488">
        <f t="shared" si="120"/>
        <v>25214.622805191204</v>
      </c>
      <c r="T194" s="368">
        <f t="shared" si="120"/>
        <v>24059.16328848913</v>
      </c>
      <c r="U194" s="63">
        <f>U193*(1+O194)</f>
        <v>22240.465161932578</v>
      </c>
      <c r="V194" s="24"/>
      <c r="W194" s="62">
        <f t="shared" si="84"/>
        <v>1.5517729999999998</v>
      </c>
      <c r="X194" s="61">
        <f t="shared" ref="X194:Y209" si="122">(R194-$R$3)/$R$3</f>
        <v>1.6510750000000001</v>
      </c>
      <c r="Y194" s="61">
        <f t="shared" si="122"/>
        <v>1.5214622805191205</v>
      </c>
      <c r="Z194" s="60">
        <f t="shared" si="86"/>
        <v>1.4059163288489129</v>
      </c>
      <c r="AA194" s="24"/>
      <c r="AB194" s="43"/>
      <c r="AC194" s="34"/>
      <c r="AD194" s="34"/>
      <c r="AE194" s="42"/>
      <c r="AF194" s="24"/>
      <c r="AG194" s="43"/>
      <c r="AH194" s="34"/>
      <c r="AI194" s="34"/>
      <c r="AJ194" s="42"/>
      <c r="AK194" s="25"/>
      <c r="AL194" s="43">
        <f t="shared" ref="AL194:AO209" si="123">K194-0</f>
        <v>1.4363570218431931E-3</v>
      </c>
      <c r="AM194" s="34">
        <f t="shared" si="123"/>
        <v>1.6079679041143269E-3</v>
      </c>
      <c r="AN194" s="34">
        <f t="shared" si="123"/>
        <v>1.8966218395479073E-2</v>
      </c>
      <c r="AO194" s="42">
        <f t="shared" si="123"/>
        <v>6.6339331625033804E-3</v>
      </c>
      <c r="AP194" s="34"/>
      <c r="AQ194" s="43">
        <f t="shared" ref="AQ194:AT209" si="124">IF(AL194&lt;0,AL194,0)</f>
        <v>0</v>
      </c>
      <c r="AR194" s="34">
        <f t="shared" si="124"/>
        <v>0</v>
      </c>
      <c r="AS194" s="34">
        <f t="shared" si="124"/>
        <v>0</v>
      </c>
      <c r="AT194" s="42">
        <f t="shared" si="124"/>
        <v>0</v>
      </c>
      <c r="AU194" s="25"/>
      <c r="AV194" s="59">
        <f t="shared" si="89"/>
        <v>0</v>
      </c>
      <c r="AW194" s="30">
        <f t="shared" si="90"/>
        <v>0</v>
      </c>
      <c r="AX194" s="30">
        <f t="shared" si="91"/>
        <v>0</v>
      </c>
      <c r="AY194" s="58">
        <f t="shared" si="92"/>
        <v>0</v>
      </c>
      <c r="AZ194" s="25"/>
      <c r="BA194" s="43">
        <f t="shared" si="93"/>
        <v>-5.1975761406601872E-3</v>
      </c>
      <c r="BB194" s="34">
        <f t="shared" si="94"/>
        <v>-5.0259652583890535E-3</v>
      </c>
      <c r="BC194" s="34">
        <f t="shared" si="95"/>
        <v>1.2332285232975693E-2</v>
      </c>
      <c r="BD194" s="57"/>
      <c r="BE194" s="25"/>
      <c r="BF194" s="43">
        <f>(Q194-(MAX($Q$3:Q194)))/(MAX($Q$3:Q194))</f>
        <v>-2.2397966161693341E-2</v>
      </c>
      <c r="BG194" s="34">
        <f>(R194-(MAX($R$3:R194)))/(MAX($R$3:R194))</f>
        <v>-2.1151899192205437E-2</v>
      </c>
      <c r="BH194" s="34">
        <f>(S194-(MAX($S$3:S194)))/(MAX($S$3:S194))</f>
        <v>0</v>
      </c>
      <c r="BI194" s="42">
        <f>(T194-(MAX($T$3:T194)))/(MAX($T$3:T194))</f>
        <v>0</v>
      </c>
      <c r="BJ194" s="25"/>
      <c r="BK194" s="43">
        <f t="shared" si="96"/>
        <v>0</v>
      </c>
      <c r="BL194" s="34">
        <f t="shared" si="97"/>
        <v>0</v>
      </c>
      <c r="BM194" s="34">
        <f t="shared" si="107"/>
        <v>0</v>
      </c>
      <c r="BN194" s="42">
        <f t="shared" si="98"/>
        <v>0</v>
      </c>
      <c r="BO194" s="25"/>
      <c r="BP194" s="37">
        <f t="shared" si="118"/>
        <v>700.56273101806278</v>
      </c>
      <c r="BQ194" s="36">
        <f t="shared" si="118"/>
        <v>723.27328058143507</v>
      </c>
      <c r="BR194" s="36">
        <f t="shared" si="118"/>
        <v>1199.6586827922868</v>
      </c>
      <c r="BS194" s="38">
        <f t="shared" si="118"/>
        <v>1465.896897420826</v>
      </c>
      <c r="BT194" s="25"/>
      <c r="BU194" s="43">
        <f t="shared" si="100"/>
        <v>0</v>
      </c>
      <c r="BV194" s="34">
        <f t="shared" si="101"/>
        <v>0</v>
      </c>
      <c r="BW194" s="34">
        <f t="shared" si="108"/>
        <v>0</v>
      </c>
      <c r="BX194" s="42">
        <f t="shared" si="102"/>
        <v>0</v>
      </c>
      <c r="BY194" s="25"/>
      <c r="BZ194" s="37">
        <f t="shared" si="119"/>
        <v>36.37237448096996</v>
      </c>
      <c r="CA194" s="36">
        <f t="shared" si="119"/>
        <v>36.595005941215469</v>
      </c>
      <c r="CB194" s="36">
        <f t="shared" si="119"/>
        <v>20.626948675096518</v>
      </c>
      <c r="CC194" s="38">
        <f t="shared" si="119"/>
        <v>16.304426520625039</v>
      </c>
    </row>
    <row r="195" spans="1:81">
      <c r="H195" s="228"/>
      <c r="I195" s="65">
        <f t="shared" si="104"/>
        <v>42794</v>
      </c>
      <c r="J195" s="31"/>
      <c r="K195" s="43">
        <f t="shared" si="121"/>
        <v>1.3194747338419299E-2</v>
      </c>
      <c r="L195" s="34">
        <f t="shared" si="121"/>
        <v>1.3363258300878034E-2</v>
      </c>
      <c r="M195" s="233">
        <v>3.970815241948622E-2</v>
      </c>
      <c r="N195" s="358">
        <v>3.8529856358904491E-2</v>
      </c>
      <c r="O195" s="233">
        <v>1.4E-2</v>
      </c>
      <c r="P195" s="24"/>
      <c r="Q195" s="239">
        <v>25854.43</v>
      </c>
      <c r="R195" s="248">
        <v>26865.02</v>
      </c>
      <c r="S195" s="488">
        <f t="shared" si="120"/>
        <v>26215.848890739588</v>
      </c>
      <c r="T195" s="368">
        <f t="shared" si="120"/>
        <v>24986.159394110044</v>
      </c>
      <c r="U195" s="63">
        <f t="shared" si="120"/>
        <v>22551.831674199635</v>
      </c>
      <c r="V195" s="24"/>
      <c r="W195" s="62">
        <f t="shared" si="84"/>
        <v>1.5854429999999999</v>
      </c>
      <c r="X195" s="61">
        <f t="shared" si="122"/>
        <v>1.6865019999999999</v>
      </c>
      <c r="Y195" s="61">
        <f t="shared" si="122"/>
        <v>1.6215848890739588</v>
      </c>
      <c r="Z195" s="60">
        <f t="shared" si="86"/>
        <v>1.4986159394110043</v>
      </c>
      <c r="AA195" s="24"/>
      <c r="AB195" s="43"/>
      <c r="AC195" s="34"/>
      <c r="AD195" s="34"/>
      <c r="AE195" s="42"/>
      <c r="AF195" s="24"/>
      <c r="AG195" s="43"/>
      <c r="AH195" s="34"/>
      <c r="AI195" s="34"/>
      <c r="AJ195" s="42"/>
      <c r="AK195" s="25"/>
      <c r="AL195" s="43">
        <f t="shared" si="123"/>
        <v>1.3194747338419299E-2</v>
      </c>
      <c r="AM195" s="34">
        <f t="shared" si="123"/>
        <v>1.3363258300878034E-2</v>
      </c>
      <c r="AN195" s="34">
        <f t="shared" si="123"/>
        <v>3.970815241948622E-2</v>
      </c>
      <c r="AO195" s="42">
        <f t="shared" si="123"/>
        <v>3.8529856358904491E-2</v>
      </c>
      <c r="AP195" s="34"/>
      <c r="AQ195" s="43">
        <f t="shared" si="124"/>
        <v>0</v>
      </c>
      <c r="AR195" s="34">
        <f t="shared" si="124"/>
        <v>0</v>
      </c>
      <c r="AS195" s="34">
        <f t="shared" si="124"/>
        <v>0</v>
      </c>
      <c r="AT195" s="42">
        <f t="shared" si="124"/>
        <v>0</v>
      </c>
      <c r="AU195" s="25"/>
      <c r="AV195" s="59">
        <f t="shared" si="89"/>
        <v>0</v>
      </c>
      <c r="AW195" s="30">
        <f t="shared" si="90"/>
        <v>0</v>
      </c>
      <c r="AX195" s="30">
        <f t="shared" si="91"/>
        <v>0</v>
      </c>
      <c r="AY195" s="58">
        <f t="shared" si="92"/>
        <v>0</v>
      </c>
      <c r="AZ195" s="25"/>
      <c r="BA195" s="43">
        <f t="shared" si="93"/>
        <v>-2.5335109020485191E-2</v>
      </c>
      <c r="BB195" s="34">
        <f t="shared" si="94"/>
        <v>-2.5166598058026457E-2</v>
      </c>
      <c r="BC195" s="34">
        <f t="shared" si="95"/>
        <v>1.1782960605817294E-3</v>
      </c>
      <c r="BD195" s="57"/>
      <c r="BE195" s="25"/>
      <c r="BF195" s="43">
        <f>(Q195-(MAX($Q$3:Q195)))/(MAX($Q$3:Q195))</f>
        <v>-9.4987543276721115E-3</v>
      </c>
      <c r="BG195" s="34">
        <f>(R195-(MAX($R$3:R195)))/(MAX($R$3:R195))</f>
        <v>-8.0712991837870469E-3</v>
      </c>
      <c r="BH195" s="34">
        <f>(S195-(MAX($S$3:S195)))/(MAX($S$3:S195))</f>
        <v>0</v>
      </c>
      <c r="BI195" s="42">
        <f>(T195-(MAX($T$3:T195)))/(MAX($T$3:T195))</f>
        <v>0</v>
      </c>
      <c r="BJ195" s="25"/>
      <c r="BK195" s="43">
        <f t="shared" si="96"/>
        <v>0</v>
      </c>
      <c r="BL195" s="34">
        <f t="shared" si="97"/>
        <v>0</v>
      </c>
      <c r="BM195" s="34">
        <f t="shared" si="107"/>
        <v>0</v>
      </c>
      <c r="BN195" s="42">
        <f t="shared" si="98"/>
        <v>0</v>
      </c>
      <c r="BO195" s="25"/>
      <c r="BP195" s="37">
        <f t="shared" si="118"/>
        <v>700.56273101806278</v>
      </c>
      <c r="BQ195" s="36">
        <f t="shared" si="118"/>
        <v>723.27328058143507</v>
      </c>
      <c r="BR195" s="36">
        <f t="shared" si="118"/>
        <v>1199.6586827922868</v>
      </c>
      <c r="BS195" s="38">
        <f t="shared" si="118"/>
        <v>1465.896897420826</v>
      </c>
      <c r="BT195" s="25"/>
      <c r="BU195" s="43">
        <f t="shared" si="100"/>
        <v>0</v>
      </c>
      <c r="BV195" s="34">
        <f t="shared" si="101"/>
        <v>0</v>
      </c>
      <c r="BW195" s="34">
        <f t="shared" si="108"/>
        <v>0</v>
      </c>
      <c r="BX195" s="42">
        <f t="shared" si="102"/>
        <v>0</v>
      </c>
      <c r="BY195" s="25"/>
      <c r="BZ195" s="37">
        <f t="shared" si="119"/>
        <v>36.37237448096996</v>
      </c>
      <c r="CA195" s="36">
        <f t="shared" si="119"/>
        <v>36.595005941215469</v>
      </c>
      <c r="CB195" s="36">
        <f t="shared" si="119"/>
        <v>20.626948675096518</v>
      </c>
      <c r="CC195" s="38">
        <f t="shared" si="119"/>
        <v>16.304426520625039</v>
      </c>
    </row>
    <row r="196" spans="1:81" ht="15" thickBot="1">
      <c r="I196" s="56">
        <f t="shared" si="104"/>
        <v>42825</v>
      </c>
      <c r="J196" s="31"/>
      <c r="K196" s="114">
        <f t="shared" si="121"/>
        <v>-7.677214311048508E-3</v>
      </c>
      <c r="L196" s="45">
        <f t="shared" si="121"/>
        <v>-7.4394137804476568E-3</v>
      </c>
      <c r="M196" s="234">
        <v>1.1648095161407301E-3</v>
      </c>
      <c r="N196" s="359">
        <v>-1.1949037129629692E-2</v>
      </c>
      <c r="O196" s="234">
        <v>-9.1999999999999998E-3</v>
      </c>
      <c r="P196" s="39"/>
      <c r="Q196" s="240">
        <v>25655.94</v>
      </c>
      <c r="R196" s="249">
        <v>26665.16</v>
      </c>
      <c r="S196" s="489">
        <f t="shared" si="120"/>
        <v>26246.38536100123</v>
      </c>
      <c r="T196" s="369">
        <f t="shared" si="120"/>
        <v>24687.598847782978</v>
      </c>
      <c r="U196" s="54">
        <f t="shared" si="120"/>
        <v>22344.354822796999</v>
      </c>
      <c r="V196" s="39"/>
      <c r="W196" s="53">
        <f t="shared" ref="W196:W241" si="125">(Q196-$Q$3)/$Q$3</f>
        <v>1.5655939999999999</v>
      </c>
      <c r="X196" s="52">
        <f t="shared" si="122"/>
        <v>1.6665159999999999</v>
      </c>
      <c r="Y196" s="52">
        <f t="shared" si="122"/>
        <v>1.624638536100123</v>
      </c>
      <c r="Z196" s="51">
        <f t="shared" ref="Z196:Z241" si="126">(T196-$T$3)/$T$3</f>
        <v>1.4687598847782979</v>
      </c>
      <c r="AA196" s="39"/>
      <c r="AB196" s="46">
        <f>(Q196-Q193)/Q193</f>
        <v>6.8603707920330721E-3</v>
      </c>
      <c r="AC196" s="45">
        <f>(R196-R193)/R193</f>
        <v>7.441763112626937E-3</v>
      </c>
      <c r="AD196" s="45">
        <f>(S196-S193)/S193</f>
        <v>6.0661515521214696E-2</v>
      </c>
      <c r="AE196" s="44">
        <f>(T196-T193)/T193</f>
        <v>3.2927638858154445E-2</v>
      </c>
      <c r="AF196" s="39"/>
      <c r="AG196" s="46"/>
      <c r="AH196" s="45"/>
      <c r="AI196" s="45"/>
      <c r="AJ196" s="44"/>
      <c r="AK196" s="40"/>
      <c r="AL196" s="46">
        <f t="shared" si="123"/>
        <v>-7.677214311048508E-3</v>
      </c>
      <c r="AM196" s="45">
        <f t="shared" si="123"/>
        <v>-7.4394137804476568E-3</v>
      </c>
      <c r="AN196" s="45">
        <f t="shared" si="123"/>
        <v>1.1648095161407301E-3</v>
      </c>
      <c r="AO196" s="44">
        <f t="shared" si="123"/>
        <v>-1.1949037129629692E-2</v>
      </c>
      <c r="AP196" s="45"/>
      <c r="AQ196" s="46">
        <f t="shared" si="124"/>
        <v>-7.677214311048508E-3</v>
      </c>
      <c r="AR196" s="45">
        <f t="shared" si="124"/>
        <v>-7.4394137804476568E-3</v>
      </c>
      <c r="AS196" s="45">
        <f t="shared" si="124"/>
        <v>0</v>
      </c>
      <c r="AT196" s="44">
        <f t="shared" si="124"/>
        <v>-1.1949037129629692E-2</v>
      </c>
      <c r="AU196" s="40"/>
      <c r="AV196" s="50">
        <f t="shared" ref="AV196:AV241" si="127">IF(K196&lt;$C$33,((($C$33*100)-(K196*100))^2),0)</f>
        <v>0.58939619577768021</v>
      </c>
      <c r="AW196" s="49">
        <f t="shared" ref="AW196:AW241" si="128">IF(L196&lt;$D$33,((($D$33*100)-(L196*100))^2),0)</f>
        <v>0.55344877396714498</v>
      </c>
      <c r="AX196" s="49">
        <f t="shared" ref="AX196:AX241" si="129">IF(M196&lt;$F$33,((($F$33*100)-(M196*100))^2),0)</f>
        <v>0</v>
      </c>
      <c r="AY196" s="48">
        <f t="shared" ref="AY196:AY241" si="130">IF(N196&lt;$G$33,((($G$33*100)-(N196*100))^2),0)</f>
        <v>1.4277948832526899</v>
      </c>
      <c r="AZ196" s="40"/>
      <c r="BA196" s="46">
        <f t="shared" ref="BA196:BA241" si="131">K196-N196</f>
        <v>4.2718228185811835E-3</v>
      </c>
      <c r="BB196" s="45">
        <f t="shared" ref="BB196:BB241" si="132">L196-N196</f>
        <v>4.5096233491820348E-3</v>
      </c>
      <c r="BC196" s="45">
        <f t="shared" ref="BC196:BC241" si="133">M196-N196</f>
        <v>1.3113846645770422E-2</v>
      </c>
      <c r="BD196" s="47"/>
      <c r="BE196" s="40"/>
      <c r="BF196" s="46">
        <f>(Q196-(MAX($Q$3:Q196)))/(MAX($Q$3:Q196))</f>
        <v>-1.710304466605907E-2</v>
      </c>
      <c r="BG196" s="45">
        <f>(R196-(MAX($R$3:R196)))/(MAX($R$3:R196))</f>
        <v>-1.5450667229860673E-2</v>
      </c>
      <c r="BH196" s="45">
        <f>(S196-(MAX($S$3:S196)))/(MAX($S$3:S196))</f>
        <v>0</v>
      </c>
      <c r="BI196" s="44">
        <f>(T196-(MAX($T$3:T196)))/(MAX($T$3:T196))</f>
        <v>-1.1949037129629659E-2</v>
      </c>
      <c r="BJ196" s="40"/>
      <c r="BK196" s="46">
        <f t="shared" ref="BK196:BK241" si="134">SUMIF(BN196,"&gt;0",AB196)</f>
        <v>6.8603707920330721E-3</v>
      </c>
      <c r="BL196" s="45">
        <f t="shared" ref="BL196:BL241" si="135">SUMIF(BN196,"&gt;0",AC196)</f>
        <v>7.441763112626937E-3</v>
      </c>
      <c r="BM196" s="45">
        <f t="shared" si="107"/>
        <v>6.0661515521214696E-2</v>
      </c>
      <c r="BN196" s="44">
        <f t="shared" ref="BN196:BN241" si="136">SUMIF(AE196,"&gt;0")</f>
        <v>3.2927638858154445E-2</v>
      </c>
      <c r="BO196" s="40"/>
      <c r="BP196" s="37">
        <f t="shared" ref="BP196:BS198" si="137">BP195*(1+BK196)</f>
        <v>705.36885111592608</v>
      </c>
      <c r="BQ196" s="36">
        <f t="shared" si="137"/>
        <v>728.65570900121463</v>
      </c>
      <c r="BR196" s="36">
        <f t="shared" si="137"/>
        <v>1272.4317965986511</v>
      </c>
      <c r="BS196" s="38">
        <f t="shared" si="137"/>
        <v>1514.1654210623881</v>
      </c>
      <c r="BT196" s="40"/>
      <c r="BU196" s="46">
        <f t="shared" ref="BU196:BU237" si="138">SUMIF(BX196,"&lt;0",AB196)</f>
        <v>0</v>
      </c>
      <c r="BV196" s="45">
        <f t="shared" ref="BV196:BV237" si="139">SUMIF(BX196,"&lt;0",AC196)</f>
        <v>0</v>
      </c>
      <c r="BW196" s="45">
        <f t="shared" si="108"/>
        <v>0</v>
      </c>
      <c r="BX196" s="44">
        <f t="shared" ref="BX196:BX237" si="140">SUMIF(AE196,"&lt;0")</f>
        <v>0</v>
      </c>
      <c r="BY196" s="40"/>
      <c r="BZ196" s="37">
        <f t="shared" ref="BZ196:CC198" si="141">BZ195*(1+BU196)</f>
        <v>36.37237448096996</v>
      </c>
      <c r="CA196" s="36">
        <f t="shared" si="141"/>
        <v>36.595005941215469</v>
      </c>
      <c r="CB196" s="36">
        <f t="shared" si="141"/>
        <v>20.626948675096518</v>
      </c>
      <c r="CC196" s="38">
        <f t="shared" si="141"/>
        <v>16.304426520625039</v>
      </c>
    </row>
    <row r="197" spans="1:81">
      <c r="I197" s="260">
        <f t="shared" ref="I197:I241" si="142">EOMONTH(I196,1)</f>
        <v>42855</v>
      </c>
      <c r="J197" s="31"/>
      <c r="K197" s="43">
        <f>Q197/Q196-1</f>
        <v>8.7445636371148439E-3</v>
      </c>
      <c r="L197" s="34">
        <f>R197/R196-1</f>
        <v>8.8377493328373191E-3</v>
      </c>
      <c r="M197" s="233">
        <v>1.0270569233243876E-2</v>
      </c>
      <c r="N197" s="358">
        <v>-6.7644027651259098E-4</v>
      </c>
      <c r="O197" s="233">
        <v>8.4997058070543918E-3</v>
      </c>
      <c r="P197" s="24"/>
      <c r="Q197" s="239">
        <v>25880.29</v>
      </c>
      <c r="R197" s="248">
        <v>26900.82</v>
      </c>
      <c r="S197" s="488">
        <f t="shared" ref="S197:U212" si="143">S196*(1+M197)</f>
        <v>26515.950678973793</v>
      </c>
      <c r="T197" s="368">
        <f t="shared" si="143"/>
        <v>24670.899161591951</v>
      </c>
      <c r="U197" s="63">
        <f t="shared" si="143"/>
        <v>22534.275265239212</v>
      </c>
      <c r="V197" s="24"/>
      <c r="W197" s="62">
        <f t="shared" si="125"/>
        <v>1.5880290000000001</v>
      </c>
      <c r="X197" s="61">
        <f t="shared" si="122"/>
        <v>1.6900819999999999</v>
      </c>
      <c r="Y197" s="61">
        <f t="shared" si="122"/>
        <v>1.6515950678973794</v>
      </c>
      <c r="Z197" s="60">
        <f t="shared" si="126"/>
        <v>1.467089916159195</v>
      </c>
      <c r="AA197" s="24"/>
      <c r="AB197" s="43"/>
      <c r="AC197" s="34"/>
      <c r="AD197" s="34"/>
      <c r="AE197" s="42"/>
      <c r="AF197" s="24"/>
      <c r="AG197" s="43"/>
      <c r="AH197" s="34"/>
      <c r="AI197" s="34"/>
      <c r="AJ197" s="42"/>
      <c r="AK197" s="25"/>
      <c r="AL197" s="43">
        <f t="shared" si="123"/>
        <v>8.7445636371148439E-3</v>
      </c>
      <c r="AM197" s="34">
        <f t="shared" si="123"/>
        <v>8.8377493328373191E-3</v>
      </c>
      <c r="AN197" s="34">
        <f t="shared" si="123"/>
        <v>1.0270569233243876E-2</v>
      </c>
      <c r="AO197" s="42">
        <f t="shared" si="123"/>
        <v>-6.7644027651259098E-4</v>
      </c>
      <c r="AP197" s="34"/>
      <c r="AQ197" s="43">
        <f t="shared" si="124"/>
        <v>0</v>
      </c>
      <c r="AR197" s="34">
        <f t="shared" si="124"/>
        <v>0</v>
      </c>
      <c r="AS197" s="34">
        <f t="shared" si="124"/>
        <v>0</v>
      </c>
      <c r="AT197" s="42">
        <f t="shared" si="124"/>
        <v>-6.7644027651259098E-4</v>
      </c>
      <c r="AU197" s="25"/>
      <c r="AV197" s="59">
        <f t="shared" si="127"/>
        <v>0</v>
      </c>
      <c r="AW197" s="30">
        <f t="shared" si="128"/>
        <v>0</v>
      </c>
      <c r="AX197" s="30">
        <f t="shared" si="129"/>
        <v>0</v>
      </c>
      <c r="AY197" s="58">
        <f t="shared" si="130"/>
        <v>4.5757144768843053E-3</v>
      </c>
      <c r="AZ197" s="25"/>
      <c r="BA197" s="43">
        <f t="shared" si="131"/>
        <v>9.4210039136274348E-3</v>
      </c>
      <c r="BB197" s="34">
        <f t="shared" si="132"/>
        <v>9.5141896093499101E-3</v>
      </c>
      <c r="BC197" s="34">
        <f t="shared" si="133"/>
        <v>1.0947009509756467E-2</v>
      </c>
      <c r="BD197" s="57"/>
      <c r="BE197" s="25"/>
      <c r="BF197" s="43">
        <f>(Q197-(MAX($Q$3:Q197)))/(MAX($Q$3:Q197))</f>
        <v>-8.5080396914149221E-3</v>
      </c>
      <c r="BG197" s="34">
        <f>(R197-(MAX($R$3:R197)))/(MAX($R$3:R197))</f>
        <v>-6.749467021025966E-3</v>
      </c>
      <c r="BH197" s="34">
        <f>(S197-(MAX($S$3:S197)))/(MAX($S$3:S197))</f>
        <v>0</v>
      </c>
      <c r="BI197" s="42">
        <f>(T197-(MAX($T$3:T197)))/(MAX($T$3:T197))</f>
        <v>-1.2617394596162236E-2</v>
      </c>
      <c r="BJ197" s="25"/>
      <c r="BK197" s="43">
        <f t="shared" si="134"/>
        <v>0</v>
      </c>
      <c r="BL197" s="34">
        <f t="shared" si="135"/>
        <v>0</v>
      </c>
      <c r="BM197" s="34">
        <f t="shared" ref="BM197:BM241" si="144">SUMIF(BN197,"&gt;0",AD197)</f>
        <v>0</v>
      </c>
      <c r="BN197" s="42">
        <f t="shared" si="136"/>
        <v>0</v>
      </c>
      <c r="BO197" s="25"/>
      <c r="BP197" s="37">
        <f t="shared" si="137"/>
        <v>705.36885111592608</v>
      </c>
      <c r="BQ197" s="36">
        <f t="shared" si="137"/>
        <v>728.65570900121463</v>
      </c>
      <c r="BR197" s="36">
        <f t="shared" si="137"/>
        <v>1272.4317965986511</v>
      </c>
      <c r="BS197" s="38">
        <f t="shared" si="137"/>
        <v>1514.1654210623881</v>
      </c>
      <c r="BT197" s="25"/>
      <c r="BU197" s="43">
        <f t="shared" si="138"/>
        <v>0</v>
      </c>
      <c r="BV197" s="34">
        <f t="shared" si="139"/>
        <v>0</v>
      </c>
      <c r="BW197" s="34">
        <f t="shared" ref="BW197:BW237" si="145">SUMIF(BX197,"&lt;0",AD197)</f>
        <v>0</v>
      </c>
      <c r="BX197" s="42">
        <f t="shared" si="140"/>
        <v>0</v>
      </c>
      <c r="BY197" s="25"/>
      <c r="BZ197" s="37">
        <f t="shared" si="141"/>
        <v>36.37237448096996</v>
      </c>
      <c r="CA197" s="36">
        <f t="shared" si="141"/>
        <v>36.595005941215469</v>
      </c>
      <c r="CB197" s="36">
        <f t="shared" si="141"/>
        <v>20.626948675096518</v>
      </c>
      <c r="CC197" s="38">
        <f t="shared" si="141"/>
        <v>16.304426520625039</v>
      </c>
    </row>
    <row r="198" spans="1:81">
      <c r="I198" s="65">
        <f t="shared" si="142"/>
        <v>42886</v>
      </c>
      <c r="J198" s="31"/>
      <c r="K198" s="43">
        <f t="shared" ref="K198:L198" si="146">Q198/Q197-1</f>
        <v>-3.2937807111125927E-2</v>
      </c>
      <c r="L198" s="34">
        <f t="shared" si="146"/>
        <v>-3.2729485569584882E-2</v>
      </c>
      <c r="M198" s="233">
        <v>1.40725262932897E-2</v>
      </c>
      <c r="N198" s="358">
        <v>-3.1906178766979432E-3</v>
      </c>
      <c r="O198" s="233">
        <v>-3.3372020625700882E-2</v>
      </c>
      <c r="P198" s="24"/>
      <c r="Q198" s="239">
        <v>25027.85</v>
      </c>
      <c r="R198" s="248">
        <v>26020.37</v>
      </c>
      <c r="S198" s="488">
        <f t="shared" si="143"/>
        <v>26889.097092095224</v>
      </c>
      <c r="T198" s="368">
        <f t="shared" si="143"/>
        <v>24592.183749692762</v>
      </c>
      <c r="U198" s="63">
        <f t="shared" si="143"/>
        <v>21782.260966302427</v>
      </c>
      <c r="V198" s="24"/>
      <c r="W198" s="62">
        <f t="shared" si="125"/>
        <v>1.5027849999999998</v>
      </c>
      <c r="X198" s="61">
        <f t="shared" si="122"/>
        <v>1.6020369999999999</v>
      </c>
      <c r="Y198" s="61">
        <f t="shared" si="122"/>
        <v>1.6889097092095224</v>
      </c>
      <c r="Z198" s="60">
        <f t="shared" si="126"/>
        <v>1.4592183749692762</v>
      </c>
      <c r="AA198" s="24"/>
      <c r="AB198" s="43"/>
      <c r="AC198" s="34"/>
      <c r="AD198" s="34"/>
      <c r="AE198" s="42"/>
      <c r="AF198" s="24"/>
      <c r="AG198" s="43"/>
      <c r="AH198" s="34"/>
      <c r="AI198" s="34"/>
      <c r="AJ198" s="42"/>
      <c r="AK198" s="25"/>
      <c r="AL198" s="43">
        <f t="shared" si="123"/>
        <v>-3.2937807111125927E-2</v>
      </c>
      <c r="AM198" s="34">
        <f t="shared" si="123"/>
        <v>-3.2729485569584882E-2</v>
      </c>
      <c r="AN198" s="34">
        <f t="shared" si="123"/>
        <v>1.40725262932897E-2</v>
      </c>
      <c r="AO198" s="42">
        <f t="shared" si="123"/>
        <v>-3.1906178766979432E-3</v>
      </c>
      <c r="AP198" s="34"/>
      <c r="AQ198" s="43">
        <f t="shared" si="124"/>
        <v>-3.2937807111125927E-2</v>
      </c>
      <c r="AR198" s="34">
        <f t="shared" si="124"/>
        <v>-3.2729485569584882E-2</v>
      </c>
      <c r="AS198" s="34">
        <f t="shared" si="124"/>
        <v>0</v>
      </c>
      <c r="AT198" s="42">
        <f t="shared" si="124"/>
        <v>-3.1906178766979432E-3</v>
      </c>
      <c r="AU198" s="25"/>
      <c r="AV198" s="59">
        <f t="shared" si="127"/>
        <v>10.848991372897377</v>
      </c>
      <c r="AW198" s="30">
        <f t="shared" si="128"/>
        <v>10.71219225649665</v>
      </c>
      <c r="AX198" s="30">
        <f t="shared" si="129"/>
        <v>0</v>
      </c>
      <c r="AY198" s="58">
        <f t="shared" si="130"/>
        <v>0.10180042435104492</v>
      </c>
      <c r="AZ198" s="25"/>
      <c r="BA198" s="43">
        <f t="shared" si="131"/>
        <v>-2.9747189234427984E-2</v>
      </c>
      <c r="BB198" s="34">
        <f t="shared" si="132"/>
        <v>-2.9538867692886939E-2</v>
      </c>
      <c r="BC198" s="34">
        <f t="shared" si="133"/>
        <v>1.7263144169987643E-2</v>
      </c>
      <c r="BD198" s="57"/>
      <c r="BE198" s="25"/>
      <c r="BF198" s="43">
        <f>(Q198-(MAX($Q$3:Q198)))/(MAX($Q$3:Q198))</f>
        <v>-4.1165610632291259E-2</v>
      </c>
      <c r="BG198" s="34">
        <f>(R198-(MAX($R$3:R198)))/(MAX($R$3:R198))</f>
        <v>-3.9258046007143804E-2</v>
      </c>
      <c r="BH198" s="34">
        <f>(S198-(MAX($S$3:S198)))/(MAX($S$3:S198))</f>
        <v>0</v>
      </c>
      <c r="BI198" s="42">
        <f>(T198-(MAX($T$3:T198)))/(MAX($T$3:T198))</f>
        <v>-1.5767755188104384E-2</v>
      </c>
      <c r="BJ198" s="25"/>
      <c r="BK198" s="43">
        <f t="shared" si="134"/>
        <v>0</v>
      </c>
      <c r="BL198" s="34">
        <f t="shared" si="135"/>
        <v>0</v>
      </c>
      <c r="BM198" s="34">
        <f t="shared" si="144"/>
        <v>0</v>
      </c>
      <c r="BN198" s="42">
        <f t="shared" si="136"/>
        <v>0</v>
      </c>
      <c r="BO198" s="25"/>
      <c r="BP198" s="37">
        <f t="shared" si="137"/>
        <v>705.36885111592608</v>
      </c>
      <c r="BQ198" s="36">
        <f t="shared" si="137"/>
        <v>728.65570900121463</v>
      </c>
      <c r="BR198" s="36">
        <f t="shared" si="137"/>
        <v>1272.4317965986511</v>
      </c>
      <c r="BS198" s="38">
        <f t="shared" si="137"/>
        <v>1514.1654210623881</v>
      </c>
      <c r="BT198" s="25"/>
      <c r="BU198" s="43">
        <f t="shared" si="138"/>
        <v>0</v>
      </c>
      <c r="BV198" s="34">
        <f t="shared" si="139"/>
        <v>0</v>
      </c>
      <c r="BW198" s="34">
        <f t="shared" si="145"/>
        <v>0</v>
      </c>
      <c r="BX198" s="42">
        <f t="shared" si="140"/>
        <v>0</v>
      </c>
      <c r="BY198" s="25"/>
      <c r="BZ198" s="37">
        <f t="shared" si="141"/>
        <v>36.37237448096996</v>
      </c>
      <c r="CA198" s="36">
        <f t="shared" si="141"/>
        <v>36.595005941215469</v>
      </c>
      <c r="CB198" s="36">
        <f t="shared" si="141"/>
        <v>20.626948675096518</v>
      </c>
      <c r="CC198" s="38">
        <f t="shared" si="141"/>
        <v>16.304426520625039</v>
      </c>
    </row>
    <row r="199" spans="1:81" ht="15" thickBot="1">
      <c r="I199" s="56">
        <f>EOMONTH(I198,1)</f>
        <v>42916</v>
      </c>
      <c r="J199" s="31"/>
      <c r="K199" s="114">
        <f>Q199/Q198-1</f>
        <v>9.0059673523694705E-3</v>
      </c>
      <c r="L199" s="45">
        <f>R199/R198-1</f>
        <v>9.2450645398201026E-3</v>
      </c>
      <c r="M199" s="234">
        <v>6.2417461403123653E-3</v>
      </c>
      <c r="N199" s="359">
        <v>1.899116488495256E-2</v>
      </c>
      <c r="O199" s="234">
        <v>8.6093856402118529E-3</v>
      </c>
      <c r="P199" s="24"/>
      <c r="Q199" s="240">
        <v>25253.25</v>
      </c>
      <c r="R199" s="249">
        <v>26260.93</v>
      </c>
      <c r="S199" s="489">
        <f t="shared" si="143"/>
        <v>27056.932010086293</v>
      </c>
      <c r="T199" s="369">
        <f t="shared" si="143"/>
        <v>25059.217966164229</v>
      </c>
      <c r="U199" s="54">
        <f t="shared" si="143"/>
        <v>21969.792851077058</v>
      </c>
      <c r="V199" s="24"/>
      <c r="W199" s="53">
        <f t="shared" si="125"/>
        <v>1.525325</v>
      </c>
      <c r="X199" s="52">
        <f t="shared" si="122"/>
        <v>1.626093</v>
      </c>
      <c r="Y199" s="52">
        <f t="shared" si="122"/>
        <v>1.7056932010086294</v>
      </c>
      <c r="Z199" s="51">
        <f t="shared" si="126"/>
        <v>1.5059217966164229</v>
      </c>
      <c r="AA199" s="39"/>
      <c r="AB199" s="46">
        <f>(Q199-Q196)/Q196</f>
        <v>-1.5695780392376919E-2</v>
      </c>
      <c r="AC199" s="45">
        <f>(R199-R196)/R196</f>
        <v>-1.5159481510705338E-2</v>
      </c>
      <c r="AD199" s="45">
        <f>(S199-S196)/S196</f>
        <v>3.0882220082367292E-2</v>
      </c>
      <c r="AE199" s="44">
        <f>(T199-T196)/T196</f>
        <v>1.5052866043091272E-2</v>
      </c>
      <c r="AF199" s="39"/>
      <c r="AG199" s="46"/>
      <c r="AH199" s="45"/>
      <c r="AI199" s="45"/>
      <c r="AJ199" s="44"/>
      <c r="AK199" s="40"/>
      <c r="AL199" s="46">
        <f t="shared" si="123"/>
        <v>9.0059673523694705E-3</v>
      </c>
      <c r="AM199" s="45">
        <f t="shared" si="123"/>
        <v>9.2450645398201026E-3</v>
      </c>
      <c r="AN199" s="45">
        <f t="shared" si="123"/>
        <v>6.2417461403123653E-3</v>
      </c>
      <c r="AO199" s="44">
        <f t="shared" si="123"/>
        <v>1.899116488495256E-2</v>
      </c>
      <c r="AP199" s="45"/>
      <c r="AQ199" s="46">
        <f t="shared" si="124"/>
        <v>0</v>
      </c>
      <c r="AR199" s="45">
        <f t="shared" si="124"/>
        <v>0</v>
      </c>
      <c r="AS199" s="45">
        <f t="shared" si="124"/>
        <v>0</v>
      </c>
      <c r="AT199" s="44">
        <f t="shared" si="124"/>
        <v>0</v>
      </c>
      <c r="AU199" s="40"/>
      <c r="AV199" s="50">
        <f t="shared" si="127"/>
        <v>0</v>
      </c>
      <c r="AW199" s="49">
        <f t="shared" si="128"/>
        <v>0</v>
      </c>
      <c r="AX199" s="49">
        <f t="shared" si="129"/>
        <v>0</v>
      </c>
      <c r="AY199" s="48">
        <f t="shared" si="130"/>
        <v>0</v>
      </c>
      <c r="AZ199" s="40"/>
      <c r="BA199" s="46">
        <f t="shared" si="131"/>
        <v>-9.98519753258309E-3</v>
      </c>
      <c r="BB199" s="45">
        <f t="shared" si="132"/>
        <v>-9.7461003451324579E-3</v>
      </c>
      <c r="BC199" s="45">
        <f t="shared" si="133"/>
        <v>-1.2749418744640195E-2</v>
      </c>
      <c r="BD199" s="47"/>
      <c r="BE199" s="40"/>
      <c r="BF199" s="46">
        <f>(Q199-(MAX($Q$3:Q199)))/(MAX($Q$3:Q199))</f>
        <v>-3.2530379425316516E-2</v>
      </c>
      <c r="BG199" s="45">
        <f>(R199-(MAX($R$3:R199)))/(MAX($R$3:R199))</f>
        <v>-3.0375924636366878E-2</v>
      </c>
      <c r="BH199" s="45">
        <f>(S199-(MAX($S$3:S199)))/(MAX($S$3:S199))</f>
        <v>0</v>
      </c>
      <c r="BI199" s="44">
        <f>(T199-(MAX($T$3:T199)))/(MAX($T$3:T199))</f>
        <v>0</v>
      </c>
      <c r="BJ199" s="40"/>
      <c r="BK199" s="46">
        <f t="shared" si="134"/>
        <v>-1.5695780392376919E-2</v>
      </c>
      <c r="BL199" s="45">
        <f t="shared" si="135"/>
        <v>-1.5159481510705338E-2</v>
      </c>
      <c r="BM199" s="45">
        <f t="shared" si="144"/>
        <v>3.0882220082367292E-2</v>
      </c>
      <c r="BN199" s="44">
        <f t="shared" si="136"/>
        <v>1.5052866043091272E-2</v>
      </c>
      <c r="BO199" s="40"/>
      <c r="BP199" s="37">
        <f>BP198*(1+BK199)</f>
        <v>694.29753653318721</v>
      </c>
      <c r="BQ199" s="36">
        <f>BQ198*(1+BL199)</f>
        <v>717.60966625294088</v>
      </c>
      <c r="BR199" s="36">
        <f>BR198*(1+BM199)</f>
        <v>1311.7273153810127</v>
      </c>
      <c r="BS199" s="38">
        <f>BS198*(1+BN199)</f>
        <v>1536.9579503127211</v>
      </c>
      <c r="BT199" s="40"/>
      <c r="BU199" s="46">
        <f t="shared" si="138"/>
        <v>0</v>
      </c>
      <c r="BV199" s="45">
        <f t="shared" si="139"/>
        <v>0</v>
      </c>
      <c r="BW199" s="45">
        <f t="shared" si="145"/>
        <v>0</v>
      </c>
      <c r="BX199" s="44">
        <f t="shared" si="140"/>
        <v>0</v>
      </c>
      <c r="BY199" s="40"/>
      <c r="BZ199" s="37">
        <f>BZ198*(1+BU199)</f>
        <v>36.37237448096996</v>
      </c>
      <c r="CA199" s="36">
        <f>CA198*(1+BV199)</f>
        <v>36.595005941215469</v>
      </c>
      <c r="CB199" s="36">
        <f>CB198*(1+BW199)</f>
        <v>20.626948675096518</v>
      </c>
      <c r="CC199" s="38">
        <f>CC198*(1+BX199)</f>
        <v>16.304426520625039</v>
      </c>
    </row>
    <row r="200" spans="1:81">
      <c r="I200" s="260">
        <f t="shared" si="142"/>
        <v>42947</v>
      </c>
      <c r="J200" s="31"/>
      <c r="K200" s="43">
        <f>Q200/Q199-1</f>
        <v>2.9722906952571737E-3</v>
      </c>
      <c r="L200" s="34">
        <f>R200/R199-1</f>
        <v>4.37227470618895E-3</v>
      </c>
      <c r="M200" s="233">
        <v>2.0562761309518951E-2</v>
      </c>
      <c r="N200" s="358">
        <v>1.3719091922014703E-2</v>
      </c>
      <c r="O200" s="233">
        <v>2.6357767638689467E-3</v>
      </c>
      <c r="P200" s="24"/>
      <c r="Q200" s="239">
        <v>25328.31</v>
      </c>
      <c r="R200" s="248">
        <v>26375.75</v>
      </c>
      <c r="S200" s="488">
        <f t="shared" si="143"/>
        <v>27613.297244777579</v>
      </c>
      <c r="T200" s="368">
        <f t="shared" si="143"/>
        <v>25403.00768093584</v>
      </c>
      <c r="U200" s="63">
        <f t="shared" si="143"/>
        <v>22027.700320580941</v>
      </c>
      <c r="V200" s="24"/>
      <c r="W200" s="62">
        <f t="shared" si="125"/>
        <v>1.5328310000000001</v>
      </c>
      <c r="X200" s="61">
        <f t="shared" si="122"/>
        <v>1.637575</v>
      </c>
      <c r="Y200" s="61">
        <f t="shared" si="122"/>
        <v>1.7613297244777579</v>
      </c>
      <c r="Z200" s="60">
        <f t="shared" si="126"/>
        <v>1.5403007680935841</v>
      </c>
      <c r="AA200" s="24"/>
      <c r="AB200" s="43"/>
      <c r="AC200" s="34"/>
      <c r="AD200" s="34"/>
      <c r="AE200" s="42"/>
      <c r="AF200" s="24"/>
      <c r="AG200" s="43"/>
      <c r="AH200" s="34"/>
      <c r="AI200" s="34"/>
      <c r="AJ200" s="42"/>
      <c r="AK200" s="25"/>
      <c r="AL200" s="43">
        <f t="shared" si="123"/>
        <v>2.9722906952571737E-3</v>
      </c>
      <c r="AM200" s="34">
        <f t="shared" si="123"/>
        <v>4.37227470618895E-3</v>
      </c>
      <c r="AN200" s="34">
        <f t="shared" si="123"/>
        <v>2.0562761309518951E-2</v>
      </c>
      <c r="AO200" s="42">
        <f t="shared" si="123"/>
        <v>1.3719091922014703E-2</v>
      </c>
      <c r="AP200" s="34"/>
      <c r="AQ200" s="43">
        <f t="shared" si="124"/>
        <v>0</v>
      </c>
      <c r="AR200" s="34">
        <f t="shared" si="124"/>
        <v>0</v>
      </c>
      <c r="AS200" s="34">
        <f t="shared" si="124"/>
        <v>0</v>
      </c>
      <c r="AT200" s="42">
        <f t="shared" si="124"/>
        <v>0</v>
      </c>
      <c r="AU200" s="25"/>
      <c r="AV200" s="59">
        <f t="shared" si="127"/>
        <v>0</v>
      </c>
      <c r="AW200" s="30">
        <f t="shared" si="128"/>
        <v>0</v>
      </c>
      <c r="AX200" s="30">
        <f t="shared" si="129"/>
        <v>0</v>
      </c>
      <c r="AY200" s="58">
        <f t="shared" si="130"/>
        <v>0</v>
      </c>
      <c r="AZ200" s="25"/>
      <c r="BA200" s="43">
        <f t="shared" si="131"/>
        <v>-1.074680122675753E-2</v>
      </c>
      <c r="BB200" s="34">
        <f t="shared" si="132"/>
        <v>-9.3468172158257534E-3</v>
      </c>
      <c r="BC200" s="34">
        <f t="shared" si="133"/>
        <v>6.8436693875042476E-3</v>
      </c>
      <c r="BD200" s="57"/>
      <c r="BE200" s="25"/>
      <c r="BF200" s="43">
        <f>(Q200-(MAX($Q$3:Q200)))/(MAX($Q$3:Q200))</f>
        <v>-2.9654778474138468E-2</v>
      </c>
      <c r="BG200" s="34">
        <f>(R200-(MAX($R$3:R200)))/(MAX($R$3:R200))</f>
        <v>-2.6136461817142576E-2</v>
      </c>
      <c r="BH200" s="34">
        <f>(S200-(MAX($S$3:S200)))/(MAX($S$3:S200))</f>
        <v>0</v>
      </c>
      <c r="BI200" s="42">
        <f>(T200-(MAX($T$3:T200)))/(MAX($T$3:T200))</f>
        <v>0</v>
      </c>
      <c r="BJ200" s="25"/>
      <c r="BK200" s="43">
        <f t="shared" si="134"/>
        <v>0</v>
      </c>
      <c r="BL200" s="34">
        <f t="shared" si="135"/>
        <v>0</v>
      </c>
      <c r="BM200" s="34">
        <f t="shared" si="144"/>
        <v>0</v>
      </c>
      <c r="BN200" s="42">
        <f t="shared" si="136"/>
        <v>0</v>
      </c>
      <c r="BO200" s="25"/>
      <c r="BP200" s="37">
        <f t="shared" ref="BP200:BS201" si="147">BP199*(1+BK200)</f>
        <v>694.29753653318721</v>
      </c>
      <c r="BQ200" s="36">
        <f t="shared" si="147"/>
        <v>717.60966625294088</v>
      </c>
      <c r="BR200" s="36">
        <f t="shared" si="147"/>
        <v>1311.7273153810127</v>
      </c>
      <c r="BS200" s="38">
        <f t="shared" si="147"/>
        <v>1536.9579503127211</v>
      </c>
      <c r="BT200" s="25"/>
      <c r="BU200" s="43">
        <f t="shared" si="138"/>
        <v>0</v>
      </c>
      <c r="BV200" s="34">
        <f t="shared" si="139"/>
        <v>0</v>
      </c>
      <c r="BW200" s="34">
        <f t="shared" si="145"/>
        <v>0</v>
      </c>
      <c r="BX200" s="42">
        <f t="shared" si="140"/>
        <v>0</v>
      </c>
      <c r="BY200" s="25"/>
      <c r="BZ200" s="37">
        <f t="shared" ref="BZ200:CC201" si="148">BZ199*(1+BU200)</f>
        <v>36.37237448096996</v>
      </c>
      <c r="CA200" s="36">
        <f t="shared" si="148"/>
        <v>36.595005941215469</v>
      </c>
      <c r="CB200" s="36">
        <f t="shared" si="148"/>
        <v>20.626948675096518</v>
      </c>
      <c r="CC200" s="38">
        <f t="shared" si="148"/>
        <v>16.304426520625039</v>
      </c>
    </row>
    <row r="201" spans="1:81">
      <c r="H201" s="228"/>
      <c r="I201" s="65">
        <f t="shared" si="142"/>
        <v>42978</v>
      </c>
      <c r="J201" s="31"/>
      <c r="K201" s="43">
        <f t="shared" ref="K201:L201" si="149">Q201/Q200-1</f>
        <v>-5.4850876351402955E-2</v>
      </c>
      <c r="L201" s="34">
        <f t="shared" si="149"/>
        <v>-5.5684482905699384E-2</v>
      </c>
      <c r="M201" s="233">
        <v>3.0620622633290573E-3</v>
      </c>
      <c r="N201" s="358">
        <v>-1.1631258859830407E-2</v>
      </c>
      <c r="O201" s="233">
        <v>-5.5420847992462385E-2</v>
      </c>
      <c r="P201" s="24"/>
      <c r="Q201" s="239">
        <v>23939.03</v>
      </c>
      <c r="R201" s="248">
        <v>24907.03</v>
      </c>
      <c r="S201" s="488">
        <f t="shared" si="143"/>
        <v>27697.8508802369</v>
      </c>
      <c r="T201" s="368">
        <f t="shared" si="143"/>
        <v>25107.538722780613</v>
      </c>
      <c r="U201" s="63">
        <f t="shared" si="143"/>
        <v>20806.90648949051</v>
      </c>
      <c r="V201" s="24"/>
      <c r="W201" s="62">
        <f t="shared" si="125"/>
        <v>1.3939029999999999</v>
      </c>
      <c r="X201" s="61">
        <f t="shared" si="122"/>
        <v>1.4907029999999999</v>
      </c>
      <c r="Y201" s="61">
        <f t="shared" si="122"/>
        <v>1.7697850880236901</v>
      </c>
      <c r="Z201" s="60">
        <f t="shared" si="126"/>
        <v>1.5107538722780613</v>
      </c>
      <c r="AA201" s="24"/>
      <c r="AB201" s="43"/>
      <c r="AC201" s="34"/>
      <c r="AD201" s="34"/>
      <c r="AE201" s="42"/>
      <c r="AF201" s="24"/>
      <c r="AG201" s="43"/>
      <c r="AH201" s="34"/>
      <c r="AI201" s="34"/>
      <c r="AJ201" s="42"/>
      <c r="AK201" s="25"/>
      <c r="AL201" s="43">
        <f t="shared" si="123"/>
        <v>-5.4850876351402955E-2</v>
      </c>
      <c r="AM201" s="34">
        <f t="shared" si="123"/>
        <v>-5.5684482905699384E-2</v>
      </c>
      <c r="AN201" s="34">
        <f t="shared" si="123"/>
        <v>3.0620622633290573E-3</v>
      </c>
      <c r="AO201" s="42">
        <f t="shared" si="123"/>
        <v>-1.1631258859830407E-2</v>
      </c>
      <c r="AP201" s="34"/>
      <c r="AQ201" s="43">
        <f t="shared" si="124"/>
        <v>-5.4850876351402955E-2</v>
      </c>
      <c r="AR201" s="34">
        <f t="shared" si="124"/>
        <v>-5.5684482905699384E-2</v>
      </c>
      <c r="AS201" s="34">
        <f t="shared" si="124"/>
        <v>0</v>
      </c>
      <c r="AT201" s="42">
        <f t="shared" si="124"/>
        <v>-1.1631258859830407E-2</v>
      </c>
      <c r="AU201" s="25"/>
      <c r="AV201" s="59">
        <f t="shared" si="127"/>
        <v>30.086186365168963</v>
      </c>
      <c r="AW201" s="30">
        <f t="shared" si="128"/>
        <v>31.007616364751264</v>
      </c>
      <c r="AX201" s="30">
        <f t="shared" si="129"/>
        <v>0</v>
      </c>
      <c r="AY201" s="58">
        <f t="shared" si="130"/>
        <v>1.3528618266438333</v>
      </c>
      <c r="AZ201" s="25"/>
      <c r="BA201" s="43">
        <f t="shared" si="131"/>
        <v>-4.3219617491572548E-2</v>
      </c>
      <c r="BB201" s="34">
        <f t="shared" si="132"/>
        <v>-4.4053224045868977E-2</v>
      </c>
      <c r="BC201" s="34">
        <f t="shared" si="133"/>
        <v>1.4693321123159464E-2</v>
      </c>
      <c r="BD201" s="57"/>
      <c r="BE201" s="25"/>
      <c r="BF201" s="43">
        <f>(Q201-(MAX($Q$3:Q201)))/(MAX($Q$3:Q201))</f>
        <v>-8.2879064238228189E-2</v>
      </c>
      <c r="BG201" s="34">
        <f>(R201-(MAX($R$3:R201)))/(MAX($R$3:R201))</f>
        <v>-8.0365549361569838E-2</v>
      </c>
      <c r="BH201" s="34">
        <f>(S201-(MAX($S$3:S201)))/(MAX($S$3:S201))</f>
        <v>0</v>
      </c>
      <c r="BI201" s="42">
        <f>(T201-(MAX($T$3:T201)))/(MAX($T$3:T201))</f>
        <v>-1.1631258859830474E-2</v>
      </c>
      <c r="BJ201" s="25"/>
      <c r="BK201" s="43">
        <f t="shared" si="134"/>
        <v>0</v>
      </c>
      <c r="BL201" s="34">
        <f t="shared" si="135"/>
        <v>0</v>
      </c>
      <c r="BM201" s="34">
        <f t="shared" si="144"/>
        <v>0</v>
      </c>
      <c r="BN201" s="42">
        <f t="shared" si="136"/>
        <v>0</v>
      </c>
      <c r="BO201" s="25"/>
      <c r="BP201" s="37">
        <f t="shared" si="147"/>
        <v>694.29753653318721</v>
      </c>
      <c r="BQ201" s="36">
        <f t="shared" si="147"/>
        <v>717.60966625294088</v>
      </c>
      <c r="BR201" s="36">
        <f t="shared" si="147"/>
        <v>1311.7273153810127</v>
      </c>
      <c r="BS201" s="38">
        <f t="shared" si="147"/>
        <v>1536.9579503127211</v>
      </c>
      <c r="BT201" s="25"/>
      <c r="BU201" s="43">
        <f t="shared" si="138"/>
        <v>0</v>
      </c>
      <c r="BV201" s="34">
        <f t="shared" si="139"/>
        <v>0</v>
      </c>
      <c r="BW201" s="34">
        <f t="shared" si="145"/>
        <v>0</v>
      </c>
      <c r="BX201" s="42">
        <f t="shared" si="140"/>
        <v>0</v>
      </c>
      <c r="BY201" s="25"/>
      <c r="BZ201" s="37">
        <f t="shared" si="148"/>
        <v>36.37237448096996</v>
      </c>
      <c r="CA201" s="36">
        <f t="shared" si="148"/>
        <v>36.595005941215469</v>
      </c>
      <c r="CB201" s="36">
        <f t="shared" si="148"/>
        <v>20.626948675096518</v>
      </c>
      <c r="CC201" s="38">
        <f t="shared" si="148"/>
        <v>16.304426520625039</v>
      </c>
    </row>
    <row r="202" spans="1:81" ht="15" thickBot="1">
      <c r="I202" s="56">
        <f>EOMONTH(I201,1)</f>
        <v>43008</v>
      </c>
      <c r="J202" s="31"/>
      <c r="K202" s="114">
        <f>Q202/Q201-1</f>
        <v>3.3015957622343217E-2</v>
      </c>
      <c r="L202" s="45">
        <f>R202/R201-1</f>
        <v>3.4436462316061123E-2</v>
      </c>
      <c r="M202" s="234">
        <v>2.0627748382813005E-2</v>
      </c>
      <c r="N202" s="359">
        <v>3.277884425947919E-2</v>
      </c>
      <c r="O202" s="234">
        <v>3.2708287913194578E-2</v>
      </c>
      <c r="P202" s="39"/>
      <c r="Q202" s="240">
        <v>24729.4</v>
      </c>
      <c r="R202" s="249">
        <v>25764.74</v>
      </c>
      <c r="S202" s="489">
        <f t="shared" si="143"/>
        <v>28269.195178939102</v>
      </c>
      <c r="T202" s="369">
        <f t="shared" si="143"/>
        <v>25930.534824313483</v>
      </c>
      <c r="U202" s="54">
        <f t="shared" si="143"/>
        <v>21487.464777531681</v>
      </c>
      <c r="V202" s="39"/>
      <c r="W202" s="53">
        <f t="shared" si="125"/>
        <v>1.4729400000000001</v>
      </c>
      <c r="X202" s="52">
        <f t="shared" si="122"/>
        <v>1.5764740000000002</v>
      </c>
      <c r="Y202" s="52">
        <f t="shared" si="122"/>
        <v>1.8269195178939102</v>
      </c>
      <c r="Z202" s="51">
        <f t="shared" si="126"/>
        <v>1.5930534824313483</v>
      </c>
      <c r="AA202" s="39"/>
      <c r="AB202" s="46">
        <f>(Q202-Q199)/Q199</f>
        <v>-2.0743864651084458E-2</v>
      </c>
      <c r="AC202" s="45">
        <f>(R202-R199)/R199</f>
        <v>-1.8894608835254453E-2</v>
      </c>
      <c r="AD202" s="45">
        <f>(S202-S199)/S199</f>
        <v>4.4804162142289494E-2</v>
      </c>
      <c r="AE202" s="44">
        <f>(T202-T199)/T199</f>
        <v>3.4770313236659418E-2</v>
      </c>
      <c r="AF202" s="39"/>
      <c r="AG202" s="46"/>
      <c r="AH202" s="45"/>
      <c r="AI202" s="45"/>
      <c r="AJ202" s="44"/>
      <c r="AK202" s="40"/>
      <c r="AL202" s="46">
        <f t="shared" si="123"/>
        <v>3.3015957622343217E-2</v>
      </c>
      <c r="AM202" s="45">
        <f t="shared" si="123"/>
        <v>3.4436462316061123E-2</v>
      </c>
      <c r="AN202" s="45">
        <f t="shared" si="123"/>
        <v>2.0627748382813005E-2</v>
      </c>
      <c r="AO202" s="44">
        <f t="shared" si="123"/>
        <v>3.277884425947919E-2</v>
      </c>
      <c r="AP202" s="45"/>
      <c r="AQ202" s="46">
        <f t="shared" si="124"/>
        <v>0</v>
      </c>
      <c r="AR202" s="45">
        <f t="shared" si="124"/>
        <v>0</v>
      </c>
      <c r="AS202" s="45">
        <f t="shared" si="124"/>
        <v>0</v>
      </c>
      <c r="AT202" s="44">
        <f t="shared" si="124"/>
        <v>0</v>
      </c>
      <c r="AU202" s="40"/>
      <c r="AV202" s="50">
        <f t="shared" si="127"/>
        <v>0</v>
      </c>
      <c r="AW202" s="49">
        <f t="shared" si="128"/>
        <v>0</v>
      </c>
      <c r="AX202" s="49">
        <f t="shared" si="129"/>
        <v>0</v>
      </c>
      <c r="AY202" s="48">
        <f t="shared" si="130"/>
        <v>0</v>
      </c>
      <c r="AZ202" s="40"/>
      <c r="BA202" s="46">
        <f t="shared" si="131"/>
        <v>2.3711336286402762E-4</v>
      </c>
      <c r="BB202" s="45">
        <f t="shared" si="132"/>
        <v>1.6576180565819332E-3</v>
      </c>
      <c r="BC202" s="45">
        <f t="shared" si="133"/>
        <v>-1.2151095876666185E-2</v>
      </c>
      <c r="BD202" s="47"/>
      <c r="BE202" s="40"/>
      <c r="BF202" s="46">
        <f>(Q202-(MAX($Q$3:Q202)))/(MAX($Q$3:Q202))</f>
        <v>-5.2599438288553783E-2</v>
      </c>
      <c r="BG202" s="45">
        <f>(R202-(MAX($R$3:R202)))/(MAX($R$3:R202))</f>
        <v>-4.8696592257608008E-2</v>
      </c>
      <c r="BH202" s="45">
        <f>(S202-(MAX($S$3:S202)))/(MAX($S$3:S202))</f>
        <v>0</v>
      </c>
      <c r="BI202" s="44">
        <f>(T202-(MAX($T$3:T202)))/(MAX($T$3:T202))</f>
        <v>0</v>
      </c>
      <c r="BJ202" s="40"/>
      <c r="BK202" s="46">
        <f t="shared" si="134"/>
        <v>-2.0743864651084458E-2</v>
      </c>
      <c r="BL202" s="45">
        <f t="shared" si="135"/>
        <v>-1.8894608835254453E-2</v>
      </c>
      <c r="BM202" s="45">
        <f t="shared" si="144"/>
        <v>4.4804162142289494E-2</v>
      </c>
      <c r="BN202" s="44">
        <f t="shared" si="136"/>
        <v>3.4770313236659418E-2</v>
      </c>
      <c r="BO202" s="40"/>
      <c r="BP202" s="37">
        <f>BP201*(1+BK202)</f>
        <v>679.89512240776139</v>
      </c>
      <c r="BQ202" s="36">
        <f>BQ201*(1+BL202)</f>
        <v>704.05071231269415</v>
      </c>
      <c r="BR202" s="36">
        <f>BR201*(1+BM202)</f>
        <v>1370.4981587058137</v>
      </c>
      <c r="BS202" s="38">
        <f>BS201*(1+BN202)</f>
        <v>1590.3984596766686</v>
      </c>
      <c r="BT202" s="40"/>
      <c r="BU202" s="46">
        <f t="shared" si="138"/>
        <v>0</v>
      </c>
      <c r="BV202" s="45">
        <f t="shared" si="139"/>
        <v>0</v>
      </c>
      <c r="BW202" s="45">
        <f t="shared" si="145"/>
        <v>0</v>
      </c>
      <c r="BX202" s="44">
        <f t="shared" si="140"/>
        <v>0</v>
      </c>
      <c r="BY202" s="40"/>
      <c r="BZ202" s="37">
        <f>BZ201*(1+BU202)</f>
        <v>36.37237448096996</v>
      </c>
      <c r="CA202" s="36">
        <f>CA201*(1+BV202)</f>
        <v>36.595005941215469</v>
      </c>
      <c r="CB202" s="36">
        <f>CB201*(1+BW202)</f>
        <v>20.626948675096518</v>
      </c>
      <c r="CC202" s="38">
        <f>CC201*(1+BX202)</f>
        <v>16.304426520625039</v>
      </c>
    </row>
    <row r="203" spans="1:81">
      <c r="I203" s="260">
        <f t="shared" si="142"/>
        <v>43039</v>
      </c>
      <c r="J203" s="31"/>
      <c r="K203" s="43">
        <f>Q203/Q202-1</f>
        <v>-2.2020348249452204E-2</v>
      </c>
      <c r="L203" s="34">
        <f>R203/R202-1</f>
        <v>-2.2970540358645208E-2</v>
      </c>
      <c r="M203" s="233">
        <v>2.3334840434781512E-2</v>
      </c>
      <c r="N203" s="358">
        <v>1.1509130329737216E-2</v>
      </c>
      <c r="O203" s="233">
        <v>-2.2479645482025634E-2</v>
      </c>
      <c r="P203" s="24"/>
      <c r="Q203" s="239">
        <v>24184.85</v>
      </c>
      <c r="R203" s="248">
        <v>25172.91</v>
      </c>
      <c r="S203" s="488">
        <f t="shared" si="143"/>
        <v>28928.85233765934</v>
      </c>
      <c r="T203" s="368">
        <f t="shared" si="143"/>
        <v>26228.972729126297</v>
      </c>
      <c r="U203" s="63">
        <f t="shared" si="143"/>
        <v>21004.434187025257</v>
      </c>
      <c r="V203" s="24"/>
      <c r="W203" s="62">
        <f t="shared" si="125"/>
        <v>1.4184849999999998</v>
      </c>
      <c r="X203" s="61">
        <f t="shared" si="122"/>
        <v>1.5172909999999999</v>
      </c>
      <c r="Y203" s="61">
        <f t="shared" si="122"/>
        <v>1.8928852337659341</v>
      </c>
      <c r="Z203" s="60">
        <f t="shared" si="126"/>
        <v>1.6228972729126296</v>
      </c>
      <c r="AA203" s="24"/>
      <c r="AB203" s="43"/>
      <c r="AC203" s="34"/>
      <c r="AD203" s="34"/>
      <c r="AE203" s="42"/>
      <c r="AF203" s="24"/>
      <c r="AG203" s="43"/>
      <c r="AH203" s="34"/>
      <c r="AI203" s="34"/>
      <c r="AJ203" s="42"/>
      <c r="AK203" s="25"/>
      <c r="AL203" s="43">
        <f t="shared" si="123"/>
        <v>-2.2020348249452204E-2</v>
      </c>
      <c r="AM203" s="34">
        <f t="shared" si="123"/>
        <v>-2.2970540358645208E-2</v>
      </c>
      <c r="AN203" s="34">
        <f t="shared" si="123"/>
        <v>2.3334840434781512E-2</v>
      </c>
      <c r="AO203" s="42">
        <f t="shared" si="123"/>
        <v>1.1509130329737216E-2</v>
      </c>
      <c r="AP203" s="34"/>
      <c r="AQ203" s="43">
        <f t="shared" si="124"/>
        <v>-2.2020348249452204E-2</v>
      </c>
      <c r="AR203" s="34">
        <f t="shared" si="124"/>
        <v>-2.2970540358645208E-2</v>
      </c>
      <c r="AS203" s="34">
        <f t="shared" si="124"/>
        <v>0</v>
      </c>
      <c r="AT203" s="42">
        <f t="shared" si="124"/>
        <v>0</v>
      </c>
      <c r="AU203" s="25"/>
      <c r="AV203" s="59">
        <f t="shared" si="127"/>
        <v>4.8489573702715276</v>
      </c>
      <c r="AW203" s="30">
        <f t="shared" si="128"/>
        <v>5.2764572436814836</v>
      </c>
      <c r="AX203" s="30">
        <f t="shared" si="129"/>
        <v>0</v>
      </c>
      <c r="AY203" s="58">
        <f t="shared" si="130"/>
        <v>0</v>
      </c>
      <c r="AZ203" s="25"/>
      <c r="BA203" s="43">
        <f t="shared" si="131"/>
        <v>-3.352947857918942E-2</v>
      </c>
      <c r="BB203" s="34">
        <f t="shared" si="132"/>
        <v>-3.4479670688382424E-2</v>
      </c>
      <c r="BC203" s="34">
        <f t="shared" si="133"/>
        <v>1.1825710105044296E-2</v>
      </c>
      <c r="BD203" s="57"/>
      <c r="BE203" s="25"/>
      <c r="BF203" s="43">
        <f>(Q203-(MAX($Q$3:Q203)))/(MAX($Q$3:Q203))</f>
        <v>-7.346152858916645E-2</v>
      </c>
      <c r="BG203" s="34">
        <f>(R203-(MAX($R$3:R203)))/(MAX($R$3:R203))</f>
        <v>-7.0548545578471386E-2</v>
      </c>
      <c r="BH203" s="34">
        <f>(S203-(MAX($S$3:S203)))/(MAX($S$3:S203))</f>
        <v>0</v>
      </c>
      <c r="BI203" s="42">
        <f>(T203-(MAX($T$3:T203)))/(MAX($T$3:T203))</f>
        <v>0</v>
      </c>
      <c r="BJ203" s="25"/>
      <c r="BK203" s="43">
        <f t="shared" si="134"/>
        <v>0</v>
      </c>
      <c r="BL203" s="34">
        <f t="shared" si="135"/>
        <v>0</v>
      </c>
      <c r="BM203" s="34">
        <f t="shared" si="144"/>
        <v>0</v>
      </c>
      <c r="BN203" s="42">
        <f t="shared" si="136"/>
        <v>0</v>
      </c>
      <c r="BO203" s="25"/>
      <c r="BP203" s="37">
        <f t="shared" ref="BP203:BS204" si="150">BP202*(1+BK203)</f>
        <v>679.89512240776139</v>
      </c>
      <c r="BQ203" s="36">
        <f t="shared" si="150"/>
        <v>704.05071231269415</v>
      </c>
      <c r="BR203" s="36">
        <f t="shared" si="150"/>
        <v>1370.4981587058137</v>
      </c>
      <c r="BS203" s="38">
        <f t="shared" si="150"/>
        <v>1590.3984596766686</v>
      </c>
      <c r="BT203" s="25"/>
      <c r="BU203" s="43">
        <f t="shared" si="138"/>
        <v>0</v>
      </c>
      <c r="BV203" s="34">
        <f t="shared" si="139"/>
        <v>0</v>
      </c>
      <c r="BW203" s="34">
        <f t="shared" si="145"/>
        <v>0</v>
      </c>
      <c r="BX203" s="42">
        <f t="shared" si="140"/>
        <v>0</v>
      </c>
      <c r="BY203" s="25"/>
      <c r="BZ203" s="37">
        <f t="shared" ref="BZ203:CC204" si="151">BZ202*(1+BU203)</f>
        <v>36.37237448096996</v>
      </c>
      <c r="CA203" s="36">
        <f t="shared" si="151"/>
        <v>36.595005941215469</v>
      </c>
      <c r="CB203" s="36">
        <f t="shared" si="151"/>
        <v>20.626948675096518</v>
      </c>
      <c r="CC203" s="38">
        <f t="shared" si="151"/>
        <v>16.304426520625039</v>
      </c>
    </row>
    <row r="204" spans="1:81">
      <c r="I204" s="65">
        <f t="shared" si="142"/>
        <v>43069</v>
      </c>
      <c r="J204" s="31"/>
      <c r="K204" s="43">
        <f t="shared" ref="K204:L204" si="152">Q204/Q203-1</f>
        <v>1.1405487319541052E-2</v>
      </c>
      <c r="L204" s="34">
        <f t="shared" si="152"/>
        <v>1.1609702652573661E-2</v>
      </c>
      <c r="M204" s="233">
        <v>3.0669548163445581E-2</v>
      </c>
      <c r="N204" s="358">
        <v>3.3906586803948313E-2</v>
      </c>
      <c r="O204" s="233">
        <v>1.1043910941565871E-2</v>
      </c>
      <c r="P204" s="24"/>
      <c r="Q204" s="239">
        <v>24460.69</v>
      </c>
      <c r="R204" s="248">
        <v>25465.16</v>
      </c>
      <c r="S204" s="488">
        <f t="shared" si="143"/>
        <v>29816.087167742389</v>
      </c>
      <c r="T204" s="368">
        <f t="shared" si="143"/>
        <v>27118.307669744812</v>
      </c>
      <c r="U204" s="63">
        <f t="shared" si="143"/>
        <v>21236.405287564747</v>
      </c>
      <c r="V204" s="24"/>
      <c r="W204" s="62">
        <f t="shared" si="125"/>
        <v>1.4460689999999998</v>
      </c>
      <c r="X204" s="61">
        <f t="shared" si="122"/>
        <v>1.546516</v>
      </c>
      <c r="Y204" s="61">
        <f t="shared" si="122"/>
        <v>1.9816087167742389</v>
      </c>
      <c r="Z204" s="60">
        <f t="shared" si="126"/>
        <v>1.7118307669744812</v>
      </c>
      <c r="AA204" s="24"/>
      <c r="AB204" s="43"/>
      <c r="AC204" s="34"/>
      <c r="AD204" s="34"/>
      <c r="AE204" s="42"/>
      <c r="AF204" s="24"/>
      <c r="AG204" s="43"/>
      <c r="AH204" s="34"/>
      <c r="AI204" s="34"/>
      <c r="AJ204" s="42"/>
      <c r="AK204" s="25"/>
      <c r="AL204" s="43">
        <f t="shared" si="123"/>
        <v>1.1405487319541052E-2</v>
      </c>
      <c r="AM204" s="34">
        <f t="shared" si="123"/>
        <v>1.1609702652573661E-2</v>
      </c>
      <c r="AN204" s="34">
        <f t="shared" si="123"/>
        <v>3.0669548163445581E-2</v>
      </c>
      <c r="AO204" s="42">
        <f t="shared" si="123"/>
        <v>3.3906586803948313E-2</v>
      </c>
      <c r="AP204" s="34"/>
      <c r="AQ204" s="43">
        <f t="shared" si="124"/>
        <v>0</v>
      </c>
      <c r="AR204" s="34">
        <f t="shared" si="124"/>
        <v>0</v>
      </c>
      <c r="AS204" s="34">
        <f t="shared" si="124"/>
        <v>0</v>
      </c>
      <c r="AT204" s="42">
        <f t="shared" si="124"/>
        <v>0</v>
      </c>
      <c r="AU204" s="25"/>
      <c r="AV204" s="59">
        <f t="shared" si="127"/>
        <v>0</v>
      </c>
      <c r="AW204" s="30">
        <f t="shared" si="128"/>
        <v>0</v>
      </c>
      <c r="AX204" s="30">
        <f t="shared" si="129"/>
        <v>0</v>
      </c>
      <c r="AY204" s="58">
        <f t="shared" si="130"/>
        <v>0</v>
      </c>
      <c r="AZ204" s="25"/>
      <c r="BA204" s="43">
        <f t="shared" si="131"/>
        <v>-2.2501099484407261E-2</v>
      </c>
      <c r="BB204" s="34">
        <f t="shared" si="132"/>
        <v>-2.2296884151374652E-2</v>
      </c>
      <c r="BC204" s="34">
        <f t="shared" si="133"/>
        <v>-3.2370386405027318E-3</v>
      </c>
      <c r="BD204" s="57"/>
      <c r="BE204" s="25"/>
      <c r="BF204" s="43">
        <f>(Q204-(MAX($Q$3:Q204)))/(MAX($Q$3:Q204))</f>
        <v>-6.2893905802423322E-2</v>
      </c>
      <c r="BG204" s="34">
        <f>(R204-(MAX($R$3:R204)))/(MAX($R$3:R204))</f>
        <v>-5.9757890562635245E-2</v>
      </c>
      <c r="BH204" s="34">
        <f>(S204-(MAX($S$3:S204)))/(MAX($S$3:S204))</f>
        <v>0</v>
      </c>
      <c r="BI204" s="42">
        <f>(T204-(MAX($T$3:T204)))/(MAX($T$3:T204))</f>
        <v>0</v>
      </c>
      <c r="BJ204" s="25"/>
      <c r="BK204" s="43">
        <f t="shared" si="134"/>
        <v>0</v>
      </c>
      <c r="BL204" s="34">
        <f t="shared" si="135"/>
        <v>0</v>
      </c>
      <c r="BM204" s="34">
        <f t="shared" si="144"/>
        <v>0</v>
      </c>
      <c r="BN204" s="42">
        <f t="shared" si="136"/>
        <v>0</v>
      </c>
      <c r="BO204" s="25"/>
      <c r="BP204" s="37">
        <f t="shared" si="150"/>
        <v>679.89512240776139</v>
      </c>
      <c r="BQ204" s="36">
        <f t="shared" si="150"/>
        <v>704.05071231269415</v>
      </c>
      <c r="BR204" s="36">
        <f t="shared" si="150"/>
        <v>1370.4981587058137</v>
      </c>
      <c r="BS204" s="38">
        <f t="shared" si="150"/>
        <v>1590.3984596766686</v>
      </c>
      <c r="BT204" s="25"/>
      <c r="BU204" s="43">
        <f t="shared" si="138"/>
        <v>0</v>
      </c>
      <c r="BV204" s="34">
        <f t="shared" si="139"/>
        <v>0</v>
      </c>
      <c r="BW204" s="34">
        <f t="shared" si="145"/>
        <v>0</v>
      </c>
      <c r="BX204" s="42">
        <f t="shared" si="140"/>
        <v>0</v>
      </c>
      <c r="BY204" s="25"/>
      <c r="BZ204" s="37">
        <f t="shared" si="151"/>
        <v>36.37237448096996</v>
      </c>
      <c r="CA204" s="36">
        <f t="shared" si="151"/>
        <v>36.595005941215469</v>
      </c>
      <c r="CB204" s="36">
        <f t="shared" si="151"/>
        <v>20.626948675096518</v>
      </c>
      <c r="CC204" s="38">
        <f t="shared" si="151"/>
        <v>16.304426520625039</v>
      </c>
    </row>
    <row r="205" spans="1:81" ht="15" thickBot="1">
      <c r="I205" s="56">
        <f>EOMONTH(I204,1)</f>
        <v>43100</v>
      </c>
      <c r="J205" s="31"/>
      <c r="K205" s="114">
        <f>Q205/Q204-1</f>
        <v>1.8429161237888181E-2</v>
      </c>
      <c r="L205" s="45">
        <f>R205/R204-1</f>
        <v>1.8667858360206679E-2</v>
      </c>
      <c r="M205" s="234">
        <v>1.1118352652732089E-2</v>
      </c>
      <c r="N205" s="359">
        <v>1.6722368322867665E-2</v>
      </c>
      <c r="O205" s="234">
        <v>1.8050766718083588E-2</v>
      </c>
      <c r="P205" s="24"/>
      <c r="Q205" s="240">
        <v>24911.48</v>
      </c>
      <c r="R205" s="249">
        <v>25940.54</v>
      </c>
      <c r="S205" s="489">
        <f t="shared" si="143"/>
        <v>30147.592939597947</v>
      </c>
      <c r="T205" s="369">
        <f t="shared" si="143"/>
        <v>27571.78999889113</v>
      </c>
      <c r="U205" s="54">
        <f t="shared" si="143"/>
        <v>21619.738685341254</v>
      </c>
      <c r="V205" s="39"/>
      <c r="W205" s="53">
        <f t="shared" si="125"/>
        <v>1.4911479999999999</v>
      </c>
      <c r="X205" s="52">
        <f t="shared" si="122"/>
        <v>1.5940540000000001</v>
      </c>
      <c r="Y205" s="52">
        <f t="shared" si="122"/>
        <v>2.0147592939597949</v>
      </c>
      <c r="Z205" s="51">
        <f t="shared" si="126"/>
        <v>1.757178999889113</v>
      </c>
      <c r="AA205" s="39"/>
      <c r="AB205" s="46">
        <f>(Q205-Q202)/Q202</f>
        <v>7.3628959861540555E-3</v>
      </c>
      <c r="AC205" s="45">
        <f>(R205-R202)/R202</f>
        <v>6.8232786358410468E-3</v>
      </c>
      <c r="AD205" s="45">
        <f>(S205-S202)/S202</f>
        <v>6.6446807161254964E-2</v>
      </c>
      <c r="AE205" s="44">
        <f>(T205-T202)/T202</f>
        <v>6.3294304791536429E-2</v>
      </c>
      <c r="AF205" s="39"/>
      <c r="AG205" s="114">
        <f>(Q205-Q193)/Q193</f>
        <v>-2.2355758947896008E-2</v>
      </c>
      <c r="AH205" s="115">
        <f>(R205-R193)/R193</f>
        <v>-1.9935250578146744E-2</v>
      </c>
      <c r="AI205" s="115">
        <f>(S205-S193)/S193</f>
        <v>0.21831601482707241</v>
      </c>
      <c r="AJ205" s="116">
        <f>(T205-T193)/T193</f>
        <v>0.15360202173752727</v>
      </c>
      <c r="AK205" s="40"/>
      <c r="AL205" s="46">
        <f t="shared" si="123"/>
        <v>1.8429161237888181E-2</v>
      </c>
      <c r="AM205" s="45">
        <f t="shared" si="123"/>
        <v>1.8667858360206679E-2</v>
      </c>
      <c r="AN205" s="45">
        <f t="shared" si="123"/>
        <v>1.1118352652732089E-2</v>
      </c>
      <c r="AO205" s="44">
        <f t="shared" si="123"/>
        <v>1.6722368322867665E-2</v>
      </c>
      <c r="AP205" s="45"/>
      <c r="AQ205" s="46">
        <f t="shared" si="124"/>
        <v>0</v>
      </c>
      <c r="AR205" s="45">
        <f t="shared" si="124"/>
        <v>0</v>
      </c>
      <c r="AS205" s="45">
        <f t="shared" si="124"/>
        <v>0</v>
      </c>
      <c r="AT205" s="44">
        <f t="shared" si="124"/>
        <v>0</v>
      </c>
      <c r="AU205" s="40"/>
      <c r="AV205" s="50">
        <f t="shared" si="127"/>
        <v>0</v>
      </c>
      <c r="AW205" s="49">
        <f t="shared" si="128"/>
        <v>0</v>
      </c>
      <c r="AX205" s="49">
        <f t="shared" si="129"/>
        <v>0</v>
      </c>
      <c r="AY205" s="48">
        <f t="shared" si="130"/>
        <v>0</v>
      </c>
      <c r="AZ205" s="40"/>
      <c r="BA205" s="46">
        <f t="shared" si="131"/>
        <v>1.7067929150205163E-3</v>
      </c>
      <c r="BB205" s="45">
        <f t="shared" si="132"/>
        <v>1.9454900373390149E-3</v>
      </c>
      <c r="BC205" s="45">
        <f t="shared" si="133"/>
        <v>-5.6040156701355759E-3</v>
      </c>
      <c r="BD205" s="47"/>
      <c r="BE205" s="40"/>
      <c r="BF205" s="46">
        <f>(Q205-(MAX($Q$3:Q205)))/(MAX($Q$3:Q205))</f>
        <v>-4.562382649544848E-2</v>
      </c>
      <c r="BG205" s="45">
        <f>(R205-(MAX($R$3:R205)))/(MAX($R$3:R205))</f>
        <v>-4.2205584039356564E-2</v>
      </c>
      <c r="BH205" s="45">
        <f>(S205-(MAX($S$3:S205)))/(MAX($S$3:S205))</f>
        <v>0</v>
      </c>
      <c r="BI205" s="44">
        <f>(T205-(MAX($T$3:T205)))/(MAX($T$3:T205))</f>
        <v>0</v>
      </c>
      <c r="BJ205" s="40"/>
      <c r="BK205" s="46">
        <f t="shared" si="134"/>
        <v>7.3628959861540555E-3</v>
      </c>
      <c r="BL205" s="45">
        <f t="shared" si="135"/>
        <v>6.8232786358410468E-3</v>
      </c>
      <c r="BM205" s="45">
        <f t="shared" si="144"/>
        <v>6.6446807161254964E-2</v>
      </c>
      <c r="BN205" s="44">
        <f t="shared" si="136"/>
        <v>6.3294304791536429E-2</v>
      </c>
      <c r="BO205" s="40"/>
      <c r="BP205" s="37">
        <f>BP204*(1+BK205)</f>
        <v>684.90111947554317</v>
      </c>
      <c r="BQ205" s="36">
        <f>BQ204*(1+BL205)</f>
        <v>708.85464649656603</v>
      </c>
      <c r="BR205" s="36">
        <f>BR204*(1+BM205)</f>
        <v>1461.563385572194</v>
      </c>
      <c r="BS205" s="38">
        <f>BS204*(1+BN205)</f>
        <v>1691.0616245234337</v>
      </c>
      <c r="BT205" s="40"/>
      <c r="BU205" s="46">
        <f t="shared" si="138"/>
        <v>0</v>
      </c>
      <c r="BV205" s="45">
        <f t="shared" si="139"/>
        <v>0</v>
      </c>
      <c r="BW205" s="45">
        <f t="shared" si="145"/>
        <v>0</v>
      </c>
      <c r="BX205" s="44">
        <f t="shared" si="140"/>
        <v>0</v>
      </c>
      <c r="BY205" s="40"/>
      <c r="BZ205" s="37">
        <f>BZ204*(1+BU205)</f>
        <v>36.37237448096996</v>
      </c>
      <c r="CA205" s="36">
        <f>CA204*(1+BV205)</f>
        <v>36.595005941215469</v>
      </c>
      <c r="CB205" s="36">
        <f>CB204*(1+BW205)</f>
        <v>20.626948675096518</v>
      </c>
      <c r="CC205" s="38">
        <f>CC204*(1+BX205)</f>
        <v>16.304426520625039</v>
      </c>
    </row>
    <row r="206" spans="1:81">
      <c r="I206" s="260">
        <f t="shared" si="142"/>
        <v>43131</v>
      </c>
      <c r="J206" s="31"/>
      <c r="K206" s="43">
        <f>Q206/Q205-1</f>
        <v>1.9099627962690935E-3</v>
      </c>
      <c r="L206" s="34">
        <f>R206/R205-1</f>
        <v>3.3673161776894833E-3</v>
      </c>
      <c r="M206" s="233">
        <v>5.7253738902232287E-2</v>
      </c>
      <c r="N206" s="358">
        <v>4.1480565506589073E-2</v>
      </c>
      <c r="O206" s="233">
        <v>1.4142151431810746E-3</v>
      </c>
      <c r="P206" s="24"/>
      <c r="Q206" s="239">
        <v>24959.06</v>
      </c>
      <c r="R206" s="248">
        <v>26027.89</v>
      </c>
      <c r="S206" s="488">
        <f t="shared" si="143"/>
        <v>31873.65535429247</v>
      </c>
      <c r="T206" s="368">
        <f t="shared" si="143"/>
        <v>28715.483440074051</v>
      </c>
      <c r="U206" s="63">
        <f t="shared" si="143"/>
        <v>21650.31364718168</v>
      </c>
      <c r="V206" s="24"/>
      <c r="W206" s="62">
        <f t="shared" si="125"/>
        <v>1.4959060000000002</v>
      </c>
      <c r="X206" s="61">
        <f t="shared" si="122"/>
        <v>1.602789</v>
      </c>
      <c r="Y206" s="61">
        <f t="shared" si="122"/>
        <v>2.1873655354292469</v>
      </c>
      <c r="Z206" s="60">
        <f t="shared" si="126"/>
        <v>1.871548344007405</v>
      </c>
      <c r="AA206" s="24"/>
      <c r="AB206" s="43"/>
      <c r="AC206" s="34"/>
      <c r="AD206" s="34"/>
      <c r="AE206" s="42"/>
      <c r="AF206" s="24"/>
      <c r="AG206" s="43"/>
      <c r="AH206" s="34"/>
      <c r="AI206" s="34"/>
      <c r="AJ206" s="42"/>
      <c r="AK206" s="25"/>
      <c r="AL206" s="43">
        <f t="shared" si="123"/>
        <v>1.9099627962690935E-3</v>
      </c>
      <c r="AM206" s="34">
        <f t="shared" si="123"/>
        <v>3.3673161776894833E-3</v>
      </c>
      <c r="AN206" s="34">
        <f t="shared" si="123"/>
        <v>5.7253738902232287E-2</v>
      </c>
      <c r="AO206" s="42">
        <f t="shared" si="123"/>
        <v>4.1480565506589073E-2</v>
      </c>
      <c r="AP206" s="34"/>
      <c r="AQ206" s="43">
        <f t="shared" si="124"/>
        <v>0</v>
      </c>
      <c r="AR206" s="34">
        <f t="shared" si="124"/>
        <v>0</v>
      </c>
      <c r="AS206" s="34">
        <f t="shared" si="124"/>
        <v>0</v>
      </c>
      <c r="AT206" s="42">
        <f t="shared" si="124"/>
        <v>0</v>
      </c>
      <c r="AU206" s="25"/>
      <c r="AV206" s="59">
        <f t="shared" si="127"/>
        <v>0</v>
      </c>
      <c r="AW206" s="30">
        <f t="shared" si="128"/>
        <v>0</v>
      </c>
      <c r="AX206" s="30">
        <f t="shared" si="129"/>
        <v>0</v>
      </c>
      <c r="AY206" s="58">
        <f t="shared" si="130"/>
        <v>0</v>
      </c>
      <c r="AZ206" s="25"/>
      <c r="BA206" s="43">
        <f t="shared" si="131"/>
        <v>-3.957060271031998E-2</v>
      </c>
      <c r="BB206" s="34">
        <f t="shared" si="132"/>
        <v>-3.811324932889959E-2</v>
      </c>
      <c r="BC206" s="34">
        <f t="shared" si="133"/>
        <v>1.5773173395643214E-2</v>
      </c>
      <c r="BD206" s="57"/>
      <c r="BE206" s="25"/>
      <c r="BF206" s="43">
        <f>(Q206-(MAX($Q$3:Q206)))/(MAX($Q$3:Q206))</f>
        <v>-4.3801003510409123E-2</v>
      </c>
      <c r="BG206" s="34">
        <f>(R206-(MAX($R$3:R206)))/(MAX($R$3:R206))</f>
        <v>-3.8980387407591729E-2</v>
      </c>
      <c r="BH206" s="34">
        <f>(S206-(MAX($S$3:S206)))/(MAX($S$3:S206))</f>
        <v>0</v>
      </c>
      <c r="BI206" s="42">
        <f>(T206-(MAX($T$3:T206)))/(MAX($T$3:T206))</f>
        <v>0</v>
      </c>
      <c r="BJ206" s="25"/>
      <c r="BK206" s="43">
        <f t="shared" si="134"/>
        <v>0</v>
      </c>
      <c r="BL206" s="34">
        <f t="shared" si="135"/>
        <v>0</v>
      </c>
      <c r="BM206" s="34">
        <f t="shared" si="144"/>
        <v>0</v>
      </c>
      <c r="BN206" s="42">
        <f t="shared" si="136"/>
        <v>0</v>
      </c>
      <c r="BO206" s="25"/>
      <c r="BP206" s="37">
        <f t="shared" ref="BP206:BS207" si="153">BP205*(1+BK206)</f>
        <v>684.90111947554317</v>
      </c>
      <c r="BQ206" s="36">
        <f t="shared" si="153"/>
        <v>708.85464649656603</v>
      </c>
      <c r="BR206" s="36">
        <f t="shared" si="153"/>
        <v>1461.563385572194</v>
      </c>
      <c r="BS206" s="38">
        <f t="shared" si="153"/>
        <v>1691.0616245234337</v>
      </c>
      <c r="BT206" s="25"/>
      <c r="BU206" s="43">
        <f t="shared" si="138"/>
        <v>0</v>
      </c>
      <c r="BV206" s="34">
        <f t="shared" si="139"/>
        <v>0</v>
      </c>
      <c r="BW206" s="34">
        <f t="shared" si="145"/>
        <v>0</v>
      </c>
      <c r="BX206" s="42">
        <f t="shared" si="140"/>
        <v>0</v>
      </c>
      <c r="BY206" s="25"/>
      <c r="BZ206" s="37">
        <f t="shared" ref="BZ206:CC207" si="154">BZ205*(1+BU206)</f>
        <v>36.37237448096996</v>
      </c>
      <c r="CA206" s="36">
        <f t="shared" si="154"/>
        <v>36.595005941215469</v>
      </c>
      <c r="CB206" s="36">
        <f t="shared" si="154"/>
        <v>20.626948675096518</v>
      </c>
      <c r="CC206" s="38">
        <f t="shared" si="154"/>
        <v>16.304426520625039</v>
      </c>
    </row>
    <row r="207" spans="1:81">
      <c r="I207" s="65">
        <f t="shared" si="142"/>
        <v>43159</v>
      </c>
      <c r="J207" s="31"/>
      <c r="K207" s="43">
        <f t="shared" ref="K207:L207" si="155">Q207/Q206-1</f>
        <v>-4.9901318399010242E-2</v>
      </c>
      <c r="L207" s="34">
        <f t="shared" si="155"/>
        <v>-5.0800890890502326E-2</v>
      </c>
      <c r="M207" s="233">
        <v>-3.6855790289246793E-2</v>
      </c>
      <c r="N207" s="358">
        <v>-5.4831664382614553E-2</v>
      </c>
      <c r="O207" s="233">
        <v>-5.0579529998242778E-2</v>
      </c>
      <c r="P207" s="24"/>
      <c r="Q207" s="239">
        <v>23713.57</v>
      </c>
      <c r="R207" s="248">
        <v>24705.65</v>
      </c>
      <c r="S207" s="488">
        <f t="shared" si="143"/>
        <v>30698.926596802939</v>
      </c>
      <c r="T207" s="368">
        <f t="shared" si="143"/>
        <v>27140.965689503384</v>
      </c>
      <c r="U207" s="63">
        <f t="shared" si="143"/>
        <v>20555.250958592689</v>
      </c>
      <c r="V207" s="24"/>
      <c r="W207" s="62">
        <f t="shared" si="125"/>
        <v>1.3713569999999999</v>
      </c>
      <c r="X207" s="61">
        <f t="shared" si="122"/>
        <v>1.4705650000000001</v>
      </c>
      <c r="Y207" s="61">
        <f t="shared" si="122"/>
        <v>2.0698926596802938</v>
      </c>
      <c r="Z207" s="60">
        <f t="shared" si="126"/>
        <v>1.7140965689503385</v>
      </c>
      <c r="AA207" s="24"/>
      <c r="AB207" s="43"/>
      <c r="AC207" s="34"/>
      <c r="AD207" s="34"/>
      <c r="AE207" s="42"/>
      <c r="AF207" s="24"/>
      <c r="AG207" s="43"/>
      <c r="AH207" s="34"/>
      <c r="AI207" s="34"/>
      <c r="AJ207" s="42"/>
      <c r="AK207" s="25"/>
      <c r="AL207" s="43">
        <f t="shared" si="123"/>
        <v>-4.9901318399010242E-2</v>
      </c>
      <c r="AM207" s="34">
        <f t="shared" si="123"/>
        <v>-5.0800890890502326E-2</v>
      </c>
      <c r="AN207" s="34">
        <f t="shared" si="123"/>
        <v>-3.6855790289246793E-2</v>
      </c>
      <c r="AO207" s="42">
        <f t="shared" si="123"/>
        <v>-5.4831664382614553E-2</v>
      </c>
      <c r="AP207" s="34"/>
      <c r="AQ207" s="43">
        <f t="shared" si="124"/>
        <v>-4.9901318399010242E-2</v>
      </c>
      <c r="AR207" s="34">
        <f t="shared" si="124"/>
        <v>-5.0800890890502326E-2</v>
      </c>
      <c r="AS207" s="34">
        <f t="shared" si="124"/>
        <v>-3.6855790289246793E-2</v>
      </c>
      <c r="AT207" s="42">
        <f t="shared" si="124"/>
        <v>-5.4831664382614553E-2</v>
      </c>
      <c r="AU207" s="25"/>
      <c r="AV207" s="59">
        <f t="shared" si="127"/>
        <v>24.901415779593982</v>
      </c>
      <c r="AW207" s="30">
        <f t="shared" si="128"/>
        <v>25.807305152687228</v>
      </c>
      <c r="AX207" s="30">
        <f t="shared" si="129"/>
        <v>13.583492778449381</v>
      </c>
      <c r="AY207" s="58">
        <f t="shared" si="130"/>
        <v>30.065114189676812</v>
      </c>
      <c r="AZ207" s="25"/>
      <c r="BA207" s="43">
        <f t="shared" si="131"/>
        <v>4.9303459836043118E-3</v>
      </c>
      <c r="BB207" s="34">
        <f t="shared" si="132"/>
        <v>4.0307734921122274E-3</v>
      </c>
      <c r="BC207" s="34">
        <f t="shared" si="133"/>
        <v>1.7975874093367761E-2</v>
      </c>
      <c r="BD207" s="57"/>
      <c r="BE207" s="25"/>
      <c r="BF207" s="43">
        <f>(Q207-(MAX($Q$3:Q207)))/(MAX($Q$3:Q207))</f>
        <v>-9.1516594087050304E-2</v>
      </c>
      <c r="BG207" s="34">
        <f>(R207-(MAX($R$3:R207)))/(MAX($R$3:R207))</f>
        <v>-8.7801039890531535E-2</v>
      </c>
      <c r="BH207" s="34">
        <f>(S207-(MAX($S$3:S207)))/(MAX($S$3:S207))</f>
        <v>-3.6855790289246772E-2</v>
      </c>
      <c r="BI207" s="42">
        <f>(T207-(MAX($T$3:T207)))/(MAX($T$3:T207))</f>
        <v>-5.4831664382614574E-2</v>
      </c>
      <c r="BJ207" s="25"/>
      <c r="BK207" s="43">
        <f t="shared" si="134"/>
        <v>0</v>
      </c>
      <c r="BL207" s="34">
        <f t="shared" si="135"/>
        <v>0</v>
      </c>
      <c r="BM207" s="34">
        <f t="shared" si="144"/>
        <v>0</v>
      </c>
      <c r="BN207" s="42">
        <f t="shared" si="136"/>
        <v>0</v>
      </c>
      <c r="BO207" s="25"/>
      <c r="BP207" s="37">
        <f t="shared" si="153"/>
        <v>684.90111947554317</v>
      </c>
      <c r="BQ207" s="36">
        <f t="shared" si="153"/>
        <v>708.85464649656603</v>
      </c>
      <c r="BR207" s="36">
        <f t="shared" si="153"/>
        <v>1461.563385572194</v>
      </c>
      <c r="BS207" s="38">
        <f t="shared" si="153"/>
        <v>1691.0616245234337</v>
      </c>
      <c r="BT207" s="25"/>
      <c r="BU207" s="43">
        <f t="shared" si="138"/>
        <v>0</v>
      </c>
      <c r="BV207" s="34">
        <f t="shared" si="139"/>
        <v>0</v>
      </c>
      <c r="BW207" s="34">
        <f t="shared" si="145"/>
        <v>0</v>
      </c>
      <c r="BX207" s="42">
        <f t="shared" si="140"/>
        <v>0</v>
      </c>
      <c r="BY207" s="25"/>
      <c r="BZ207" s="37">
        <f t="shared" si="154"/>
        <v>36.37237448096996</v>
      </c>
      <c r="CA207" s="36">
        <f t="shared" si="154"/>
        <v>36.595005941215469</v>
      </c>
      <c r="CB207" s="36">
        <f t="shared" si="154"/>
        <v>20.626948675096518</v>
      </c>
      <c r="CC207" s="38">
        <f t="shared" si="154"/>
        <v>16.304426520625039</v>
      </c>
    </row>
    <row r="208" spans="1:81" ht="15" thickBot="1">
      <c r="I208" s="56">
        <f>EOMONTH(I207,1)</f>
        <v>43190</v>
      </c>
      <c r="J208" s="31"/>
      <c r="K208" s="114">
        <f>Q208/Q207-1</f>
        <v>1.3544987110756246E-3</v>
      </c>
      <c r="L208" s="45">
        <f>R208/R207-1</f>
        <v>1.6032769832001748E-3</v>
      </c>
      <c r="M208" s="234">
        <v>-2.5414037817746205E-2</v>
      </c>
      <c r="N208" s="359">
        <v>-2.0424086255699692E-2</v>
      </c>
      <c r="O208" s="234">
        <v>6.9623358196024832E-4</v>
      </c>
      <c r="P208" s="39"/>
      <c r="Q208" s="240">
        <v>23745.69</v>
      </c>
      <c r="R208" s="249">
        <v>24745.26</v>
      </c>
      <c r="S208" s="489">
        <f t="shared" si="143"/>
        <v>29918.742915307575</v>
      </c>
      <c r="T208" s="369">
        <f t="shared" si="143"/>
        <v>26586.63626519798</v>
      </c>
      <c r="U208" s="54">
        <f t="shared" si="143"/>
        <v>20569.56221459568</v>
      </c>
      <c r="V208" s="39"/>
      <c r="W208" s="53">
        <f t="shared" si="125"/>
        <v>1.3745689999999999</v>
      </c>
      <c r="X208" s="52">
        <f t="shared" si="122"/>
        <v>1.4745259999999998</v>
      </c>
      <c r="Y208" s="52">
        <f t="shared" si="122"/>
        <v>1.9918742915307575</v>
      </c>
      <c r="Z208" s="51">
        <f t="shared" si="126"/>
        <v>1.658663626519798</v>
      </c>
      <c r="AA208" s="39"/>
      <c r="AB208" s="46">
        <f>(Q208-Q205)/Q205</f>
        <v>-4.6797299879413064E-2</v>
      </c>
      <c r="AC208" s="45">
        <f>(R208-R205)/R205</f>
        <v>-4.6077683810745743E-2</v>
      </c>
      <c r="AD208" s="45">
        <f>(S208-S205)/S205</f>
        <v>-7.5909882672518239E-3</v>
      </c>
      <c r="AE208" s="44">
        <f>(T208-T205)/T205</f>
        <v>-3.5730496051680757E-2</v>
      </c>
      <c r="AF208" s="39"/>
      <c r="AG208" s="46"/>
      <c r="AH208" s="45"/>
      <c r="AI208" s="45"/>
      <c r="AJ208" s="44"/>
      <c r="AK208" s="40"/>
      <c r="AL208" s="46">
        <f t="shared" si="123"/>
        <v>1.3544987110756246E-3</v>
      </c>
      <c r="AM208" s="45">
        <f t="shared" si="123"/>
        <v>1.6032769832001748E-3</v>
      </c>
      <c r="AN208" s="45">
        <f t="shared" si="123"/>
        <v>-2.5414037817746205E-2</v>
      </c>
      <c r="AO208" s="44">
        <f t="shared" si="123"/>
        <v>-2.0424086255699692E-2</v>
      </c>
      <c r="AP208" s="45"/>
      <c r="AQ208" s="46">
        <f t="shared" si="124"/>
        <v>0</v>
      </c>
      <c r="AR208" s="45">
        <f t="shared" si="124"/>
        <v>0</v>
      </c>
      <c r="AS208" s="45">
        <f t="shared" si="124"/>
        <v>-2.5414037817746205E-2</v>
      </c>
      <c r="AT208" s="44">
        <f t="shared" si="124"/>
        <v>-2.0424086255699692E-2</v>
      </c>
      <c r="AU208" s="40"/>
      <c r="AV208" s="50">
        <f t="shared" si="127"/>
        <v>0</v>
      </c>
      <c r="AW208" s="49">
        <f t="shared" si="128"/>
        <v>0</v>
      </c>
      <c r="AX208" s="49">
        <f t="shared" si="129"/>
        <v>6.4587331820183422</v>
      </c>
      <c r="AY208" s="48">
        <f t="shared" si="130"/>
        <v>4.1714329938026102</v>
      </c>
      <c r="AZ208" s="40"/>
      <c r="BA208" s="46">
        <f t="shared" si="131"/>
        <v>2.1778584966775316E-2</v>
      </c>
      <c r="BB208" s="45">
        <f t="shared" si="132"/>
        <v>2.2027363238899866E-2</v>
      </c>
      <c r="BC208" s="45">
        <f t="shared" si="133"/>
        <v>-4.9899515620465129E-3</v>
      </c>
      <c r="BD208" s="47"/>
      <c r="BE208" s="40"/>
      <c r="BF208" s="46">
        <f>(Q208-(MAX($Q$3:Q208)))/(MAX($Q$3:Q208))</f>
        <v>-9.0286054484707723E-2</v>
      </c>
      <c r="BG208" s="45">
        <f>(R208-(MAX($R$3:R208)))/(MAX($R$3:R208))</f>
        <v>-8.6338532293688972E-2</v>
      </c>
      <c r="BH208" s="45">
        <f>(S208-(MAX($S$3:S208)))/(MAX($S$3:S208))</f>
        <v>-6.1333173658779112E-2</v>
      </c>
      <c r="BI208" s="44">
        <f>(T208-(MAX($T$3:T208)))/(MAX($T$3:T208))</f>
        <v>-7.4135863995420215E-2</v>
      </c>
      <c r="BJ208" s="40"/>
      <c r="BK208" s="46">
        <f t="shared" si="134"/>
        <v>0</v>
      </c>
      <c r="BL208" s="45">
        <f t="shared" si="135"/>
        <v>0</v>
      </c>
      <c r="BM208" s="45">
        <f t="shared" si="144"/>
        <v>0</v>
      </c>
      <c r="BN208" s="44">
        <f t="shared" si="136"/>
        <v>0</v>
      </c>
      <c r="BO208" s="40"/>
      <c r="BP208" s="37">
        <f>BP207*(1+BK208)</f>
        <v>684.90111947554317</v>
      </c>
      <c r="BQ208" s="36">
        <f>BQ207*(1+BL208)</f>
        <v>708.85464649656603</v>
      </c>
      <c r="BR208" s="36">
        <f>BR207*(1+BM208)</f>
        <v>1461.563385572194</v>
      </c>
      <c r="BS208" s="38">
        <f>BS207*(1+BN208)</f>
        <v>1691.0616245234337</v>
      </c>
      <c r="BT208" s="40"/>
      <c r="BU208" s="46">
        <f t="shared" si="138"/>
        <v>-4.6797299879413064E-2</v>
      </c>
      <c r="BV208" s="45">
        <f t="shared" si="139"/>
        <v>-4.6077683810745743E-2</v>
      </c>
      <c r="BW208" s="45">
        <f t="shared" si="145"/>
        <v>-7.5909882672518239E-3</v>
      </c>
      <c r="BX208" s="44">
        <f t="shared" si="140"/>
        <v>-3.5730496051680757E-2</v>
      </c>
      <c r="BY208" s="40"/>
      <c r="BZ208" s="37">
        <f>BZ207*(1+BU208)</f>
        <v>34.670245565057698</v>
      </c>
      <c r="CA208" s="36">
        <f>CA207*(1+BV208)</f>
        <v>34.908792828403783</v>
      </c>
      <c r="CB208" s="36">
        <f>CB207*(1+BW208)</f>
        <v>20.470369749714656</v>
      </c>
      <c r="CC208" s="38">
        <f>CC207*(1+BX208)</f>
        <v>15.721861273204928</v>
      </c>
    </row>
    <row r="209" spans="9:81">
      <c r="I209" s="260">
        <f t="shared" si="142"/>
        <v>43220</v>
      </c>
      <c r="J209" s="31"/>
      <c r="K209" s="43">
        <f>Q209/Q208-1</f>
        <v>2.161992344716035E-2</v>
      </c>
      <c r="L209" s="34">
        <f>R209/R208-1</f>
        <v>2.1828422897961053E-2</v>
      </c>
      <c r="M209" s="233">
        <v>3.8370908472336041E-3</v>
      </c>
      <c r="N209" s="358">
        <v>5.0434381486890167E-3</v>
      </c>
      <c r="O209" s="233">
        <v>2.2354978863315944E-2</v>
      </c>
      <c r="P209" s="24"/>
      <c r="Q209" s="239">
        <v>24259.07</v>
      </c>
      <c r="R209" s="248">
        <v>25285.41</v>
      </c>
      <c r="S209" s="488">
        <f t="shared" si="143"/>
        <v>30033.543849908638</v>
      </c>
      <c r="T209" s="368">
        <f t="shared" si="143"/>
        <v>26720.7243207832</v>
      </c>
      <c r="U209" s="63">
        <f t="shared" si="143"/>
        <v>21029.394343130629</v>
      </c>
      <c r="V209" s="24"/>
      <c r="W209" s="62">
        <f t="shared" si="125"/>
        <v>1.425907</v>
      </c>
      <c r="X209" s="61">
        <f t="shared" si="122"/>
        <v>1.5285409999999999</v>
      </c>
      <c r="Y209" s="61">
        <f t="shared" si="122"/>
        <v>2.0033543849908639</v>
      </c>
      <c r="Z209" s="60">
        <f t="shared" si="126"/>
        <v>1.67207243207832</v>
      </c>
      <c r="AA209" s="24"/>
      <c r="AB209" s="43"/>
      <c r="AC209" s="34"/>
      <c r="AD209" s="34"/>
      <c r="AE209" s="42"/>
      <c r="AF209" s="24"/>
      <c r="AG209" s="43"/>
      <c r="AH209" s="34"/>
      <c r="AI209" s="34"/>
      <c r="AJ209" s="42"/>
      <c r="AK209" s="25"/>
      <c r="AL209" s="43">
        <f t="shared" si="123"/>
        <v>2.161992344716035E-2</v>
      </c>
      <c r="AM209" s="34">
        <f t="shared" si="123"/>
        <v>2.1828422897961053E-2</v>
      </c>
      <c r="AN209" s="34">
        <f t="shared" si="123"/>
        <v>3.8370908472336041E-3</v>
      </c>
      <c r="AO209" s="42">
        <f t="shared" si="123"/>
        <v>5.0434381486890167E-3</v>
      </c>
      <c r="AP209" s="34"/>
      <c r="AQ209" s="43">
        <f t="shared" si="124"/>
        <v>0</v>
      </c>
      <c r="AR209" s="34">
        <f t="shared" si="124"/>
        <v>0</v>
      </c>
      <c r="AS209" s="34">
        <f t="shared" si="124"/>
        <v>0</v>
      </c>
      <c r="AT209" s="42">
        <f t="shared" si="124"/>
        <v>0</v>
      </c>
      <c r="AU209" s="25"/>
      <c r="AV209" s="59">
        <f t="shared" si="127"/>
        <v>0</v>
      </c>
      <c r="AW209" s="30">
        <f t="shared" si="128"/>
        <v>0</v>
      </c>
      <c r="AX209" s="30">
        <f t="shared" si="129"/>
        <v>0</v>
      </c>
      <c r="AY209" s="58">
        <f t="shared" si="130"/>
        <v>0</v>
      </c>
      <c r="AZ209" s="25"/>
      <c r="BA209" s="43">
        <f t="shared" si="131"/>
        <v>1.6576485298471333E-2</v>
      </c>
      <c r="BB209" s="34">
        <f t="shared" si="132"/>
        <v>1.6784984749272036E-2</v>
      </c>
      <c r="BC209" s="34">
        <f t="shared" si="133"/>
        <v>-1.2063473014554127E-3</v>
      </c>
      <c r="BD209" s="57"/>
      <c r="BE209" s="25"/>
      <c r="BF209" s="43">
        <f>(Q209-(MAX($Q$3:Q209)))/(MAX($Q$3:Q209))</f>
        <v>-7.0618108623852899E-2</v>
      </c>
      <c r="BG209" s="34">
        <f>(R209-(MAX($R$3:R209)))/(MAX($R$3:R209))</f>
        <v>-6.6394743391023775E-2</v>
      </c>
      <c r="BH209" s="34">
        <f>(S209-(MAX($S$3:S209)))/(MAX($S$3:S209))</f>
        <v>-5.7731423770823395E-2</v>
      </c>
      <c r="BI209" s="42">
        <f>(T209-(MAX($T$3:T209)))/(MAX($T$3:T209))</f>
        <v>-6.9466325491391659E-2</v>
      </c>
      <c r="BJ209" s="25"/>
      <c r="BK209" s="43">
        <f t="shared" si="134"/>
        <v>0</v>
      </c>
      <c r="BL209" s="34">
        <f t="shared" si="135"/>
        <v>0</v>
      </c>
      <c r="BM209" s="34">
        <f t="shared" si="144"/>
        <v>0</v>
      </c>
      <c r="BN209" s="42">
        <f t="shared" si="136"/>
        <v>0</v>
      </c>
      <c r="BO209" s="25"/>
      <c r="BP209" s="37">
        <f t="shared" ref="BP209:BS210" si="156">BP208*(1+BK209)</f>
        <v>684.90111947554317</v>
      </c>
      <c r="BQ209" s="36">
        <f t="shared" si="156"/>
        <v>708.85464649656603</v>
      </c>
      <c r="BR209" s="36">
        <f t="shared" si="156"/>
        <v>1461.563385572194</v>
      </c>
      <c r="BS209" s="38">
        <f t="shared" si="156"/>
        <v>1691.0616245234337</v>
      </c>
      <c r="BT209" s="25"/>
      <c r="BU209" s="43">
        <f t="shared" si="138"/>
        <v>0</v>
      </c>
      <c r="BV209" s="34">
        <f t="shared" si="139"/>
        <v>0</v>
      </c>
      <c r="BW209" s="34">
        <f t="shared" si="145"/>
        <v>0</v>
      </c>
      <c r="BX209" s="42">
        <f t="shared" si="140"/>
        <v>0</v>
      </c>
      <c r="BY209" s="25"/>
      <c r="BZ209" s="37">
        <f t="shared" ref="BZ209:CC210" si="157">BZ208*(1+BU209)</f>
        <v>34.670245565057698</v>
      </c>
      <c r="CA209" s="36">
        <f t="shared" si="157"/>
        <v>34.908792828403783</v>
      </c>
      <c r="CB209" s="36">
        <f t="shared" si="157"/>
        <v>20.470369749714656</v>
      </c>
      <c r="CC209" s="38">
        <f t="shared" si="157"/>
        <v>15.721861273204928</v>
      </c>
    </row>
    <row r="210" spans="9:81">
      <c r="I210" s="65">
        <f t="shared" si="142"/>
        <v>43251</v>
      </c>
      <c r="J210" s="31"/>
      <c r="K210" s="43">
        <f t="shared" ref="K210:L210" si="158">Q210/Q209-1</f>
        <v>1.0518127858982318E-2</v>
      </c>
      <c r="L210" s="34">
        <f t="shared" si="158"/>
        <v>1.0748886413152858E-2</v>
      </c>
      <c r="M210" s="233">
        <v>2.4082233142822096E-2</v>
      </c>
      <c r="N210" s="358">
        <v>2.5903416305861349E-3</v>
      </c>
      <c r="O210" s="233">
        <v>9.7581752834370317E-3</v>
      </c>
      <c r="P210" s="24"/>
      <c r="Q210" s="239">
        <v>24514.23</v>
      </c>
      <c r="R210" s="248">
        <v>25557.200000000001</v>
      </c>
      <c r="S210" s="488">
        <f t="shared" si="143"/>
        <v>30756.818655007308</v>
      </c>
      <c r="T210" s="368">
        <f t="shared" si="143"/>
        <v>26789.940125390742</v>
      </c>
      <c r="U210" s="63">
        <f t="shared" si="143"/>
        <v>21234.602859235416</v>
      </c>
      <c r="V210" s="24"/>
      <c r="W210" s="62">
        <f t="shared" si="125"/>
        <v>1.4514229999999999</v>
      </c>
      <c r="X210" s="61">
        <f t="shared" ref="X210:Y225" si="159">(R210-$R$3)/$R$3</f>
        <v>1.55572</v>
      </c>
      <c r="Y210" s="61">
        <f t="shared" si="159"/>
        <v>2.075681865500731</v>
      </c>
      <c r="Z210" s="60">
        <f t="shared" si="126"/>
        <v>1.6789940125390741</v>
      </c>
      <c r="AA210" s="24"/>
      <c r="AB210" s="43"/>
      <c r="AC210" s="34"/>
      <c r="AD210" s="34"/>
      <c r="AE210" s="42"/>
      <c r="AF210" s="24"/>
      <c r="AG210" s="43"/>
      <c r="AH210" s="34"/>
      <c r="AI210" s="34"/>
      <c r="AJ210" s="42"/>
      <c r="AK210" s="25"/>
      <c r="AL210" s="43">
        <f t="shared" ref="AL210:AO225" si="160">K210-0</f>
        <v>1.0518127858982318E-2</v>
      </c>
      <c r="AM210" s="34">
        <f t="shared" si="160"/>
        <v>1.0748886413152858E-2</v>
      </c>
      <c r="AN210" s="34">
        <f t="shared" si="160"/>
        <v>2.4082233142822096E-2</v>
      </c>
      <c r="AO210" s="42">
        <f t="shared" si="160"/>
        <v>2.5903416305861349E-3</v>
      </c>
      <c r="AP210" s="34"/>
      <c r="AQ210" s="43">
        <f t="shared" ref="AQ210:AT225" si="161">IF(AL210&lt;0,AL210,0)</f>
        <v>0</v>
      </c>
      <c r="AR210" s="34">
        <f t="shared" si="161"/>
        <v>0</v>
      </c>
      <c r="AS210" s="34">
        <f t="shared" si="161"/>
        <v>0</v>
      </c>
      <c r="AT210" s="42">
        <f t="shared" si="161"/>
        <v>0</v>
      </c>
      <c r="AU210" s="25"/>
      <c r="AV210" s="59">
        <f t="shared" si="127"/>
        <v>0</v>
      </c>
      <c r="AW210" s="30">
        <f t="shared" si="128"/>
        <v>0</v>
      </c>
      <c r="AX210" s="30">
        <f t="shared" si="129"/>
        <v>0</v>
      </c>
      <c r="AY210" s="58">
        <f t="shared" si="130"/>
        <v>0</v>
      </c>
      <c r="AZ210" s="25"/>
      <c r="BA210" s="43">
        <f t="shared" si="131"/>
        <v>7.9277862283961831E-3</v>
      </c>
      <c r="BB210" s="34">
        <f t="shared" si="132"/>
        <v>8.1585447825667234E-3</v>
      </c>
      <c r="BC210" s="34">
        <f t="shared" si="133"/>
        <v>2.1491891512235961E-2</v>
      </c>
      <c r="BD210" s="57"/>
      <c r="BE210" s="25"/>
      <c r="BF210" s="43">
        <f>(Q210-(MAX($Q$3:Q210)))/(MAX($Q$3:Q210))</f>
        <v>-6.0842751060535862E-2</v>
      </c>
      <c r="BG210" s="34">
        <f>(R210-(MAX($R$3:R210)))/(MAX($R$3:R210))</f>
        <v>-5.6359526533011406E-2</v>
      </c>
      <c r="BH210" s="34">
        <f>(S210-(MAX($S$3:S210)))/(MAX($S$3:S210))</f>
        <v>-3.5039492234917341E-2</v>
      </c>
      <c r="BI210" s="42">
        <f>(T210-(MAX($T$3:T210)))/(MAX($T$3:T210))</f>
        <v>-6.7055925375649666E-2</v>
      </c>
      <c r="BJ210" s="25"/>
      <c r="BK210" s="43">
        <f t="shared" si="134"/>
        <v>0</v>
      </c>
      <c r="BL210" s="34">
        <f t="shared" si="135"/>
        <v>0</v>
      </c>
      <c r="BM210" s="34">
        <f t="shared" si="144"/>
        <v>0</v>
      </c>
      <c r="BN210" s="42">
        <f t="shared" si="136"/>
        <v>0</v>
      </c>
      <c r="BO210" s="25"/>
      <c r="BP210" s="37">
        <f t="shared" si="156"/>
        <v>684.90111947554317</v>
      </c>
      <c r="BQ210" s="36">
        <f t="shared" si="156"/>
        <v>708.85464649656603</v>
      </c>
      <c r="BR210" s="36">
        <f t="shared" si="156"/>
        <v>1461.563385572194</v>
      </c>
      <c r="BS210" s="38">
        <f t="shared" si="156"/>
        <v>1691.0616245234337</v>
      </c>
      <c r="BT210" s="25"/>
      <c r="BU210" s="43">
        <f t="shared" si="138"/>
        <v>0</v>
      </c>
      <c r="BV210" s="34">
        <f t="shared" si="139"/>
        <v>0</v>
      </c>
      <c r="BW210" s="34">
        <f t="shared" si="145"/>
        <v>0</v>
      </c>
      <c r="BX210" s="42">
        <f t="shared" si="140"/>
        <v>0</v>
      </c>
      <c r="BY210" s="25"/>
      <c r="BZ210" s="37">
        <f t="shared" si="157"/>
        <v>34.670245565057698</v>
      </c>
      <c r="CA210" s="36">
        <f t="shared" si="157"/>
        <v>34.908792828403783</v>
      </c>
      <c r="CB210" s="36">
        <f t="shared" si="157"/>
        <v>20.470369749714656</v>
      </c>
      <c r="CC210" s="38">
        <f t="shared" si="157"/>
        <v>15.721861273204928</v>
      </c>
    </row>
    <row r="211" spans="9:81" ht="15" thickBot="1">
      <c r="I211" s="56">
        <f>EOMONTH(I210,1)</f>
        <v>43281</v>
      </c>
      <c r="J211" s="31"/>
      <c r="K211" s="114">
        <f>Q211/Q210-1</f>
        <v>1.5173635884137449E-2</v>
      </c>
      <c r="L211" s="45">
        <f>R211/R210-1</f>
        <v>1.5359663812937185E-2</v>
      </c>
      <c r="M211" s="234">
        <v>6.154453658261394E-3</v>
      </c>
      <c r="N211" s="359">
        <v>6.3188293561287079E-3</v>
      </c>
      <c r="O211" s="234">
        <v>1.4626146962917863E-2</v>
      </c>
      <c r="P211" s="39"/>
      <c r="Q211" s="240">
        <v>24886.2</v>
      </c>
      <c r="R211" s="249">
        <v>25949.75</v>
      </c>
      <c r="S211" s="489">
        <f t="shared" si="143"/>
        <v>30946.110070095099</v>
      </c>
      <c r="T211" s="369">
        <f t="shared" si="143"/>
        <v>26959.22118550399</v>
      </c>
      <c r="U211" s="54">
        <f t="shared" si="143"/>
        <v>21545.183281353788</v>
      </c>
      <c r="V211" s="39"/>
      <c r="W211" s="53">
        <f t="shared" si="125"/>
        <v>1.4886200000000001</v>
      </c>
      <c r="X211" s="52">
        <f t="shared" si="159"/>
        <v>1.594975</v>
      </c>
      <c r="Y211" s="52">
        <f t="shared" si="159"/>
        <v>2.0946110070095099</v>
      </c>
      <c r="Z211" s="51">
        <f t="shared" si="126"/>
        <v>1.695922118550399</v>
      </c>
      <c r="AA211" s="39"/>
      <c r="AB211" s="46">
        <f>(Q211-Q208)/Q208</f>
        <v>4.8030189899725052E-2</v>
      </c>
      <c r="AC211" s="45">
        <f>(R211-R208)/R208</f>
        <v>4.8675584738248928E-2</v>
      </c>
      <c r="AD211" s="45">
        <f>(S211-S208)/S208</f>
        <v>3.43385802570563E-2</v>
      </c>
      <c r="AE211" s="44">
        <f>(T211-T208)/T208</f>
        <v>1.4013992465595393E-2</v>
      </c>
      <c r="AF211" s="39"/>
      <c r="AG211" s="46"/>
      <c r="AH211" s="45"/>
      <c r="AI211" s="45"/>
      <c r="AJ211" s="44"/>
      <c r="AK211" s="40"/>
      <c r="AL211" s="46">
        <f t="shared" si="160"/>
        <v>1.5173635884137449E-2</v>
      </c>
      <c r="AM211" s="45">
        <f t="shared" si="160"/>
        <v>1.5359663812937185E-2</v>
      </c>
      <c r="AN211" s="45">
        <f t="shared" si="160"/>
        <v>6.154453658261394E-3</v>
      </c>
      <c r="AO211" s="44">
        <f t="shared" si="160"/>
        <v>6.3188293561287079E-3</v>
      </c>
      <c r="AP211" s="45"/>
      <c r="AQ211" s="46">
        <f t="shared" si="161"/>
        <v>0</v>
      </c>
      <c r="AR211" s="45">
        <f t="shared" si="161"/>
        <v>0</v>
      </c>
      <c r="AS211" s="45">
        <f t="shared" si="161"/>
        <v>0</v>
      </c>
      <c r="AT211" s="44">
        <f t="shared" si="161"/>
        <v>0</v>
      </c>
      <c r="AU211" s="40"/>
      <c r="AV211" s="50">
        <f t="shared" si="127"/>
        <v>0</v>
      </c>
      <c r="AW211" s="49">
        <f t="shared" si="128"/>
        <v>0</v>
      </c>
      <c r="AX211" s="49">
        <f t="shared" si="129"/>
        <v>0</v>
      </c>
      <c r="AY211" s="48">
        <f t="shared" si="130"/>
        <v>0</v>
      </c>
      <c r="AZ211" s="40"/>
      <c r="BA211" s="46">
        <f t="shared" si="131"/>
        <v>8.8548065280087407E-3</v>
      </c>
      <c r="BB211" s="45">
        <f t="shared" si="132"/>
        <v>9.0408344568084775E-3</v>
      </c>
      <c r="BC211" s="45">
        <f t="shared" si="133"/>
        <v>-1.6437569786731387E-4</v>
      </c>
      <c r="BD211" s="47"/>
      <c r="BE211" s="40"/>
      <c r="BF211" s="46">
        <f>(Q211-(MAX($Q$3:Q211)))/(MAX($Q$3:Q211))</f>
        <v>-4.659232092718011E-2</v>
      </c>
      <c r="BG211" s="45">
        <f>(R211-(MAX($R$3:R211)))/(MAX($R$3:R211))</f>
        <v>-4.186552610027755E-2</v>
      </c>
      <c r="BH211" s="45">
        <f>(S211-(MAX($S$3:S211)))/(MAX($S$3:S211))</f>
        <v>-2.9100687507824772E-2</v>
      </c>
      <c r="BI211" s="44">
        <f>(T211-(MAX($T$3:T211)))/(MAX($T$3:T211))</f>
        <v>-6.1160810969287042E-2</v>
      </c>
      <c r="BJ211" s="40"/>
      <c r="BK211" s="46">
        <f t="shared" si="134"/>
        <v>4.8030189899725052E-2</v>
      </c>
      <c r="BL211" s="45">
        <f t="shared" si="135"/>
        <v>4.8675584738248928E-2</v>
      </c>
      <c r="BM211" s="45">
        <f t="shared" si="144"/>
        <v>3.43385802570563E-2</v>
      </c>
      <c r="BN211" s="44">
        <f t="shared" si="136"/>
        <v>1.4013992465595393E-2</v>
      </c>
      <c r="BO211" s="40"/>
      <c r="BP211" s="37">
        <f>BP210*(1+BK211)</f>
        <v>717.79705030648779</v>
      </c>
      <c r="BQ211" s="36">
        <f>BQ210*(1+BL211)</f>
        <v>743.35856090921118</v>
      </c>
      <c r="BR211" s="36">
        <f>BR210*(1+BM211)</f>
        <v>1511.7513971884398</v>
      </c>
      <c r="BS211" s="38">
        <f>BS210*(1+BN211)</f>
        <v>1714.7601493883624</v>
      </c>
      <c r="BT211" s="40"/>
      <c r="BU211" s="46">
        <f t="shared" si="138"/>
        <v>0</v>
      </c>
      <c r="BV211" s="45">
        <f t="shared" si="139"/>
        <v>0</v>
      </c>
      <c r="BW211" s="45">
        <f t="shared" si="145"/>
        <v>0</v>
      </c>
      <c r="BX211" s="44">
        <f t="shared" si="140"/>
        <v>0</v>
      </c>
      <c r="BY211" s="40"/>
      <c r="BZ211" s="37">
        <f>BZ210*(1+BU211)</f>
        <v>34.670245565057698</v>
      </c>
      <c r="CA211" s="36">
        <f>CA210*(1+BV211)</f>
        <v>34.908792828403783</v>
      </c>
      <c r="CB211" s="36">
        <f>CB210*(1+BW211)</f>
        <v>20.470369749714656</v>
      </c>
      <c r="CC211" s="38">
        <f>CC210*(1+BX211)</f>
        <v>15.721861273204928</v>
      </c>
    </row>
    <row r="212" spans="9:81">
      <c r="I212" s="260">
        <f t="shared" si="142"/>
        <v>43312</v>
      </c>
      <c r="J212" s="31"/>
      <c r="K212" s="43">
        <f>Q212/Q211-1</f>
        <v>2.3736046483593398E-2</v>
      </c>
      <c r="L212" s="34">
        <f>R212/R211-1</f>
        <v>2.3922773822483867E-2</v>
      </c>
      <c r="M212" s="233">
        <v>3.7214787238615266E-2</v>
      </c>
      <c r="N212" s="358">
        <v>4.0517374716436239E-2</v>
      </c>
      <c r="O212" s="233">
        <v>2.3153243210418673E-2</v>
      </c>
      <c r="P212" s="24"/>
      <c r="Q212" s="239">
        <v>25476.9</v>
      </c>
      <c r="R212" s="248">
        <v>26570.54</v>
      </c>
      <c r="S212" s="488">
        <f t="shared" si="143"/>
        <v>32097.762972216457</v>
      </c>
      <c r="T212" s="368">
        <f t="shared" si="143"/>
        <v>28051.53805234034</v>
      </c>
      <c r="U212" s="63">
        <f t="shared" si="143"/>
        <v>22044.024149880017</v>
      </c>
      <c r="V212" s="24"/>
      <c r="W212" s="62">
        <f t="shared" si="125"/>
        <v>1.5476900000000002</v>
      </c>
      <c r="X212" s="61">
        <f t="shared" si="159"/>
        <v>1.657054</v>
      </c>
      <c r="Y212" s="61">
        <f t="shared" si="159"/>
        <v>2.2097762972216457</v>
      </c>
      <c r="Z212" s="60">
        <f t="shared" si="126"/>
        <v>1.8051538052340339</v>
      </c>
      <c r="AA212" s="24"/>
      <c r="AB212" s="43"/>
      <c r="AC212" s="34"/>
      <c r="AD212" s="34"/>
      <c r="AE212" s="42"/>
      <c r="AF212" s="24"/>
      <c r="AG212" s="43"/>
      <c r="AH212" s="34"/>
      <c r="AI212" s="34"/>
      <c r="AJ212" s="42"/>
      <c r="AK212" s="25"/>
      <c r="AL212" s="43">
        <f t="shared" si="160"/>
        <v>2.3736046483593398E-2</v>
      </c>
      <c r="AM212" s="34">
        <f t="shared" si="160"/>
        <v>2.3922773822483867E-2</v>
      </c>
      <c r="AN212" s="34">
        <f t="shared" si="160"/>
        <v>3.7214787238615266E-2</v>
      </c>
      <c r="AO212" s="42">
        <f t="shared" si="160"/>
        <v>4.0517374716436239E-2</v>
      </c>
      <c r="AP212" s="34"/>
      <c r="AQ212" s="43">
        <f t="shared" si="161"/>
        <v>0</v>
      </c>
      <c r="AR212" s="34">
        <f t="shared" si="161"/>
        <v>0</v>
      </c>
      <c r="AS212" s="34">
        <f t="shared" si="161"/>
        <v>0</v>
      </c>
      <c r="AT212" s="42">
        <f t="shared" si="161"/>
        <v>0</v>
      </c>
      <c r="AU212" s="25"/>
      <c r="AV212" s="59">
        <f t="shared" si="127"/>
        <v>0</v>
      </c>
      <c r="AW212" s="30">
        <f t="shared" si="128"/>
        <v>0</v>
      </c>
      <c r="AX212" s="30">
        <f t="shared" si="129"/>
        <v>0</v>
      </c>
      <c r="AY212" s="58">
        <f t="shared" si="130"/>
        <v>0</v>
      </c>
      <c r="AZ212" s="25"/>
      <c r="BA212" s="43">
        <f t="shared" si="131"/>
        <v>-1.678132823284284E-2</v>
      </c>
      <c r="BB212" s="34">
        <f t="shared" si="132"/>
        <v>-1.6594600893952371E-2</v>
      </c>
      <c r="BC212" s="34">
        <f t="shared" si="133"/>
        <v>-3.3025874778209729E-3</v>
      </c>
      <c r="BD212" s="57"/>
      <c r="BE212" s="25"/>
      <c r="BF212" s="43">
        <f>(Q212-(MAX($Q$3:Q212)))/(MAX($Q$3:Q212))</f>
        <v>-2.3962191938892811E-2</v>
      </c>
      <c r="BG212" s="34">
        <f>(R212-(MAX($R$3:R212)))/(MAX($R$3:R212))</f>
        <v>-1.894429178964991E-2</v>
      </c>
      <c r="BH212" s="34">
        <f>(S212-(MAX($S$3:S212)))/(MAX($S$3:S212))</f>
        <v>0</v>
      </c>
      <c r="BI212" s="42">
        <f>(T212-(MAX($T$3:T212)))/(MAX($T$3:T212))</f>
        <v>-2.3121511748854569E-2</v>
      </c>
      <c r="BJ212" s="25"/>
      <c r="BK212" s="43">
        <f t="shared" si="134"/>
        <v>0</v>
      </c>
      <c r="BL212" s="34">
        <f t="shared" si="135"/>
        <v>0</v>
      </c>
      <c r="BM212" s="34">
        <f t="shared" si="144"/>
        <v>0</v>
      </c>
      <c r="BN212" s="42">
        <f t="shared" si="136"/>
        <v>0</v>
      </c>
      <c r="BO212" s="25"/>
      <c r="BP212" s="37">
        <f t="shared" ref="BP212:BS213" si="162">BP211*(1+BK212)</f>
        <v>717.79705030648779</v>
      </c>
      <c r="BQ212" s="36">
        <f t="shared" si="162"/>
        <v>743.35856090921118</v>
      </c>
      <c r="BR212" s="36">
        <f t="shared" si="162"/>
        <v>1511.7513971884398</v>
      </c>
      <c r="BS212" s="38">
        <f t="shared" si="162"/>
        <v>1714.7601493883624</v>
      </c>
      <c r="BT212" s="25"/>
      <c r="BU212" s="43">
        <f t="shared" si="138"/>
        <v>0</v>
      </c>
      <c r="BV212" s="34">
        <f t="shared" si="139"/>
        <v>0</v>
      </c>
      <c r="BW212" s="34">
        <f t="shared" si="145"/>
        <v>0</v>
      </c>
      <c r="BX212" s="42">
        <f t="shared" si="140"/>
        <v>0</v>
      </c>
      <c r="BY212" s="25"/>
      <c r="BZ212" s="37">
        <f t="shared" ref="BZ212:CC213" si="163">BZ211*(1+BU212)</f>
        <v>34.670245565057698</v>
      </c>
      <c r="CA212" s="36">
        <f t="shared" si="163"/>
        <v>34.908792828403783</v>
      </c>
      <c r="CB212" s="36">
        <f t="shared" si="163"/>
        <v>20.470369749714656</v>
      </c>
      <c r="CC212" s="38">
        <f t="shared" si="163"/>
        <v>15.721861273204928</v>
      </c>
    </row>
    <row r="213" spans="9:81">
      <c r="I213" s="65">
        <f t="shared" si="142"/>
        <v>43343</v>
      </c>
      <c r="J213" s="31"/>
      <c r="K213" s="43">
        <f t="shared" ref="K213:L213" si="164">Q213/Q212-1</f>
        <v>8.1191196731156268E-3</v>
      </c>
      <c r="L213" s="34">
        <f t="shared" si="164"/>
        <v>8.3445801252062246E-3</v>
      </c>
      <c r="M213" s="233">
        <v>3.2584018623557753E-2</v>
      </c>
      <c r="N213" s="358">
        <v>1.3573988017058225E-2</v>
      </c>
      <c r="O213" s="233">
        <v>8.7054739296896777E-3</v>
      </c>
      <c r="P213" s="24"/>
      <c r="Q213" s="239">
        <v>25683.75</v>
      </c>
      <c r="R213" s="248">
        <v>26792.26</v>
      </c>
      <c r="S213" s="488">
        <f t="shared" ref="S213:U228" si="165">S212*(1+M213)</f>
        <v>33143.637078677697</v>
      </c>
      <c r="T213" s="368">
        <f t="shared" si="165"/>
        <v>28432.309293722861</v>
      </c>
      <c r="U213" s="63">
        <f t="shared" si="165"/>
        <v>22235.927827422249</v>
      </c>
      <c r="V213" s="24"/>
      <c r="W213" s="62">
        <f t="shared" si="125"/>
        <v>1.5683750000000001</v>
      </c>
      <c r="X213" s="61">
        <f t="shared" si="159"/>
        <v>1.6792259999999999</v>
      </c>
      <c r="Y213" s="61">
        <f t="shared" si="159"/>
        <v>2.3143637078677699</v>
      </c>
      <c r="Z213" s="60">
        <f t="shared" si="126"/>
        <v>1.8432309293722862</v>
      </c>
      <c r="AA213" s="24"/>
      <c r="AB213" s="43"/>
      <c r="AC213" s="34"/>
      <c r="AD213" s="34"/>
      <c r="AE213" s="42"/>
      <c r="AF213" s="24"/>
      <c r="AG213" s="43"/>
      <c r="AH213" s="34"/>
      <c r="AI213" s="34"/>
      <c r="AJ213" s="42"/>
      <c r="AK213" s="25"/>
      <c r="AL213" s="43">
        <f t="shared" si="160"/>
        <v>8.1191196731156268E-3</v>
      </c>
      <c r="AM213" s="34">
        <f t="shared" si="160"/>
        <v>8.3445801252062246E-3</v>
      </c>
      <c r="AN213" s="34">
        <f t="shared" si="160"/>
        <v>3.2584018623557753E-2</v>
      </c>
      <c r="AO213" s="42">
        <f t="shared" si="160"/>
        <v>1.3573988017058225E-2</v>
      </c>
      <c r="AP213" s="34"/>
      <c r="AQ213" s="43">
        <f t="shared" si="161"/>
        <v>0</v>
      </c>
      <c r="AR213" s="34">
        <f t="shared" si="161"/>
        <v>0</v>
      </c>
      <c r="AS213" s="34">
        <f t="shared" si="161"/>
        <v>0</v>
      </c>
      <c r="AT213" s="42">
        <f t="shared" si="161"/>
        <v>0</v>
      </c>
      <c r="AU213" s="25"/>
      <c r="AV213" s="59">
        <f t="shared" si="127"/>
        <v>0</v>
      </c>
      <c r="AW213" s="30">
        <f t="shared" si="128"/>
        <v>0</v>
      </c>
      <c r="AX213" s="30">
        <f t="shared" si="129"/>
        <v>0</v>
      </c>
      <c r="AY213" s="58">
        <f t="shared" si="130"/>
        <v>0</v>
      </c>
      <c r="AZ213" s="25"/>
      <c r="BA213" s="43">
        <f t="shared" si="131"/>
        <v>-5.4548683439425982E-3</v>
      </c>
      <c r="BB213" s="34">
        <f t="shared" si="132"/>
        <v>-5.2294078918520004E-3</v>
      </c>
      <c r="BC213" s="34">
        <f t="shared" si="133"/>
        <v>1.9010030606499528E-2</v>
      </c>
      <c r="BD213" s="57"/>
      <c r="BE213" s="25"/>
      <c r="BF213" s="43">
        <f>(Q213-(MAX($Q$3:Q213)))/(MAX($Q$3:Q213))</f>
        <v>-1.6037624169759259E-2</v>
      </c>
      <c r="BG213" s="34">
        <f>(R213-(MAX($R$3:R213)))/(MAX($R$3:R213))</f>
        <v>-1.0757793825197688E-2</v>
      </c>
      <c r="BH213" s="34">
        <f>(S213-(MAX($S$3:S213)))/(MAX($S$3:S213))</f>
        <v>0</v>
      </c>
      <c r="BI213" s="42">
        <f>(T213-(MAX($T$3:T213)))/(MAX($T$3:T213))</f>
        <v>-9.8613748552115483E-3</v>
      </c>
      <c r="BJ213" s="25"/>
      <c r="BK213" s="43">
        <f t="shared" si="134"/>
        <v>0</v>
      </c>
      <c r="BL213" s="34">
        <f t="shared" si="135"/>
        <v>0</v>
      </c>
      <c r="BM213" s="34">
        <f t="shared" si="144"/>
        <v>0</v>
      </c>
      <c r="BN213" s="42">
        <f t="shared" si="136"/>
        <v>0</v>
      </c>
      <c r="BO213" s="25"/>
      <c r="BP213" s="37">
        <f t="shared" si="162"/>
        <v>717.79705030648779</v>
      </c>
      <c r="BQ213" s="36">
        <f t="shared" si="162"/>
        <v>743.35856090921118</v>
      </c>
      <c r="BR213" s="36">
        <f t="shared" si="162"/>
        <v>1511.7513971884398</v>
      </c>
      <c r="BS213" s="38">
        <f t="shared" si="162"/>
        <v>1714.7601493883624</v>
      </c>
      <c r="BT213" s="25"/>
      <c r="BU213" s="43">
        <f t="shared" si="138"/>
        <v>0</v>
      </c>
      <c r="BV213" s="34">
        <f t="shared" si="139"/>
        <v>0</v>
      </c>
      <c r="BW213" s="34">
        <f t="shared" si="145"/>
        <v>0</v>
      </c>
      <c r="BX213" s="42">
        <f t="shared" si="140"/>
        <v>0</v>
      </c>
      <c r="BY213" s="25"/>
      <c r="BZ213" s="37">
        <f t="shared" si="163"/>
        <v>34.670245565057698</v>
      </c>
      <c r="CA213" s="36">
        <f t="shared" si="163"/>
        <v>34.908792828403783</v>
      </c>
      <c r="CB213" s="36">
        <f t="shared" si="163"/>
        <v>20.470369749714656</v>
      </c>
      <c r="CC213" s="38">
        <f t="shared" si="163"/>
        <v>15.721861273204928</v>
      </c>
    </row>
    <row r="214" spans="9:81" ht="15" thickBot="1">
      <c r="I214" s="56">
        <f>EOMONTH(I213,1)</f>
        <v>43373</v>
      </c>
      <c r="J214" s="31"/>
      <c r="K214" s="114">
        <f>Q214/Q213-1</f>
        <v>-1.2476760597654235E-2</v>
      </c>
      <c r="L214" s="45">
        <f>R214/R213-1</f>
        <v>-1.2262869948261201E-2</v>
      </c>
      <c r="M214" s="234">
        <v>5.6920499755706011E-3</v>
      </c>
      <c r="N214" s="359">
        <v>3.7839792494009927E-3</v>
      </c>
      <c r="O214" s="234">
        <v>-1.3044182756151712E-2</v>
      </c>
      <c r="P214" s="39"/>
      <c r="Q214" s="240">
        <v>25363.3</v>
      </c>
      <c r="R214" s="249">
        <v>26463.71</v>
      </c>
      <c r="S214" s="489">
        <f t="shared" si="165"/>
        <v>33332.292317301704</v>
      </c>
      <c r="T214" s="369">
        <f t="shared" si="165"/>
        <v>28539.896562102858</v>
      </c>
      <c r="U214" s="54">
        <f>U213*(1+O214)</f>
        <v>21945.878321088752</v>
      </c>
      <c r="V214" s="39"/>
      <c r="W214" s="53">
        <f t="shared" si="125"/>
        <v>1.53633</v>
      </c>
      <c r="X214" s="52">
        <f t="shared" si="159"/>
        <v>1.6463709999999998</v>
      </c>
      <c r="Y214" s="52">
        <f t="shared" si="159"/>
        <v>2.3332292317301704</v>
      </c>
      <c r="Z214" s="51">
        <f t="shared" si="126"/>
        <v>1.8539896562102858</v>
      </c>
      <c r="AA214" s="39"/>
      <c r="AB214" s="46">
        <f>(Q214-Q211)/Q211</f>
        <v>1.9171267610161396E-2</v>
      </c>
      <c r="AC214" s="45">
        <f>(R214-R211)/R211</f>
        <v>1.9805971155791448E-2</v>
      </c>
      <c r="AD214" s="45">
        <f>(S214-S211)/S211</f>
        <v>7.7107663670869644E-2</v>
      </c>
      <c r="AE214" s="44">
        <f>(T214-T211)/T211</f>
        <v>5.8632086057767874E-2</v>
      </c>
      <c r="AF214" s="39"/>
      <c r="AG214" s="46"/>
      <c r="AH214" s="45"/>
      <c r="AI214" s="45"/>
      <c r="AJ214" s="44"/>
      <c r="AK214" s="40"/>
      <c r="AL214" s="46">
        <f t="shared" si="160"/>
        <v>-1.2476760597654235E-2</v>
      </c>
      <c r="AM214" s="45">
        <f t="shared" si="160"/>
        <v>-1.2262869948261201E-2</v>
      </c>
      <c r="AN214" s="45">
        <f t="shared" si="160"/>
        <v>5.6920499755706011E-3</v>
      </c>
      <c r="AO214" s="44">
        <f t="shared" si="160"/>
        <v>3.7839792494009927E-3</v>
      </c>
      <c r="AP214" s="45"/>
      <c r="AQ214" s="46">
        <f t="shared" si="161"/>
        <v>-1.2476760597654235E-2</v>
      </c>
      <c r="AR214" s="45">
        <f t="shared" si="161"/>
        <v>-1.2262869948261201E-2</v>
      </c>
      <c r="AS214" s="45">
        <f t="shared" si="161"/>
        <v>0</v>
      </c>
      <c r="AT214" s="44">
        <f t="shared" si="161"/>
        <v>0</v>
      </c>
      <c r="AU214" s="40"/>
      <c r="AV214" s="50">
        <f t="shared" si="127"/>
        <v>1.5566955501117727</v>
      </c>
      <c r="AW214" s="49">
        <f t="shared" si="128"/>
        <v>1.5037797936796768</v>
      </c>
      <c r="AX214" s="49">
        <f t="shared" si="129"/>
        <v>0</v>
      </c>
      <c r="AY214" s="48">
        <f t="shared" si="130"/>
        <v>0</v>
      </c>
      <c r="AZ214" s="40"/>
      <c r="BA214" s="46">
        <f t="shared" si="131"/>
        <v>-1.6260739847055228E-2</v>
      </c>
      <c r="BB214" s="45">
        <f t="shared" si="132"/>
        <v>-1.6046849197662194E-2</v>
      </c>
      <c r="BC214" s="45">
        <f t="shared" si="133"/>
        <v>1.9080707261696084E-3</v>
      </c>
      <c r="BD214" s="47"/>
      <c r="BE214" s="40"/>
      <c r="BF214" s="46">
        <f>(Q214-(MAX($Q$3:Q214)))/(MAX($Q$3:Q214))</f>
        <v>-2.8314287170092208E-2</v>
      </c>
      <c r="BG214" s="45">
        <f>(R214-(MAX($R$3:R214)))/(MAX($R$3:R214))</f>
        <v>-2.2888742346850233E-2</v>
      </c>
      <c r="BH214" s="45">
        <f>(S214-(MAX($S$3:S214)))/(MAX($S$3:S214))</f>
        <v>0</v>
      </c>
      <c r="BI214" s="44">
        <f>(T214-(MAX($T$3:T214)))/(MAX($T$3:T214))</f>
        <v>-6.1147108436332819E-3</v>
      </c>
      <c r="BJ214" s="40"/>
      <c r="BK214" s="46">
        <f t="shared" si="134"/>
        <v>1.9171267610161396E-2</v>
      </c>
      <c r="BL214" s="45">
        <f t="shared" si="135"/>
        <v>1.9805971155791448E-2</v>
      </c>
      <c r="BM214" s="45">
        <f t="shared" si="144"/>
        <v>7.7107663670869644E-2</v>
      </c>
      <c r="BN214" s="44">
        <f t="shared" si="136"/>
        <v>5.8632086057767874E-2</v>
      </c>
      <c r="BO214" s="40"/>
      <c r="BP214" s="37">
        <f>BP213*(1+BK214)</f>
        <v>731.55812964769791</v>
      </c>
      <c r="BQ214" s="36">
        <f>BQ213*(1+BL214)</f>
        <v>758.08149912498959</v>
      </c>
      <c r="BR214" s="36">
        <f>BR213*(1+BM214)</f>
        <v>1628.3190154768133</v>
      </c>
      <c r="BS214" s="38">
        <f>BS213*(1+BN214)</f>
        <v>1815.3001140357317</v>
      </c>
      <c r="BT214" s="40"/>
      <c r="BU214" s="46">
        <f t="shared" si="138"/>
        <v>0</v>
      </c>
      <c r="BV214" s="45">
        <f t="shared" si="139"/>
        <v>0</v>
      </c>
      <c r="BW214" s="45">
        <f t="shared" si="145"/>
        <v>0</v>
      </c>
      <c r="BX214" s="44">
        <f t="shared" si="140"/>
        <v>0</v>
      </c>
      <c r="BY214" s="40"/>
      <c r="BZ214" s="37">
        <f>BZ213*(1+BU214)</f>
        <v>34.670245565057698</v>
      </c>
      <c r="CA214" s="36">
        <f>CA213*(1+BV214)</f>
        <v>34.908792828403783</v>
      </c>
      <c r="CB214" s="36">
        <f>CB213*(1+BW214)</f>
        <v>20.470369749714656</v>
      </c>
      <c r="CC214" s="38">
        <f>CC213*(1+BX214)</f>
        <v>15.721861273204928</v>
      </c>
    </row>
    <row r="215" spans="9:81">
      <c r="I215" s="260">
        <f t="shared" si="142"/>
        <v>43404</v>
      </c>
      <c r="J215" s="31"/>
      <c r="K215" s="43">
        <f>Q215/Q214-1</f>
        <v>-3.160156604227371E-2</v>
      </c>
      <c r="L215" s="34">
        <f>R215/R214-1</f>
        <v>-3.1346322945648986E-2</v>
      </c>
      <c r="M215" s="233">
        <v>-6.8350042162466096E-2</v>
      </c>
      <c r="N215" s="358">
        <v>-5.3256575872894674E-2</v>
      </c>
      <c r="O215" s="233">
        <v>-3.349729477380925E-2</v>
      </c>
      <c r="P215" s="24"/>
      <c r="Q215" s="239">
        <v>24561.78</v>
      </c>
      <c r="R215" s="248">
        <v>25634.17</v>
      </c>
      <c r="S215" s="488">
        <f t="shared" si="165"/>
        <v>31054.028732042487</v>
      </c>
      <c r="T215" s="368">
        <f t="shared" si="165"/>
        <v>27019.959395438662</v>
      </c>
      <c r="U215" s="63">
        <f t="shared" si="165"/>
        <v>21210.750765897094</v>
      </c>
      <c r="V215" s="24"/>
      <c r="W215" s="62">
        <f t="shared" si="125"/>
        <v>1.456178</v>
      </c>
      <c r="X215" s="61">
        <f t="shared" si="159"/>
        <v>1.5634169999999998</v>
      </c>
      <c r="Y215" s="61">
        <f t="shared" si="159"/>
        <v>2.1054028732042487</v>
      </c>
      <c r="Z215" s="60">
        <f t="shared" si="126"/>
        <v>1.7019959395438662</v>
      </c>
      <c r="AA215" s="24"/>
      <c r="AB215" s="43"/>
      <c r="AC215" s="34"/>
      <c r="AD215" s="34"/>
      <c r="AE215" s="42"/>
      <c r="AF215" s="24"/>
      <c r="AG215" s="43"/>
      <c r="AH215" s="34"/>
      <c r="AI215" s="34"/>
      <c r="AJ215" s="42"/>
      <c r="AK215" s="25"/>
      <c r="AL215" s="43">
        <f t="shared" si="160"/>
        <v>-3.160156604227371E-2</v>
      </c>
      <c r="AM215" s="34">
        <f t="shared" si="160"/>
        <v>-3.1346322945648986E-2</v>
      </c>
      <c r="AN215" s="34">
        <f t="shared" si="160"/>
        <v>-6.8350042162466096E-2</v>
      </c>
      <c r="AO215" s="42">
        <f t="shared" si="160"/>
        <v>-5.3256575872894674E-2</v>
      </c>
      <c r="AP215" s="34"/>
      <c r="AQ215" s="43">
        <f t="shared" si="161"/>
        <v>-3.160156604227371E-2</v>
      </c>
      <c r="AR215" s="34">
        <f t="shared" si="161"/>
        <v>-3.1346322945648986E-2</v>
      </c>
      <c r="AS215" s="34">
        <f t="shared" si="161"/>
        <v>-6.8350042162466096E-2</v>
      </c>
      <c r="AT215" s="42">
        <f t="shared" si="161"/>
        <v>-5.3256575872894674E-2</v>
      </c>
      <c r="AU215" s="25"/>
      <c r="AV215" s="59">
        <f t="shared" si="127"/>
        <v>9.9865897632418683</v>
      </c>
      <c r="AW215" s="30">
        <f t="shared" si="128"/>
        <v>9.8259196221292004</v>
      </c>
      <c r="AX215" s="30">
        <f t="shared" si="129"/>
        <v>46.717282636108926</v>
      </c>
      <c r="AY215" s="58">
        <f t="shared" si="130"/>
        <v>28.362628737053871</v>
      </c>
      <c r="AZ215" s="25"/>
      <c r="BA215" s="43">
        <f t="shared" si="131"/>
        <v>2.1655009830620964E-2</v>
      </c>
      <c r="BB215" s="34">
        <f t="shared" si="132"/>
        <v>2.1910252927245688E-2</v>
      </c>
      <c r="BC215" s="34">
        <f t="shared" si="133"/>
        <v>-1.5093466289571422E-2</v>
      </c>
      <c r="BD215" s="57"/>
      <c r="BE215" s="25"/>
      <c r="BF215" s="43">
        <f>(Q215-(MAX($Q$3:Q215)))/(MAX($Q$3:Q215))</f>
        <v>-5.9021077396420332E-2</v>
      </c>
      <c r="BG215" s="34">
        <f>(R215-(MAX($R$3:R215)))/(MAX($R$3:R215))</f>
        <v>-5.3517587383075112E-2</v>
      </c>
      <c r="BH215" s="34">
        <f>(S215-(MAX($S$3:S215)))/(MAX($S$3:S215))</f>
        <v>-6.8350042162466138E-2</v>
      </c>
      <c r="BI215" s="42">
        <f>(T215-(MAX($T$3:T215)))/(MAX($T$3:T215))</f>
        <v>-5.9045638154543174E-2</v>
      </c>
      <c r="BJ215" s="25"/>
      <c r="BK215" s="43">
        <f t="shared" si="134"/>
        <v>0</v>
      </c>
      <c r="BL215" s="34">
        <f t="shared" si="135"/>
        <v>0</v>
      </c>
      <c r="BM215" s="34">
        <f t="shared" si="144"/>
        <v>0</v>
      </c>
      <c r="BN215" s="42">
        <f t="shared" si="136"/>
        <v>0</v>
      </c>
      <c r="BO215" s="25"/>
      <c r="BP215" s="37">
        <f t="shared" ref="BP215:BS216" si="166">BP214*(1+BK215)</f>
        <v>731.55812964769791</v>
      </c>
      <c r="BQ215" s="36">
        <f t="shared" si="166"/>
        <v>758.08149912498959</v>
      </c>
      <c r="BR215" s="36">
        <f t="shared" si="166"/>
        <v>1628.3190154768133</v>
      </c>
      <c r="BS215" s="38">
        <f t="shared" si="166"/>
        <v>1815.3001140357317</v>
      </c>
      <c r="BT215" s="25"/>
      <c r="BU215" s="43">
        <f t="shared" si="138"/>
        <v>0</v>
      </c>
      <c r="BV215" s="34">
        <f t="shared" si="139"/>
        <v>0</v>
      </c>
      <c r="BW215" s="34">
        <f t="shared" si="145"/>
        <v>0</v>
      </c>
      <c r="BX215" s="42">
        <f t="shared" si="140"/>
        <v>0</v>
      </c>
      <c r="BY215" s="25"/>
      <c r="BZ215" s="37">
        <f t="shared" ref="BZ215:CC216" si="167">BZ214*(1+BU215)</f>
        <v>34.670245565057698</v>
      </c>
      <c r="CA215" s="36">
        <f t="shared" si="167"/>
        <v>34.908792828403783</v>
      </c>
      <c r="CB215" s="36">
        <f t="shared" si="167"/>
        <v>20.470369749714656</v>
      </c>
      <c r="CC215" s="38">
        <f t="shared" si="167"/>
        <v>15.721861273204928</v>
      </c>
    </row>
    <row r="216" spans="9:81">
      <c r="I216" s="65">
        <f t="shared" si="142"/>
        <v>43434</v>
      </c>
      <c r="J216" s="31"/>
      <c r="K216" s="43">
        <f t="shared" ref="K216:L216" si="168">Q216/Q215-1</f>
        <v>-1.2100100237033562E-3</v>
      </c>
      <c r="L216" s="34">
        <f t="shared" si="168"/>
        <v>-9.8618367592939737E-4</v>
      </c>
      <c r="M216" s="233">
        <v>2.0378099223576251E-2</v>
      </c>
      <c r="N216" s="358">
        <v>2.6334641930040981E-2</v>
      </c>
      <c r="O216" s="233">
        <v>-1.868520319802669E-3</v>
      </c>
      <c r="P216" s="24"/>
      <c r="Q216" s="239">
        <v>24532.06</v>
      </c>
      <c r="R216" s="248">
        <v>25608.89</v>
      </c>
      <c r="S216" s="488">
        <f t="shared" si="165"/>
        <v>31686.850810835836</v>
      </c>
      <c r="T216" s="368">
        <f t="shared" si="165"/>
        <v>27731.520351081785</v>
      </c>
      <c r="U216" s="63">
        <f t="shared" si="165"/>
        <v>21171.118047092747</v>
      </c>
      <c r="V216" s="24"/>
      <c r="W216" s="62">
        <f t="shared" si="125"/>
        <v>1.4532060000000002</v>
      </c>
      <c r="X216" s="61">
        <f t="shared" si="159"/>
        <v>1.560889</v>
      </c>
      <c r="Y216" s="61">
        <f t="shared" si="159"/>
        <v>2.1686850810835838</v>
      </c>
      <c r="Z216" s="60">
        <f t="shared" si="126"/>
        <v>1.7731520351081784</v>
      </c>
      <c r="AA216" s="24"/>
      <c r="AB216" s="43"/>
      <c r="AC216" s="34"/>
      <c r="AD216" s="34"/>
      <c r="AE216" s="42"/>
      <c r="AF216" s="24"/>
      <c r="AG216" s="43"/>
      <c r="AH216" s="34"/>
      <c r="AI216" s="34"/>
      <c r="AJ216" s="42"/>
      <c r="AK216" s="25"/>
      <c r="AL216" s="43">
        <f t="shared" si="160"/>
        <v>-1.2100100237033562E-3</v>
      </c>
      <c r="AM216" s="34">
        <f t="shared" si="160"/>
        <v>-9.8618367592939737E-4</v>
      </c>
      <c r="AN216" s="34">
        <f t="shared" si="160"/>
        <v>2.0378099223576251E-2</v>
      </c>
      <c r="AO216" s="42">
        <f t="shared" si="160"/>
        <v>2.6334641930040981E-2</v>
      </c>
      <c r="AP216" s="34"/>
      <c r="AQ216" s="43">
        <f t="shared" si="161"/>
        <v>-1.2100100237033562E-3</v>
      </c>
      <c r="AR216" s="34">
        <f t="shared" si="161"/>
        <v>-9.8618367592939737E-4</v>
      </c>
      <c r="AS216" s="34">
        <f t="shared" si="161"/>
        <v>0</v>
      </c>
      <c r="AT216" s="42">
        <f t="shared" si="161"/>
        <v>0</v>
      </c>
      <c r="AU216" s="25"/>
      <c r="AV216" s="59">
        <f t="shared" si="127"/>
        <v>1.4641242574625967E-2</v>
      </c>
      <c r="AW216" s="30">
        <f t="shared" si="128"/>
        <v>9.725582426696187E-3</v>
      </c>
      <c r="AX216" s="30">
        <f t="shared" si="129"/>
        <v>0</v>
      </c>
      <c r="AY216" s="58">
        <f t="shared" si="130"/>
        <v>0</v>
      </c>
      <c r="AZ216" s="25"/>
      <c r="BA216" s="43">
        <f t="shared" si="131"/>
        <v>-2.7544651953744337E-2</v>
      </c>
      <c r="BB216" s="34">
        <f t="shared" si="132"/>
        <v>-2.7320825605970378E-2</v>
      </c>
      <c r="BC216" s="34">
        <f t="shared" si="133"/>
        <v>-5.9565427064647292E-3</v>
      </c>
      <c r="BD216" s="57"/>
      <c r="BE216" s="25"/>
      <c r="BF216" s="43">
        <f>(Q216-(MAX($Q$3:Q216)))/(MAX($Q$3:Q216))</f>
        <v>-6.0159671324864286E-2</v>
      </c>
      <c r="BG216" s="34">
        <f>(R216-(MAX($R$3:R216)))/(MAX($R$3:R216))</f>
        <v>-5.4450992887952188E-2</v>
      </c>
      <c r="BH216" s="34">
        <f>(S216-(MAX($S$3:S216)))/(MAX($S$3:S216))</f>
        <v>-4.9364786880012237E-2</v>
      </c>
      <c r="BI216" s="42">
        <f>(T216-(MAX($T$3:T216)))/(MAX($T$3:T216))</f>
        <v>-3.4265941962832891E-2</v>
      </c>
      <c r="BJ216" s="25"/>
      <c r="BK216" s="43">
        <f t="shared" si="134"/>
        <v>0</v>
      </c>
      <c r="BL216" s="34">
        <f t="shared" si="135"/>
        <v>0</v>
      </c>
      <c r="BM216" s="34">
        <f t="shared" si="144"/>
        <v>0</v>
      </c>
      <c r="BN216" s="42">
        <f t="shared" si="136"/>
        <v>0</v>
      </c>
      <c r="BO216" s="25"/>
      <c r="BP216" s="37">
        <f t="shared" si="166"/>
        <v>731.55812964769791</v>
      </c>
      <c r="BQ216" s="36">
        <f t="shared" si="166"/>
        <v>758.08149912498959</v>
      </c>
      <c r="BR216" s="36">
        <f t="shared" si="166"/>
        <v>1628.3190154768133</v>
      </c>
      <c r="BS216" s="38">
        <f t="shared" si="166"/>
        <v>1815.3001140357317</v>
      </c>
      <c r="BT216" s="25"/>
      <c r="BU216" s="43">
        <f t="shared" si="138"/>
        <v>0</v>
      </c>
      <c r="BV216" s="34">
        <f t="shared" si="139"/>
        <v>0</v>
      </c>
      <c r="BW216" s="34">
        <f t="shared" si="145"/>
        <v>0</v>
      </c>
      <c r="BX216" s="42">
        <f t="shared" si="140"/>
        <v>0</v>
      </c>
      <c r="BY216" s="25"/>
      <c r="BZ216" s="37">
        <f t="shared" si="167"/>
        <v>34.670245565057698</v>
      </c>
      <c r="CA216" s="36">
        <f t="shared" si="167"/>
        <v>34.908792828403783</v>
      </c>
      <c r="CB216" s="36">
        <f t="shared" si="167"/>
        <v>20.470369749714656</v>
      </c>
      <c r="CC216" s="38">
        <f t="shared" si="167"/>
        <v>15.721861273204928</v>
      </c>
    </row>
    <row r="217" spans="9:81" ht="15" thickBot="1">
      <c r="I217" s="56">
        <f>EOMONTH(I216,1)</f>
        <v>43465</v>
      </c>
      <c r="J217" s="31"/>
      <c r="K217" s="114">
        <f>Q217/Q216-1</f>
        <v>-0.10859055456410915</v>
      </c>
      <c r="L217" s="45">
        <f>R217/R216-1</f>
        <v>-0.1082237457382963</v>
      </c>
      <c r="M217" s="234">
        <v>-9.028985692409619E-2</v>
      </c>
      <c r="N217" s="359">
        <v>-9.4773114028500971E-2</v>
      </c>
      <c r="O217" s="234">
        <v>-0.10807316178078463</v>
      </c>
      <c r="P217" s="39"/>
      <c r="Q217" s="240">
        <v>21868.11</v>
      </c>
      <c r="R217" s="249">
        <v>22837.4</v>
      </c>
      <c r="S217" s="489">
        <f t="shared" si="165"/>
        <v>28825.849584750289</v>
      </c>
      <c r="T217" s="369">
        <f t="shared" si="165"/>
        <v>25103.317810665016</v>
      </c>
      <c r="U217" s="54">
        <f>U216*(1+O217)</f>
        <v>18883.088381309204</v>
      </c>
      <c r="V217" s="39"/>
      <c r="W217" s="53">
        <f t="shared" si="125"/>
        <v>1.1868110000000001</v>
      </c>
      <c r="X217" s="52">
        <f t="shared" si="159"/>
        <v>1.2837400000000001</v>
      </c>
      <c r="Y217" s="52">
        <f t="shared" si="159"/>
        <v>1.8825849584750289</v>
      </c>
      <c r="Z217" s="51">
        <f t="shared" si="126"/>
        <v>1.5103317810665016</v>
      </c>
      <c r="AA217" s="39"/>
      <c r="AB217" s="46">
        <f>(Q217-Q214)/Q214</f>
        <v>-0.13780501748589494</v>
      </c>
      <c r="AC217" s="45">
        <f>(R217-R214)/R214</f>
        <v>-0.13702953969794854</v>
      </c>
      <c r="AD217" s="45">
        <f>(S217-S214)/S214</f>
        <v>-0.13519750425962357</v>
      </c>
      <c r="AE217" s="44">
        <f>(T217-T214)/T214</f>
        <v>-0.12041314669658462</v>
      </c>
      <c r="AF217" s="39"/>
      <c r="AG217" s="114">
        <f>(Q217-Q205)/Q205</f>
        <v>-0.12216737022449084</v>
      </c>
      <c r="AH217" s="115">
        <f>(R217-R205)/R205</f>
        <v>-0.11962511189050032</v>
      </c>
      <c r="AI217" s="115">
        <f>(S217-S205)/S205</f>
        <v>-4.3842417452558499E-2</v>
      </c>
      <c r="AJ217" s="116">
        <f>(T217-T205)/T205</f>
        <v>-8.9528905752052745E-2</v>
      </c>
      <c r="AK217" s="40"/>
      <c r="AL217" s="46">
        <f t="shared" si="160"/>
        <v>-0.10859055456410915</v>
      </c>
      <c r="AM217" s="45">
        <f t="shared" si="160"/>
        <v>-0.1082237457382963</v>
      </c>
      <c r="AN217" s="45">
        <f t="shared" si="160"/>
        <v>-9.028985692409619E-2</v>
      </c>
      <c r="AO217" s="44">
        <f t="shared" si="160"/>
        <v>-9.4773114028500971E-2</v>
      </c>
      <c r="AP217" s="45"/>
      <c r="AQ217" s="46">
        <f t="shared" si="161"/>
        <v>-0.10859055456410915</v>
      </c>
      <c r="AR217" s="45">
        <f t="shared" si="161"/>
        <v>-0.1082237457382963</v>
      </c>
      <c r="AS217" s="45">
        <f t="shared" si="161"/>
        <v>-9.028985692409619E-2</v>
      </c>
      <c r="AT217" s="44">
        <f t="shared" si="161"/>
        <v>-9.4773114028500971E-2</v>
      </c>
      <c r="AU217" s="40"/>
      <c r="AV217" s="50">
        <f t="shared" si="127"/>
        <v>117.91908540540769</v>
      </c>
      <c r="AW217" s="49">
        <f t="shared" si="128"/>
        <v>117.12379141627405</v>
      </c>
      <c r="AX217" s="49">
        <f t="shared" si="129"/>
        <v>81.522582633737628</v>
      </c>
      <c r="AY217" s="48">
        <f t="shared" si="130"/>
        <v>89.819431426592473</v>
      </c>
      <c r="AZ217" s="40"/>
      <c r="BA217" s="46">
        <f t="shared" si="131"/>
        <v>-1.3817440535608183E-2</v>
      </c>
      <c r="BB217" s="45">
        <f t="shared" si="132"/>
        <v>-1.3450631709795324E-2</v>
      </c>
      <c r="BC217" s="45">
        <f t="shared" si="133"/>
        <v>4.4832571044047809E-3</v>
      </c>
      <c r="BD217" s="47"/>
      <c r="BE217" s="40"/>
      <c r="BF217" s="46">
        <f>(Q217-(MAX($Q$3:Q217)))/(MAX($Q$3:Q217))</f>
        <v>-0.16221745381741193</v>
      </c>
      <c r="BG217" s="45">
        <f>(R217-(MAX($R$3:R217)))/(MAX($R$3:R217))</f>
        <v>-0.15678184821674496</v>
      </c>
      <c r="BH217" s="45">
        <f>(S217-(MAX($S$3:S217)))/(MAX($S$3:S217))</f>
        <v>-0.13519750425962357</v>
      </c>
      <c r="BI217" s="44">
        <f>(T217-(MAX($T$3:T217)))/(MAX($T$3:T217))</f>
        <v>-0.12579156596639629</v>
      </c>
      <c r="BJ217" s="40"/>
      <c r="BK217" s="46">
        <f t="shared" si="134"/>
        <v>0</v>
      </c>
      <c r="BL217" s="45">
        <f t="shared" si="135"/>
        <v>0</v>
      </c>
      <c r="BM217" s="45">
        <f t="shared" si="144"/>
        <v>0</v>
      </c>
      <c r="BN217" s="44">
        <f t="shared" si="136"/>
        <v>0</v>
      </c>
      <c r="BO217" s="40"/>
      <c r="BP217" s="37">
        <f>BP216*(1+BK217)</f>
        <v>731.55812964769791</v>
      </c>
      <c r="BQ217" s="36">
        <f>BQ216*(1+BL217)</f>
        <v>758.08149912498959</v>
      </c>
      <c r="BR217" s="36">
        <f>BR216*(1+BM217)</f>
        <v>1628.3190154768133</v>
      </c>
      <c r="BS217" s="38">
        <f>BS216*(1+BN217)</f>
        <v>1815.3001140357317</v>
      </c>
      <c r="BT217" s="40"/>
      <c r="BU217" s="46">
        <f t="shared" si="138"/>
        <v>-0.13780501748589494</v>
      </c>
      <c r="BV217" s="45">
        <f t="shared" si="139"/>
        <v>-0.13702953969794854</v>
      </c>
      <c r="BW217" s="45">
        <f t="shared" si="145"/>
        <v>-0.13519750425962357</v>
      </c>
      <c r="BX217" s="44">
        <f t="shared" si="140"/>
        <v>-0.12041314669658462</v>
      </c>
      <c r="BY217" s="40"/>
      <c r="BZ217" s="37">
        <f>BZ216*(1+BU217)</f>
        <v>29.892511768724653</v>
      </c>
      <c r="CA217" s="36">
        <f>CA216*(1+BV217)</f>
        <v>30.125257015716567</v>
      </c>
      <c r="CB217" s="36">
        <f>CB216*(1+BW217)</f>
        <v>17.702826848281539</v>
      </c>
      <c r="CC217" s="38">
        <f>CC216*(1+BX217)</f>
        <v>13.82874248537115</v>
      </c>
    </row>
    <row r="218" spans="9:81">
      <c r="I218" s="260">
        <f t="shared" si="142"/>
        <v>43496</v>
      </c>
      <c r="J218" s="31"/>
      <c r="K218" s="43">
        <f>Q218/Q217-1</f>
        <v>9.9341003863616884E-2</v>
      </c>
      <c r="L218" s="34">
        <f>R218/R217-1</f>
        <v>9.9480238556052702E-2</v>
      </c>
      <c r="M218" s="233">
        <v>8.0134905762586639E-2</v>
      </c>
      <c r="N218" s="358">
        <v>8.5737561490768721E-2</v>
      </c>
      <c r="O218" s="233">
        <v>9.7281910262965177E-2</v>
      </c>
      <c r="P218" s="24"/>
      <c r="Q218" s="239">
        <v>24040.51</v>
      </c>
      <c r="R218" s="248">
        <v>25109.27</v>
      </c>
      <c r="S218" s="488">
        <f t="shared" si="165"/>
        <v>31135.806324750749</v>
      </c>
      <c r="T218" s="368">
        <f t="shared" si="165"/>
        <v>27255.615065079219</v>
      </c>
      <c r="U218" s="63">
        <f t="shared" si="165"/>
        <v>20720.071290707365</v>
      </c>
      <c r="V218" s="24"/>
      <c r="W218" s="62">
        <f t="shared" si="125"/>
        <v>1.4040509999999999</v>
      </c>
      <c r="X218" s="61">
        <f t="shared" si="159"/>
        <v>1.5109270000000001</v>
      </c>
      <c r="Y218" s="61">
        <f t="shared" si="159"/>
        <v>2.1135806324750748</v>
      </c>
      <c r="Z218" s="60">
        <f t="shared" si="126"/>
        <v>1.7255615065079219</v>
      </c>
      <c r="AA218" s="24"/>
      <c r="AB218" s="43"/>
      <c r="AC218" s="34"/>
      <c r="AD218" s="34"/>
      <c r="AE218" s="42"/>
      <c r="AF218" s="24"/>
      <c r="AG218" s="43"/>
      <c r="AH218" s="34"/>
      <c r="AI218" s="34"/>
      <c r="AJ218" s="42"/>
      <c r="AK218" s="25"/>
      <c r="AL218" s="43">
        <f t="shared" si="160"/>
        <v>9.9341003863616884E-2</v>
      </c>
      <c r="AM218" s="34">
        <f t="shared" si="160"/>
        <v>9.9480238556052702E-2</v>
      </c>
      <c r="AN218" s="34">
        <f t="shared" si="160"/>
        <v>8.0134905762586639E-2</v>
      </c>
      <c r="AO218" s="42">
        <f t="shared" si="160"/>
        <v>8.5737561490768721E-2</v>
      </c>
      <c r="AP218" s="34"/>
      <c r="AQ218" s="43">
        <f t="shared" si="161"/>
        <v>0</v>
      </c>
      <c r="AR218" s="34">
        <f t="shared" si="161"/>
        <v>0</v>
      </c>
      <c r="AS218" s="34">
        <f t="shared" si="161"/>
        <v>0</v>
      </c>
      <c r="AT218" s="42">
        <f t="shared" si="161"/>
        <v>0</v>
      </c>
      <c r="AU218" s="25"/>
      <c r="AV218" s="59">
        <f t="shared" si="127"/>
        <v>0</v>
      </c>
      <c r="AW218" s="30">
        <f t="shared" si="128"/>
        <v>0</v>
      </c>
      <c r="AX218" s="30">
        <f t="shared" si="129"/>
        <v>0</v>
      </c>
      <c r="AY218" s="58">
        <f t="shared" si="130"/>
        <v>0</v>
      </c>
      <c r="AZ218" s="25"/>
      <c r="BA218" s="43">
        <f t="shared" si="131"/>
        <v>1.3603442372848162E-2</v>
      </c>
      <c r="BB218" s="34">
        <f t="shared" si="132"/>
        <v>1.3742677065283981E-2</v>
      </c>
      <c r="BC218" s="34">
        <f t="shared" si="133"/>
        <v>-5.6026557281820821E-3</v>
      </c>
      <c r="BD218" s="57"/>
      <c r="BE218" s="25"/>
      <c r="BF218" s="43">
        <f>(Q218-(MAX($Q$3:Q218)))/(MAX($Q$3:Q218))</f>
        <v>-7.8991294660216704E-2</v>
      </c>
      <c r="BG218" s="34">
        <f>(R218-(MAX($R$3:R218)))/(MAX($R$3:R218))</f>
        <v>-7.2898305322552842E-2</v>
      </c>
      <c r="BH218" s="34">
        <f>(S218-(MAX($S$3:S218)))/(MAX($S$3:S218))</f>
        <v>-6.5896637760218826E-2</v>
      </c>
      <c r="BI218" s="42">
        <f>(T218-(MAX($T$3:T218)))/(MAX($T$3:T218))</f>
        <v>-5.0839066597691503E-2</v>
      </c>
      <c r="BJ218" s="25"/>
      <c r="BK218" s="43">
        <f t="shared" si="134"/>
        <v>0</v>
      </c>
      <c r="BL218" s="34">
        <f t="shared" si="135"/>
        <v>0</v>
      </c>
      <c r="BM218" s="34">
        <f t="shared" si="144"/>
        <v>0</v>
      </c>
      <c r="BN218" s="42">
        <f t="shared" si="136"/>
        <v>0</v>
      </c>
      <c r="BO218" s="25"/>
      <c r="BP218" s="37">
        <f t="shared" ref="BP218:BS219" si="169">BP217*(1+BK218)</f>
        <v>731.55812964769791</v>
      </c>
      <c r="BQ218" s="36">
        <f t="shared" si="169"/>
        <v>758.08149912498959</v>
      </c>
      <c r="BR218" s="36">
        <f t="shared" si="169"/>
        <v>1628.3190154768133</v>
      </c>
      <c r="BS218" s="38">
        <f t="shared" si="169"/>
        <v>1815.3001140357317</v>
      </c>
      <c r="BT218" s="25"/>
      <c r="BU218" s="43">
        <f t="shared" si="138"/>
        <v>0</v>
      </c>
      <c r="BV218" s="34">
        <f t="shared" si="139"/>
        <v>0</v>
      </c>
      <c r="BW218" s="34">
        <f t="shared" si="145"/>
        <v>0</v>
      </c>
      <c r="BX218" s="42">
        <f t="shared" si="140"/>
        <v>0</v>
      </c>
      <c r="BY218" s="25"/>
      <c r="BZ218" s="37">
        <f t="shared" ref="BZ218:CC219" si="170">BZ217*(1+BU218)</f>
        <v>29.892511768724653</v>
      </c>
      <c r="CA218" s="36">
        <f t="shared" si="170"/>
        <v>30.125257015716567</v>
      </c>
      <c r="CB218" s="36">
        <f t="shared" si="170"/>
        <v>17.702826848281539</v>
      </c>
      <c r="CC218" s="38">
        <f t="shared" si="170"/>
        <v>13.82874248537115</v>
      </c>
    </row>
    <row r="219" spans="9:81">
      <c r="I219" s="65">
        <f t="shared" si="142"/>
        <v>43524</v>
      </c>
      <c r="J219" s="31"/>
      <c r="K219" s="43">
        <f t="shared" ref="K219:L219" si="171">Q219/Q218-1</f>
        <v>-2.0766614352191293E-2</v>
      </c>
      <c r="L219" s="34">
        <f t="shared" si="171"/>
        <v>-2.0461367455127166E-2</v>
      </c>
      <c r="M219" s="233">
        <v>3.2108447274422636E-2</v>
      </c>
      <c r="N219" s="358">
        <v>2.2476270756174754E-2</v>
      </c>
      <c r="O219" s="233">
        <v>-2.1281789727896516E-2</v>
      </c>
      <c r="P219" s="24"/>
      <c r="Q219" s="239">
        <v>23541.27</v>
      </c>
      <c r="R219" s="248">
        <v>24595.5</v>
      </c>
      <c r="S219" s="488">
        <f t="shared" si="165"/>
        <v>32135.528720475642</v>
      </c>
      <c r="T219" s="368">
        <f t="shared" si="165"/>
        <v>27868.219648908016</v>
      </c>
      <c r="U219" s="63">
        <f t="shared" si="165"/>
        <v>20279.111090351504</v>
      </c>
      <c r="V219" s="24"/>
      <c r="W219" s="62">
        <f t="shared" si="125"/>
        <v>1.3541270000000001</v>
      </c>
      <c r="X219" s="61">
        <f t="shared" si="159"/>
        <v>1.4595499999999999</v>
      </c>
      <c r="Y219" s="61">
        <f t="shared" si="159"/>
        <v>2.2135528720475643</v>
      </c>
      <c r="Z219" s="60">
        <f t="shared" si="126"/>
        <v>1.7868219648908017</v>
      </c>
      <c r="AA219" s="24"/>
      <c r="AB219" s="43"/>
      <c r="AC219" s="34"/>
      <c r="AD219" s="34"/>
      <c r="AE219" s="42"/>
      <c r="AF219" s="24"/>
      <c r="AG219" s="43"/>
      <c r="AH219" s="34"/>
      <c r="AI219" s="34"/>
      <c r="AJ219" s="42"/>
      <c r="AK219" s="25"/>
      <c r="AL219" s="43">
        <f t="shared" si="160"/>
        <v>-2.0766614352191293E-2</v>
      </c>
      <c r="AM219" s="34">
        <f t="shared" si="160"/>
        <v>-2.0461367455127166E-2</v>
      </c>
      <c r="AN219" s="34">
        <f t="shared" si="160"/>
        <v>3.2108447274422636E-2</v>
      </c>
      <c r="AO219" s="42">
        <f t="shared" si="160"/>
        <v>2.2476270756174754E-2</v>
      </c>
      <c r="AP219" s="34"/>
      <c r="AQ219" s="43">
        <f t="shared" si="161"/>
        <v>-2.0766614352191293E-2</v>
      </c>
      <c r="AR219" s="34">
        <f t="shared" si="161"/>
        <v>-2.0461367455127166E-2</v>
      </c>
      <c r="AS219" s="34">
        <f t="shared" si="161"/>
        <v>0</v>
      </c>
      <c r="AT219" s="42">
        <f t="shared" si="161"/>
        <v>0</v>
      </c>
      <c r="AU219" s="25"/>
      <c r="AV219" s="59">
        <f t="shared" si="127"/>
        <v>4.3125227165263738</v>
      </c>
      <c r="AW219" s="30">
        <f t="shared" si="128"/>
        <v>4.1866755813373713</v>
      </c>
      <c r="AX219" s="30">
        <f t="shared" si="129"/>
        <v>0</v>
      </c>
      <c r="AY219" s="58">
        <f t="shared" si="130"/>
        <v>0</v>
      </c>
      <c r="AZ219" s="25"/>
      <c r="BA219" s="43">
        <f t="shared" si="131"/>
        <v>-4.3242885108366047E-2</v>
      </c>
      <c r="BB219" s="34">
        <f t="shared" si="132"/>
        <v>-4.2937638211301921E-2</v>
      </c>
      <c r="BC219" s="34">
        <f t="shared" si="133"/>
        <v>9.6321765182478813E-3</v>
      </c>
      <c r="BD219" s="57"/>
      <c r="BE219" s="25"/>
      <c r="BF219" s="43">
        <f>(Q219-(MAX($Q$3:Q219)))/(MAX($Q$3:Q219))</f>
        <v>-9.8117527259018955E-2</v>
      </c>
      <c r="BG219" s="34">
        <f>(R219-(MAX($R$3:R219)))/(MAX($R$3:R219))</f>
        <v>-9.1868073765619188E-2</v>
      </c>
      <c r="BH219" s="34">
        <f>(S219-(MAX($S$3:S219)))/(MAX($S$3:S219))</f>
        <v>-3.5904029204881928E-2</v>
      </c>
      <c r="BI219" s="42">
        <f>(T219-(MAX($T$3:T219)))/(MAX($T$3:T219))</f>
        <v>-2.9505468467357625E-2</v>
      </c>
      <c r="BJ219" s="25"/>
      <c r="BK219" s="43">
        <f t="shared" si="134"/>
        <v>0</v>
      </c>
      <c r="BL219" s="34">
        <f t="shared" si="135"/>
        <v>0</v>
      </c>
      <c r="BM219" s="34">
        <f t="shared" si="144"/>
        <v>0</v>
      </c>
      <c r="BN219" s="42">
        <f t="shared" si="136"/>
        <v>0</v>
      </c>
      <c r="BO219" s="25"/>
      <c r="BP219" s="37">
        <f t="shared" si="169"/>
        <v>731.55812964769791</v>
      </c>
      <c r="BQ219" s="36">
        <f t="shared" si="169"/>
        <v>758.08149912498959</v>
      </c>
      <c r="BR219" s="36">
        <f t="shared" si="169"/>
        <v>1628.3190154768133</v>
      </c>
      <c r="BS219" s="38">
        <f t="shared" si="169"/>
        <v>1815.3001140357317</v>
      </c>
      <c r="BT219" s="25"/>
      <c r="BU219" s="43">
        <f t="shared" si="138"/>
        <v>0</v>
      </c>
      <c r="BV219" s="34">
        <f t="shared" si="139"/>
        <v>0</v>
      </c>
      <c r="BW219" s="34">
        <f t="shared" si="145"/>
        <v>0</v>
      </c>
      <c r="BX219" s="42">
        <f t="shared" si="140"/>
        <v>0</v>
      </c>
      <c r="BY219" s="25"/>
      <c r="BZ219" s="37">
        <f t="shared" si="170"/>
        <v>29.892511768724653</v>
      </c>
      <c r="CA219" s="36">
        <f t="shared" si="170"/>
        <v>30.125257015716567</v>
      </c>
      <c r="CB219" s="36">
        <f t="shared" si="170"/>
        <v>17.702826848281539</v>
      </c>
      <c r="CC219" s="38">
        <f t="shared" si="170"/>
        <v>13.82874248537115</v>
      </c>
    </row>
    <row r="220" spans="9:81" ht="15" thickBot="1">
      <c r="I220" s="56">
        <f>EOMONTH(I219,1)</f>
        <v>43555</v>
      </c>
      <c r="J220" s="31"/>
      <c r="K220" s="114">
        <f>Q220/Q219-1</f>
        <v>-1.121604739251536E-2</v>
      </c>
      <c r="L220" s="45">
        <f>R220/R219-1</f>
        <v>-1.0898335061291675E-2</v>
      </c>
      <c r="M220" s="234">
        <v>1.9431331650016537E-2</v>
      </c>
      <c r="N220" s="359">
        <v>1.0630050337428809E-2</v>
      </c>
      <c r="O220" s="234">
        <v>-1.1752688746755946E-2</v>
      </c>
      <c r="P220" s="39"/>
      <c r="Q220" s="240">
        <v>23277.23</v>
      </c>
      <c r="R220" s="249">
        <v>24327.45</v>
      </c>
      <c r="S220" s="489">
        <f t="shared" si="165"/>
        <v>32759.964836791834</v>
      </c>
      <c r="T220" s="369">
        <f t="shared" si="165"/>
        <v>28164.460226590432</v>
      </c>
      <c r="U220" s="54">
        <f>U219*(1+O220)</f>
        <v>20040.777009645717</v>
      </c>
      <c r="V220" s="39"/>
      <c r="W220" s="53">
        <f t="shared" si="125"/>
        <v>1.327723</v>
      </c>
      <c r="X220" s="52">
        <f t="shared" si="159"/>
        <v>1.4327450000000002</v>
      </c>
      <c r="Y220" s="52">
        <f t="shared" si="159"/>
        <v>2.2759964836791835</v>
      </c>
      <c r="Z220" s="51">
        <f t="shared" si="126"/>
        <v>1.8164460226590433</v>
      </c>
      <c r="AA220" s="39"/>
      <c r="AB220" s="46">
        <f>(Q220-Q217)/Q217</f>
        <v>6.443721016585334E-2</v>
      </c>
      <c r="AC220" s="45">
        <f>(R220-R217)/R217</f>
        <v>6.5246043770306572E-2</v>
      </c>
      <c r="AD220" s="45">
        <f>(S220-S217)/S217</f>
        <v>0.13647872686197621</v>
      </c>
      <c r="AE220" s="44">
        <f>(T220-T217)/T217</f>
        <v>0.12194174646607493</v>
      </c>
      <c r="AF220" s="39"/>
      <c r="AG220" s="114"/>
      <c r="AH220" s="115"/>
      <c r="AI220" s="115"/>
      <c r="AJ220" s="116"/>
      <c r="AK220" s="40"/>
      <c r="AL220" s="46">
        <f t="shared" si="160"/>
        <v>-1.121604739251536E-2</v>
      </c>
      <c r="AM220" s="45">
        <f t="shared" si="160"/>
        <v>-1.0898335061291675E-2</v>
      </c>
      <c r="AN220" s="45">
        <f t="shared" si="160"/>
        <v>1.9431331650016537E-2</v>
      </c>
      <c r="AO220" s="44">
        <f t="shared" si="160"/>
        <v>1.0630050337428809E-2</v>
      </c>
      <c r="AP220" s="45"/>
      <c r="AQ220" s="46">
        <f t="shared" si="161"/>
        <v>-1.121604739251536E-2</v>
      </c>
      <c r="AR220" s="45">
        <f t="shared" si="161"/>
        <v>-1.0898335061291675E-2</v>
      </c>
      <c r="AS220" s="45">
        <f t="shared" si="161"/>
        <v>0</v>
      </c>
      <c r="AT220" s="44">
        <f t="shared" si="161"/>
        <v>0</v>
      </c>
      <c r="AU220" s="40"/>
      <c r="AV220" s="50">
        <f t="shared" si="127"/>
        <v>1.2579971911115062</v>
      </c>
      <c r="AW220" s="49">
        <f t="shared" si="128"/>
        <v>1.1877370710817943</v>
      </c>
      <c r="AX220" s="49">
        <f t="shared" si="129"/>
        <v>0</v>
      </c>
      <c r="AY220" s="48">
        <f t="shared" si="130"/>
        <v>0</v>
      </c>
      <c r="AZ220" s="40"/>
      <c r="BA220" s="46">
        <f t="shared" si="131"/>
        <v>-2.1846097729944169E-2</v>
      </c>
      <c r="BB220" s="45">
        <f t="shared" si="132"/>
        <v>-2.1528385398720484E-2</v>
      </c>
      <c r="BC220" s="45">
        <f t="shared" si="133"/>
        <v>8.8012813125877276E-3</v>
      </c>
      <c r="BD220" s="47"/>
      <c r="BE220" s="40"/>
      <c r="BF220" s="46">
        <f>(Q220-(MAX($Q$3:Q220)))/(MAX($Q$3:Q220))</f>
        <v>-0.10823308381576077</v>
      </c>
      <c r="BG220" s="45">
        <f>(R220-(MAX($R$3:R220)))/(MAX($R$3:R220))</f>
        <v>-0.10176519977757768</v>
      </c>
      <c r="BH220" s="45">
        <f>(S220-(MAX($S$3:S220)))/(MAX($S$3:S220))</f>
        <v>-1.7170360653917385E-2</v>
      </c>
      <c r="BI220" s="44">
        <f>(T220-(MAX($T$3:T220)))/(MAX($T$3:T220))</f>
        <v>-1.9189062744966196E-2</v>
      </c>
      <c r="BJ220" s="40"/>
      <c r="BK220" s="46">
        <f t="shared" si="134"/>
        <v>6.443721016585334E-2</v>
      </c>
      <c r="BL220" s="45">
        <f t="shared" si="135"/>
        <v>6.5246043770306572E-2</v>
      </c>
      <c r="BM220" s="45">
        <f t="shared" si="144"/>
        <v>0.13647872686197621</v>
      </c>
      <c r="BN220" s="44">
        <f t="shared" si="136"/>
        <v>0.12194174646607493</v>
      </c>
      <c r="BO220" s="40"/>
      <c r="BP220" s="37">
        <f>BP219*(1+BK220)</f>
        <v>778.69769459634517</v>
      </c>
      <c r="BQ220" s="36">
        <f>BQ219*(1+BL220)</f>
        <v>807.54331779835832</v>
      </c>
      <c r="BR220" s="36">
        <f>BR219*(1+BM220)</f>
        <v>1850.5499216342355</v>
      </c>
      <c r="BS220" s="38">
        <f>BS219*(1+BN220)</f>
        <v>2036.6609803013139</v>
      </c>
      <c r="BT220" s="40"/>
      <c r="BU220" s="46">
        <f t="shared" si="138"/>
        <v>0</v>
      </c>
      <c r="BV220" s="45">
        <f t="shared" si="139"/>
        <v>0</v>
      </c>
      <c r="BW220" s="45">
        <f t="shared" si="145"/>
        <v>0</v>
      </c>
      <c r="BX220" s="44">
        <f t="shared" si="140"/>
        <v>0</v>
      </c>
      <c r="BY220" s="40"/>
      <c r="BZ220" s="37">
        <f>BZ219*(1+BU220)</f>
        <v>29.892511768724653</v>
      </c>
      <c r="CA220" s="36">
        <f>CA219*(1+BV220)</f>
        <v>30.125257015716567</v>
      </c>
      <c r="CB220" s="36">
        <f>CB219*(1+BW220)</f>
        <v>17.702826848281539</v>
      </c>
      <c r="CC220" s="38">
        <f>CC219*(1+BX220)</f>
        <v>13.82874248537115</v>
      </c>
    </row>
    <row r="221" spans="9:81">
      <c r="I221" s="260">
        <f t="shared" si="142"/>
        <v>43585</v>
      </c>
      <c r="J221" s="31"/>
      <c r="K221" s="43">
        <f>Q221/Q220-1</f>
        <v>1.1815409307722513E-2</v>
      </c>
      <c r="L221" s="34">
        <f>R221/R220-1</f>
        <v>1.1942476502880384E-2</v>
      </c>
      <c r="M221" s="233">
        <v>4.0489296420135323E-2</v>
      </c>
      <c r="N221" s="358">
        <v>4.1249423031703536E-2</v>
      </c>
      <c r="O221" s="233">
        <v>9.726094899283666E-3</v>
      </c>
      <c r="P221" s="24"/>
      <c r="Q221" s="239">
        <v>23552.26</v>
      </c>
      <c r="R221" s="248">
        <v>24617.98</v>
      </c>
      <c r="S221" s="488">
        <f t="shared" si="165"/>
        <v>34086.392763781907</v>
      </c>
      <c r="T221" s="368">
        <f>T220*(1+N221)</f>
        <v>29326.227960936649</v>
      </c>
      <c r="U221" s="63">
        <f t="shared" ref="U221:U222" si="172">U220*(1+O221)</f>
        <v>20235.695508696914</v>
      </c>
      <c r="V221" s="24"/>
      <c r="W221" s="62">
        <f t="shared" si="125"/>
        <v>1.3552259999999998</v>
      </c>
      <c r="X221" s="61">
        <f t="shared" si="159"/>
        <v>1.4617979999999999</v>
      </c>
      <c r="Y221" s="61">
        <f t="shared" si="159"/>
        <v>2.4086392763781905</v>
      </c>
      <c r="Z221" s="60">
        <f t="shared" si="126"/>
        <v>1.9326227960936648</v>
      </c>
      <c r="AA221" s="24"/>
      <c r="AB221" s="43"/>
      <c r="AC221" s="34"/>
      <c r="AD221" s="34"/>
      <c r="AE221" s="42"/>
      <c r="AF221" s="24"/>
      <c r="AG221" s="43"/>
      <c r="AH221" s="34"/>
      <c r="AI221" s="34"/>
      <c r="AJ221" s="42"/>
      <c r="AK221" s="25"/>
      <c r="AL221" s="43">
        <f t="shared" si="160"/>
        <v>1.1815409307722513E-2</v>
      </c>
      <c r="AM221" s="34">
        <f t="shared" si="160"/>
        <v>1.1942476502880384E-2</v>
      </c>
      <c r="AN221" s="34">
        <f t="shared" si="160"/>
        <v>4.0489296420135323E-2</v>
      </c>
      <c r="AO221" s="42">
        <f t="shared" si="160"/>
        <v>4.1249423031703536E-2</v>
      </c>
      <c r="AP221" s="34"/>
      <c r="AQ221" s="43">
        <f t="shared" si="161"/>
        <v>0</v>
      </c>
      <c r="AR221" s="34">
        <f t="shared" si="161"/>
        <v>0</v>
      </c>
      <c r="AS221" s="34">
        <f t="shared" si="161"/>
        <v>0</v>
      </c>
      <c r="AT221" s="42">
        <f t="shared" si="161"/>
        <v>0</v>
      </c>
      <c r="AU221" s="25"/>
      <c r="AV221" s="59">
        <f t="shared" si="127"/>
        <v>0</v>
      </c>
      <c r="AW221" s="30">
        <f t="shared" si="128"/>
        <v>0</v>
      </c>
      <c r="AX221" s="30">
        <f t="shared" si="129"/>
        <v>0</v>
      </c>
      <c r="AY221" s="58">
        <f t="shared" si="130"/>
        <v>0</v>
      </c>
      <c r="AZ221" s="25"/>
      <c r="BA221" s="43">
        <f t="shared" si="131"/>
        <v>-2.9434013723981023E-2</v>
      </c>
      <c r="BB221" s="34">
        <f t="shared" si="132"/>
        <v>-2.9306946528823152E-2</v>
      </c>
      <c r="BC221" s="34">
        <f t="shared" si="133"/>
        <v>-7.601266115682126E-4</v>
      </c>
      <c r="BD221" s="57"/>
      <c r="BE221" s="25"/>
      <c r="BF221" s="43">
        <f>(Q221-(MAX($Q$3:Q221)))/(MAX($Q$3:Q221))</f>
        <v>-9.769649269395847E-2</v>
      </c>
      <c r="BG221" s="34">
        <f>(R221-(MAX($R$3:R221)))/(MAX($R$3:R221))</f>
        <v>-9.1038051781851898E-2</v>
      </c>
      <c r="BH221" s="34">
        <f>(S221-(MAX($S$3:S221)))/(MAX($S$3:S221))</f>
        <v>0</v>
      </c>
      <c r="BI221" s="42">
        <f>(T221-(MAX($T$3:T221)))/(MAX($T$3:T221))</f>
        <v>0</v>
      </c>
      <c r="BJ221" s="25"/>
      <c r="BK221" s="43">
        <f t="shared" si="134"/>
        <v>0</v>
      </c>
      <c r="BL221" s="34">
        <f t="shared" si="135"/>
        <v>0</v>
      </c>
      <c r="BM221" s="34">
        <f t="shared" si="144"/>
        <v>0</v>
      </c>
      <c r="BN221" s="42">
        <f t="shared" si="136"/>
        <v>0</v>
      </c>
      <c r="BO221" s="25"/>
      <c r="BP221" s="37">
        <f t="shared" ref="BP221:BS222" si="173">BP220*(1+BK221)</f>
        <v>778.69769459634517</v>
      </c>
      <c r="BQ221" s="36">
        <f t="shared" si="173"/>
        <v>807.54331779835832</v>
      </c>
      <c r="BR221" s="36">
        <f t="shared" si="173"/>
        <v>1850.5499216342355</v>
      </c>
      <c r="BS221" s="38">
        <f t="shared" si="173"/>
        <v>2036.6609803013139</v>
      </c>
      <c r="BT221" s="25"/>
      <c r="BU221" s="43">
        <f t="shared" si="138"/>
        <v>0</v>
      </c>
      <c r="BV221" s="34">
        <f t="shared" si="139"/>
        <v>0</v>
      </c>
      <c r="BW221" s="34">
        <f t="shared" si="145"/>
        <v>0</v>
      </c>
      <c r="BX221" s="42">
        <f t="shared" si="140"/>
        <v>0</v>
      </c>
      <c r="BY221" s="25"/>
      <c r="BZ221" s="37">
        <f t="shared" ref="BZ221:CC222" si="174">BZ220*(1+BU221)</f>
        <v>29.892511768724653</v>
      </c>
      <c r="CA221" s="36">
        <f t="shared" si="174"/>
        <v>30.125257015716567</v>
      </c>
      <c r="CB221" s="36">
        <f t="shared" si="174"/>
        <v>17.702826848281539</v>
      </c>
      <c r="CC221" s="38">
        <f t="shared" si="174"/>
        <v>13.82874248537115</v>
      </c>
    </row>
    <row r="222" spans="9:81">
      <c r="I222" s="65">
        <f t="shared" si="142"/>
        <v>43616</v>
      </c>
      <c r="J222" s="31"/>
      <c r="K222" s="43">
        <f t="shared" ref="K222:L222" si="175">Q222/Q221-1</f>
        <v>-6.6291302830386423E-2</v>
      </c>
      <c r="L222" s="34">
        <f t="shared" si="175"/>
        <v>-6.6097624581708092E-2</v>
      </c>
      <c r="M222" s="233">
        <v>-6.3548027506824978E-2</v>
      </c>
      <c r="N222" s="358">
        <v>-7.5732755849230893E-2</v>
      </c>
      <c r="O222" s="233">
        <v>-6.57733551949643E-2</v>
      </c>
      <c r="P222" s="24"/>
      <c r="Q222" s="239">
        <v>21990.95</v>
      </c>
      <c r="R222" s="248">
        <v>22990.79</v>
      </c>
      <c r="S222" s="488">
        <f t="shared" si="165"/>
        <v>31920.269738820654</v>
      </c>
      <c r="T222" s="368">
        <f>T221*(1+N222)</f>
        <v>27105.271898792143</v>
      </c>
      <c r="U222" s="63">
        <f t="shared" si="172"/>
        <v>18904.725920386249</v>
      </c>
      <c r="V222" s="24"/>
      <c r="W222" s="62">
        <f t="shared" si="125"/>
        <v>1.199095</v>
      </c>
      <c r="X222" s="61">
        <f t="shared" si="159"/>
        <v>1.2990790000000001</v>
      </c>
      <c r="Y222" s="61">
        <f t="shared" si="159"/>
        <v>2.1920269738820655</v>
      </c>
      <c r="Z222" s="60">
        <f t="shared" si="126"/>
        <v>1.7105271898792143</v>
      </c>
      <c r="AA222" s="24"/>
      <c r="AB222" s="43"/>
      <c r="AC222" s="34"/>
      <c r="AD222" s="34"/>
      <c r="AE222" s="42"/>
      <c r="AF222" s="24"/>
      <c r="AG222" s="43"/>
      <c r="AH222" s="34"/>
      <c r="AI222" s="34"/>
      <c r="AJ222" s="42"/>
      <c r="AK222" s="25"/>
      <c r="AL222" s="43">
        <f t="shared" si="160"/>
        <v>-6.6291302830386423E-2</v>
      </c>
      <c r="AM222" s="34">
        <f t="shared" si="160"/>
        <v>-6.6097624581708092E-2</v>
      </c>
      <c r="AN222" s="34">
        <f t="shared" si="160"/>
        <v>-6.3548027506824978E-2</v>
      </c>
      <c r="AO222" s="42">
        <f t="shared" si="160"/>
        <v>-7.5732755849230893E-2</v>
      </c>
      <c r="AP222" s="34"/>
      <c r="AQ222" s="43">
        <f t="shared" si="161"/>
        <v>-6.6291302830386423E-2</v>
      </c>
      <c r="AR222" s="34">
        <f t="shared" si="161"/>
        <v>-6.6097624581708092E-2</v>
      </c>
      <c r="AS222" s="34">
        <f t="shared" si="161"/>
        <v>-6.3548027506824978E-2</v>
      </c>
      <c r="AT222" s="42">
        <f t="shared" si="161"/>
        <v>-7.5732755849230893E-2</v>
      </c>
      <c r="AU222" s="25"/>
      <c r="AV222" s="59">
        <f t="shared" si="127"/>
        <v>43.94536830949999</v>
      </c>
      <c r="AW222" s="30">
        <f t="shared" si="128"/>
        <v>43.688959753444223</v>
      </c>
      <c r="AX222" s="30">
        <f t="shared" si="129"/>
        <v>40.383518000081843</v>
      </c>
      <c r="AY222" s="58">
        <f t="shared" si="130"/>
        <v>57.354503085192157</v>
      </c>
      <c r="AZ222" s="25"/>
      <c r="BA222" s="43">
        <f t="shared" si="131"/>
        <v>9.4414530188444701E-3</v>
      </c>
      <c r="BB222" s="34">
        <f t="shared" si="132"/>
        <v>9.6351312675228007E-3</v>
      </c>
      <c r="BC222" s="34">
        <f t="shared" si="133"/>
        <v>1.2184728342405915E-2</v>
      </c>
      <c r="BD222" s="57"/>
      <c r="BE222" s="25"/>
      <c r="BF222" s="43">
        <f>(Q222-(MAX($Q$3:Q222)))/(MAX($Q$3:Q222))</f>
        <v>-0.1575113677417031</v>
      </c>
      <c r="BG222" s="34">
        <f>(R222-(MAX($R$3:R222)))/(MAX($R$3:R222))</f>
        <v>-0.15111827739423306</v>
      </c>
      <c r="BH222" s="34">
        <f>(S222-(MAX($S$3:S222)))/(MAX($S$3:S222))</f>
        <v>-6.3548027506824978E-2</v>
      </c>
      <c r="BI222" s="42">
        <f>(T222-(MAX($T$3:T222)))/(MAX($T$3:T222))</f>
        <v>-7.5732755849230948E-2</v>
      </c>
      <c r="BJ222" s="25"/>
      <c r="BK222" s="43">
        <f t="shared" si="134"/>
        <v>0</v>
      </c>
      <c r="BL222" s="34">
        <f t="shared" si="135"/>
        <v>0</v>
      </c>
      <c r="BM222" s="34">
        <f t="shared" si="144"/>
        <v>0</v>
      </c>
      <c r="BN222" s="42">
        <f t="shared" si="136"/>
        <v>0</v>
      </c>
      <c r="BO222" s="25"/>
      <c r="BP222" s="37">
        <f t="shared" si="173"/>
        <v>778.69769459634517</v>
      </c>
      <c r="BQ222" s="36">
        <f t="shared" si="173"/>
        <v>807.54331779835832</v>
      </c>
      <c r="BR222" s="36">
        <f t="shared" si="173"/>
        <v>1850.5499216342355</v>
      </c>
      <c r="BS222" s="38">
        <f t="shared" si="173"/>
        <v>2036.6609803013139</v>
      </c>
      <c r="BT222" s="25"/>
      <c r="BU222" s="43">
        <f t="shared" si="138"/>
        <v>0</v>
      </c>
      <c r="BV222" s="34">
        <f t="shared" si="139"/>
        <v>0</v>
      </c>
      <c r="BW222" s="34">
        <f t="shared" si="145"/>
        <v>0</v>
      </c>
      <c r="BX222" s="42">
        <f t="shared" si="140"/>
        <v>0</v>
      </c>
      <c r="BY222" s="25"/>
      <c r="BZ222" s="37">
        <f t="shared" si="174"/>
        <v>29.892511768724653</v>
      </c>
      <c r="CA222" s="36">
        <f t="shared" si="174"/>
        <v>30.125257015716567</v>
      </c>
      <c r="CB222" s="36">
        <f t="shared" si="174"/>
        <v>17.702826848281539</v>
      </c>
      <c r="CC222" s="38">
        <f t="shared" si="174"/>
        <v>13.82874248537115</v>
      </c>
    </row>
    <row r="223" spans="9:81" ht="15" thickBot="1">
      <c r="I223" s="56">
        <f>EOMONTH(I222,1)</f>
        <v>43646</v>
      </c>
      <c r="J223" s="31"/>
      <c r="K223" s="114">
        <f>Q223/Q222-1</f>
        <v>4.275122266204967E-2</v>
      </c>
      <c r="L223" s="45">
        <f>R223/R222-1</f>
        <v>4.1237817404273569E-2</v>
      </c>
      <c r="M223" s="234">
        <v>7.0476711594105623E-2</v>
      </c>
      <c r="N223" s="359">
        <v>8.0826605920902184E-2</v>
      </c>
      <c r="O223" s="234">
        <v>4.0612667210986109E-2</v>
      </c>
      <c r="P223" s="39"/>
      <c r="Q223" s="240">
        <v>22931.09</v>
      </c>
      <c r="R223" s="249">
        <v>23938.880000000001</v>
      </c>
      <c r="S223" s="489">
        <f t="shared" si="165"/>
        <v>34169.905383209574</v>
      </c>
      <c r="T223" s="369">
        <f>T222*(1+N223)</f>
        <v>29296.099028934721</v>
      </c>
      <c r="U223" s="54">
        <f>U222*(1+O223)</f>
        <v>19672.497262905799</v>
      </c>
      <c r="V223" s="39"/>
      <c r="W223" s="53">
        <f t="shared" si="125"/>
        <v>1.2931090000000001</v>
      </c>
      <c r="X223" s="52">
        <f t="shared" si="159"/>
        <v>1.393888</v>
      </c>
      <c r="Y223" s="52">
        <f t="shared" si="159"/>
        <v>2.4169905383209573</v>
      </c>
      <c r="Z223" s="51">
        <f t="shared" si="126"/>
        <v>1.9296099028934721</v>
      </c>
      <c r="AA223" s="39"/>
      <c r="AB223" s="46">
        <f>(Q223-Q220)/Q220</f>
        <v>-1.4870326065429582E-2</v>
      </c>
      <c r="AC223" s="45">
        <f>(R223-R220)/R220</f>
        <v>-1.5972491979225102E-2</v>
      </c>
      <c r="AD223" s="45">
        <f>(S223-S220)/S220</f>
        <v>4.3038524413624324E-2</v>
      </c>
      <c r="AE223" s="44">
        <f>(T223-T220)/T220</f>
        <v>4.0179673007753713E-2</v>
      </c>
      <c r="AF223" s="39"/>
      <c r="AG223" s="114"/>
      <c r="AH223" s="115"/>
      <c r="AI223" s="115"/>
      <c r="AJ223" s="116"/>
      <c r="AK223" s="40"/>
      <c r="AL223" s="46">
        <f t="shared" si="160"/>
        <v>4.275122266204967E-2</v>
      </c>
      <c r="AM223" s="45">
        <f t="shared" si="160"/>
        <v>4.1237817404273569E-2</v>
      </c>
      <c r="AN223" s="45">
        <f t="shared" si="160"/>
        <v>7.0476711594105623E-2</v>
      </c>
      <c r="AO223" s="44">
        <f t="shared" si="160"/>
        <v>8.0826605920902184E-2</v>
      </c>
      <c r="AP223" s="45"/>
      <c r="AQ223" s="46">
        <f t="shared" si="161"/>
        <v>0</v>
      </c>
      <c r="AR223" s="45">
        <f t="shared" si="161"/>
        <v>0</v>
      </c>
      <c r="AS223" s="45">
        <f t="shared" si="161"/>
        <v>0</v>
      </c>
      <c r="AT223" s="44">
        <f t="shared" si="161"/>
        <v>0</v>
      </c>
      <c r="AU223" s="40"/>
      <c r="AV223" s="50">
        <f t="shared" si="127"/>
        <v>0</v>
      </c>
      <c r="AW223" s="49">
        <f t="shared" si="128"/>
        <v>0</v>
      </c>
      <c r="AX223" s="49">
        <f t="shared" si="129"/>
        <v>0</v>
      </c>
      <c r="AY223" s="48">
        <f t="shared" si="130"/>
        <v>0</v>
      </c>
      <c r="AZ223" s="40"/>
      <c r="BA223" s="46">
        <f t="shared" si="131"/>
        <v>-3.8075383258852513E-2</v>
      </c>
      <c r="BB223" s="45">
        <f t="shared" si="132"/>
        <v>-3.9588788516628615E-2</v>
      </c>
      <c r="BC223" s="45">
        <f t="shared" si="133"/>
        <v>-1.034989432679656E-2</v>
      </c>
      <c r="BD223" s="47"/>
      <c r="BE223" s="40"/>
      <c r="BF223" s="46">
        <f>(Q223-(MAX($Q$3:Q223)))/(MAX($Q$3:Q223))</f>
        <v>-0.12149394863378302</v>
      </c>
      <c r="BG223" s="45">
        <f>(R223-(MAX($R$3:R223)))/(MAX($R$3:R223))</f>
        <v>-0.11611224791959118</v>
      </c>
      <c r="BH223" s="45">
        <f>(S223-(MAX($S$3:S223)))/(MAX($S$3:S223))</f>
        <v>0</v>
      </c>
      <c r="BI223" s="44">
        <f>(T223-(MAX($T$3:T223)))/(MAX($T$3:T223))</f>
        <v>-1.027371540658428E-3</v>
      </c>
      <c r="BJ223" s="40"/>
      <c r="BK223" s="46">
        <f t="shared" si="134"/>
        <v>-1.4870326065429582E-2</v>
      </c>
      <c r="BL223" s="45">
        <f t="shared" si="135"/>
        <v>-1.5972491979225102E-2</v>
      </c>
      <c r="BM223" s="45">
        <f t="shared" si="144"/>
        <v>4.3038524413624324E-2</v>
      </c>
      <c r="BN223" s="44">
        <f t="shared" si="136"/>
        <v>4.0179673007753713E-2</v>
      </c>
      <c r="BO223" s="40"/>
      <c r="BP223" s="37">
        <f>BP222*(1+BK223)</f>
        <v>767.11820597129918</v>
      </c>
      <c r="BQ223" s="36">
        <f>BQ222*(1+BL223)</f>
        <v>794.64483863194721</v>
      </c>
      <c r="BR223" s="36">
        <f>BR222*(1+BM223)</f>
        <v>1930.194859615121</v>
      </c>
      <c r="BS223" s="38">
        <f>BS222*(1+BN223)</f>
        <v>2118.493352517472</v>
      </c>
      <c r="BT223" s="40"/>
      <c r="BU223" s="46">
        <f t="shared" si="138"/>
        <v>0</v>
      </c>
      <c r="BV223" s="45">
        <f t="shared" si="139"/>
        <v>0</v>
      </c>
      <c r="BW223" s="45">
        <f t="shared" si="145"/>
        <v>0</v>
      </c>
      <c r="BX223" s="44">
        <f t="shared" si="140"/>
        <v>0</v>
      </c>
      <c r="BY223" s="40"/>
      <c r="BZ223" s="37">
        <f>BZ222*(1+BU223)</f>
        <v>29.892511768724653</v>
      </c>
      <c r="CA223" s="36">
        <f>CA222*(1+BV223)</f>
        <v>30.125257015716567</v>
      </c>
      <c r="CB223" s="36">
        <f>CB222*(1+BW223)</f>
        <v>17.702826848281539</v>
      </c>
      <c r="CC223" s="38">
        <f>CC222*(1+BX223)</f>
        <v>13.82874248537115</v>
      </c>
    </row>
    <row r="224" spans="9:81">
      <c r="I224" s="260">
        <f t="shared" si="142"/>
        <v>43677</v>
      </c>
      <c r="J224" s="31"/>
      <c r="K224" s="43">
        <f>Q224/Q223-1</f>
        <v>1.0549433105883743E-2</v>
      </c>
      <c r="L224" s="34">
        <f>R224/R223-1</f>
        <v>1.2190628801347358E-2</v>
      </c>
      <c r="M224" s="233">
        <v>1.4373122328946719E-2</v>
      </c>
      <c r="N224" s="358">
        <v>1.7614796806081801E-2</v>
      </c>
      <c r="O224" s="233">
        <v>1.1355984083256665E-2</v>
      </c>
      <c r="P224" s="24"/>
      <c r="Q224" s="239">
        <v>23173</v>
      </c>
      <c r="R224" s="248">
        <v>24230.71</v>
      </c>
      <c r="S224" s="488">
        <f t="shared" si="165"/>
        <v>34661.033613250984</v>
      </c>
      <c r="T224" s="368">
        <f t="shared" si="165"/>
        <v>29812.143860540258</v>
      </c>
      <c r="U224" s="63">
        <f t="shared" si="165"/>
        <v>19895.897828701269</v>
      </c>
      <c r="V224" s="24"/>
      <c r="W224" s="62">
        <f t="shared" si="125"/>
        <v>1.3172999999999999</v>
      </c>
      <c r="X224" s="61">
        <f t="shared" si="159"/>
        <v>1.423071</v>
      </c>
      <c r="Y224" s="61">
        <f t="shared" si="159"/>
        <v>2.4661033613250982</v>
      </c>
      <c r="Z224" s="60">
        <f t="shared" si="126"/>
        <v>1.9812143860540259</v>
      </c>
      <c r="AA224" s="24"/>
      <c r="AB224" s="43"/>
      <c r="AC224" s="34"/>
      <c r="AD224" s="34"/>
      <c r="AE224" s="42"/>
      <c r="AF224" s="24"/>
      <c r="AG224" s="43"/>
      <c r="AH224" s="34"/>
      <c r="AI224" s="34"/>
      <c r="AJ224" s="42"/>
      <c r="AK224" s="25"/>
      <c r="AL224" s="43">
        <f t="shared" si="160"/>
        <v>1.0549433105883743E-2</v>
      </c>
      <c r="AM224" s="34">
        <f t="shared" si="160"/>
        <v>1.2190628801347358E-2</v>
      </c>
      <c r="AN224" s="34">
        <f t="shared" si="160"/>
        <v>1.4373122328946719E-2</v>
      </c>
      <c r="AO224" s="42">
        <f t="shared" si="160"/>
        <v>1.7614796806081801E-2</v>
      </c>
      <c r="AP224" s="34"/>
      <c r="AQ224" s="43">
        <f t="shared" si="161"/>
        <v>0</v>
      </c>
      <c r="AR224" s="34">
        <f t="shared" si="161"/>
        <v>0</v>
      </c>
      <c r="AS224" s="34">
        <f t="shared" si="161"/>
        <v>0</v>
      </c>
      <c r="AT224" s="42">
        <f t="shared" si="161"/>
        <v>0</v>
      </c>
      <c r="AU224" s="25"/>
      <c r="AV224" s="59">
        <f t="shared" si="127"/>
        <v>0</v>
      </c>
      <c r="AW224" s="30">
        <f t="shared" si="128"/>
        <v>0</v>
      </c>
      <c r="AX224" s="30">
        <f t="shared" si="129"/>
        <v>0</v>
      </c>
      <c r="AY224" s="58">
        <f t="shared" si="130"/>
        <v>0</v>
      </c>
      <c r="AZ224" s="25"/>
      <c r="BA224" s="43">
        <f t="shared" si="131"/>
        <v>-7.0653637001980574E-3</v>
      </c>
      <c r="BB224" s="34">
        <f t="shared" si="132"/>
        <v>-5.4241680047344421E-3</v>
      </c>
      <c r="BC224" s="34">
        <f t="shared" si="133"/>
        <v>-3.2416744771350814E-3</v>
      </c>
      <c r="BD224" s="57"/>
      <c r="BE224" s="25"/>
      <c r="BF224" s="43">
        <f>(Q224-(MAX($Q$3:Q224)))/(MAX($Q$3:Q224))</f>
        <v>-0.11222620781178104</v>
      </c>
      <c r="BG224" s="34">
        <f>(R224-(MAX($R$3:R224)))/(MAX($R$3:R224))</f>
        <v>-0.10533710043192158</v>
      </c>
      <c r="BH224" s="34">
        <f>(S224-(MAX($S$3:S224)))/(MAX($S$3:S224))</f>
        <v>0</v>
      </c>
      <c r="BI224" s="42">
        <f>(T224-(MAX($T$3:T224)))/(MAX($T$3:T224))</f>
        <v>0</v>
      </c>
      <c r="BJ224" s="25"/>
      <c r="BK224" s="43">
        <f t="shared" si="134"/>
        <v>0</v>
      </c>
      <c r="BL224" s="34">
        <f t="shared" si="135"/>
        <v>0</v>
      </c>
      <c r="BM224" s="34">
        <f t="shared" si="144"/>
        <v>0</v>
      </c>
      <c r="BN224" s="42">
        <f t="shared" si="136"/>
        <v>0</v>
      </c>
      <c r="BO224" s="25"/>
      <c r="BP224" s="37">
        <f t="shared" ref="BP224:BS225" si="176">BP223*(1+BK224)</f>
        <v>767.11820597129918</v>
      </c>
      <c r="BQ224" s="36">
        <f t="shared" si="176"/>
        <v>794.64483863194721</v>
      </c>
      <c r="BR224" s="36">
        <f t="shared" si="176"/>
        <v>1930.194859615121</v>
      </c>
      <c r="BS224" s="38">
        <f t="shared" si="176"/>
        <v>2118.493352517472</v>
      </c>
      <c r="BT224" s="25"/>
      <c r="BU224" s="43">
        <f t="shared" si="138"/>
        <v>0</v>
      </c>
      <c r="BV224" s="34">
        <f t="shared" si="139"/>
        <v>0</v>
      </c>
      <c r="BW224" s="34">
        <f t="shared" si="145"/>
        <v>0</v>
      </c>
      <c r="BX224" s="42">
        <f t="shared" si="140"/>
        <v>0</v>
      </c>
      <c r="BY224" s="25"/>
      <c r="BZ224" s="37">
        <f t="shared" ref="BZ224:CC225" si="177">BZ223*(1+BU224)</f>
        <v>29.892511768724653</v>
      </c>
      <c r="CA224" s="36">
        <f t="shared" si="177"/>
        <v>30.125257015716567</v>
      </c>
      <c r="CB224" s="36">
        <f t="shared" si="177"/>
        <v>17.702826848281539</v>
      </c>
      <c r="CC224" s="38">
        <f t="shared" si="177"/>
        <v>13.82874248537115</v>
      </c>
    </row>
    <row r="225" spans="9:81">
      <c r="I225" s="65">
        <f t="shared" si="142"/>
        <v>43708</v>
      </c>
      <c r="J225" s="31"/>
      <c r="K225" s="43">
        <f t="shared" ref="K225:L225" si="178">Q225/Q224-1</f>
        <v>-3.5889612911578106E-2</v>
      </c>
      <c r="L225" s="34">
        <f t="shared" si="178"/>
        <v>-3.5586658418180983E-2</v>
      </c>
      <c r="M225" s="233">
        <v>-1.5841366088397368E-2</v>
      </c>
      <c r="N225" s="358">
        <v>-2.5880325477840471E-2</v>
      </c>
      <c r="O225" s="233">
        <v>-3.666353923912713E-2</v>
      </c>
      <c r="P225" s="24"/>
      <c r="Q225" s="239">
        <v>22341.33</v>
      </c>
      <c r="R225" s="248">
        <v>23368.42</v>
      </c>
      <c r="S225" s="488">
        <f t="shared" si="165"/>
        <v>34111.955490781227</v>
      </c>
      <c r="T225" s="368">
        <f t="shared" si="165"/>
        <v>29040.595874237271</v>
      </c>
      <c r="U225" s="63">
        <f t="shared" si="165"/>
        <v>19166.443797961016</v>
      </c>
      <c r="V225" s="24"/>
      <c r="W225" s="62">
        <f t="shared" si="125"/>
        <v>1.2341330000000001</v>
      </c>
      <c r="X225" s="61">
        <f t="shared" si="159"/>
        <v>1.3368419999999999</v>
      </c>
      <c r="Y225" s="61">
        <f t="shared" si="159"/>
        <v>2.4111955490781227</v>
      </c>
      <c r="Z225" s="60">
        <f t="shared" si="126"/>
        <v>1.9040595874237272</v>
      </c>
      <c r="AA225" s="24"/>
      <c r="AB225" s="43"/>
      <c r="AC225" s="34"/>
      <c r="AD225" s="34"/>
      <c r="AE225" s="42"/>
      <c r="AF225" s="24"/>
      <c r="AG225" s="43"/>
      <c r="AH225" s="34"/>
      <c r="AI225" s="34"/>
      <c r="AJ225" s="42"/>
      <c r="AK225" s="25"/>
      <c r="AL225" s="43">
        <f t="shared" si="160"/>
        <v>-3.5889612911578106E-2</v>
      </c>
      <c r="AM225" s="34">
        <f t="shared" si="160"/>
        <v>-3.5586658418180983E-2</v>
      </c>
      <c r="AN225" s="34">
        <f t="shared" si="160"/>
        <v>-1.5841366088397368E-2</v>
      </c>
      <c r="AO225" s="42">
        <f t="shared" si="160"/>
        <v>-2.5880325477840471E-2</v>
      </c>
      <c r="AP225" s="34"/>
      <c r="AQ225" s="43">
        <f t="shared" si="161"/>
        <v>-3.5889612911578106E-2</v>
      </c>
      <c r="AR225" s="34">
        <f t="shared" si="161"/>
        <v>-3.5586658418180983E-2</v>
      </c>
      <c r="AS225" s="34">
        <f t="shared" si="161"/>
        <v>-1.5841366088397368E-2</v>
      </c>
      <c r="AT225" s="42">
        <f t="shared" si="161"/>
        <v>-2.5880325477840471E-2</v>
      </c>
      <c r="AU225" s="25"/>
      <c r="AV225" s="59">
        <f t="shared" si="127"/>
        <v>12.880643149429138</v>
      </c>
      <c r="AW225" s="30">
        <f t="shared" si="128"/>
        <v>12.664102573722914</v>
      </c>
      <c r="AX225" s="30">
        <f t="shared" si="129"/>
        <v>2.5094887954662615</v>
      </c>
      <c r="AY225" s="58">
        <f t="shared" si="130"/>
        <v>6.6979124683895863</v>
      </c>
      <c r="AZ225" s="25"/>
      <c r="BA225" s="43">
        <f t="shared" si="131"/>
        <v>-1.0009287433737635E-2</v>
      </c>
      <c r="BB225" s="34">
        <f t="shared" si="132"/>
        <v>-9.7063329403405119E-3</v>
      </c>
      <c r="BC225" s="34">
        <f t="shared" si="133"/>
        <v>1.0038959389443103E-2</v>
      </c>
      <c r="BD225" s="57"/>
      <c r="BE225" s="25"/>
      <c r="BF225" s="43">
        <f>(Q225-(MAX($Q$3:Q225)))/(MAX($Q$3:Q225))</f>
        <v>-0.14408806556645995</v>
      </c>
      <c r="BG225" s="34">
        <f>(R225-(MAX($R$3:R225)))/(MAX($R$3:R225))</f>
        <v>-0.1371751634382701</v>
      </c>
      <c r="BH225" s="34">
        <f>(S225-(MAX($S$3:S225)))/(MAX($S$3:S225))</f>
        <v>-1.5841366088397403E-2</v>
      </c>
      <c r="BI225" s="42">
        <f>(T225-(MAX($T$3:T225)))/(MAX($T$3:T225))</f>
        <v>-2.588032547784052E-2</v>
      </c>
      <c r="BJ225" s="25"/>
      <c r="BK225" s="43">
        <f t="shared" si="134"/>
        <v>0</v>
      </c>
      <c r="BL225" s="34">
        <f t="shared" si="135"/>
        <v>0</v>
      </c>
      <c r="BM225" s="34">
        <f t="shared" si="144"/>
        <v>0</v>
      </c>
      <c r="BN225" s="42">
        <f t="shared" si="136"/>
        <v>0</v>
      </c>
      <c r="BO225" s="25"/>
      <c r="BP225" s="37">
        <f t="shared" si="176"/>
        <v>767.11820597129918</v>
      </c>
      <c r="BQ225" s="36">
        <f t="shared" si="176"/>
        <v>794.64483863194721</v>
      </c>
      <c r="BR225" s="36">
        <f t="shared" si="176"/>
        <v>1930.194859615121</v>
      </c>
      <c r="BS225" s="38">
        <f t="shared" si="176"/>
        <v>2118.493352517472</v>
      </c>
      <c r="BT225" s="25"/>
      <c r="BU225" s="43">
        <f t="shared" si="138"/>
        <v>0</v>
      </c>
      <c r="BV225" s="34">
        <f t="shared" si="139"/>
        <v>0</v>
      </c>
      <c r="BW225" s="34">
        <f t="shared" si="145"/>
        <v>0</v>
      </c>
      <c r="BX225" s="42">
        <f t="shared" si="140"/>
        <v>0</v>
      </c>
      <c r="BY225" s="25"/>
      <c r="BZ225" s="37">
        <f t="shared" si="177"/>
        <v>29.892511768724653</v>
      </c>
      <c r="CA225" s="36">
        <f t="shared" si="177"/>
        <v>30.125257015716567</v>
      </c>
      <c r="CB225" s="36">
        <f t="shared" si="177"/>
        <v>17.702826848281539</v>
      </c>
      <c r="CC225" s="38">
        <f t="shared" si="177"/>
        <v>13.82874248537115</v>
      </c>
    </row>
    <row r="226" spans="9:81" ht="15" thickBot="1">
      <c r="I226" s="56">
        <f>EOMONTH(I225,1)</f>
        <v>43738</v>
      </c>
      <c r="J226" s="31"/>
      <c r="K226" s="114">
        <f>Q226/Q225-1</f>
        <v>4.9688626415705706E-2</v>
      </c>
      <c r="L226" s="45">
        <f>R226/R225-1</f>
        <v>4.9872006750991238E-2</v>
      </c>
      <c r="M226" s="234">
        <v>1.8710697955149458E-2</v>
      </c>
      <c r="N226" s="359">
        <v>3.7393315984579401E-2</v>
      </c>
      <c r="O226" s="234">
        <v>4.7529134306850684E-2</v>
      </c>
      <c r="P226" s="39"/>
      <c r="Q226" s="240">
        <v>23451.439999999999</v>
      </c>
      <c r="R226" s="249">
        <v>24533.85</v>
      </c>
      <c r="S226" s="489">
        <f t="shared" si="165"/>
        <v>34750.21398662874</v>
      </c>
      <c r="T226" s="369">
        <f t="shared" si="165"/>
        <v>30126.5200521431</v>
      </c>
      <c r="U226" s="54">
        <f>U225*(1+O226)</f>
        <v>20077.408279419011</v>
      </c>
      <c r="V226" s="39"/>
      <c r="W226" s="53">
        <f t="shared" si="125"/>
        <v>1.3451439999999999</v>
      </c>
      <c r="X226" s="52">
        <f t="shared" ref="X226:Y241" si="179">(R226-$R$3)/$R$3</f>
        <v>1.4533849999999999</v>
      </c>
      <c r="Y226" s="52">
        <f t="shared" si="179"/>
        <v>2.4750213986628742</v>
      </c>
      <c r="Z226" s="51">
        <f t="shared" si="126"/>
        <v>2.01265200521431</v>
      </c>
      <c r="AA226" s="39"/>
      <c r="AB226" s="46">
        <f>(Q226-Q223)/Q223</f>
        <v>2.2691899948933895E-2</v>
      </c>
      <c r="AC226" s="45">
        <f>(R226-R223)/R223</f>
        <v>2.4853710783461779E-2</v>
      </c>
      <c r="AD226" s="45">
        <f>(S226-S223)/S223</f>
        <v>1.698303220073644E-2</v>
      </c>
      <c r="AE226" s="44">
        <f>(T226-T223)/T223</f>
        <v>2.834578837230859E-2</v>
      </c>
      <c r="AF226" s="39"/>
      <c r="AG226" s="114"/>
      <c r="AH226" s="115"/>
      <c r="AI226" s="115"/>
      <c r="AJ226" s="116"/>
      <c r="AK226" s="40"/>
      <c r="AL226" s="46">
        <f t="shared" ref="AL226:AO241" si="180">K226-0</f>
        <v>4.9688626415705706E-2</v>
      </c>
      <c r="AM226" s="45">
        <f t="shared" si="180"/>
        <v>4.9872006750991238E-2</v>
      </c>
      <c r="AN226" s="45">
        <f t="shared" si="180"/>
        <v>1.8710697955149458E-2</v>
      </c>
      <c r="AO226" s="44">
        <f t="shared" si="180"/>
        <v>3.7393315984579401E-2</v>
      </c>
      <c r="AP226" s="45"/>
      <c r="AQ226" s="46">
        <f t="shared" ref="AQ226:AT241" si="181">IF(AL226&lt;0,AL226,0)</f>
        <v>0</v>
      </c>
      <c r="AR226" s="45">
        <f t="shared" si="181"/>
        <v>0</v>
      </c>
      <c r="AS226" s="45">
        <f t="shared" si="181"/>
        <v>0</v>
      </c>
      <c r="AT226" s="44">
        <f t="shared" si="181"/>
        <v>0</v>
      </c>
      <c r="AU226" s="40"/>
      <c r="AV226" s="50">
        <f t="shared" si="127"/>
        <v>0</v>
      </c>
      <c r="AW226" s="49">
        <f t="shared" si="128"/>
        <v>0</v>
      </c>
      <c r="AX226" s="49">
        <f t="shared" si="129"/>
        <v>0</v>
      </c>
      <c r="AY226" s="48">
        <f t="shared" si="130"/>
        <v>0</v>
      </c>
      <c r="AZ226" s="40"/>
      <c r="BA226" s="46">
        <f t="shared" si="131"/>
        <v>1.2295310431126305E-2</v>
      </c>
      <c r="BB226" s="45">
        <f t="shared" si="132"/>
        <v>1.2478690766411837E-2</v>
      </c>
      <c r="BC226" s="45">
        <f t="shared" si="133"/>
        <v>-1.8682618029429943E-2</v>
      </c>
      <c r="BD226" s="47"/>
      <c r="BE226" s="40"/>
      <c r="BF226" s="46">
        <f>(Q226-(MAX($Q$3:Q226)))/(MAX($Q$3:Q226))</f>
        <v>-0.10155897721164785</v>
      </c>
      <c r="BG226" s="45">
        <f>(R226-(MAX($R$3:R226)))/(MAX($R$3:R226))</f>
        <v>-9.4144357364340528E-2</v>
      </c>
      <c r="BH226" s="45">
        <f>(S226-(MAX($S$3:S226)))/(MAX($S$3:S226))</f>
        <v>0</v>
      </c>
      <c r="BI226" s="44">
        <f>(T226-(MAX($T$3:T226)))/(MAX($T$3:T226))</f>
        <v>0</v>
      </c>
      <c r="BJ226" s="40"/>
      <c r="BK226" s="46">
        <f t="shared" si="134"/>
        <v>2.2691899948933895E-2</v>
      </c>
      <c r="BL226" s="45">
        <f t="shared" si="135"/>
        <v>2.4853710783461779E-2</v>
      </c>
      <c r="BM226" s="45">
        <f t="shared" si="144"/>
        <v>1.698303220073644E-2</v>
      </c>
      <c r="BN226" s="44">
        <f t="shared" si="136"/>
        <v>2.834578837230859E-2</v>
      </c>
      <c r="BO226" s="40"/>
      <c r="BP226" s="37">
        <f>BP225*(1+BK226)</f>
        <v>784.52557555020553</v>
      </c>
      <c r="BQ226" s="36">
        <f>BQ225*(1+BL226)</f>
        <v>814.39471162687641</v>
      </c>
      <c r="BR226" s="36">
        <f>BR225*(1+BM226)</f>
        <v>1962.9754210696606</v>
      </c>
      <c r="BS226" s="38">
        <f>BS225*(1+BN226)</f>
        <v>2178.5437167560749</v>
      </c>
      <c r="BT226" s="40"/>
      <c r="BU226" s="46">
        <f t="shared" si="138"/>
        <v>0</v>
      </c>
      <c r="BV226" s="45">
        <f t="shared" si="139"/>
        <v>0</v>
      </c>
      <c r="BW226" s="45">
        <f t="shared" si="145"/>
        <v>0</v>
      </c>
      <c r="BX226" s="44">
        <f t="shared" si="140"/>
        <v>0</v>
      </c>
      <c r="BY226" s="40"/>
      <c r="BZ226" s="37">
        <f>BZ225*(1+BU226)</f>
        <v>29.892511768724653</v>
      </c>
      <c r="CA226" s="36">
        <f>CA225*(1+BV226)</f>
        <v>30.125257015716567</v>
      </c>
      <c r="CB226" s="36">
        <f>CB225*(1+BW226)</f>
        <v>17.702826848281539</v>
      </c>
      <c r="CC226" s="38">
        <f>CC225*(1+BX226)</f>
        <v>13.82874248537115</v>
      </c>
    </row>
    <row r="227" spans="9:81">
      <c r="I227" s="260">
        <f t="shared" si="142"/>
        <v>43769</v>
      </c>
      <c r="J227" s="31"/>
      <c r="K227" s="43">
        <f>Q227/Q226-1</f>
        <v>3.7336726444090473E-3</v>
      </c>
      <c r="L227" s="34">
        <f>R227/R226-1</f>
        <v>4.0821151184995408E-3</v>
      </c>
      <c r="M227" s="233">
        <v>2.1658991543773043E-2</v>
      </c>
      <c r="N227" s="358">
        <v>2.6498220345997803E-2</v>
      </c>
      <c r="O227" s="233">
        <v>4.5999999999999999E-3</v>
      </c>
      <c r="P227" s="24"/>
      <c r="Q227" s="356">
        <v>23539</v>
      </c>
      <c r="R227" s="354">
        <v>24634</v>
      </c>
      <c r="S227" s="490">
        <f t="shared" si="165"/>
        <v>35502.868577509435</v>
      </c>
      <c r="T227" s="368">
        <f t="shared" si="165"/>
        <v>30924.819218742909</v>
      </c>
      <c r="U227" s="63">
        <f t="shared" si="165"/>
        <v>20169.764357504337</v>
      </c>
      <c r="V227" s="24"/>
      <c r="W227" s="62">
        <f t="shared" si="125"/>
        <v>1.3539000000000001</v>
      </c>
      <c r="X227" s="61">
        <f t="shared" si="179"/>
        <v>1.4634</v>
      </c>
      <c r="Y227" s="61">
        <f t="shared" si="179"/>
        <v>2.5502868577509434</v>
      </c>
      <c r="Z227" s="60">
        <f t="shared" si="126"/>
        <v>2.0924819218742909</v>
      </c>
      <c r="AA227" s="24"/>
      <c r="AB227" s="43"/>
      <c r="AC227" s="34"/>
      <c r="AD227" s="34"/>
      <c r="AE227" s="42"/>
      <c r="AF227" s="24"/>
      <c r="AG227" s="43"/>
      <c r="AH227" s="34"/>
      <c r="AI227" s="34"/>
      <c r="AJ227" s="42"/>
      <c r="AK227" s="25"/>
      <c r="AL227" s="43">
        <f t="shared" si="180"/>
        <v>3.7336726444090473E-3</v>
      </c>
      <c r="AM227" s="34">
        <f t="shared" si="180"/>
        <v>4.0821151184995408E-3</v>
      </c>
      <c r="AN227" s="34">
        <f t="shared" si="180"/>
        <v>2.1658991543773043E-2</v>
      </c>
      <c r="AO227" s="42">
        <f t="shared" si="180"/>
        <v>2.6498220345997803E-2</v>
      </c>
      <c r="AP227" s="34"/>
      <c r="AQ227" s="43">
        <f t="shared" si="181"/>
        <v>0</v>
      </c>
      <c r="AR227" s="34">
        <f t="shared" si="181"/>
        <v>0</v>
      </c>
      <c r="AS227" s="34">
        <f t="shared" si="181"/>
        <v>0</v>
      </c>
      <c r="AT227" s="42">
        <f t="shared" si="181"/>
        <v>0</v>
      </c>
      <c r="AU227" s="25"/>
      <c r="AV227" s="59">
        <f t="shared" si="127"/>
        <v>0</v>
      </c>
      <c r="AW227" s="30">
        <f t="shared" si="128"/>
        <v>0</v>
      </c>
      <c r="AX227" s="30">
        <f t="shared" si="129"/>
        <v>0</v>
      </c>
      <c r="AY227" s="58">
        <f t="shared" si="130"/>
        <v>0</v>
      </c>
      <c r="AZ227" s="25"/>
      <c r="BA227" s="43">
        <f t="shared" si="131"/>
        <v>-2.2764547701588755E-2</v>
      </c>
      <c r="BB227" s="34">
        <f t="shared" si="132"/>
        <v>-2.2416105227498262E-2</v>
      </c>
      <c r="BC227" s="34">
        <f t="shared" si="133"/>
        <v>-4.8392288022247598E-3</v>
      </c>
      <c r="BD227" s="57"/>
      <c r="BE227" s="25"/>
      <c r="BF227" s="43">
        <f>(Q227-(MAX($Q$3:Q227)))/(MAX($Q$3:Q227))</f>
        <v>-9.8204492542248042E-2</v>
      </c>
      <c r="BG227" s="34">
        <f>(R227-(MAX($R$3:R227)))/(MAX($R$3:R227))</f>
        <v>-9.0446550350359339E-2</v>
      </c>
      <c r="BH227" s="34">
        <f>(S227-(MAX($S$3:S227)))/(MAX($S$3:S227))</f>
        <v>0</v>
      </c>
      <c r="BI227" s="42">
        <f>(T227-(MAX($T$3:T227)))/(MAX($T$3:T227))</f>
        <v>0</v>
      </c>
      <c r="BJ227" s="25"/>
      <c r="BK227" s="43">
        <f t="shared" si="134"/>
        <v>0</v>
      </c>
      <c r="BL227" s="34">
        <f t="shared" si="135"/>
        <v>0</v>
      </c>
      <c r="BM227" s="34">
        <f t="shared" si="144"/>
        <v>0</v>
      </c>
      <c r="BN227" s="42">
        <f t="shared" si="136"/>
        <v>0</v>
      </c>
      <c r="BO227" s="25"/>
      <c r="BP227" s="37">
        <f t="shared" ref="BP227:BS228" si="182">BP226*(1+BK227)</f>
        <v>784.52557555020553</v>
      </c>
      <c r="BQ227" s="36">
        <f t="shared" si="182"/>
        <v>814.39471162687641</v>
      </c>
      <c r="BR227" s="36">
        <f t="shared" si="182"/>
        <v>1962.9754210696606</v>
      </c>
      <c r="BS227" s="38">
        <f t="shared" si="182"/>
        <v>2178.5437167560749</v>
      </c>
      <c r="BT227" s="25"/>
      <c r="BU227" s="43">
        <f t="shared" si="138"/>
        <v>0</v>
      </c>
      <c r="BV227" s="34">
        <f t="shared" si="139"/>
        <v>0</v>
      </c>
      <c r="BW227" s="34">
        <f t="shared" si="145"/>
        <v>0</v>
      </c>
      <c r="BX227" s="42">
        <f t="shared" si="140"/>
        <v>0</v>
      </c>
      <c r="BY227" s="25"/>
      <c r="BZ227" s="37">
        <f t="shared" ref="BZ227:CC228" si="183">BZ226*(1+BU227)</f>
        <v>29.892511768724653</v>
      </c>
      <c r="CA227" s="36">
        <f t="shared" si="183"/>
        <v>30.125257015716567</v>
      </c>
      <c r="CB227" s="36">
        <f t="shared" si="183"/>
        <v>17.702826848281539</v>
      </c>
      <c r="CC227" s="38">
        <f t="shared" si="183"/>
        <v>13.82874248537115</v>
      </c>
    </row>
    <row r="228" spans="9:81">
      <c r="I228" s="65">
        <f t="shared" si="142"/>
        <v>43799</v>
      </c>
      <c r="J228" s="31"/>
      <c r="K228" s="43">
        <f t="shared" ref="K228:L228" si="184">Q228/Q227-1</f>
        <v>1.0790602829346962E-2</v>
      </c>
      <c r="L228" s="34">
        <f t="shared" si="184"/>
        <v>1.1082244052935009E-2</v>
      </c>
      <c r="M228" s="233">
        <v>3.6299039052051674E-2</v>
      </c>
      <c r="N228" s="358">
        <v>3.855711795052974E-2</v>
      </c>
      <c r="O228" s="233">
        <v>1.03E-2</v>
      </c>
      <c r="P228" s="24"/>
      <c r="Q228" s="356">
        <v>23793</v>
      </c>
      <c r="R228" s="354">
        <v>24907</v>
      </c>
      <c r="S228" s="490">
        <f t="shared" si="165"/>
        <v>36791.588590464307</v>
      </c>
      <c r="T228" s="368">
        <f t="shared" si="165"/>
        <v>32117.191120958789</v>
      </c>
      <c r="U228" s="63">
        <f t="shared" si="165"/>
        <v>20377.512930386631</v>
      </c>
      <c r="V228" s="24"/>
      <c r="W228" s="62">
        <f t="shared" si="125"/>
        <v>1.3793</v>
      </c>
      <c r="X228" s="61">
        <f t="shared" si="179"/>
        <v>1.4906999999999999</v>
      </c>
      <c r="Y228" s="61">
        <f t="shared" si="179"/>
        <v>2.6791588590464306</v>
      </c>
      <c r="Z228" s="60">
        <f t="shared" si="126"/>
        <v>2.2117191120958788</v>
      </c>
      <c r="AA228" s="24"/>
      <c r="AB228" s="43"/>
      <c r="AC228" s="34"/>
      <c r="AD228" s="34"/>
      <c r="AE228" s="42"/>
      <c r="AF228" s="24"/>
      <c r="AG228" s="43"/>
      <c r="AH228" s="34"/>
      <c r="AI228" s="34"/>
      <c r="AJ228" s="42"/>
      <c r="AK228" s="25"/>
      <c r="AL228" s="43">
        <f t="shared" si="180"/>
        <v>1.0790602829346962E-2</v>
      </c>
      <c r="AM228" s="34">
        <f t="shared" si="180"/>
        <v>1.1082244052935009E-2</v>
      </c>
      <c r="AN228" s="34">
        <f t="shared" si="180"/>
        <v>3.6299039052051674E-2</v>
      </c>
      <c r="AO228" s="42">
        <f t="shared" si="180"/>
        <v>3.855711795052974E-2</v>
      </c>
      <c r="AP228" s="34"/>
      <c r="AQ228" s="43">
        <f t="shared" si="181"/>
        <v>0</v>
      </c>
      <c r="AR228" s="34">
        <f t="shared" si="181"/>
        <v>0</v>
      </c>
      <c r="AS228" s="34">
        <f t="shared" si="181"/>
        <v>0</v>
      </c>
      <c r="AT228" s="42">
        <f t="shared" si="181"/>
        <v>0</v>
      </c>
      <c r="AU228" s="25"/>
      <c r="AV228" s="59">
        <f t="shared" si="127"/>
        <v>0</v>
      </c>
      <c r="AW228" s="30">
        <f t="shared" si="128"/>
        <v>0</v>
      </c>
      <c r="AX228" s="30">
        <f t="shared" si="129"/>
        <v>0</v>
      </c>
      <c r="AY228" s="58">
        <f t="shared" si="130"/>
        <v>0</v>
      </c>
      <c r="AZ228" s="25"/>
      <c r="BA228" s="43">
        <f t="shared" si="131"/>
        <v>-2.7766515121182778E-2</v>
      </c>
      <c r="BB228" s="34">
        <f t="shared" si="132"/>
        <v>-2.7474873897594732E-2</v>
      </c>
      <c r="BC228" s="34">
        <f t="shared" si="133"/>
        <v>-2.2580788984780664E-3</v>
      </c>
      <c r="BD228" s="57"/>
      <c r="BE228" s="25"/>
      <c r="BF228" s="43">
        <f>(Q228-(MAX($Q$3:Q228)))/(MAX($Q$3:Q228))</f>
        <v>-8.8473575387981979E-2</v>
      </c>
      <c r="BG228" s="34">
        <f>(R228-(MAX($R$3:R228)))/(MAX($R$3:R228))</f>
        <v>-8.0366657042153122E-2</v>
      </c>
      <c r="BH228" s="34">
        <f>(S228-(MAX($S$3:S228)))/(MAX($S$3:S228))</f>
        <v>0</v>
      </c>
      <c r="BI228" s="42">
        <f>(T228-(MAX($T$3:T228)))/(MAX($T$3:T228))</f>
        <v>0</v>
      </c>
      <c r="BJ228" s="25"/>
      <c r="BK228" s="43">
        <f t="shared" si="134"/>
        <v>0</v>
      </c>
      <c r="BL228" s="34">
        <f t="shared" si="135"/>
        <v>0</v>
      </c>
      <c r="BM228" s="34">
        <f t="shared" si="144"/>
        <v>0</v>
      </c>
      <c r="BN228" s="42">
        <f t="shared" si="136"/>
        <v>0</v>
      </c>
      <c r="BO228" s="25"/>
      <c r="BP228" s="37">
        <f t="shared" si="182"/>
        <v>784.52557555020553</v>
      </c>
      <c r="BQ228" s="36">
        <f t="shared" si="182"/>
        <v>814.39471162687641</v>
      </c>
      <c r="BR228" s="36">
        <f t="shared" si="182"/>
        <v>1962.9754210696606</v>
      </c>
      <c r="BS228" s="38">
        <f t="shared" si="182"/>
        <v>2178.5437167560749</v>
      </c>
      <c r="BT228" s="25"/>
      <c r="BU228" s="43">
        <f t="shared" si="138"/>
        <v>0</v>
      </c>
      <c r="BV228" s="34">
        <f t="shared" si="139"/>
        <v>0</v>
      </c>
      <c r="BW228" s="34">
        <f t="shared" si="145"/>
        <v>0</v>
      </c>
      <c r="BX228" s="42">
        <f t="shared" si="140"/>
        <v>0</v>
      </c>
      <c r="BY228" s="25"/>
      <c r="BZ228" s="37">
        <f t="shared" si="183"/>
        <v>29.892511768724653</v>
      </c>
      <c r="CA228" s="36">
        <f t="shared" si="183"/>
        <v>30.125257015716567</v>
      </c>
      <c r="CB228" s="36">
        <f t="shared" si="183"/>
        <v>17.702826848281539</v>
      </c>
      <c r="CC228" s="38">
        <f t="shared" si="183"/>
        <v>13.82874248537115</v>
      </c>
    </row>
    <row r="229" spans="9:81" ht="15" thickBot="1">
      <c r="I229" s="56">
        <f>EOMONTH(I228,1)</f>
        <v>43830</v>
      </c>
      <c r="J229" s="31"/>
      <c r="K229" s="114">
        <f>Q229/Q228-1</f>
        <v>2.0510234102467217E-2</v>
      </c>
      <c r="L229" s="45">
        <f>R229/R228-1</f>
        <v>2.0757216846669646E-2</v>
      </c>
      <c r="M229" s="234">
        <v>3.0182848232194415E-2</v>
      </c>
      <c r="N229" s="359">
        <v>3.1178725131410179E-2</v>
      </c>
      <c r="O229" s="234">
        <v>1.83E-2</v>
      </c>
      <c r="P229" s="39"/>
      <c r="Q229" s="357">
        <v>24281</v>
      </c>
      <c r="R229" s="355">
        <v>25424</v>
      </c>
      <c r="S229" s="491">
        <f t="shared" ref="S229:U241" si="185">S228*(1+M229)</f>
        <v>37902.063525111625</v>
      </c>
      <c r="T229" s="369">
        <f t="shared" si="185"/>
        <v>33118.564194912127</v>
      </c>
      <c r="U229" s="54">
        <f>U228*(1+O229)</f>
        <v>20750.421417012705</v>
      </c>
      <c r="V229" s="39"/>
      <c r="W229" s="53">
        <f t="shared" si="125"/>
        <v>1.4280999999999999</v>
      </c>
      <c r="X229" s="52">
        <f t="shared" si="179"/>
        <v>1.5424</v>
      </c>
      <c r="Y229" s="52">
        <f t="shared" si="179"/>
        <v>2.7902063525111624</v>
      </c>
      <c r="Z229" s="51">
        <f t="shared" si="126"/>
        <v>2.3118564194912126</v>
      </c>
      <c r="AA229" s="39"/>
      <c r="AB229" s="46">
        <f>(Q229-Q226)/Q226</f>
        <v>3.537352077313808E-2</v>
      </c>
      <c r="AC229" s="45">
        <f>(R229-R226)/R226</f>
        <v>3.6282523941411619E-2</v>
      </c>
      <c r="AD229" s="45">
        <f>(S229-S226)/S226</f>
        <v>9.0700147621987623E-2</v>
      </c>
      <c r="AE229" s="44">
        <f>(T229-T226)/T226</f>
        <v>9.9315956094178343E-2</v>
      </c>
      <c r="AF229" s="39"/>
      <c r="AG229" s="114">
        <f>(Q229-Q217)/Q217</f>
        <v>0.11033829626794447</v>
      </c>
      <c r="AH229" s="115">
        <f>(R229-R217)/R217</f>
        <v>0.1132615796894567</v>
      </c>
      <c r="AI229" s="115">
        <f>(S229-S217)/S217</f>
        <v>0.31486370986834389</v>
      </c>
      <c r="AJ229" s="116">
        <f>(T229-T217)/T217</f>
        <v>0.31929032029550591</v>
      </c>
      <c r="AK229" s="40"/>
      <c r="AL229" s="46">
        <f t="shared" si="180"/>
        <v>2.0510234102467217E-2</v>
      </c>
      <c r="AM229" s="45">
        <f t="shared" si="180"/>
        <v>2.0757216846669646E-2</v>
      </c>
      <c r="AN229" s="45">
        <f t="shared" si="180"/>
        <v>3.0182848232194415E-2</v>
      </c>
      <c r="AO229" s="44">
        <f t="shared" si="180"/>
        <v>3.1178725131410179E-2</v>
      </c>
      <c r="AP229" s="45"/>
      <c r="AQ229" s="46">
        <f t="shared" si="181"/>
        <v>0</v>
      </c>
      <c r="AR229" s="45">
        <f t="shared" si="181"/>
        <v>0</v>
      </c>
      <c r="AS229" s="45">
        <f t="shared" si="181"/>
        <v>0</v>
      </c>
      <c r="AT229" s="44">
        <f t="shared" si="181"/>
        <v>0</v>
      </c>
      <c r="AU229" s="40"/>
      <c r="AV229" s="50">
        <f t="shared" si="127"/>
        <v>0</v>
      </c>
      <c r="AW229" s="49">
        <f t="shared" si="128"/>
        <v>0</v>
      </c>
      <c r="AX229" s="49">
        <f t="shared" si="129"/>
        <v>0</v>
      </c>
      <c r="AY229" s="48">
        <f t="shared" si="130"/>
        <v>0</v>
      </c>
      <c r="AZ229" s="40"/>
      <c r="BA229" s="46">
        <f t="shared" si="131"/>
        <v>-1.0668491028942961E-2</v>
      </c>
      <c r="BB229" s="45">
        <f t="shared" si="132"/>
        <v>-1.0421508284740533E-2</v>
      </c>
      <c r="BC229" s="45">
        <f t="shared" si="133"/>
        <v>-9.9587689921576406E-4</v>
      </c>
      <c r="BD229" s="47"/>
      <c r="BE229" s="40"/>
      <c r="BF229" s="46">
        <f>(Q229-(MAX($Q$3:Q229)))/(MAX($Q$3:Q229))</f>
        <v>-6.9777955028604649E-2</v>
      </c>
      <c r="BG229" s="45">
        <f>(R229-(MAX($R$3:R229)))/(MAX($R$3:R229))</f>
        <v>-6.1277628322949411E-2</v>
      </c>
      <c r="BH229" s="45">
        <f>(S229-(MAX($S$3:S229)))/(MAX($S$3:S229))</f>
        <v>0</v>
      </c>
      <c r="BI229" s="44">
        <f>(T229-(MAX($T$3:T229)))/(MAX($T$3:T229))</f>
        <v>0</v>
      </c>
      <c r="BJ229" s="40"/>
      <c r="BK229" s="46">
        <f t="shared" si="134"/>
        <v>3.537352077313808E-2</v>
      </c>
      <c r="BL229" s="45">
        <f t="shared" si="135"/>
        <v>3.6282523941411619E-2</v>
      </c>
      <c r="BM229" s="45">
        <f t="shared" si="144"/>
        <v>9.0700147621987623E-2</v>
      </c>
      <c r="BN229" s="44">
        <f t="shared" si="136"/>
        <v>9.9315956094178343E-2</v>
      </c>
      <c r="BO229" s="40"/>
      <c r="BP229" s="37">
        <f>BP228*(1+BK229)</f>
        <v>812.27700729398885</v>
      </c>
      <c r="BQ229" s="36">
        <f>BQ228*(1+BL229)</f>
        <v>843.94300724923744</v>
      </c>
      <c r="BR229" s="36">
        <f>BR228*(1+BM229)</f>
        <v>2141.0175815390121</v>
      </c>
      <c r="BS229" s="38">
        <f>BS228*(1+BN229)</f>
        <v>2394.9078688786694</v>
      </c>
      <c r="BT229" s="40"/>
      <c r="BU229" s="46">
        <f t="shared" si="138"/>
        <v>0</v>
      </c>
      <c r="BV229" s="45">
        <f t="shared" si="139"/>
        <v>0</v>
      </c>
      <c r="BW229" s="45">
        <f t="shared" si="145"/>
        <v>0</v>
      </c>
      <c r="BX229" s="44">
        <f t="shared" si="140"/>
        <v>0</v>
      </c>
      <c r="BY229" s="40"/>
      <c r="BZ229" s="37">
        <f>BZ228*(1+BU229)</f>
        <v>29.892511768724653</v>
      </c>
      <c r="CA229" s="36">
        <f>CA228*(1+BV229)</f>
        <v>30.125257015716567</v>
      </c>
      <c r="CB229" s="36">
        <f>CB228*(1+BW229)</f>
        <v>17.702826848281539</v>
      </c>
      <c r="CC229" s="38">
        <f>CC228*(1+BX229)</f>
        <v>13.82874248537115</v>
      </c>
    </row>
    <row r="230" spans="9:81">
      <c r="I230" s="260">
        <f t="shared" si="142"/>
        <v>43861</v>
      </c>
      <c r="J230" s="31"/>
      <c r="K230" s="43">
        <f>Q230/Q229-1</f>
        <v>5.6299163955356057E-2</v>
      </c>
      <c r="L230" s="34">
        <f>R230/R229-1</f>
        <v>5.4751415984896079E-2</v>
      </c>
      <c r="M230" s="233">
        <v>-3.9215267403869269E-4</v>
      </c>
      <c r="N230" s="358">
        <v>-2.6389096331334017E-2</v>
      </c>
      <c r="O230" s="233">
        <v>5.6388432150111134E-2</v>
      </c>
      <c r="P230" s="24"/>
      <c r="Q230" s="356">
        <v>25648</v>
      </c>
      <c r="R230" s="354">
        <v>26816</v>
      </c>
      <c r="S230" s="490">
        <f t="shared" si="185"/>
        <v>37887.20012954867</v>
      </c>
      <c r="T230" s="368">
        <f t="shared" si="185"/>
        <v>32244.595214017121</v>
      </c>
      <c r="U230" s="63">
        <f t="shared" si="185"/>
        <v>21920.505147172138</v>
      </c>
      <c r="V230" s="24"/>
      <c r="W230" s="62">
        <f t="shared" si="125"/>
        <v>1.5648</v>
      </c>
      <c r="X230" s="61">
        <f t="shared" si="179"/>
        <v>1.6816</v>
      </c>
      <c r="Y230" s="61">
        <f t="shared" si="179"/>
        <v>2.788720012954867</v>
      </c>
      <c r="Z230" s="60">
        <f t="shared" si="126"/>
        <v>2.224459521401712</v>
      </c>
      <c r="AA230" s="24"/>
      <c r="AB230" s="43"/>
      <c r="AC230" s="34"/>
      <c r="AD230" s="34"/>
      <c r="AE230" s="42"/>
      <c r="AF230" s="24"/>
      <c r="AG230" s="43"/>
      <c r="AH230" s="34"/>
      <c r="AI230" s="34"/>
      <c r="AJ230" s="42"/>
      <c r="AK230" s="25"/>
      <c r="AL230" s="43">
        <f t="shared" si="180"/>
        <v>5.6299163955356057E-2</v>
      </c>
      <c r="AM230" s="34">
        <f t="shared" si="180"/>
        <v>5.4751415984896079E-2</v>
      </c>
      <c r="AN230" s="34">
        <f t="shared" si="180"/>
        <v>-3.9215267403869269E-4</v>
      </c>
      <c r="AO230" s="42">
        <f t="shared" si="180"/>
        <v>-2.6389096331334017E-2</v>
      </c>
      <c r="AP230" s="34"/>
      <c r="AQ230" s="43">
        <f t="shared" si="181"/>
        <v>0</v>
      </c>
      <c r="AR230" s="34">
        <f t="shared" si="181"/>
        <v>0</v>
      </c>
      <c r="AS230" s="34">
        <f t="shared" si="181"/>
        <v>-3.9215267403869269E-4</v>
      </c>
      <c r="AT230" s="42">
        <f t="shared" si="181"/>
        <v>-2.6389096331334017E-2</v>
      </c>
      <c r="AU230" s="25"/>
      <c r="AV230" s="59">
        <f t="shared" si="127"/>
        <v>0</v>
      </c>
      <c r="AW230" s="30">
        <f t="shared" si="128"/>
        <v>0</v>
      </c>
      <c r="AX230" s="30">
        <f t="shared" si="129"/>
        <v>1.5378371975569717E-3</v>
      </c>
      <c r="AY230" s="58">
        <f t="shared" si="130"/>
        <v>6.9638440518442648</v>
      </c>
      <c r="AZ230" s="25"/>
      <c r="BA230" s="43">
        <f t="shared" si="131"/>
        <v>8.2688260286690074E-2</v>
      </c>
      <c r="BB230" s="34">
        <f t="shared" si="132"/>
        <v>8.1140512316230096E-2</v>
      </c>
      <c r="BC230" s="34">
        <f t="shared" si="133"/>
        <v>2.5996943657295324E-2</v>
      </c>
      <c r="BD230" s="57"/>
      <c r="BE230" s="25"/>
      <c r="BF230" s="43">
        <f>(Q230-(MAX($Q$3:Q230)))/(MAX($Q$3:Q230))</f>
        <v>-1.7407231603873481E-2</v>
      </c>
      <c r="BG230" s="34">
        <f>(R230-(MAX($R$3:R230)))/(MAX($R$3:R230))</f>
        <v>-9.8812492569309053E-3</v>
      </c>
      <c r="BH230" s="34">
        <f>(S230-(MAX($S$3:S230)))/(MAX($S$3:S230))</f>
        <v>-3.9215267403866049E-4</v>
      </c>
      <c r="BI230" s="42">
        <f>(T230-(MAX($T$3:T230)))/(MAX($T$3:T230))</f>
        <v>-2.6389096331334027E-2</v>
      </c>
      <c r="BJ230" s="25"/>
      <c r="BK230" s="43">
        <f t="shared" si="134"/>
        <v>0</v>
      </c>
      <c r="BL230" s="34">
        <f t="shared" si="135"/>
        <v>0</v>
      </c>
      <c r="BM230" s="34">
        <f t="shared" si="144"/>
        <v>0</v>
      </c>
      <c r="BN230" s="42">
        <f t="shared" si="136"/>
        <v>0</v>
      </c>
      <c r="BO230" s="25"/>
      <c r="BP230" s="37">
        <f t="shared" ref="BP230:BS231" si="186">BP229*(1+BK230)</f>
        <v>812.27700729398885</v>
      </c>
      <c r="BQ230" s="36">
        <f t="shared" si="186"/>
        <v>843.94300724923744</v>
      </c>
      <c r="BR230" s="36">
        <f t="shared" si="186"/>
        <v>2141.0175815390121</v>
      </c>
      <c r="BS230" s="38">
        <f t="shared" si="186"/>
        <v>2394.9078688786694</v>
      </c>
      <c r="BT230" s="25"/>
      <c r="BU230" s="43">
        <f t="shared" si="138"/>
        <v>0</v>
      </c>
      <c r="BV230" s="34">
        <f t="shared" si="139"/>
        <v>0</v>
      </c>
      <c r="BW230" s="34">
        <f t="shared" si="145"/>
        <v>0</v>
      </c>
      <c r="BX230" s="42">
        <f t="shared" si="140"/>
        <v>0</v>
      </c>
      <c r="BY230" s="25"/>
      <c r="BZ230" s="37">
        <f t="shared" ref="BZ230:CC231" si="187">BZ229*(1+BU230)</f>
        <v>29.892511768724653</v>
      </c>
      <c r="CA230" s="36">
        <f t="shared" si="187"/>
        <v>30.125257015716567</v>
      </c>
      <c r="CB230" s="36">
        <f t="shared" si="187"/>
        <v>17.702826848281539</v>
      </c>
      <c r="CC230" s="38">
        <f t="shared" si="187"/>
        <v>13.82874248537115</v>
      </c>
    </row>
    <row r="231" spans="9:81">
      <c r="I231" s="65">
        <f t="shared" si="142"/>
        <v>43890</v>
      </c>
      <c r="J231" s="31"/>
      <c r="K231" s="43">
        <f t="shared" ref="K231:L231" si="188">Q231/Q230-1</f>
        <v>-5.1933873986275692E-2</v>
      </c>
      <c r="L231" s="34">
        <f t="shared" si="188"/>
        <v>-5.0566825775656299E-2</v>
      </c>
      <c r="M231" s="233">
        <v>-8.2318729964890869E-2</v>
      </c>
      <c r="N231" s="358">
        <v>-9.5100189080254749E-2</v>
      </c>
      <c r="O231" s="233">
        <v>-5.200512726606854E-2</v>
      </c>
      <c r="P231" s="24"/>
      <c r="Q231" s="356">
        <v>24316</v>
      </c>
      <c r="R231" s="354">
        <v>25460</v>
      </c>
      <c r="S231" s="490">
        <f t="shared" si="185"/>
        <v>34768.373932958573</v>
      </c>
      <c r="T231" s="368">
        <f t="shared" si="185"/>
        <v>29178.128112347815</v>
      </c>
      <c r="U231" s="63">
        <f t="shared" si="185"/>
        <v>20780.526487256942</v>
      </c>
      <c r="V231" s="24"/>
      <c r="W231" s="62">
        <f t="shared" si="125"/>
        <v>1.4316</v>
      </c>
      <c r="X231" s="61">
        <f t="shared" si="179"/>
        <v>1.546</v>
      </c>
      <c r="Y231" s="61">
        <f t="shared" si="179"/>
        <v>2.4768373932958574</v>
      </c>
      <c r="Z231" s="60">
        <f t="shared" si="126"/>
        <v>1.9178128112347814</v>
      </c>
      <c r="AA231" s="24"/>
      <c r="AB231" s="43"/>
      <c r="AC231" s="34"/>
      <c r="AD231" s="34"/>
      <c r="AE231" s="42"/>
      <c r="AF231" s="24"/>
      <c r="AG231" s="43"/>
      <c r="AH231" s="34"/>
      <c r="AI231" s="34"/>
      <c r="AJ231" s="42"/>
      <c r="AK231" s="25"/>
      <c r="AL231" s="43">
        <f t="shared" si="180"/>
        <v>-5.1933873986275692E-2</v>
      </c>
      <c r="AM231" s="34">
        <f t="shared" si="180"/>
        <v>-5.0566825775656299E-2</v>
      </c>
      <c r="AN231" s="34">
        <f t="shared" si="180"/>
        <v>-8.2318729964890869E-2</v>
      </c>
      <c r="AO231" s="42">
        <f t="shared" si="180"/>
        <v>-9.5100189080254749E-2</v>
      </c>
      <c r="AP231" s="34"/>
      <c r="AQ231" s="43">
        <f t="shared" si="181"/>
        <v>-5.1933873986275692E-2</v>
      </c>
      <c r="AR231" s="34">
        <f t="shared" si="181"/>
        <v>-5.0566825775656299E-2</v>
      </c>
      <c r="AS231" s="34">
        <f t="shared" si="181"/>
        <v>-8.2318729964890869E-2</v>
      </c>
      <c r="AT231" s="42">
        <f t="shared" si="181"/>
        <v>-9.5100189080254749E-2</v>
      </c>
      <c r="AU231" s="25"/>
      <c r="AV231" s="59">
        <f t="shared" si="127"/>
        <v>26.971272672223634</v>
      </c>
      <c r="AW231" s="30">
        <f t="shared" si="128"/>
        <v>25.570038690255778</v>
      </c>
      <c r="AX231" s="30">
        <f t="shared" si="129"/>
        <v>67.763733030326236</v>
      </c>
      <c r="AY231" s="58">
        <f t="shared" si="130"/>
        <v>90.440459631002057</v>
      </c>
      <c r="AZ231" s="25"/>
      <c r="BA231" s="43">
        <f t="shared" si="131"/>
        <v>4.3166315093979057E-2</v>
      </c>
      <c r="BB231" s="34">
        <f t="shared" si="132"/>
        <v>4.453336330459845E-2</v>
      </c>
      <c r="BC231" s="34">
        <f t="shared" si="133"/>
        <v>1.278145911536388E-2</v>
      </c>
      <c r="BD231" s="57"/>
      <c r="BE231" s="25"/>
      <c r="BF231" s="43">
        <f>(Q231-(MAX($Q$3:Q231)))/(MAX($Q$3:Q231))</f>
        <v>-6.8437080617583732E-2</v>
      </c>
      <c r="BG231" s="34">
        <f>(R231-(MAX($R$3:R231)))/(MAX($R$3:R231))</f>
        <v>-5.9948411622966172E-2</v>
      </c>
      <c r="BH231" s="34">
        <f>(S231-(MAX($S$3:S231)))/(MAX($S$3:S231))</f>
        <v>-8.2678601128850365E-2</v>
      </c>
      <c r="BI231" s="42">
        <f>(T231-(MAX($T$3:T231)))/(MAX($T$3:T231))</f>
        <v>-0.11897967736082188</v>
      </c>
      <c r="BJ231" s="25"/>
      <c r="BK231" s="43">
        <f t="shared" si="134"/>
        <v>0</v>
      </c>
      <c r="BL231" s="34">
        <f t="shared" si="135"/>
        <v>0</v>
      </c>
      <c r="BM231" s="34">
        <f t="shared" si="144"/>
        <v>0</v>
      </c>
      <c r="BN231" s="42">
        <f t="shared" si="136"/>
        <v>0</v>
      </c>
      <c r="BO231" s="25"/>
      <c r="BP231" s="37">
        <f t="shared" si="186"/>
        <v>812.27700729398885</v>
      </c>
      <c r="BQ231" s="36">
        <f t="shared" si="186"/>
        <v>843.94300724923744</v>
      </c>
      <c r="BR231" s="36">
        <f t="shared" si="186"/>
        <v>2141.0175815390121</v>
      </c>
      <c r="BS231" s="38">
        <f t="shared" si="186"/>
        <v>2394.9078688786694</v>
      </c>
      <c r="BT231" s="25"/>
      <c r="BU231" s="43">
        <f t="shared" si="138"/>
        <v>0</v>
      </c>
      <c r="BV231" s="34">
        <f t="shared" si="139"/>
        <v>0</v>
      </c>
      <c r="BW231" s="34">
        <f t="shared" si="145"/>
        <v>0</v>
      </c>
      <c r="BX231" s="42">
        <f t="shared" si="140"/>
        <v>0</v>
      </c>
      <c r="BY231" s="25"/>
      <c r="BZ231" s="37">
        <f t="shared" si="187"/>
        <v>29.892511768724653</v>
      </c>
      <c r="CA231" s="36">
        <f t="shared" si="187"/>
        <v>30.125257015716567</v>
      </c>
      <c r="CB231" s="36">
        <f t="shared" si="187"/>
        <v>17.702826848281539</v>
      </c>
      <c r="CC231" s="38">
        <f t="shared" si="187"/>
        <v>13.82874248537115</v>
      </c>
    </row>
    <row r="232" spans="9:81" ht="15" thickBot="1">
      <c r="I232" s="56">
        <f>EOMONTH(I231,1)</f>
        <v>43921</v>
      </c>
      <c r="J232" s="31"/>
      <c r="K232" s="114">
        <f>Q232/Q231-1</f>
        <v>-3.4586280638262856E-2</v>
      </c>
      <c r="L232" s="45">
        <f>R232/R231-1</f>
        <v>-3.4524744697564835E-2</v>
      </c>
      <c r="M232" s="234">
        <v>-0.12351353104680352</v>
      </c>
      <c r="N232" s="359">
        <v>-0.15253991507784248</v>
      </c>
      <c r="O232" s="234">
        <v>-3.6121305775545731E-2</v>
      </c>
      <c r="P232" s="39"/>
      <c r="Q232" s="357">
        <v>23475</v>
      </c>
      <c r="R232" s="355">
        <v>24581</v>
      </c>
      <c r="S232" s="491">
        <f t="shared" si="185"/>
        <v>30474.009299743222</v>
      </c>
      <c r="T232" s="369">
        <f>T231*(1+N232)</f>
        <v>24727.29892795987</v>
      </c>
      <c r="U232" s="54">
        <f>U231*(1+O232)</f>
        <v>20029.906735833909</v>
      </c>
      <c r="V232" s="39"/>
      <c r="W232" s="53">
        <f t="shared" si="125"/>
        <v>1.3474999999999999</v>
      </c>
      <c r="X232" s="52">
        <f t="shared" si="179"/>
        <v>1.4581</v>
      </c>
      <c r="Y232" s="52">
        <f t="shared" si="179"/>
        <v>2.0474009299743221</v>
      </c>
      <c r="Z232" s="51">
        <f t="shared" si="126"/>
        <v>1.4727298927959869</v>
      </c>
      <c r="AA232" s="39"/>
      <c r="AB232" s="46">
        <f>(Q232-Q229)/Q229</f>
        <v>-3.3194678967093612E-2</v>
      </c>
      <c r="AC232" s="45">
        <f>(R232-R229)/R229</f>
        <v>-3.3157646318439267E-2</v>
      </c>
      <c r="AD232" s="45">
        <f>(S232-S229)/S229</f>
        <v>-0.19598020620821929</v>
      </c>
      <c r="AE232" s="44">
        <f>(T232-T229)/T229</f>
        <v>-0.25337044255805552</v>
      </c>
      <c r="AF232" s="39"/>
      <c r="AG232" s="114"/>
      <c r="AH232" s="115"/>
      <c r="AI232" s="115"/>
      <c r="AJ232" s="116"/>
      <c r="AK232" s="40"/>
      <c r="AL232" s="46">
        <f t="shared" si="180"/>
        <v>-3.4586280638262856E-2</v>
      </c>
      <c r="AM232" s="45">
        <f t="shared" si="180"/>
        <v>-3.4524744697564835E-2</v>
      </c>
      <c r="AN232" s="45">
        <f t="shared" si="180"/>
        <v>-0.12351353104680352</v>
      </c>
      <c r="AO232" s="44">
        <f t="shared" si="180"/>
        <v>-0.15253991507784248</v>
      </c>
      <c r="AP232" s="45"/>
      <c r="AQ232" s="46">
        <f t="shared" si="181"/>
        <v>-3.4586280638262856E-2</v>
      </c>
      <c r="AR232" s="45">
        <f t="shared" si="181"/>
        <v>-3.4524744697564835E-2</v>
      </c>
      <c r="AS232" s="45">
        <f t="shared" si="181"/>
        <v>-0.12351353104680352</v>
      </c>
      <c r="AT232" s="44">
        <f t="shared" si="181"/>
        <v>-0.15253991507784248</v>
      </c>
      <c r="AU232" s="40"/>
      <c r="AV232" s="50">
        <f t="shared" si="127"/>
        <v>11.962108083886761</v>
      </c>
      <c r="AW232" s="49">
        <f t="shared" si="128"/>
        <v>11.919579964320311</v>
      </c>
      <c r="AX232" s="49">
        <f t="shared" si="129"/>
        <v>152.55592351649696</v>
      </c>
      <c r="AY232" s="48">
        <f t="shared" si="130"/>
        <v>232.68425691955395</v>
      </c>
      <c r="AZ232" s="40"/>
      <c r="BA232" s="46">
        <f t="shared" si="131"/>
        <v>0.11795363443957962</v>
      </c>
      <c r="BB232" s="45">
        <f t="shared" si="132"/>
        <v>0.11801517038027765</v>
      </c>
      <c r="BC232" s="45">
        <f t="shared" si="133"/>
        <v>2.9026384031038965E-2</v>
      </c>
      <c r="BD232" s="47"/>
      <c r="BE232" s="40"/>
      <c r="BF232" s="46">
        <f>(Q232-(MAX($Q$3:Q232)))/(MAX($Q$3:Q232))</f>
        <v>-0.10065637717954343</v>
      </c>
      <c r="BG232" s="45">
        <f>(R232-(MAX($R$3:R232)))/(MAX($R$3:R232))</f>
        <v>-9.2403452714223538E-2</v>
      </c>
      <c r="BH232" s="45">
        <f>(S232-(MAX($S$3:S232)))/(MAX($S$3:S232))</f>
        <v>-0.19598020620821929</v>
      </c>
      <c r="BI232" s="44">
        <f>(T232-(MAX($T$3:T232)))/(MAX($T$3:T232))</f>
        <v>-0.25337044255805552</v>
      </c>
      <c r="BJ232" s="40"/>
      <c r="BK232" s="46">
        <f t="shared" si="134"/>
        <v>0</v>
      </c>
      <c r="BL232" s="45">
        <f t="shared" si="135"/>
        <v>0</v>
      </c>
      <c r="BM232" s="45">
        <f t="shared" si="144"/>
        <v>0</v>
      </c>
      <c r="BN232" s="44">
        <f t="shared" si="136"/>
        <v>0</v>
      </c>
      <c r="BO232" s="40"/>
      <c r="BP232" s="37">
        <f>BP231*(1+BK232)</f>
        <v>812.27700729398885</v>
      </c>
      <c r="BQ232" s="36">
        <f>BQ231*(1+BL232)</f>
        <v>843.94300724923744</v>
      </c>
      <c r="BR232" s="36">
        <f>BR231*(1+BM232)</f>
        <v>2141.0175815390121</v>
      </c>
      <c r="BS232" s="38">
        <f>BS231*(1+BN232)</f>
        <v>2394.9078688786694</v>
      </c>
      <c r="BT232" s="40"/>
      <c r="BU232" s="46">
        <f t="shared" si="138"/>
        <v>-3.3194678967093612E-2</v>
      </c>
      <c r="BV232" s="45">
        <f t="shared" si="139"/>
        <v>-3.3157646318439267E-2</v>
      </c>
      <c r="BW232" s="45">
        <f t="shared" si="145"/>
        <v>-0.19598020620821929</v>
      </c>
      <c r="BX232" s="44">
        <f t="shared" si="140"/>
        <v>-0.25337044255805552</v>
      </c>
      <c r="BY232" s="40"/>
      <c r="BZ232" s="37">
        <f>BZ231*(1+BU232)</f>
        <v>28.900239437041769</v>
      </c>
      <c r="CA232" s="36">
        <f>CA231*(1+BV232)</f>
        <v>29.126374398337354</v>
      </c>
      <c r="CB232" s="36">
        <f>CB231*(1+BW232)</f>
        <v>14.233423192086923</v>
      </c>
      <c r="CC232" s="38">
        <f>CC231*(1+BX232)</f>
        <v>10.324947881831276</v>
      </c>
    </row>
    <row r="233" spans="9:81">
      <c r="I233" s="260">
        <f t="shared" si="142"/>
        <v>43951</v>
      </c>
      <c r="J233" s="31"/>
      <c r="K233" s="43">
        <f>Q233/Q232-1</f>
        <v>4.9286474973375904E-2</v>
      </c>
      <c r="L233" s="34">
        <f>R233/R232-1</f>
        <v>4.9184329360074885E-2</v>
      </c>
      <c r="M233" s="233">
        <v>0.12819403324982925</v>
      </c>
      <c r="N233" s="358">
        <v>0.10705811311646229</v>
      </c>
      <c r="O233" s="233">
        <v>4.9398797595190391E-2</v>
      </c>
      <c r="P233" s="24"/>
      <c r="Q233" s="356">
        <v>24632</v>
      </c>
      <c r="R233" s="354">
        <v>25790</v>
      </c>
      <c r="S233" s="490">
        <f t="shared" si="185"/>
        <v>34380.595461170109</v>
      </c>
      <c r="T233" s="368">
        <f t="shared" si="185"/>
        <v>27374.556893653975</v>
      </c>
      <c r="U233" s="63">
        <f t="shared" si="185"/>
        <v>21019.360044527908</v>
      </c>
      <c r="V233" s="24"/>
      <c r="W233" s="62">
        <f t="shared" si="125"/>
        <v>1.4632000000000001</v>
      </c>
      <c r="X233" s="61">
        <f t="shared" si="179"/>
        <v>1.579</v>
      </c>
      <c r="Y233" s="61">
        <f t="shared" si="179"/>
        <v>2.4380595461170107</v>
      </c>
      <c r="Z233" s="60">
        <f t="shared" si="126"/>
        <v>1.7374556893653974</v>
      </c>
      <c r="AA233" s="24"/>
      <c r="AB233" s="43"/>
      <c r="AC233" s="34"/>
      <c r="AD233" s="34"/>
      <c r="AE233" s="42"/>
      <c r="AF233" s="24"/>
      <c r="AG233" s="43"/>
      <c r="AH233" s="34"/>
      <c r="AI233" s="34"/>
      <c r="AJ233" s="42"/>
      <c r="AK233" s="25"/>
      <c r="AL233" s="43">
        <f t="shared" si="180"/>
        <v>4.9286474973375904E-2</v>
      </c>
      <c r="AM233" s="34">
        <f t="shared" si="180"/>
        <v>4.9184329360074885E-2</v>
      </c>
      <c r="AN233" s="34">
        <f t="shared" si="180"/>
        <v>0.12819403324982925</v>
      </c>
      <c r="AO233" s="42">
        <f t="shared" si="180"/>
        <v>0.10705811311646229</v>
      </c>
      <c r="AP233" s="34"/>
      <c r="AQ233" s="43">
        <f t="shared" si="181"/>
        <v>0</v>
      </c>
      <c r="AR233" s="34">
        <f t="shared" si="181"/>
        <v>0</v>
      </c>
      <c r="AS233" s="34">
        <f t="shared" si="181"/>
        <v>0</v>
      </c>
      <c r="AT233" s="42">
        <f t="shared" si="181"/>
        <v>0</v>
      </c>
      <c r="AU233" s="25"/>
      <c r="AV233" s="59">
        <f t="shared" si="127"/>
        <v>0</v>
      </c>
      <c r="AW233" s="30">
        <f t="shared" si="128"/>
        <v>0</v>
      </c>
      <c r="AX233" s="30">
        <f t="shared" si="129"/>
        <v>0</v>
      </c>
      <c r="AY233" s="58">
        <f t="shared" si="130"/>
        <v>0</v>
      </c>
      <c r="AZ233" s="25"/>
      <c r="BA233" s="43">
        <f t="shared" si="131"/>
        <v>-5.777163814308639E-2</v>
      </c>
      <c r="BB233" s="34">
        <f t="shared" si="132"/>
        <v>-5.7873783756387409E-2</v>
      </c>
      <c r="BC233" s="34">
        <f t="shared" si="133"/>
        <v>2.1135920133366959E-2</v>
      </c>
      <c r="BD233" s="57"/>
      <c r="BE233" s="25"/>
      <c r="BF233" s="43">
        <f>(Q233-(MAX($Q$3:Q233)))/(MAX($Q$3:Q233))</f>
        <v>-5.6330900220937757E-2</v>
      </c>
      <c r="BG233" s="34">
        <f>(R233-(MAX($R$3:R233)))/(MAX($R$3:R233))</f>
        <v>-4.7763925206453166E-2</v>
      </c>
      <c r="BH233" s="34">
        <f>(S233-(MAX($S$3:S233)))/(MAX($S$3:S233))</f>
        <v>-9.2909666029354937E-2</v>
      </c>
      <c r="BI233" s="42">
        <f>(T233-(MAX($T$3:T233)))/(MAX($T$3:T233))</f>
        <v>-0.17343769094134162</v>
      </c>
      <c r="BJ233" s="25"/>
      <c r="BK233" s="43">
        <f t="shared" si="134"/>
        <v>0</v>
      </c>
      <c r="BL233" s="34">
        <f t="shared" si="135"/>
        <v>0</v>
      </c>
      <c r="BM233" s="34">
        <f t="shared" si="144"/>
        <v>0</v>
      </c>
      <c r="BN233" s="42">
        <f t="shared" si="136"/>
        <v>0</v>
      </c>
      <c r="BO233" s="25"/>
      <c r="BP233" s="37">
        <f t="shared" ref="BP233:BS234" si="189">BP232*(1+BK233)</f>
        <v>812.27700729398885</v>
      </c>
      <c r="BQ233" s="36">
        <f t="shared" si="189"/>
        <v>843.94300724923744</v>
      </c>
      <c r="BR233" s="36">
        <f t="shared" si="189"/>
        <v>2141.0175815390121</v>
      </c>
      <c r="BS233" s="38">
        <f t="shared" si="189"/>
        <v>2394.9078688786694</v>
      </c>
      <c r="BT233" s="25"/>
      <c r="BU233" s="43">
        <f t="shared" si="138"/>
        <v>0</v>
      </c>
      <c r="BV233" s="34">
        <f t="shared" si="139"/>
        <v>0</v>
      </c>
      <c r="BW233" s="34">
        <f t="shared" si="145"/>
        <v>0</v>
      </c>
      <c r="BX233" s="42">
        <f t="shared" si="140"/>
        <v>0</v>
      </c>
      <c r="BY233" s="25"/>
      <c r="BZ233" s="37">
        <f t="shared" ref="BZ233:CC234" si="190">BZ232*(1+BU233)</f>
        <v>28.900239437041769</v>
      </c>
      <c r="CA233" s="36">
        <f t="shared" si="190"/>
        <v>29.126374398337354</v>
      </c>
      <c r="CB233" s="36">
        <f t="shared" si="190"/>
        <v>14.233423192086923</v>
      </c>
      <c r="CC233" s="38">
        <f t="shared" si="190"/>
        <v>10.324947881831276</v>
      </c>
    </row>
    <row r="234" spans="9:81">
      <c r="I234" s="65">
        <f t="shared" si="142"/>
        <v>43982</v>
      </c>
      <c r="J234" s="31"/>
      <c r="K234" s="43">
        <f t="shared" ref="K234:L234" si="191">Q234/Q233-1</f>
        <v>5.2614485222474805E-2</v>
      </c>
      <c r="L234" s="34">
        <f t="shared" si="191"/>
        <v>5.3974408685536934E-2</v>
      </c>
      <c r="M234" s="233">
        <v>4.7627458500709929E-2</v>
      </c>
      <c r="N234" s="358">
        <v>3.1894776730962748E-2</v>
      </c>
      <c r="O234" s="233">
        <v>5.2897928005346984E-2</v>
      </c>
      <c r="P234" s="24"/>
      <c r="Q234" s="356">
        <v>25928</v>
      </c>
      <c r="R234" s="354">
        <v>27182</v>
      </c>
      <c r="S234" s="490">
        <f t="shared" si="185"/>
        <v>36018.055844726681</v>
      </c>
      <c r="T234" s="368">
        <f t="shared" si="185"/>
        <v>28247.662273886104</v>
      </c>
      <c r="U234" s="63">
        <f t="shared" si="185"/>
        <v>22131.240638881813</v>
      </c>
      <c r="V234" s="24"/>
      <c r="W234" s="62">
        <f t="shared" si="125"/>
        <v>1.5928</v>
      </c>
      <c r="X234" s="61">
        <f t="shared" si="179"/>
        <v>1.7181999999999999</v>
      </c>
      <c r="Y234" s="61">
        <f t="shared" si="179"/>
        <v>2.6018055844726682</v>
      </c>
      <c r="Z234" s="60">
        <f t="shared" si="126"/>
        <v>1.8247662273886105</v>
      </c>
      <c r="AA234" s="24"/>
      <c r="AB234" s="43"/>
      <c r="AC234" s="34"/>
      <c r="AD234" s="34"/>
      <c r="AE234" s="42"/>
      <c r="AF234" s="24"/>
      <c r="AG234" s="43"/>
      <c r="AH234" s="34"/>
      <c r="AI234" s="34"/>
      <c r="AJ234" s="42"/>
      <c r="AK234" s="25"/>
      <c r="AL234" s="43">
        <f t="shared" si="180"/>
        <v>5.2614485222474805E-2</v>
      </c>
      <c r="AM234" s="34">
        <f t="shared" si="180"/>
        <v>5.3974408685536934E-2</v>
      </c>
      <c r="AN234" s="34">
        <f t="shared" si="180"/>
        <v>4.7627458500709929E-2</v>
      </c>
      <c r="AO234" s="42">
        <f t="shared" si="180"/>
        <v>3.1894776730962748E-2</v>
      </c>
      <c r="AP234" s="34"/>
      <c r="AQ234" s="43">
        <f t="shared" si="181"/>
        <v>0</v>
      </c>
      <c r="AR234" s="34">
        <f t="shared" si="181"/>
        <v>0</v>
      </c>
      <c r="AS234" s="34">
        <f t="shared" si="181"/>
        <v>0</v>
      </c>
      <c r="AT234" s="42">
        <f t="shared" si="181"/>
        <v>0</v>
      </c>
      <c r="AU234" s="25"/>
      <c r="AV234" s="59">
        <f t="shared" si="127"/>
        <v>0</v>
      </c>
      <c r="AW234" s="30">
        <f t="shared" si="128"/>
        <v>0</v>
      </c>
      <c r="AX234" s="30">
        <f t="shared" si="129"/>
        <v>0</v>
      </c>
      <c r="AY234" s="58">
        <f t="shared" si="130"/>
        <v>0</v>
      </c>
      <c r="AZ234" s="25"/>
      <c r="BA234" s="43">
        <f t="shared" si="131"/>
        <v>2.0719708491512057E-2</v>
      </c>
      <c r="BB234" s="34">
        <f t="shared" si="132"/>
        <v>2.2079631954574186E-2</v>
      </c>
      <c r="BC234" s="34">
        <f t="shared" si="133"/>
        <v>1.5732681769747181E-2</v>
      </c>
      <c r="BD234" s="57"/>
      <c r="BE234" s="25"/>
      <c r="BF234" s="43">
        <f>(Q234-(MAX($Q$3:Q234)))/(MAX($Q$3:Q234))</f>
        <v>-6.68023631570616E-3</v>
      </c>
      <c r="BG234" s="34">
        <f>(R234-(MAX($R$3:R234)))/(MAX($R$3:R234))</f>
        <v>0</v>
      </c>
      <c r="BH234" s="34">
        <f>(S234-(MAX($S$3:S234)))/(MAX($S$3:S234))</f>
        <v>-4.9707258791773019E-2</v>
      </c>
      <c r="BI234" s="42">
        <f>(T234-(MAX($T$3:T234)))/(MAX($T$3:T234))</f>
        <v>-0.14707467063968674</v>
      </c>
      <c r="BJ234" s="25"/>
      <c r="BK234" s="43">
        <f t="shared" si="134"/>
        <v>0</v>
      </c>
      <c r="BL234" s="34">
        <f t="shared" si="135"/>
        <v>0</v>
      </c>
      <c r="BM234" s="34">
        <f t="shared" si="144"/>
        <v>0</v>
      </c>
      <c r="BN234" s="42">
        <f t="shared" si="136"/>
        <v>0</v>
      </c>
      <c r="BO234" s="25"/>
      <c r="BP234" s="37">
        <f t="shared" si="189"/>
        <v>812.27700729398885</v>
      </c>
      <c r="BQ234" s="36">
        <f t="shared" si="189"/>
        <v>843.94300724923744</v>
      </c>
      <c r="BR234" s="36">
        <f t="shared" si="189"/>
        <v>2141.0175815390121</v>
      </c>
      <c r="BS234" s="38">
        <f t="shared" si="189"/>
        <v>2394.9078688786694</v>
      </c>
      <c r="BT234" s="25"/>
      <c r="BU234" s="43">
        <f t="shared" si="138"/>
        <v>0</v>
      </c>
      <c r="BV234" s="34">
        <f t="shared" si="139"/>
        <v>0</v>
      </c>
      <c r="BW234" s="34">
        <f t="shared" si="145"/>
        <v>0</v>
      </c>
      <c r="BX234" s="42">
        <f t="shared" si="140"/>
        <v>0</v>
      </c>
      <c r="BY234" s="25"/>
      <c r="BZ234" s="37">
        <f t="shared" si="190"/>
        <v>28.900239437041769</v>
      </c>
      <c r="CA234" s="36">
        <f t="shared" si="190"/>
        <v>29.126374398337354</v>
      </c>
      <c r="CB234" s="36">
        <f t="shared" si="190"/>
        <v>14.233423192086923</v>
      </c>
      <c r="CC234" s="38">
        <f t="shared" si="190"/>
        <v>10.324947881831276</v>
      </c>
    </row>
    <row r="235" spans="9:81" ht="15" thickBot="1">
      <c r="I235" s="56">
        <f>EOMONTH(I234,1)</f>
        <v>44012</v>
      </c>
      <c r="J235" s="31"/>
      <c r="K235" s="114">
        <f>Q235/Q234-1</f>
        <v>2.6997840172786614E-3</v>
      </c>
      <c r="L235" s="45">
        <f>R235/R234-1</f>
        <v>2.7223898167905158E-3</v>
      </c>
      <c r="M235" s="234">
        <v>1.9888211104706066E-2</v>
      </c>
      <c r="N235" s="359">
        <v>-9.5317347612544623E-3</v>
      </c>
      <c r="O235" s="234">
        <v>1.3602974517095134E-3</v>
      </c>
      <c r="P235" s="39"/>
      <c r="Q235" s="357">
        <v>25998</v>
      </c>
      <c r="R235" s="355">
        <v>27256</v>
      </c>
      <c r="S235" s="491">
        <f t="shared" si="185"/>
        <v>36734.390542947694</v>
      </c>
      <c r="T235" s="369">
        <f>T234*(1+N235)</f>
        <v>27978.413049465929</v>
      </c>
      <c r="U235" s="54">
        <f>U234*(1+O235)</f>
        <v>22161.345709126053</v>
      </c>
      <c r="V235" s="39"/>
      <c r="W235" s="53">
        <f t="shared" si="125"/>
        <v>1.5998000000000001</v>
      </c>
      <c r="X235" s="52">
        <f t="shared" si="179"/>
        <v>1.7256</v>
      </c>
      <c r="Y235" s="52">
        <f t="shared" si="179"/>
        <v>2.6734390542947692</v>
      </c>
      <c r="Z235" s="51">
        <f t="shared" si="126"/>
        <v>1.7978413049465929</v>
      </c>
      <c r="AA235" s="39"/>
      <c r="AB235" s="46">
        <f>(Q235-Q232)/Q232</f>
        <v>0.10747603833865815</v>
      </c>
      <c r="AC235" s="45">
        <f>(R235-R232)/R232</f>
        <v>0.10882388836906554</v>
      </c>
      <c r="AD235" s="45">
        <f>(S235-S232)/S232</f>
        <v>0.20543346238518156</v>
      </c>
      <c r="AE235" s="44">
        <f>(T235-T232)/T232</f>
        <v>0.13147874060073464</v>
      </c>
      <c r="AF235" s="39"/>
      <c r="AG235" s="114"/>
      <c r="AH235" s="115"/>
      <c r="AI235" s="115"/>
      <c r="AJ235" s="116"/>
      <c r="AK235" s="40"/>
      <c r="AL235" s="46">
        <f t="shared" si="180"/>
        <v>2.6997840172786614E-3</v>
      </c>
      <c r="AM235" s="45">
        <f t="shared" si="180"/>
        <v>2.7223898167905158E-3</v>
      </c>
      <c r="AN235" s="45">
        <f t="shared" si="180"/>
        <v>1.9888211104706066E-2</v>
      </c>
      <c r="AO235" s="44">
        <f t="shared" si="180"/>
        <v>-9.5317347612544623E-3</v>
      </c>
      <c r="AP235" s="45"/>
      <c r="AQ235" s="46">
        <f t="shared" si="181"/>
        <v>0</v>
      </c>
      <c r="AR235" s="45">
        <f t="shared" si="181"/>
        <v>0</v>
      </c>
      <c r="AS235" s="45">
        <f t="shared" si="181"/>
        <v>0</v>
      </c>
      <c r="AT235" s="44">
        <f t="shared" si="181"/>
        <v>-9.5317347612544623E-3</v>
      </c>
      <c r="AU235" s="40"/>
      <c r="AV235" s="50">
        <f t="shared" si="127"/>
        <v>0</v>
      </c>
      <c r="AW235" s="49">
        <f t="shared" si="128"/>
        <v>0</v>
      </c>
      <c r="AX235" s="49">
        <f t="shared" si="129"/>
        <v>0</v>
      </c>
      <c r="AY235" s="48">
        <f t="shared" si="130"/>
        <v>0.90853967558906656</v>
      </c>
      <c r="AZ235" s="40"/>
      <c r="BA235" s="46">
        <f t="shared" si="131"/>
        <v>1.2231518778533124E-2</v>
      </c>
      <c r="BB235" s="45">
        <f t="shared" si="132"/>
        <v>1.2254124578044978E-2</v>
      </c>
      <c r="BC235" s="45">
        <f t="shared" si="133"/>
        <v>2.9419945865960528E-2</v>
      </c>
      <c r="BD235" s="47"/>
      <c r="BE235" s="40"/>
      <c r="BF235" s="46">
        <f>(Q235-(MAX($Q$3:Q235)))/(MAX($Q$3:Q235))</f>
        <v>-3.9984874936643293E-3</v>
      </c>
      <c r="BG235" s="45">
        <f>(R235-(MAX($R$3:R235)))/(MAX($R$3:R235))</f>
        <v>0</v>
      </c>
      <c r="BH235" s="45">
        <f>(S235-(MAX($S$3:S235)))/(MAX($S$3:S235))</f>
        <v>-3.0807636143354074E-2</v>
      </c>
      <c r="BI235" s="44">
        <f>(T235-(MAX($T$3:T235)))/(MAX($T$3:T235))</f>
        <v>-0.15520452865030479</v>
      </c>
      <c r="BJ235" s="40"/>
      <c r="BK235" s="46">
        <f t="shared" si="134"/>
        <v>0.10747603833865815</v>
      </c>
      <c r="BL235" s="45">
        <f t="shared" si="135"/>
        <v>0.10882388836906554</v>
      </c>
      <c r="BM235" s="45">
        <f t="shared" si="144"/>
        <v>0.20543346238518156</v>
      </c>
      <c r="BN235" s="44">
        <f t="shared" si="136"/>
        <v>0.13147874060073464</v>
      </c>
      <c r="BO235" s="40"/>
      <c r="BP235" s="37">
        <f>BP234*(1+BK235)</f>
        <v>899.5773220715281</v>
      </c>
      <c r="BQ235" s="36">
        <f>BQ234*(1+BL235)</f>
        <v>935.78416685998195</v>
      </c>
      <c r="BR235" s="36">
        <f>BR234*(1+BM235)</f>
        <v>2580.8542363421188</v>
      </c>
      <c r="BS235" s="38">
        <f>BS234*(1+BN235)</f>
        <v>2709.7873393336263</v>
      </c>
      <c r="BT235" s="40"/>
      <c r="BU235" s="46">
        <f t="shared" si="138"/>
        <v>0</v>
      </c>
      <c r="BV235" s="45">
        <f t="shared" si="139"/>
        <v>0</v>
      </c>
      <c r="BW235" s="45">
        <f t="shared" si="145"/>
        <v>0</v>
      </c>
      <c r="BX235" s="44">
        <f t="shared" si="140"/>
        <v>0</v>
      </c>
      <c r="BY235" s="40"/>
      <c r="BZ235" s="37">
        <f>BZ234*(1+BU235)</f>
        <v>28.900239437041769</v>
      </c>
      <c r="CA235" s="36">
        <f>CA234*(1+BV235)</f>
        <v>29.126374398337354</v>
      </c>
      <c r="CB235" s="36">
        <f>CB234*(1+BW235)</f>
        <v>14.233423192086923</v>
      </c>
      <c r="CC235" s="38">
        <f>CC234*(1+BX235)</f>
        <v>10.324947881831276</v>
      </c>
    </row>
    <row r="236" spans="9:81" ht="15" thickBot="1">
      <c r="I236" s="260">
        <f t="shared" si="142"/>
        <v>44043</v>
      </c>
      <c r="J236" s="31"/>
      <c r="K236" s="43">
        <f>Q236/Q235-1</f>
        <v>3.0579275328871391E-2</v>
      </c>
      <c r="L236" s="34">
        <f>R236/R235-1</f>
        <v>3.0525388905195294E-2</v>
      </c>
      <c r="M236" s="233">
        <v>5.6385171143966906E-2</v>
      </c>
      <c r="N236" s="358">
        <v>3.6559662183388353E-2</v>
      </c>
      <c r="O236" s="233">
        <v>2.9795326933526489E-2</v>
      </c>
      <c r="P236" s="24"/>
      <c r="Q236" s="356">
        <v>26793</v>
      </c>
      <c r="R236" s="354">
        <v>28088</v>
      </c>
      <c r="S236" s="490">
        <f>S235*(1+M236)</f>
        <v>38805.66544058112</v>
      </c>
      <c r="T236" s="368">
        <f t="shared" ref="T236:U241" si="192">T235*(1+N236)</f>
        <v>29001.294378981707</v>
      </c>
      <c r="U236" s="63">
        <f t="shared" si="192"/>
        <v>22821.650249816368</v>
      </c>
      <c r="V236" s="24"/>
      <c r="W236" s="62">
        <f t="shared" si="125"/>
        <v>1.6793</v>
      </c>
      <c r="X236" s="61">
        <f t="shared" si="179"/>
        <v>1.8088</v>
      </c>
      <c r="Y236" s="61">
        <f t="shared" si="179"/>
        <v>2.8805665440581119</v>
      </c>
      <c r="Z236" s="60">
        <f t="shared" si="126"/>
        <v>1.9001294378981708</v>
      </c>
      <c r="AA236" s="24"/>
      <c r="AB236" s="43"/>
      <c r="AC236" s="34"/>
      <c r="AD236" s="34"/>
      <c r="AE236" s="42"/>
      <c r="AF236" s="24"/>
      <c r="AG236" s="43"/>
      <c r="AH236" s="34"/>
      <c r="AI236" s="34"/>
      <c r="AJ236" s="42"/>
      <c r="AK236" s="25"/>
      <c r="AL236" s="43">
        <f t="shared" si="180"/>
        <v>3.0579275328871391E-2</v>
      </c>
      <c r="AM236" s="34">
        <f t="shared" si="180"/>
        <v>3.0525388905195294E-2</v>
      </c>
      <c r="AN236" s="34">
        <f t="shared" si="180"/>
        <v>5.6385171143966906E-2</v>
      </c>
      <c r="AO236" s="42">
        <f t="shared" si="180"/>
        <v>3.6559662183388353E-2</v>
      </c>
      <c r="AP236" s="34"/>
      <c r="AQ236" s="43">
        <f t="shared" si="181"/>
        <v>0</v>
      </c>
      <c r="AR236" s="34">
        <f t="shared" si="181"/>
        <v>0</v>
      </c>
      <c r="AS236" s="34">
        <f t="shared" si="181"/>
        <v>0</v>
      </c>
      <c r="AT236" s="42">
        <f t="shared" si="181"/>
        <v>0</v>
      </c>
      <c r="AU236" s="25"/>
      <c r="AV236" s="59">
        <f t="shared" si="127"/>
        <v>0</v>
      </c>
      <c r="AW236" s="30">
        <f t="shared" si="128"/>
        <v>0</v>
      </c>
      <c r="AX236" s="30">
        <f t="shared" si="129"/>
        <v>0</v>
      </c>
      <c r="AY236" s="58">
        <f t="shared" si="130"/>
        <v>0</v>
      </c>
      <c r="AZ236" s="25"/>
      <c r="BA236" s="43">
        <f t="shared" si="131"/>
        <v>-5.9803868545169614E-3</v>
      </c>
      <c r="BB236" s="34">
        <f t="shared" si="132"/>
        <v>-6.0342732781930586E-3</v>
      </c>
      <c r="BC236" s="34">
        <f t="shared" si="133"/>
        <v>1.9825508960578553E-2</v>
      </c>
      <c r="BD236" s="57"/>
      <c r="BE236" s="25"/>
      <c r="BF236" s="43">
        <f>(Q236-(MAX($Q$3:Q236)))/(MAX($Q$3:Q236))</f>
        <v>0</v>
      </c>
      <c r="BG236" s="34">
        <f>(R236-(MAX($R$3:R236)))/(MAX($R$3:R236))</f>
        <v>0</v>
      </c>
      <c r="BH236" s="34">
        <f>(S236-(MAX($S$3:S236)))/(MAX($S$3:S236))</f>
        <v>0</v>
      </c>
      <c r="BI236" s="42">
        <f>(T236-(MAX($T$3:T236)))/(MAX($T$3:T236))</f>
        <v>-0.12431909160370364</v>
      </c>
      <c r="BJ236" s="25"/>
      <c r="BK236" s="43">
        <f t="shared" si="134"/>
        <v>0</v>
      </c>
      <c r="BL236" s="34">
        <f t="shared" si="135"/>
        <v>0</v>
      </c>
      <c r="BM236" s="34">
        <f t="shared" si="144"/>
        <v>0</v>
      </c>
      <c r="BN236" s="42">
        <f t="shared" si="136"/>
        <v>0</v>
      </c>
      <c r="BO236" s="25"/>
      <c r="BP236" s="37">
        <f t="shared" ref="BP236:BS241" si="193">BP235*(1+BK236)</f>
        <v>899.5773220715281</v>
      </c>
      <c r="BQ236" s="36">
        <f t="shared" si="193"/>
        <v>935.78416685998195</v>
      </c>
      <c r="BR236" s="36">
        <f t="shared" si="193"/>
        <v>2580.8542363421188</v>
      </c>
      <c r="BS236" s="38">
        <f t="shared" si="193"/>
        <v>2709.7873393336263</v>
      </c>
      <c r="BT236" s="25"/>
      <c r="BU236" s="46">
        <f t="shared" si="138"/>
        <v>0</v>
      </c>
      <c r="BV236" s="45">
        <f t="shared" si="139"/>
        <v>0</v>
      </c>
      <c r="BW236" s="45">
        <f t="shared" si="145"/>
        <v>0</v>
      </c>
      <c r="BX236" s="44">
        <f t="shared" si="140"/>
        <v>0</v>
      </c>
      <c r="BY236" s="25"/>
      <c r="BZ236" s="37">
        <f t="shared" ref="BZ236:CC241" si="194">BZ235*(1+BU236)</f>
        <v>28.900239437041769</v>
      </c>
      <c r="CA236" s="36">
        <f t="shared" si="194"/>
        <v>29.126374398337354</v>
      </c>
      <c r="CB236" s="36">
        <f t="shared" si="194"/>
        <v>14.233423192086923</v>
      </c>
      <c r="CC236" s="38">
        <f t="shared" si="194"/>
        <v>10.324947881831276</v>
      </c>
    </row>
    <row r="237" spans="9:81">
      <c r="I237" s="65">
        <f t="shared" si="142"/>
        <v>44074</v>
      </c>
      <c r="J237" s="31"/>
      <c r="K237" s="43">
        <f t="shared" ref="K237:L241" si="195">Q237/Q236-1</f>
        <v>2.1722091591087178E-2</v>
      </c>
      <c r="L237" s="34">
        <f t="shared" si="195"/>
        <v>2.1931073768157283E-2</v>
      </c>
      <c r="M237" s="233">
        <v>7.1879829682211405E-2</v>
      </c>
      <c r="N237" s="358">
        <v>3.5804085401201391E-2</v>
      </c>
      <c r="O237" s="233">
        <v>2.1282209128484775E-2</v>
      </c>
      <c r="P237" s="24"/>
      <c r="Q237" s="356">
        <v>27375</v>
      </c>
      <c r="R237" s="354">
        <v>28704</v>
      </c>
      <c r="S237" s="490">
        <f t="shared" si="185"/>
        <v>41595.010063154972</v>
      </c>
      <c r="T237" s="368">
        <f t="shared" si="192"/>
        <v>30039.659199672151</v>
      </c>
      <c r="U237" s="63">
        <f t="shared" si="192"/>
        <v>23307.345383090098</v>
      </c>
      <c r="V237" s="24"/>
      <c r="W237" s="62">
        <f t="shared" si="125"/>
        <v>1.7375</v>
      </c>
      <c r="X237" s="61">
        <f t="shared" si="179"/>
        <v>1.8704000000000001</v>
      </c>
      <c r="Y237" s="61">
        <f t="shared" si="179"/>
        <v>3.1595010063154971</v>
      </c>
      <c r="Z237" s="60">
        <f t="shared" si="126"/>
        <v>2.0039659199672153</v>
      </c>
      <c r="AA237" s="24"/>
      <c r="AB237" s="43"/>
      <c r="AC237" s="34"/>
      <c r="AD237" s="34"/>
      <c r="AE237" s="42"/>
      <c r="AF237" s="24"/>
      <c r="AG237" s="43"/>
      <c r="AH237" s="34"/>
      <c r="AI237" s="34"/>
      <c r="AJ237" s="42"/>
      <c r="AK237" s="25"/>
      <c r="AL237" s="43">
        <f t="shared" si="180"/>
        <v>2.1722091591087178E-2</v>
      </c>
      <c r="AM237" s="34">
        <f t="shared" si="180"/>
        <v>2.1931073768157283E-2</v>
      </c>
      <c r="AN237" s="34">
        <f t="shared" si="180"/>
        <v>7.1879829682211405E-2</v>
      </c>
      <c r="AO237" s="42">
        <f t="shared" si="180"/>
        <v>3.5804085401201391E-2</v>
      </c>
      <c r="AP237" s="34"/>
      <c r="AQ237" s="43">
        <f t="shared" si="181"/>
        <v>0</v>
      </c>
      <c r="AR237" s="34">
        <f t="shared" si="181"/>
        <v>0</v>
      </c>
      <c r="AS237" s="34">
        <f t="shared" si="181"/>
        <v>0</v>
      </c>
      <c r="AT237" s="42">
        <f t="shared" si="181"/>
        <v>0</v>
      </c>
      <c r="AU237" s="25"/>
      <c r="AV237" s="59">
        <f t="shared" si="127"/>
        <v>0</v>
      </c>
      <c r="AW237" s="30">
        <f t="shared" si="128"/>
        <v>0</v>
      </c>
      <c r="AX237" s="30">
        <f t="shared" si="129"/>
        <v>0</v>
      </c>
      <c r="AY237" s="58">
        <f t="shared" si="130"/>
        <v>0</v>
      </c>
      <c r="AZ237" s="25"/>
      <c r="BA237" s="43">
        <f t="shared" si="131"/>
        <v>-1.4081993810114213E-2</v>
      </c>
      <c r="BB237" s="34">
        <f t="shared" si="132"/>
        <v>-1.3873011633044108E-2</v>
      </c>
      <c r="BC237" s="34">
        <f t="shared" si="133"/>
        <v>3.6075744281010014E-2</v>
      </c>
      <c r="BD237" s="57"/>
      <c r="BE237" s="25"/>
      <c r="BF237" s="43">
        <f>(Q237-(MAX($Q$3:Q237)))/(MAX($Q$3:Q237))</f>
        <v>0</v>
      </c>
      <c r="BG237" s="34">
        <f>(R237-(MAX($R$3:R237)))/(MAX($R$3:R237))</f>
        <v>0</v>
      </c>
      <c r="BH237" s="34">
        <f>(S237-(MAX($S$3:S237)))/(MAX($S$3:S237))</f>
        <v>0</v>
      </c>
      <c r="BI237" s="42">
        <f>(T237-(MAX($T$3:T237)))/(MAX($T$3:T237))</f>
        <v>-9.2966137575281008E-2</v>
      </c>
      <c r="BJ237" s="25"/>
      <c r="BK237" s="43">
        <f t="shared" si="134"/>
        <v>0</v>
      </c>
      <c r="BL237" s="34">
        <f t="shared" si="135"/>
        <v>0</v>
      </c>
      <c r="BM237" s="34">
        <f t="shared" si="144"/>
        <v>0</v>
      </c>
      <c r="BN237" s="42">
        <f t="shared" si="136"/>
        <v>0</v>
      </c>
      <c r="BO237" s="25"/>
      <c r="BP237" s="37">
        <f t="shared" si="193"/>
        <v>899.5773220715281</v>
      </c>
      <c r="BQ237" s="36">
        <f t="shared" si="193"/>
        <v>935.78416685998195</v>
      </c>
      <c r="BR237" s="36">
        <f t="shared" si="193"/>
        <v>2580.8542363421188</v>
      </c>
      <c r="BS237" s="38">
        <f t="shared" si="193"/>
        <v>2709.7873393336263</v>
      </c>
      <c r="BT237" s="25"/>
      <c r="BU237" s="43">
        <f t="shared" si="138"/>
        <v>0</v>
      </c>
      <c r="BV237" s="34">
        <f t="shared" si="139"/>
        <v>0</v>
      </c>
      <c r="BW237" s="34">
        <f t="shared" si="145"/>
        <v>0</v>
      </c>
      <c r="BX237" s="42">
        <f t="shared" si="140"/>
        <v>0</v>
      </c>
      <c r="BY237" s="25"/>
      <c r="BZ237" s="37">
        <f t="shared" si="194"/>
        <v>28.900239437041769</v>
      </c>
      <c r="CA237" s="36">
        <f t="shared" si="194"/>
        <v>29.126374398337354</v>
      </c>
      <c r="CB237" s="36">
        <f t="shared" si="194"/>
        <v>14.233423192086923</v>
      </c>
      <c r="CC237" s="38">
        <f t="shared" si="194"/>
        <v>10.324947881831276</v>
      </c>
    </row>
    <row r="238" spans="9:81" ht="15" thickBot="1">
      <c r="I238" s="65">
        <f t="shared" si="142"/>
        <v>44104</v>
      </c>
      <c r="J238" s="31"/>
      <c r="K238" s="43">
        <f t="shared" si="195"/>
        <v>-2.9954337899543382E-2</v>
      </c>
      <c r="L238" s="34">
        <f t="shared" si="195"/>
        <v>-2.971711259754739E-2</v>
      </c>
      <c r="M238" s="234">
        <v>-3.7997194147475488E-2</v>
      </c>
      <c r="N238" s="359">
        <v>-2.3970278283856672E-2</v>
      </c>
      <c r="O238" s="234">
        <v>-3.0741410488245968E-2</v>
      </c>
      <c r="P238" s="39"/>
      <c r="Q238" s="357">
        <v>26555</v>
      </c>
      <c r="R238" s="355">
        <v>27851</v>
      </c>
      <c r="S238" s="490">
        <f t="shared" si="185"/>
        <v>40014.516390219076</v>
      </c>
      <c r="T238" s="368">
        <f t="shared" si="192"/>
        <v>29319.600209103795</v>
      </c>
      <c r="U238" s="63">
        <f t="shared" si="192"/>
        <v>22590.844711277201</v>
      </c>
      <c r="V238" s="24"/>
      <c r="W238" s="62">
        <f t="shared" si="125"/>
        <v>1.6555</v>
      </c>
      <c r="X238" s="61">
        <f t="shared" si="179"/>
        <v>1.7850999999999999</v>
      </c>
      <c r="Y238" s="61">
        <f t="shared" si="179"/>
        <v>3.0014516390219077</v>
      </c>
      <c r="Z238" s="60">
        <f t="shared" si="126"/>
        <v>1.9319600209103795</v>
      </c>
      <c r="AA238" s="24"/>
      <c r="AB238" s="46">
        <f>(Q238-Q232)/Q232</f>
        <v>0.13120340788072418</v>
      </c>
      <c r="AC238" s="45">
        <f>(R238-R232)/R232</f>
        <v>0.13302957568853993</v>
      </c>
      <c r="AD238" s="45">
        <f>(S238-S232)/S232</f>
        <v>0.31307029530099423</v>
      </c>
      <c r="AE238" s="44">
        <f>(T238-T232)/T232</f>
        <v>0.18571786973268148</v>
      </c>
      <c r="AF238" s="24"/>
      <c r="AG238" s="43"/>
      <c r="AH238" s="34"/>
      <c r="AI238" s="34"/>
      <c r="AJ238" s="42"/>
      <c r="AK238" s="25"/>
      <c r="AL238" s="43">
        <f t="shared" si="180"/>
        <v>-2.9954337899543382E-2</v>
      </c>
      <c r="AM238" s="34">
        <f t="shared" si="180"/>
        <v>-2.971711259754739E-2</v>
      </c>
      <c r="AN238" s="34">
        <f t="shared" si="180"/>
        <v>-3.7997194147475488E-2</v>
      </c>
      <c r="AO238" s="42">
        <f t="shared" si="180"/>
        <v>-2.3970278283856672E-2</v>
      </c>
      <c r="AP238" s="34"/>
      <c r="AQ238" s="43">
        <f t="shared" si="181"/>
        <v>-2.9954337899543382E-2</v>
      </c>
      <c r="AR238" s="34">
        <f t="shared" si="181"/>
        <v>-2.971711259754739E-2</v>
      </c>
      <c r="AS238" s="34">
        <f t="shared" si="181"/>
        <v>-3.7997194147475488E-2</v>
      </c>
      <c r="AT238" s="42">
        <f t="shared" si="181"/>
        <v>-2.3970278283856672E-2</v>
      </c>
      <c r="AU238" s="25"/>
      <c r="AV238" s="59"/>
      <c r="AW238" s="30"/>
      <c r="AX238" s="30"/>
      <c r="AY238" s="58"/>
      <c r="AZ238" s="25"/>
      <c r="BA238" s="43"/>
      <c r="BB238" s="34"/>
      <c r="BC238" s="34"/>
      <c r="BD238" s="57"/>
      <c r="BE238" s="25"/>
      <c r="BF238" s="43"/>
      <c r="BG238" s="34"/>
      <c r="BH238" s="34"/>
      <c r="BI238" s="42"/>
      <c r="BJ238" s="25"/>
      <c r="BK238" s="43"/>
      <c r="BL238" s="34"/>
      <c r="BM238" s="34"/>
      <c r="BN238" s="42"/>
      <c r="BO238" s="25"/>
      <c r="BP238" s="37">
        <f t="shared" si="193"/>
        <v>899.5773220715281</v>
      </c>
      <c r="BQ238" s="36">
        <f t="shared" si="193"/>
        <v>935.78416685998195</v>
      </c>
      <c r="BR238" s="36">
        <f t="shared" si="193"/>
        <v>2580.8542363421188</v>
      </c>
      <c r="BS238" s="38">
        <f t="shared" si="193"/>
        <v>2709.7873393336263</v>
      </c>
      <c r="BT238" s="25"/>
      <c r="BU238" s="43"/>
      <c r="BV238" s="34"/>
      <c r="BW238" s="34"/>
      <c r="BX238" s="42"/>
      <c r="BY238" s="25"/>
      <c r="BZ238" s="37">
        <f t="shared" si="194"/>
        <v>28.900239437041769</v>
      </c>
      <c r="CA238" s="36">
        <f t="shared" si="194"/>
        <v>29.126374398337354</v>
      </c>
      <c r="CB238" s="36">
        <f t="shared" si="194"/>
        <v>14.233423192086923</v>
      </c>
      <c r="CC238" s="38">
        <f t="shared" si="194"/>
        <v>10.324947881831276</v>
      </c>
    </row>
    <row r="239" spans="9:81">
      <c r="I239" s="65">
        <f t="shared" si="142"/>
        <v>44135</v>
      </c>
      <c r="J239" s="31"/>
      <c r="K239" s="43">
        <f t="shared" si="195"/>
        <v>-2.809263792129546E-2</v>
      </c>
      <c r="L239" s="34">
        <f t="shared" si="195"/>
        <v>-2.7862554306847143E-2</v>
      </c>
      <c r="M239" s="233">
        <v>-2.6592646444557833E-2</v>
      </c>
      <c r="N239" s="358">
        <v>-1.9996095942219849E-2</v>
      </c>
      <c r="O239" s="233">
        <v>-2.887348969438519E-2</v>
      </c>
      <c r="P239" s="24"/>
      <c r="Q239" s="356">
        <v>25809</v>
      </c>
      <c r="R239" s="354">
        <v>27075</v>
      </c>
      <c r="S239" s="490">
        <f t="shared" si="185"/>
        <v>38950.424503204013</v>
      </c>
      <c r="T239" s="368">
        <f t="shared" si="192"/>
        <v>28733.322670335026</v>
      </c>
      <c r="U239" s="63">
        <f t="shared" si="192"/>
        <v>21938.568189318681</v>
      </c>
      <c r="V239" s="24"/>
      <c r="W239" s="62">
        <f t="shared" si="125"/>
        <v>1.5809</v>
      </c>
      <c r="X239" s="61">
        <f t="shared" si="179"/>
        <v>1.7075</v>
      </c>
      <c r="Y239" s="61">
        <f t="shared" si="179"/>
        <v>2.8950424503204011</v>
      </c>
      <c r="Z239" s="60">
        <f t="shared" si="126"/>
        <v>1.8733322670335026</v>
      </c>
      <c r="AA239" s="24"/>
      <c r="AB239" s="43"/>
      <c r="AC239" s="34"/>
      <c r="AD239" s="34"/>
      <c r="AE239" s="42"/>
      <c r="AF239" s="24"/>
      <c r="AG239" s="43"/>
      <c r="AH239" s="34"/>
      <c r="AI239" s="34"/>
      <c r="AJ239" s="42"/>
      <c r="AK239" s="25"/>
      <c r="AL239" s="43">
        <f t="shared" si="180"/>
        <v>-2.809263792129546E-2</v>
      </c>
      <c r="AM239" s="34">
        <f t="shared" si="180"/>
        <v>-2.7862554306847143E-2</v>
      </c>
      <c r="AN239" s="34">
        <f t="shared" si="180"/>
        <v>-2.6592646444557833E-2</v>
      </c>
      <c r="AO239" s="42">
        <f t="shared" si="180"/>
        <v>-1.9996095942219849E-2</v>
      </c>
      <c r="AP239" s="34"/>
      <c r="AQ239" s="43">
        <f t="shared" si="181"/>
        <v>-2.809263792129546E-2</v>
      </c>
      <c r="AR239" s="34">
        <f t="shared" si="181"/>
        <v>-2.7862554306847143E-2</v>
      </c>
      <c r="AS239" s="34">
        <f t="shared" si="181"/>
        <v>-2.6592646444557833E-2</v>
      </c>
      <c r="AT239" s="42">
        <f t="shared" si="181"/>
        <v>-1.9996095942219849E-2</v>
      </c>
      <c r="AU239" s="25"/>
      <c r="AV239" s="59"/>
      <c r="AW239" s="30"/>
      <c r="AX239" s="30"/>
      <c r="AY239" s="58"/>
      <c r="AZ239" s="25"/>
      <c r="BA239" s="43"/>
      <c r="BB239" s="34"/>
      <c r="BC239" s="34"/>
      <c r="BD239" s="57"/>
      <c r="BE239" s="25"/>
      <c r="BF239" s="43"/>
      <c r="BG239" s="34"/>
      <c r="BH239" s="34"/>
      <c r="BI239" s="42"/>
      <c r="BJ239" s="25"/>
      <c r="BK239" s="43"/>
      <c r="BL239" s="34"/>
      <c r="BM239" s="34"/>
      <c r="BN239" s="42"/>
      <c r="BO239" s="25"/>
      <c r="BP239" s="37">
        <f t="shared" si="193"/>
        <v>899.5773220715281</v>
      </c>
      <c r="BQ239" s="36">
        <f t="shared" si="193"/>
        <v>935.78416685998195</v>
      </c>
      <c r="BR239" s="36">
        <f t="shared" si="193"/>
        <v>2580.8542363421188</v>
      </c>
      <c r="BS239" s="38">
        <f t="shared" si="193"/>
        <v>2709.7873393336263</v>
      </c>
      <c r="BT239" s="25"/>
      <c r="BU239" s="43"/>
      <c r="BV239" s="34"/>
      <c r="BW239" s="34"/>
      <c r="BX239" s="42"/>
      <c r="BY239" s="25"/>
      <c r="BZ239" s="37">
        <f t="shared" si="194"/>
        <v>28.900239437041769</v>
      </c>
      <c r="CA239" s="36">
        <f t="shared" si="194"/>
        <v>29.126374398337354</v>
      </c>
      <c r="CB239" s="36">
        <f t="shared" si="194"/>
        <v>14.233423192086923</v>
      </c>
      <c r="CC239" s="38">
        <f t="shared" si="194"/>
        <v>10.324947881831276</v>
      </c>
    </row>
    <row r="240" spans="9:81">
      <c r="I240" s="65">
        <f t="shared" si="142"/>
        <v>44165</v>
      </c>
      <c r="J240" s="31"/>
      <c r="K240" s="43">
        <f t="shared" si="195"/>
        <v>5.5097059165407414E-2</v>
      </c>
      <c r="L240" s="34">
        <f t="shared" si="195"/>
        <v>5.5253924284395239E-2</v>
      </c>
      <c r="M240" s="233">
        <v>0.10946362497104611</v>
      </c>
      <c r="N240" s="358">
        <v>0.1287807515352426</v>
      </c>
      <c r="O240" s="233">
        <v>5.4798280120757381E-2</v>
      </c>
      <c r="P240" s="24"/>
      <c r="Q240" s="356">
        <v>27231</v>
      </c>
      <c r="R240" s="354">
        <v>28571</v>
      </c>
      <c r="S240" s="490">
        <f t="shared" si="185"/>
        <v>43214.079163485781</v>
      </c>
      <c r="T240" s="368">
        <f t="shared" si="192"/>
        <v>32433.621557925395</v>
      </c>
      <c r="U240" s="63">
        <f t="shared" si="192"/>
        <v>23140.763994405304</v>
      </c>
      <c r="V240" s="24"/>
      <c r="W240" s="62">
        <f t="shared" si="125"/>
        <v>1.7231000000000001</v>
      </c>
      <c r="X240" s="61">
        <f t="shared" si="179"/>
        <v>1.8571</v>
      </c>
      <c r="Y240" s="61">
        <f t="shared" si="179"/>
        <v>3.3214079163485781</v>
      </c>
      <c r="Z240" s="60">
        <f t="shared" si="126"/>
        <v>2.2433621557925396</v>
      </c>
      <c r="AA240" s="24"/>
      <c r="AB240" s="43"/>
      <c r="AC240" s="34"/>
      <c r="AD240" s="34"/>
      <c r="AE240" s="42"/>
      <c r="AF240" s="24"/>
      <c r="AG240" s="43"/>
      <c r="AH240" s="34"/>
      <c r="AI240" s="34"/>
      <c r="AJ240" s="42"/>
      <c r="AK240" s="25"/>
      <c r="AL240" s="43">
        <f t="shared" si="180"/>
        <v>5.5097059165407414E-2</v>
      </c>
      <c r="AM240" s="34">
        <f t="shared" si="180"/>
        <v>5.5253924284395239E-2</v>
      </c>
      <c r="AN240" s="34">
        <f t="shared" si="180"/>
        <v>0.10946362497104611</v>
      </c>
      <c r="AO240" s="42">
        <f t="shared" si="180"/>
        <v>0.1287807515352426</v>
      </c>
      <c r="AP240" s="34"/>
      <c r="AQ240" s="43">
        <f t="shared" si="181"/>
        <v>0</v>
      </c>
      <c r="AR240" s="34">
        <f t="shared" si="181"/>
        <v>0</v>
      </c>
      <c r="AS240" s="34">
        <f t="shared" si="181"/>
        <v>0</v>
      </c>
      <c r="AT240" s="42">
        <f t="shared" si="181"/>
        <v>0</v>
      </c>
      <c r="AU240" s="25"/>
      <c r="AV240" s="59"/>
      <c r="AW240" s="30"/>
      <c r="AX240" s="30"/>
      <c r="AY240" s="58"/>
      <c r="AZ240" s="25"/>
      <c r="BA240" s="43"/>
      <c r="BB240" s="34"/>
      <c r="BC240" s="34"/>
      <c r="BD240" s="57"/>
      <c r="BE240" s="25"/>
      <c r="BF240" s="43"/>
      <c r="BG240" s="34"/>
      <c r="BH240" s="34"/>
      <c r="BI240" s="42"/>
      <c r="BJ240" s="25"/>
      <c r="BK240" s="43"/>
      <c r="BL240" s="34"/>
      <c r="BM240" s="34"/>
      <c r="BN240" s="42"/>
      <c r="BO240" s="25"/>
      <c r="BP240" s="37">
        <f t="shared" si="193"/>
        <v>899.5773220715281</v>
      </c>
      <c r="BQ240" s="36">
        <f t="shared" si="193"/>
        <v>935.78416685998195</v>
      </c>
      <c r="BR240" s="36">
        <f t="shared" si="193"/>
        <v>2580.8542363421188</v>
      </c>
      <c r="BS240" s="38">
        <f t="shared" si="193"/>
        <v>2709.7873393336263</v>
      </c>
      <c r="BT240" s="25"/>
      <c r="BU240" s="43"/>
      <c r="BV240" s="34"/>
      <c r="BW240" s="34"/>
      <c r="BX240" s="42"/>
      <c r="BY240" s="25"/>
      <c r="BZ240" s="37">
        <f t="shared" si="194"/>
        <v>28.900239437041769</v>
      </c>
      <c r="CA240" s="36">
        <f t="shared" si="194"/>
        <v>29.126374398337354</v>
      </c>
      <c r="CB240" s="36">
        <f t="shared" si="194"/>
        <v>14.233423192086923</v>
      </c>
      <c r="CC240" s="38">
        <f t="shared" si="194"/>
        <v>10.324947881831276</v>
      </c>
    </row>
    <row r="241" spans="1:81" ht="15" thickBot="1">
      <c r="I241" s="65">
        <f t="shared" si="142"/>
        <v>44196</v>
      </c>
      <c r="J241" s="31"/>
      <c r="K241" s="43">
        <f t="shared" si="195"/>
        <v>3.2022327494399816E-2</v>
      </c>
      <c r="L241" s="34">
        <f t="shared" si="195"/>
        <v>3.0940464106961496E-2</v>
      </c>
      <c r="M241" s="234">
        <v>3.8448567061827754E-2</v>
      </c>
      <c r="N241" s="359">
        <v>3.4997581538393607E-2</v>
      </c>
      <c r="O241" s="234">
        <v>3.0095403295750112E-2</v>
      </c>
      <c r="P241" s="39"/>
      <c r="Q241" s="357">
        <v>28103</v>
      </c>
      <c r="R241" s="355">
        <v>29455</v>
      </c>
      <c r="S241" s="490">
        <f t="shared" si="185"/>
        <v>44875.598584218198</v>
      </c>
      <c r="T241" s="368">
        <f t="shared" si="192"/>
        <v>33568.719872984293</v>
      </c>
      <c r="U241" s="63">
        <f t="shared" si="192"/>
        <v>23837.194619388705</v>
      </c>
      <c r="V241" s="24"/>
      <c r="W241" s="62">
        <f t="shared" si="125"/>
        <v>1.8103</v>
      </c>
      <c r="X241" s="61">
        <f t="shared" si="179"/>
        <v>1.9455</v>
      </c>
      <c r="Y241" s="61">
        <f t="shared" si="179"/>
        <v>3.4875598584218199</v>
      </c>
      <c r="Z241" s="60">
        <f t="shared" si="126"/>
        <v>2.3568719872984292</v>
      </c>
      <c r="AA241" s="39"/>
      <c r="AB241" s="46">
        <f>(Q241-Q235)/Q235</f>
        <v>8.0967766751288556E-2</v>
      </c>
      <c r="AC241" s="45">
        <f>(R241-R235)/R235</f>
        <v>8.0679483416495446E-2</v>
      </c>
      <c r="AD241" s="45">
        <f>(S241-S235)/S235</f>
        <v>0.2216236045008636</v>
      </c>
      <c r="AE241" s="44">
        <f>(T241-T235)/T235</f>
        <v>0.19980785949634391</v>
      </c>
      <c r="AF241" s="39"/>
      <c r="AG241" s="114"/>
      <c r="AH241" s="115"/>
      <c r="AI241" s="115"/>
      <c r="AJ241" s="116"/>
      <c r="AK241" s="40"/>
      <c r="AL241" s="43">
        <f t="shared" si="180"/>
        <v>3.2022327494399816E-2</v>
      </c>
      <c r="AM241" s="34">
        <f t="shared" si="180"/>
        <v>3.0940464106961496E-2</v>
      </c>
      <c r="AN241" s="34">
        <f t="shared" si="180"/>
        <v>3.8448567061827754E-2</v>
      </c>
      <c r="AO241" s="42">
        <f t="shared" si="180"/>
        <v>3.4997581538393607E-2</v>
      </c>
      <c r="AP241" s="45"/>
      <c r="AQ241" s="43">
        <f t="shared" si="181"/>
        <v>0</v>
      </c>
      <c r="AR241" s="34">
        <f t="shared" si="181"/>
        <v>0</v>
      </c>
      <c r="AS241" s="34">
        <f t="shared" si="181"/>
        <v>0</v>
      </c>
      <c r="AT241" s="42">
        <f t="shared" si="181"/>
        <v>0</v>
      </c>
      <c r="AU241" s="40"/>
      <c r="AV241" s="50">
        <f t="shared" si="127"/>
        <v>0</v>
      </c>
      <c r="AW241" s="49">
        <f t="shared" si="128"/>
        <v>0</v>
      </c>
      <c r="AX241" s="49">
        <f t="shared" si="129"/>
        <v>0</v>
      </c>
      <c r="AY241" s="48">
        <f t="shared" si="130"/>
        <v>0</v>
      </c>
      <c r="AZ241" s="40"/>
      <c r="BA241" s="46">
        <f t="shared" si="131"/>
        <v>-2.9752540439937913E-3</v>
      </c>
      <c r="BB241" s="45">
        <f t="shared" si="132"/>
        <v>-4.0571174314321112E-3</v>
      </c>
      <c r="BC241" s="45">
        <f t="shared" si="133"/>
        <v>3.4509855234341469E-3</v>
      </c>
      <c r="BD241" s="47"/>
      <c r="BE241" s="40"/>
      <c r="BF241" s="46">
        <f>(Q241-(MAX($Q$3:Q241)))/(MAX($Q$3:Q241))</f>
        <v>0</v>
      </c>
      <c r="BG241" s="45">
        <f>(R241-(MAX($R$3:R241)))/(MAX($R$3:R241))</f>
        <v>0</v>
      </c>
      <c r="BH241" s="45">
        <f>(S241-(MAX($S$3:S241)))/(MAX($S$3:S241))</f>
        <v>0</v>
      </c>
      <c r="BI241" s="44">
        <f>(T241-(MAX($T$3:T241)))/(MAX($T$3:T241))</f>
        <v>0</v>
      </c>
      <c r="BJ241" s="40"/>
      <c r="BK241" s="46">
        <f t="shared" si="134"/>
        <v>8.0967766751288556E-2</v>
      </c>
      <c r="BL241" s="45">
        <f t="shared" si="135"/>
        <v>8.0679483416495446E-2</v>
      </c>
      <c r="BM241" s="45">
        <f t="shared" si="144"/>
        <v>0.2216236045008636</v>
      </c>
      <c r="BN241" s="44">
        <f t="shared" si="136"/>
        <v>0.19980785949634391</v>
      </c>
      <c r="BO241" s="40"/>
      <c r="BP241" s="37">
        <f t="shared" si="193"/>
        <v>972.41408885976432</v>
      </c>
      <c r="BQ241" s="36">
        <f t="shared" si="193"/>
        <v>1011.2827500315809</v>
      </c>
      <c r="BR241" s="36">
        <f t="shared" si="193"/>
        <v>3152.8324548915834</v>
      </c>
      <c r="BS241" s="38">
        <f t="shared" si="193"/>
        <v>3251.2241472961709</v>
      </c>
      <c r="BT241" s="40"/>
      <c r="BU241" s="46">
        <f t="shared" ref="BU241" si="196">SUMIF(BX241,"&lt;0",AB241)</f>
        <v>0</v>
      </c>
      <c r="BV241" s="45">
        <f t="shared" ref="BV241" si="197">SUMIF(BX241,"&lt;0",AC241)</f>
        <v>0</v>
      </c>
      <c r="BW241" s="45">
        <f t="shared" ref="BW241" si="198">SUMIF(BX241,"&lt;0",AD241)</f>
        <v>0</v>
      </c>
      <c r="BX241" s="44">
        <f t="shared" ref="BX241" si="199">SUMIF(AE241,"&lt;0")</f>
        <v>0</v>
      </c>
      <c r="BY241" s="40"/>
      <c r="BZ241" s="37">
        <f t="shared" si="194"/>
        <v>28.900239437041769</v>
      </c>
      <c r="CA241" s="36">
        <f t="shared" si="194"/>
        <v>29.126374398337354</v>
      </c>
      <c r="CB241" s="36">
        <f t="shared" si="194"/>
        <v>14.233423192086923</v>
      </c>
      <c r="CC241" s="38">
        <f t="shared" si="194"/>
        <v>10.324947881831276</v>
      </c>
    </row>
    <row r="242" spans="1:81">
      <c r="I242" s="35"/>
      <c r="J242" s="31"/>
      <c r="K242" s="34"/>
      <c r="L242" s="34"/>
      <c r="M242" s="34"/>
      <c r="N242" s="34"/>
      <c r="O242" s="34"/>
      <c r="P242"/>
      <c r="Q242" s="335"/>
      <c r="R242" s="336"/>
      <c r="S242" s="336"/>
      <c r="T242" s="335"/>
      <c r="U242" s="26"/>
      <c r="V242" s="31"/>
      <c r="W242" s="32"/>
      <c r="X242" s="26"/>
      <c r="Y242" s="26"/>
      <c r="Z242" s="32"/>
      <c r="AA242" s="31"/>
      <c r="AB242" s="34"/>
      <c r="AC242" s="34"/>
      <c r="AD242" s="34"/>
      <c r="AE242" s="42"/>
      <c r="AF242" s="31"/>
      <c r="AG242" s="29"/>
      <c r="AH242" s="26"/>
      <c r="AI242" s="26"/>
      <c r="AJ242" s="29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5"/>
      <c r="AV242" s="30"/>
      <c r="AW242" s="28"/>
      <c r="AX242" s="28"/>
      <c r="AY242" s="27"/>
      <c r="AZ242" s="25"/>
      <c r="BA242" s="25"/>
      <c r="BB242" s="26"/>
      <c r="BC242" s="26"/>
      <c r="BD242" s="25"/>
      <c r="BE242" s="25"/>
      <c r="BF242" s="25"/>
      <c r="BG242" s="26"/>
      <c r="BH242" s="26"/>
      <c r="BI242" s="25"/>
      <c r="BJ242" s="25"/>
      <c r="BK242" s="29"/>
      <c r="BL242" s="26"/>
      <c r="BM242" s="26"/>
      <c r="BN242" s="29"/>
      <c r="BO242" s="26"/>
      <c r="BP242" s="27"/>
      <c r="BQ242" s="28"/>
      <c r="BR242" s="28"/>
      <c r="BS242" s="27"/>
      <c r="BT242" s="25"/>
      <c r="BU242" s="29"/>
      <c r="BV242" s="26"/>
      <c r="BW242" s="26"/>
      <c r="BX242" s="29"/>
      <c r="BY242" s="26"/>
      <c r="BZ242" s="27"/>
      <c r="CA242" s="28"/>
      <c r="CB242" s="28"/>
      <c r="CC242" s="27"/>
    </row>
    <row r="243" spans="1:81">
      <c r="I243" s="35"/>
      <c r="J243" s="31"/>
      <c r="K243" s="34"/>
      <c r="L243" s="34"/>
      <c r="M243" s="34"/>
      <c r="N243" s="34"/>
      <c r="O243" s="34"/>
      <c r="P243"/>
      <c r="Q243" s="335"/>
      <c r="R243" s="336"/>
      <c r="S243" s="336"/>
      <c r="T243" s="335"/>
      <c r="U243" s="26"/>
      <c r="V243" s="31"/>
      <c r="W243" s="32"/>
      <c r="X243" s="26"/>
      <c r="Y243" s="26"/>
      <c r="Z243" s="32"/>
      <c r="AA243" s="31"/>
      <c r="AB243" s="34"/>
      <c r="AC243" s="34"/>
      <c r="AD243" s="34"/>
      <c r="AE243" s="42"/>
      <c r="AF243" s="31"/>
      <c r="AG243" s="29"/>
      <c r="AH243" s="26"/>
      <c r="AI243" s="26"/>
      <c r="AJ243" s="29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5"/>
      <c r="AV243" s="30"/>
      <c r="AW243" s="28"/>
      <c r="AX243" s="28"/>
      <c r="AY243" s="27"/>
      <c r="AZ243" s="25"/>
      <c r="BA243" s="25"/>
      <c r="BB243" s="26"/>
      <c r="BC243" s="26"/>
      <c r="BD243" s="25"/>
      <c r="BE243" s="25"/>
      <c r="BF243" s="25"/>
      <c r="BG243" s="26"/>
      <c r="BH243" s="26"/>
      <c r="BI243" s="25"/>
      <c r="BJ243" s="25"/>
      <c r="BK243" s="29"/>
      <c r="BL243" s="26"/>
      <c r="BM243" s="26"/>
      <c r="BN243" s="29"/>
      <c r="BO243" s="26"/>
      <c r="BP243" s="27"/>
      <c r="BQ243" s="28"/>
      <c r="BR243" s="28"/>
      <c r="BS243" s="27"/>
      <c r="BT243" s="25"/>
      <c r="BU243" s="29"/>
      <c r="BV243" s="26"/>
      <c r="BW243" s="26"/>
      <c r="BX243" s="29"/>
      <c r="BY243" s="26"/>
      <c r="BZ243" s="27"/>
      <c r="CA243" s="28"/>
      <c r="CB243" s="28"/>
      <c r="CC243" s="27"/>
    </row>
    <row r="244" spans="1:81">
      <c r="I244" s="35"/>
      <c r="J244" s="31"/>
      <c r="K244" s="34"/>
      <c r="L244" s="34"/>
      <c r="M244" s="34"/>
      <c r="N244" s="34"/>
      <c r="O244" s="34"/>
      <c r="P244"/>
      <c r="Q244" s="335"/>
      <c r="R244" s="336"/>
      <c r="S244" s="336"/>
      <c r="T244" s="335"/>
      <c r="U244" s="26"/>
      <c r="V244" s="31"/>
      <c r="W244" s="32"/>
      <c r="X244" s="26"/>
      <c r="Y244" s="26"/>
      <c r="Z244" s="32"/>
      <c r="AA244" s="31"/>
      <c r="AB244" s="34"/>
      <c r="AC244" s="34"/>
      <c r="AD244" s="34"/>
      <c r="AE244" s="42"/>
      <c r="AF244" s="31"/>
      <c r="AG244" s="29"/>
      <c r="AH244" s="26"/>
      <c r="AI244" s="26"/>
      <c r="AJ244" s="29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5"/>
      <c r="AV244" s="30"/>
      <c r="AW244" s="28"/>
      <c r="AX244" s="28"/>
      <c r="AY244" s="27"/>
      <c r="AZ244" s="25"/>
      <c r="BA244" s="25"/>
      <c r="BB244" s="26"/>
      <c r="BC244" s="26"/>
      <c r="BD244" s="25"/>
      <c r="BE244" s="25"/>
      <c r="BF244" s="25"/>
      <c r="BG244" s="26"/>
      <c r="BH244" s="26"/>
      <c r="BI244" s="25"/>
      <c r="BJ244" s="25"/>
      <c r="BK244" s="29"/>
      <c r="BL244" s="26"/>
      <c r="BM244" s="26"/>
      <c r="BN244" s="29"/>
      <c r="BO244" s="26"/>
      <c r="BP244" s="27"/>
      <c r="BQ244" s="28"/>
      <c r="BR244" s="28"/>
      <c r="BS244" s="27"/>
      <c r="BT244" s="25"/>
      <c r="BU244" s="29"/>
      <c r="BV244" s="26"/>
      <c r="BW244" s="26"/>
      <c r="BX244" s="29"/>
      <c r="BY244" s="26"/>
      <c r="BZ244" s="27"/>
      <c r="CA244" s="28"/>
      <c r="CB244" s="28"/>
      <c r="CC244" s="27"/>
    </row>
    <row r="245" spans="1:81">
      <c r="I245" s="35"/>
      <c r="J245" s="31"/>
      <c r="K245" s="34"/>
      <c r="L245" s="34"/>
      <c r="M245" s="34"/>
      <c r="N245" s="34"/>
      <c r="O245" s="34"/>
      <c r="P245"/>
      <c r="Q245" s="33"/>
      <c r="R245" s="26"/>
      <c r="S245" s="26"/>
      <c r="T245" s="33"/>
      <c r="U245" s="26"/>
      <c r="V245" s="31"/>
      <c r="W245" s="32"/>
      <c r="X245" s="26"/>
      <c r="Y245" s="26"/>
      <c r="Z245" s="32"/>
      <c r="AA245" s="31"/>
      <c r="AB245" s="34"/>
      <c r="AC245" s="34"/>
      <c r="AD245" s="34"/>
      <c r="AE245" s="42"/>
      <c r="AF245" s="31"/>
      <c r="AG245" s="29"/>
      <c r="AH245" s="26"/>
      <c r="AI245" s="26"/>
      <c r="AJ245" s="29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5"/>
      <c r="AV245" s="30"/>
      <c r="AW245" s="28"/>
      <c r="AX245" s="28"/>
      <c r="AY245" s="27"/>
      <c r="AZ245" s="25"/>
      <c r="BA245" s="25"/>
      <c r="BB245" s="26"/>
      <c r="BC245" s="26"/>
      <c r="BD245" s="25"/>
      <c r="BE245" s="25"/>
      <c r="BF245" s="25"/>
      <c r="BG245" s="26"/>
      <c r="BH245" s="26"/>
      <c r="BI245" s="25"/>
      <c r="BJ245" s="25"/>
      <c r="BK245" s="29"/>
      <c r="BL245" s="26"/>
      <c r="BM245" s="26"/>
      <c r="BN245" s="29"/>
      <c r="BO245" s="26"/>
      <c r="BP245" s="27"/>
      <c r="BQ245" s="28"/>
      <c r="BR245" s="28"/>
      <c r="BS245" s="27"/>
      <c r="BT245" s="25"/>
      <c r="BU245" s="29"/>
      <c r="BV245" s="26"/>
      <c r="BW245" s="26"/>
      <c r="BX245" s="29"/>
      <c r="BY245" s="26"/>
      <c r="BZ245" s="27"/>
      <c r="CA245" s="28"/>
      <c r="CB245" s="28"/>
      <c r="CC245" s="27"/>
    </row>
    <row r="246" spans="1:81">
      <c r="I246" s="35"/>
      <c r="J246" s="31"/>
      <c r="K246" s="34"/>
      <c r="L246" s="34"/>
      <c r="M246" s="34"/>
      <c r="N246" s="34"/>
      <c r="O246" s="34"/>
      <c r="P246"/>
      <c r="Q246" s="33"/>
      <c r="R246" s="26"/>
      <c r="S246" s="26"/>
      <c r="T246" s="33"/>
      <c r="U246" s="26"/>
      <c r="V246" s="31"/>
      <c r="W246" s="32"/>
      <c r="X246" s="26"/>
      <c r="Y246" s="26"/>
      <c r="Z246" s="32"/>
      <c r="AA246" s="31"/>
      <c r="AB246" s="34"/>
      <c r="AC246" s="34"/>
      <c r="AD246" s="34"/>
      <c r="AE246" s="42"/>
      <c r="AF246" s="31"/>
      <c r="AG246" s="29"/>
      <c r="AH246" s="26"/>
      <c r="AI246" s="26"/>
      <c r="AJ246" s="29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5"/>
      <c r="AV246" s="30"/>
      <c r="AW246" s="28"/>
      <c r="AX246" s="28"/>
      <c r="AY246" s="27"/>
      <c r="AZ246" s="25"/>
      <c r="BA246" s="25"/>
      <c r="BB246" s="26"/>
      <c r="BC246" s="26"/>
      <c r="BD246" s="25"/>
      <c r="BE246" s="25"/>
      <c r="BF246" s="25"/>
      <c r="BG246" s="26"/>
      <c r="BH246" s="26"/>
      <c r="BI246" s="25"/>
      <c r="BJ246" s="25"/>
      <c r="BK246" s="29"/>
      <c r="BL246" s="26"/>
      <c r="BM246" s="26"/>
      <c r="BN246" s="29"/>
      <c r="BO246" s="26"/>
      <c r="BP246" s="27"/>
      <c r="BQ246" s="28"/>
      <c r="BR246" s="28"/>
      <c r="BS246" s="27"/>
      <c r="BT246" s="25"/>
      <c r="BU246" s="29"/>
      <c r="BV246" s="26"/>
      <c r="BW246" s="26"/>
      <c r="BX246" s="29"/>
      <c r="BY246" s="26"/>
      <c r="BZ246" s="27"/>
      <c r="CA246" s="28"/>
      <c r="CB246" s="28"/>
      <c r="CC246" s="27"/>
    </row>
    <row r="247" spans="1:81">
      <c r="I247" s="35"/>
      <c r="J247" s="31"/>
      <c r="K247" s="34"/>
      <c r="L247" s="34"/>
      <c r="M247" s="34"/>
      <c r="N247" s="34"/>
      <c r="O247" s="34"/>
      <c r="P247"/>
      <c r="Q247" s="33"/>
      <c r="R247" s="26"/>
      <c r="S247" s="26"/>
      <c r="T247" s="33"/>
      <c r="U247" s="26"/>
      <c r="V247" s="31"/>
      <c r="W247" s="32"/>
      <c r="X247" s="26"/>
      <c r="Y247" s="26"/>
      <c r="Z247" s="32"/>
      <c r="AA247" s="31"/>
      <c r="AB247" s="34"/>
      <c r="AC247" s="34"/>
      <c r="AD247" s="34"/>
      <c r="AE247" s="42"/>
      <c r="AF247" s="31"/>
      <c r="AG247" s="29"/>
      <c r="AH247" s="26"/>
      <c r="AI247" s="26"/>
      <c r="AJ247" s="29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5"/>
      <c r="AV247" s="30"/>
      <c r="AW247" s="28"/>
      <c r="AX247" s="28"/>
      <c r="AY247" s="27"/>
      <c r="AZ247" s="25"/>
      <c r="BA247" s="25"/>
      <c r="BB247" s="26"/>
      <c r="BC247" s="26"/>
      <c r="BD247" s="25"/>
      <c r="BE247" s="25"/>
      <c r="BF247" s="25"/>
      <c r="BG247" s="26"/>
      <c r="BH247" s="26"/>
      <c r="BI247" s="25"/>
      <c r="BJ247" s="25"/>
      <c r="BK247" s="29"/>
      <c r="BL247" s="26"/>
      <c r="BM247" s="26"/>
      <c r="BN247" s="29"/>
      <c r="BO247" s="26"/>
      <c r="BP247" s="27"/>
      <c r="BQ247" s="28"/>
      <c r="BR247" s="28"/>
      <c r="BS247" s="27"/>
      <c r="BT247" s="25"/>
      <c r="BU247" s="29"/>
      <c r="BV247" s="26"/>
      <c r="BW247" s="26"/>
      <c r="BX247" s="29"/>
      <c r="BY247" s="26"/>
      <c r="BZ247" s="27"/>
      <c r="CA247" s="28"/>
      <c r="CB247" s="28"/>
      <c r="CC247" s="27"/>
    </row>
    <row r="248" spans="1:81" s="26" customFormat="1">
      <c r="A248"/>
      <c r="B248" s="25"/>
      <c r="C248" s="24"/>
      <c r="D248" s="24"/>
      <c r="E248" s="24"/>
      <c r="F248" s="24"/>
      <c r="G248" s="24"/>
      <c r="H248"/>
      <c r="I248" s="35"/>
      <c r="J248" s="31"/>
      <c r="K248" s="34"/>
      <c r="L248" s="34"/>
      <c r="M248" s="34"/>
      <c r="N248" s="34"/>
      <c r="O248" s="34"/>
      <c r="P248"/>
      <c r="Q248" s="33"/>
      <c r="T248" s="33"/>
      <c r="V248" s="31"/>
      <c r="W248" s="32"/>
      <c r="Z248" s="32"/>
      <c r="AA248" s="31"/>
      <c r="AB248" s="34"/>
      <c r="AC248" s="34"/>
      <c r="AD248" s="34"/>
      <c r="AE248" s="42"/>
      <c r="AF248" s="31"/>
      <c r="AG248" s="29"/>
      <c r="AJ248" s="29"/>
      <c r="AU248" s="25"/>
      <c r="AV248" s="30"/>
      <c r="AW248" s="28"/>
      <c r="AX248" s="28"/>
      <c r="AY248" s="27"/>
      <c r="AZ248" s="25"/>
      <c r="BA248" s="25"/>
      <c r="BD248" s="25"/>
      <c r="BE248" s="25"/>
      <c r="BF248" s="25"/>
      <c r="BI248" s="25"/>
      <c r="BJ248" s="25"/>
      <c r="BK248" s="29"/>
      <c r="BN248" s="29"/>
      <c r="BP248" s="27"/>
      <c r="BQ248" s="28"/>
      <c r="BR248" s="28"/>
      <c r="BS248" s="27"/>
      <c r="BT248" s="25"/>
      <c r="BU248" s="29"/>
      <c r="BX248" s="29"/>
      <c r="BZ248" s="27"/>
      <c r="CA248" s="28"/>
      <c r="CB248" s="28"/>
      <c r="CC248" s="27"/>
    </row>
    <row r="249" spans="1:81" s="26" customFormat="1">
      <c r="A249"/>
      <c r="B249" s="25"/>
      <c r="C249" s="24"/>
      <c r="D249" s="24"/>
      <c r="E249" s="24"/>
      <c r="F249" s="24"/>
      <c r="G249" s="24"/>
      <c r="H249"/>
      <c r="I249" s="35"/>
      <c r="J249" s="31"/>
      <c r="K249" s="34"/>
      <c r="L249" s="34"/>
      <c r="M249" s="34"/>
      <c r="N249" s="34"/>
      <c r="O249" s="34"/>
      <c r="P249"/>
      <c r="Q249" s="33"/>
      <c r="T249" s="33"/>
      <c r="V249" s="31"/>
      <c r="W249" s="32"/>
      <c r="Z249" s="32"/>
      <c r="AA249" s="31"/>
      <c r="AB249" s="34"/>
      <c r="AC249" s="34"/>
      <c r="AD249" s="34"/>
      <c r="AE249" s="42"/>
      <c r="AF249" s="31"/>
      <c r="AG249" s="29"/>
      <c r="AJ249" s="29"/>
      <c r="AU249" s="25"/>
      <c r="AV249" s="30"/>
      <c r="AW249" s="28"/>
      <c r="AX249" s="28"/>
      <c r="AY249" s="27"/>
      <c r="AZ249" s="25"/>
      <c r="BA249" s="25"/>
      <c r="BD249" s="25"/>
      <c r="BE249" s="25"/>
      <c r="BF249" s="25"/>
      <c r="BI249" s="25"/>
      <c r="BJ249" s="25"/>
      <c r="BK249" s="29"/>
      <c r="BN249" s="29"/>
      <c r="BP249" s="27"/>
      <c r="BQ249" s="28"/>
      <c r="BR249" s="28"/>
      <c r="BS249" s="27"/>
      <c r="BT249" s="25"/>
      <c r="BU249" s="29"/>
      <c r="BX249" s="29"/>
      <c r="BZ249" s="27"/>
      <c r="CA249" s="28"/>
      <c r="CB249" s="28"/>
      <c r="CC249" s="27"/>
    </row>
    <row r="250" spans="1:81" s="26" customFormat="1">
      <c r="A250"/>
      <c r="B250" s="25"/>
      <c r="C250" s="24"/>
      <c r="D250" s="24"/>
      <c r="E250" s="24"/>
      <c r="F250" s="24"/>
      <c r="G250" s="24"/>
      <c r="H250"/>
      <c r="I250" s="35"/>
      <c r="J250" s="31"/>
      <c r="K250" s="34"/>
      <c r="L250" s="34"/>
      <c r="M250" s="34"/>
      <c r="N250" s="34"/>
      <c r="O250" s="34"/>
      <c r="P250"/>
      <c r="Q250" s="33"/>
      <c r="T250" s="33"/>
      <c r="V250" s="31"/>
      <c r="W250" s="32"/>
      <c r="Z250" s="32"/>
      <c r="AA250" s="31"/>
      <c r="AB250" s="34"/>
      <c r="AC250" s="34"/>
      <c r="AD250" s="34"/>
      <c r="AE250" s="42"/>
      <c r="AF250" s="31"/>
      <c r="AG250" s="29"/>
      <c r="AJ250" s="29"/>
      <c r="AU250" s="25"/>
      <c r="AV250" s="30"/>
      <c r="AW250" s="28"/>
      <c r="AX250" s="28"/>
      <c r="AY250" s="27"/>
      <c r="AZ250" s="25"/>
      <c r="BA250" s="25"/>
      <c r="BD250" s="25"/>
      <c r="BE250" s="25"/>
      <c r="BF250" s="25"/>
      <c r="BI250" s="25"/>
      <c r="BJ250" s="25"/>
      <c r="BK250" s="29"/>
      <c r="BN250" s="29"/>
      <c r="BP250" s="27"/>
      <c r="BQ250" s="28"/>
      <c r="BR250" s="28"/>
      <c r="BS250" s="27"/>
      <c r="BT250" s="25"/>
      <c r="BU250" s="29"/>
      <c r="BX250" s="29"/>
      <c r="BZ250" s="27"/>
      <c r="CA250" s="28"/>
      <c r="CB250" s="28"/>
      <c r="CC250" s="27"/>
    </row>
    <row r="251" spans="1:81" s="26" customFormat="1">
      <c r="A251"/>
      <c r="B251" s="25"/>
      <c r="C251" s="24"/>
      <c r="D251" s="24"/>
      <c r="E251" s="24"/>
      <c r="F251" s="24"/>
      <c r="G251" s="24"/>
      <c r="H251"/>
      <c r="I251" s="35"/>
      <c r="J251" s="31"/>
      <c r="K251" s="34"/>
      <c r="L251" s="34"/>
      <c r="M251" s="34"/>
      <c r="N251" s="34"/>
      <c r="O251" s="34"/>
      <c r="P251"/>
      <c r="Q251" s="33"/>
      <c r="T251" s="33"/>
      <c r="V251" s="31"/>
      <c r="W251" s="32"/>
      <c r="Z251" s="32"/>
      <c r="AA251" s="31"/>
      <c r="AB251" s="34"/>
      <c r="AC251" s="34"/>
      <c r="AD251" s="34"/>
      <c r="AE251" s="42"/>
      <c r="AF251" s="31"/>
      <c r="AG251" s="29"/>
      <c r="AJ251" s="29"/>
      <c r="AU251" s="25"/>
      <c r="AV251" s="30"/>
      <c r="AW251" s="28"/>
      <c r="AX251" s="28"/>
      <c r="AY251" s="27"/>
      <c r="AZ251" s="25"/>
      <c r="BA251" s="25"/>
      <c r="BD251" s="25"/>
      <c r="BE251" s="25"/>
      <c r="BF251" s="25"/>
      <c r="BI251" s="25"/>
      <c r="BJ251" s="25"/>
      <c r="BK251" s="29"/>
      <c r="BN251" s="29"/>
      <c r="BP251" s="27"/>
      <c r="BQ251" s="28"/>
      <c r="BR251" s="28"/>
      <c r="BS251" s="27"/>
      <c r="BT251" s="25"/>
      <c r="BU251" s="29"/>
      <c r="BX251" s="29"/>
      <c r="BZ251" s="27"/>
      <c r="CA251" s="28"/>
      <c r="CB251" s="28"/>
      <c r="CC251" s="27"/>
    </row>
    <row r="252" spans="1:81" s="26" customFormat="1">
      <c r="A252"/>
      <c r="B252" s="25"/>
      <c r="C252" s="24"/>
      <c r="D252" s="24"/>
      <c r="E252" s="24"/>
      <c r="F252" s="24"/>
      <c r="G252" s="24"/>
      <c r="H252"/>
      <c r="I252" s="35"/>
      <c r="J252" s="31"/>
      <c r="K252" s="34"/>
      <c r="L252" s="34"/>
      <c r="M252" s="34"/>
      <c r="N252" s="34"/>
      <c r="O252" s="34"/>
      <c r="P252"/>
      <c r="Q252" s="33"/>
      <c r="T252" s="33"/>
      <c r="V252" s="31"/>
      <c r="W252" s="32"/>
      <c r="Z252" s="32"/>
      <c r="AA252" s="31"/>
      <c r="AB252" s="34"/>
      <c r="AC252" s="34"/>
      <c r="AD252" s="34"/>
      <c r="AE252" s="42"/>
      <c r="AF252" s="31"/>
      <c r="AG252" s="29"/>
      <c r="AJ252" s="29"/>
      <c r="AU252" s="25"/>
      <c r="AV252" s="30"/>
      <c r="AW252" s="28"/>
      <c r="AX252" s="28"/>
      <c r="AY252" s="27"/>
      <c r="AZ252" s="25"/>
      <c r="BA252" s="25"/>
      <c r="BD252" s="25"/>
      <c r="BE252" s="25"/>
      <c r="BF252" s="25"/>
      <c r="BI252" s="25"/>
      <c r="BJ252" s="25"/>
      <c r="BK252" s="29"/>
      <c r="BN252" s="29"/>
      <c r="BP252" s="27"/>
      <c r="BQ252" s="28"/>
      <c r="BR252" s="28"/>
      <c r="BS252" s="27"/>
      <c r="BT252" s="25"/>
      <c r="BU252" s="29"/>
      <c r="BX252" s="29"/>
      <c r="BZ252" s="27"/>
      <c r="CA252" s="28"/>
      <c r="CB252" s="28"/>
      <c r="CC252" s="27"/>
    </row>
    <row r="253" spans="1:81" s="26" customFormat="1">
      <c r="A253"/>
      <c r="B253" s="25"/>
      <c r="C253" s="24"/>
      <c r="D253" s="24"/>
      <c r="E253" s="24"/>
      <c r="F253" s="24"/>
      <c r="G253" s="24"/>
      <c r="H253"/>
      <c r="I253" s="35"/>
      <c r="J253" s="31"/>
      <c r="K253" s="34"/>
      <c r="L253" s="34"/>
      <c r="M253" s="34"/>
      <c r="N253" s="34"/>
      <c r="O253" s="34"/>
      <c r="P253"/>
      <c r="Q253" s="33"/>
      <c r="T253" s="33"/>
      <c r="V253" s="31"/>
      <c r="W253" s="32"/>
      <c r="Z253" s="32"/>
      <c r="AA253" s="31"/>
      <c r="AB253" s="34"/>
      <c r="AC253" s="34"/>
      <c r="AD253" s="34"/>
      <c r="AE253" s="42"/>
      <c r="AF253" s="31"/>
      <c r="AG253" s="29"/>
      <c r="AJ253" s="29"/>
      <c r="AU253" s="25"/>
      <c r="AV253" s="30"/>
      <c r="AW253" s="28"/>
      <c r="AX253" s="28"/>
      <c r="AY253" s="27"/>
      <c r="AZ253" s="25"/>
      <c r="BA253" s="25"/>
      <c r="BD253" s="25"/>
      <c r="BE253" s="25"/>
      <c r="BF253" s="25"/>
      <c r="BI253" s="25"/>
      <c r="BJ253" s="25"/>
      <c r="BK253" s="29"/>
      <c r="BN253" s="29"/>
      <c r="BP253" s="27"/>
      <c r="BQ253" s="28"/>
      <c r="BR253" s="28"/>
      <c r="BS253" s="27"/>
      <c r="BT253" s="25"/>
      <c r="BU253" s="29"/>
      <c r="BX253" s="29"/>
      <c r="BZ253" s="27"/>
      <c r="CA253" s="28"/>
      <c r="CB253" s="28"/>
      <c r="CC253" s="27"/>
    </row>
    <row r="254" spans="1:81" s="26" customFormat="1">
      <c r="A254"/>
      <c r="B254" s="25"/>
      <c r="C254" s="24"/>
      <c r="D254" s="24"/>
      <c r="E254" s="24"/>
      <c r="F254" s="24"/>
      <c r="G254" s="24"/>
      <c r="H254"/>
      <c r="I254" s="35"/>
      <c r="J254" s="31"/>
      <c r="K254" s="34"/>
      <c r="L254" s="34"/>
      <c r="M254" s="34"/>
      <c r="N254" s="34"/>
      <c r="O254" s="34"/>
      <c r="P254"/>
      <c r="Q254" s="33"/>
      <c r="T254" s="33"/>
      <c r="V254" s="31"/>
      <c r="W254" s="32"/>
      <c r="Z254" s="32"/>
      <c r="AA254" s="31"/>
      <c r="AB254" s="34"/>
      <c r="AC254" s="34"/>
      <c r="AD254" s="34"/>
      <c r="AE254" s="42"/>
      <c r="AF254" s="31"/>
      <c r="AG254" s="29"/>
      <c r="AJ254" s="29"/>
      <c r="AU254" s="25"/>
      <c r="AV254" s="30"/>
      <c r="AW254" s="28"/>
      <c r="AX254" s="28"/>
      <c r="AY254" s="27"/>
      <c r="AZ254" s="25"/>
      <c r="BA254" s="25"/>
      <c r="BD254" s="25"/>
      <c r="BE254" s="25"/>
      <c r="BF254" s="25"/>
      <c r="BI254" s="25"/>
      <c r="BJ254" s="25"/>
      <c r="BK254" s="29"/>
      <c r="BN254" s="29"/>
      <c r="BP254" s="27"/>
      <c r="BQ254" s="28"/>
      <c r="BR254" s="28"/>
      <c r="BS254" s="27"/>
      <c r="BT254" s="25"/>
      <c r="BU254" s="29"/>
      <c r="BX254" s="29"/>
      <c r="BZ254" s="27"/>
      <c r="CA254" s="28"/>
      <c r="CB254" s="28"/>
      <c r="CC254" s="27"/>
    </row>
    <row r="255" spans="1:81">
      <c r="I255" s="35"/>
      <c r="J255" s="31"/>
      <c r="K255" s="34"/>
      <c r="L255" s="34"/>
      <c r="M255" s="34"/>
      <c r="N255" s="34"/>
      <c r="O255" s="34"/>
      <c r="P255"/>
      <c r="Q255" s="33"/>
      <c r="R255" s="26"/>
      <c r="S255" s="26"/>
      <c r="T255" s="33"/>
      <c r="U255" s="26"/>
      <c r="V255" s="31"/>
      <c r="W255" s="32"/>
      <c r="X255" s="26"/>
      <c r="Y255" s="26"/>
      <c r="Z255" s="32"/>
      <c r="AA255" s="31"/>
      <c r="AB255" s="34"/>
      <c r="AC255" s="34"/>
      <c r="AD255" s="34"/>
      <c r="AE255" s="42"/>
      <c r="AF255" s="31"/>
      <c r="AG255" s="29"/>
      <c r="AH255" s="26"/>
      <c r="AI255" s="26"/>
      <c r="AJ255" s="29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5"/>
      <c r="AV255" s="30"/>
      <c r="AW255" s="28"/>
      <c r="AX255" s="28"/>
      <c r="AY255" s="27"/>
      <c r="AZ255" s="25"/>
      <c r="BA255" s="25"/>
      <c r="BB255" s="26"/>
      <c r="BC255" s="26"/>
      <c r="BD255" s="25"/>
      <c r="BE255" s="25"/>
      <c r="BF255" s="25"/>
      <c r="BG255" s="26"/>
      <c r="BH255" s="26"/>
      <c r="BI255" s="25"/>
      <c r="BJ255" s="25"/>
      <c r="BK255" s="29"/>
      <c r="BL255" s="26"/>
      <c r="BM255" s="26"/>
      <c r="BN255" s="29"/>
      <c r="BO255" s="26"/>
      <c r="BP255" s="27"/>
      <c r="BQ255" s="28"/>
      <c r="BR255" s="28"/>
      <c r="BS255" s="27"/>
      <c r="BT255" s="25"/>
      <c r="BU255" s="29"/>
      <c r="BV255" s="26"/>
      <c r="BW255" s="26"/>
      <c r="BX255" s="29"/>
      <c r="BY255" s="26"/>
      <c r="BZ255" s="27"/>
      <c r="CA255" s="28"/>
      <c r="CB255" s="28"/>
      <c r="CC255" s="27"/>
    </row>
    <row r="256" spans="1:81">
      <c r="I256" s="35"/>
      <c r="J256" s="31"/>
      <c r="K256" s="34"/>
      <c r="L256" s="34"/>
      <c r="M256" s="34"/>
      <c r="N256" s="34"/>
      <c r="O256" s="34"/>
      <c r="P256"/>
      <c r="Q256" s="33"/>
      <c r="R256" s="26"/>
      <c r="S256" s="26"/>
      <c r="T256" s="33"/>
      <c r="U256" s="26"/>
      <c r="V256" s="31"/>
      <c r="W256" s="32"/>
      <c r="X256" s="26"/>
      <c r="Y256" s="26"/>
      <c r="Z256" s="32"/>
      <c r="AA256" s="31"/>
      <c r="AB256" s="34"/>
      <c r="AC256" s="34"/>
      <c r="AD256" s="34"/>
      <c r="AE256" s="42"/>
      <c r="AF256" s="31"/>
      <c r="AG256" s="29"/>
      <c r="AH256" s="26"/>
      <c r="AI256" s="26"/>
      <c r="AJ256" s="29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5"/>
      <c r="AV256" s="30"/>
      <c r="AW256" s="28"/>
      <c r="AX256" s="28"/>
      <c r="AY256" s="27"/>
      <c r="AZ256" s="25"/>
      <c r="BA256" s="25"/>
      <c r="BB256" s="26"/>
      <c r="BC256" s="26"/>
      <c r="BD256" s="25"/>
      <c r="BE256" s="25"/>
      <c r="BF256" s="25"/>
      <c r="BG256" s="26"/>
      <c r="BH256" s="26"/>
      <c r="BI256" s="25"/>
      <c r="BJ256" s="25"/>
      <c r="BK256" s="29"/>
      <c r="BL256" s="26"/>
      <c r="BM256" s="26"/>
      <c r="BN256" s="29"/>
      <c r="BO256" s="26"/>
      <c r="BP256" s="27"/>
      <c r="BQ256" s="28"/>
      <c r="BR256" s="28"/>
      <c r="BS256" s="27"/>
      <c r="BT256" s="25"/>
      <c r="BU256" s="29"/>
      <c r="BV256" s="26"/>
      <c r="BW256" s="26"/>
      <c r="BX256" s="29"/>
      <c r="BY256" s="26"/>
      <c r="BZ256" s="27"/>
      <c r="CA256" s="28"/>
      <c r="CB256" s="28"/>
      <c r="CC256" s="27"/>
    </row>
    <row r="257" spans="9:81">
      <c r="I257" s="35"/>
      <c r="J257" s="31"/>
      <c r="K257" s="34"/>
      <c r="L257" s="34"/>
      <c r="M257" s="34"/>
      <c r="N257" s="34"/>
      <c r="O257" s="34"/>
      <c r="P257"/>
      <c r="Q257" s="33"/>
      <c r="R257" s="26"/>
      <c r="S257" s="26"/>
      <c r="T257" s="33"/>
      <c r="U257" s="26"/>
      <c r="V257" s="31"/>
      <c r="W257" s="32"/>
      <c r="X257" s="26"/>
      <c r="Y257" s="26"/>
      <c r="Z257" s="32"/>
      <c r="AA257" s="31"/>
      <c r="AB257" s="34"/>
      <c r="AC257" s="34"/>
      <c r="AD257" s="34"/>
      <c r="AE257" s="42"/>
      <c r="AF257" s="31"/>
      <c r="AG257" s="29"/>
      <c r="AH257" s="26"/>
      <c r="AI257" s="26"/>
      <c r="AJ257" s="29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5"/>
      <c r="AV257" s="30"/>
      <c r="AW257" s="28"/>
      <c r="AX257" s="28"/>
      <c r="AY257" s="27"/>
      <c r="AZ257" s="25"/>
      <c r="BA257" s="25"/>
      <c r="BB257" s="26"/>
      <c r="BC257" s="26"/>
      <c r="BD257" s="25"/>
      <c r="BE257" s="25"/>
      <c r="BF257" s="25"/>
      <c r="BG257" s="26"/>
      <c r="BH257" s="26"/>
      <c r="BI257" s="25"/>
      <c r="BJ257" s="25"/>
      <c r="BK257" s="29"/>
      <c r="BL257" s="26"/>
      <c r="BM257" s="26"/>
      <c r="BN257" s="29"/>
      <c r="BO257" s="26"/>
      <c r="BP257" s="27"/>
      <c r="BQ257" s="28"/>
      <c r="BR257" s="28"/>
      <c r="BS257" s="27"/>
      <c r="BT257" s="25"/>
      <c r="BU257" s="29"/>
      <c r="BV257" s="26"/>
      <c r="BW257" s="26"/>
      <c r="BX257" s="29"/>
      <c r="BY257" s="26"/>
      <c r="BZ257" s="27"/>
      <c r="CA257" s="28"/>
      <c r="CB257" s="28"/>
      <c r="CC257" s="27"/>
    </row>
    <row r="258" spans="9:81">
      <c r="I258" s="35"/>
      <c r="J258" s="31"/>
      <c r="K258" s="34"/>
      <c r="L258" s="34"/>
      <c r="M258" s="34"/>
      <c r="N258" s="34"/>
      <c r="O258" s="34"/>
      <c r="P258"/>
      <c r="Q258" s="33"/>
      <c r="R258" s="26"/>
      <c r="S258" s="26"/>
      <c r="T258" s="33"/>
      <c r="U258" s="26"/>
      <c r="V258" s="31"/>
      <c r="W258" s="32"/>
      <c r="X258" s="26"/>
      <c r="Y258" s="26"/>
      <c r="Z258" s="32"/>
      <c r="AA258" s="31"/>
      <c r="AB258" s="34"/>
      <c r="AC258" s="34"/>
      <c r="AD258" s="34"/>
      <c r="AE258" s="42"/>
      <c r="AF258" s="31"/>
      <c r="AG258" s="29"/>
      <c r="AH258" s="26"/>
      <c r="AI258" s="26"/>
      <c r="AJ258" s="29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5"/>
      <c r="AV258" s="30"/>
      <c r="AW258" s="28"/>
      <c r="AX258" s="28"/>
      <c r="AY258" s="27"/>
      <c r="AZ258" s="25"/>
      <c r="BA258" s="25"/>
      <c r="BB258" s="26"/>
      <c r="BC258" s="26"/>
      <c r="BD258" s="25"/>
      <c r="BE258" s="25"/>
      <c r="BF258" s="25"/>
      <c r="BG258" s="26"/>
      <c r="BH258" s="26"/>
      <c r="BI258" s="25"/>
      <c r="BJ258" s="25"/>
      <c r="BK258" s="29"/>
      <c r="BL258" s="26"/>
      <c r="BM258" s="26"/>
      <c r="BN258" s="29"/>
      <c r="BO258" s="26"/>
      <c r="BP258" s="27"/>
      <c r="BQ258" s="28"/>
      <c r="BR258" s="28"/>
      <c r="BS258" s="27"/>
      <c r="BT258" s="25"/>
      <c r="BU258" s="29"/>
      <c r="BV258" s="26"/>
      <c r="BW258" s="26"/>
      <c r="BX258" s="29"/>
      <c r="BY258" s="26"/>
      <c r="BZ258" s="27"/>
      <c r="CA258" s="28"/>
      <c r="CB258" s="28"/>
      <c r="CC258" s="27"/>
    </row>
    <row r="259" spans="9:81">
      <c r="I259" s="35"/>
      <c r="J259" s="31"/>
      <c r="K259" s="34"/>
      <c r="L259" s="34"/>
      <c r="M259" s="34"/>
      <c r="N259" s="34"/>
      <c r="O259" s="34"/>
      <c r="P259"/>
      <c r="Q259" s="33"/>
      <c r="R259" s="26"/>
      <c r="S259" s="26"/>
      <c r="T259" s="33"/>
      <c r="U259" s="26"/>
      <c r="V259" s="31"/>
      <c r="W259" s="32"/>
      <c r="X259" s="26"/>
      <c r="Y259" s="26"/>
      <c r="Z259" s="32"/>
      <c r="AA259" s="31"/>
      <c r="AB259" s="34"/>
      <c r="AC259" s="34"/>
      <c r="AD259" s="34"/>
      <c r="AE259" s="42"/>
      <c r="AF259" s="31"/>
      <c r="AG259" s="29"/>
      <c r="AH259" s="26"/>
      <c r="AI259" s="26"/>
      <c r="AJ259" s="29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5"/>
      <c r="AV259" s="30"/>
      <c r="AW259" s="28"/>
      <c r="AX259" s="28"/>
      <c r="AY259" s="27"/>
      <c r="AZ259" s="25"/>
      <c r="BA259" s="25"/>
      <c r="BB259" s="26"/>
      <c r="BC259" s="26"/>
      <c r="BD259" s="25"/>
      <c r="BE259" s="25"/>
      <c r="BF259" s="25"/>
      <c r="BG259" s="26"/>
      <c r="BH259" s="26"/>
      <c r="BI259" s="25"/>
      <c r="BJ259" s="25"/>
      <c r="BK259" s="29"/>
      <c r="BL259" s="26"/>
      <c r="BM259" s="26"/>
      <c r="BN259" s="29"/>
      <c r="BO259" s="26"/>
      <c r="BP259" s="27"/>
      <c r="BQ259" s="28"/>
      <c r="BR259" s="28"/>
      <c r="BS259" s="27"/>
      <c r="BT259" s="25"/>
      <c r="BU259" s="29"/>
      <c r="BV259" s="26"/>
      <c r="BW259" s="26"/>
      <c r="BX259" s="29"/>
      <c r="BY259" s="26"/>
      <c r="BZ259" s="27"/>
      <c r="CA259" s="28"/>
      <c r="CB259" s="28"/>
      <c r="CC259" s="27"/>
    </row>
    <row r="260" spans="9:81">
      <c r="I260" s="35"/>
      <c r="J260" s="31"/>
      <c r="K260" s="34"/>
      <c r="L260" s="34"/>
      <c r="M260" s="34"/>
      <c r="N260" s="34"/>
      <c r="O260" s="34"/>
      <c r="P260"/>
      <c r="Q260" s="33"/>
      <c r="R260" s="26"/>
      <c r="S260" s="26"/>
      <c r="T260" s="33"/>
      <c r="U260" s="26"/>
      <c r="V260" s="31"/>
      <c r="W260" s="32"/>
      <c r="X260" s="26"/>
      <c r="Y260" s="26"/>
      <c r="Z260" s="32"/>
      <c r="AA260" s="31"/>
      <c r="AB260" s="34"/>
      <c r="AC260" s="34"/>
      <c r="AD260" s="34"/>
      <c r="AE260" s="42"/>
      <c r="AF260" s="31"/>
      <c r="AG260" s="29"/>
      <c r="AH260" s="26"/>
      <c r="AI260" s="26"/>
      <c r="AJ260" s="29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5"/>
      <c r="AV260" s="30"/>
      <c r="AW260" s="28"/>
      <c r="AX260" s="28"/>
      <c r="AY260" s="27"/>
      <c r="AZ260" s="25"/>
      <c r="BA260" s="25"/>
      <c r="BB260" s="26"/>
      <c r="BC260" s="26"/>
      <c r="BD260" s="25"/>
      <c r="BE260" s="25"/>
      <c r="BF260" s="25"/>
      <c r="BG260" s="26"/>
      <c r="BH260" s="26"/>
      <c r="BI260" s="25"/>
      <c r="BJ260" s="25"/>
      <c r="BK260" s="29"/>
      <c r="BL260" s="26"/>
      <c r="BM260" s="26"/>
      <c r="BN260" s="29"/>
      <c r="BO260" s="26"/>
      <c r="BP260" s="27"/>
      <c r="BQ260" s="28"/>
      <c r="BR260" s="28"/>
      <c r="BS260" s="27"/>
      <c r="BT260" s="25"/>
      <c r="BU260" s="29"/>
      <c r="BV260" s="26"/>
      <c r="BW260" s="26"/>
      <c r="BX260" s="29"/>
      <c r="BY260" s="26"/>
      <c r="BZ260" s="27"/>
      <c r="CA260" s="28"/>
      <c r="CB260" s="28"/>
      <c r="CC260" s="27"/>
    </row>
    <row r="261" spans="9:81">
      <c r="I261" s="35"/>
      <c r="J261" s="31"/>
      <c r="K261" s="34"/>
      <c r="L261" s="34"/>
      <c r="M261" s="34"/>
      <c r="N261" s="34"/>
      <c r="O261" s="34"/>
      <c r="P261"/>
      <c r="Q261" s="33"/>
      <c r="R261" s="26"/>
      <c r="S261" s="26"/>
      <c r="T261" s="33"/>
      <c r="U261" s="26"/>
      <c r="V261" s="31"/>
      <c r="W261" s="32"/>
      <c r="X261" s="26"/>
      <c r="Y261" s="26"/>
      <c r="Z261" s="32"/>
      <c r="AA261" s="31"/>
      <c r="AB261" s="34"/>
      <c r="AC261" s="34"/>
      <c r="AD261" s="34"/>
      <c r="AE261" s="42"/>
      <c r="AF261" s="31"/>
      <c r="AG261" s="29"/>
      <c r="AH261" s="26"/>
      <c r="AI261" s="26"/>
      <c r="AJ261" s="29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5"/>
      <c r="AV261" s="30"/>
      <c r="AW261" s="28"/>
      <c r="AX261" s="28"/>
      <c r="AY261" s="27"/>
      <c r="AZ261" s="25"/>
      <c r="BA261" s="25"/>
      <c r="BB261" s="26"/>
      <c r="BC261" s="26"/>
      <c r="BD261" s="25"/>
      <c r="BE261" s="25"/>
      <c r="BF261" s="25"/>
      <c r="BG261" s="26"/>
      <c r="BH261" s="26"/>
      <c r="BI261" s="25"/>
      <c r="BJ261" s="25"/>
      <c r="BK261" s="29"/>
      <c r="BL261" s="26"/>
      <c r="BM261" s="26"/>
      <c r="BN261" s="29"/>
      <c r="BO261" s="26"/>
      <c r="BP261" s="27"/>
      <c r="BQ261" s="28"/>
      <c r="BR261" s="28"/>
      <c r="BS261" s="27"/>
      <c r="BT261" s="25"/>
      <c r="BU261" s="29"/>
      <c r="BV261" s="26"/>
      <c r="BW261" s="26"/>
      <c r="BX261" s="29"/>
      <c r="BY261" s="26"/>
      <c r="BZ261" s="27"/>
      <c r="CA261" s="28"/>
      <c r="CB261" s="28"/>
      <c r="CC261" s="27"/>
    </row>
    <row r="262" spans="9:81">
      <c r="I262" s="35"/>
      <c r="J262" s="31"/>
      <c r="K262" s="34"/>
      <c r="L262" s="34"/>
      <c r="M262" s="34"/>
      <c r="N262" s="34"/>
      <c r="O262" s="34"/>
      <c r="P262"/>
      <c r="Q262" s="33"/>
      <c r="R262" s="26"/>
      <c r="S262" s="26"/>
      <c r="T262" s="33"/>
      <c r="U262" s="26"/>
      <c r="V262" s="31"/>
      <c r="W262" s="32"/>
      <c r="X262" s="26"/>
      <c r="Y262" s="26"/>
      <c r="Z262" s="32"/>
      <c r="AA262" s="31"/>
      <c r="AB262" s="34"/>
      <c r="AC262" s="34"/>
      <c r="AD262" s="34"/>
      <c r="AE262" s="42"/>
      <c r="AF262" s="31"/>
      <c r="AG262" s="29"/>
      <c r="AH262" s="26"/>
      <c r="AI262" s="26"/>
      <c r="AJ262" s="29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5"/>
      <c r="AV262" s="30"/>
      <c r="AW262" s="28"/>
      <c r="AX262" s="28"/>
      <c r="AY262" s="27"/>
      <c r="AZ262" s="25"/>
      <c r="BA262" s="25"/>
      <c r="BB262" s="26"/>
      <c r="BC262" s="26"/>
      <c r="BD262" s="25"/>
      <c r="BE262" s="25"/>
      <c r="BF262" s="25"/>
      <c r="BG262" s="26"/>
      <c r="BH262" s="26"/>
      <c r="BI262" s="25"/>
      <c r="BJ262" s="25"/>
      <c r="BK262" s="29"/>
      <c r="BL262" s="26"/>
      <c r="BM262" s="26"/>
      <c r="BN262" s="29"/>
      <c r="BO262" s="26"/>
      <c r="BP262" s="27"/>
      <c r="BQ262" s="28"/>
      <c r="BR262" s="28"/>
      <c r="BS262" s="27"/>
      <c r="BT262" s="25"/>
      <c r="BU262" s="29"/>
      <c r="BV262" s="26"/>
      <c r="BW262" s="26"/>
      <c r="BX262" s="29"/>
      <c r="BY262" s="26"/>
      <c r="BZ262" s="27"/>
      <c r="CA262" s="28"/>
      <c r="CB262" s="28"/>
      <c r="CC262" s="27"/>
    </row>
    <row r="263" spans="9:81">
      <c r="I263" s="35"/>
      <c r="J263" s="31"/>
      <c r="K263" s="34"/>
      <c r="L263" s="34"/>
      <c r="M263" s="34"/>
      <c r="N263" s="34"/>
      <c r="O263" s="34"/>
      <c r="P263"/>
      <c r="Q263" s="33"/>
      <c r="R263" s="26"/>
      <c r="S263" s="26"/>
      <c r="T263" s="33"/>
      <c r="U263" s="26"/>
      <c r="V263" s="31"/>
      <c r="W263" s="32"/>
      <c r="X263" s="26"/>
      <c r="Y263" s="26"/>
      <c r="Z263" s="32"/>
      <c r="AA263" s="31"/>
      <c r="AB263" s="34"/>
      <c r="AC263" s="34"/>
      <c r="AD263" s="34"/>
      <c r="AE263" s="42"/>
      <c r="AF263" s="31"/>
      <c r="AG263" s="29"/>
      <c r="AH263" s="26"/>
      <c r="AI263" s="26"/>
      <c r="AJ263" s="29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5"/>
      <c r="AV263" s="30"/>
      <c r="AW263" s="28"/>
      <c r="AX263" s="28"/>
      <c r="AY263" s="27"/>
      <c r="AZ263" s="25"/>
      <c r="BA263" s="25"/>
      <c r="BB263" s="26"/>
      <c r="BC263" s="26"/>
      <c r="BD263" s="25"/>
      <c r="BE263" s="25"/>
      <c r="BF263" s="25"/>
      <c r="BG263" s="26"/>
      <c r="BH263" s="26"/>
      <c r="BI263" s="25"/>
      <c r="BJ263" s="25"/>
      <c r="BK263" s="29"/>
      <c r="BL263" s="26"/>
      <c r="BM263" s="26"/>
      <c r="BN263" s="29"/>
      <c r="BO263" s="26"/>
      <c r="BP263" s="27"/>
      <c r="BQ263" s="28"/>
      <c r="BR263" s="28"/>
      <c r="BS263" s="27"/>
      <c r="BT263" s="25"/>
      <c r="BU263" s="29"/>
      <c r="BV263" s="26"/>
      <c r="BW263" s="26"/>
      <c r="BX263" s="29"/>
      <c r="BY263" s="26"/>
      <c r="BZ263" s="27"/>
      <c r="CA263" s="28"/>
      <c r="CB263" s="28"/>
      <c r="CC263" s="27"/>
    </row>
    <row r="264" spans="9:81">
      <c r="I264" s="35"/>
      <c r="J264" s="31"/>
      <c r="K264" s="34"/>
      <c r="L264" s="34"/>
      <c r="M264" s="34"/>
      <c r="N264" s="34"/>
      <c r="O264" s="34"/>
      <c r="P264"/>
      <c r="Q264" s="33"/>
      <c r="R264" s="26"/>
      <c r="S264" s="26"/>
      <c r="T264" s="33"/>
      <c r="U264" s="26"/>
      <c r="V264" s="31"/>
      <c r="W264" s="32"/>
      <c r="X264" s="26"/>
      <c r="Y264" s="26"/>
      <c r="Z264" s="32"/>
      <c r="AA264" s="31"/>
      <c r="AB264" s="34"/>
      <c r="AC264" s="34"/>
      <c r="AD264" s="34"/>
      <c r="AE264" s="42"/>
      <c r="AF264" s="31"/>
      <c r="AG264" s="29"/>
      <c r="AH264" s="26"/>
      <c r="AI264" s="26"/>
      <c r="AJ264" s="29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5"/>
      <c r="AV264" s="30"/>
      <c r="AW264" s="28"/>
      <c r="AX264" s="28"/>
      <c r="AY264" s="27"/>
      <c r="AZ264" s="25"/>
      <c r="BA264" s="25"/>
      <c r="BB264" s="26"/>
      <c r="BC264" s="26"/>
      <c r="BD264" s="25"/>
      <c r="BE264" s="25"/>
      <c r="BF264" s="25"/>
      <c r="BG264" s="26"/>
      <c r="BH264" s="26"/>
      <c r="BI264" s="25"/>
      <c r="BJ264" s="25"/>
      <c r="BK264" s="29"/>
      <c r="BL264" s="26"/>
      <c r="BM264" s="26"/>
      <c r="BN264" s="29"/>
      <c r="BO264" s="26"/>
      <c r="BP264" s="27"/>
      <c r="BQ264" s="28"/>
      <c r="BR264" s="28"/>
      <c r="BS264" s="27"/>
      <c r="BT264" s="25"/>
      <c r="BU264" s="29"/>
      <c r="BV264" s="26"/>
      <c r="BW264" s="26"/>
      <c r="BX264" s="29"/>
      <c r="BY264" s="26"/>
      <c r="BZ264" s="27"/>
      <c r="CA264" s="28"/>
      <c r="CB264" s="28"/>
      <c r="CC264" s="27"/>
    </row>
    <row r="265" spans="9:81">
      <c r="I265" s="35"/>
      <c r="J265" s="31"/>
      <c r="K265" s="34"/>
      <c r="L265" s="34"/>
      <c r="M265" s="34"/>
      <c r="N265" s="34"/>
      <c r="O265" s="34"/>
      <c r="P265"/>
      <c r="Q265" s="33"/>
      <c r="R265" s="26"/>
      <c r="S265" s="26"/>
      <c r="T265" s="33"/>
      <c r="U265" s="26"/>
      <c r="V265" s="31"/>
      <c r="W265" s="32"/>
      <c r="X265" s="26"/>
      <c r="Y265" s="26"/>
      <c r="Z265" s="32"/>
      <c r="AA265" s="31"/>
      <c r="AB265" s="34"/>
      <c r="AC265" s="34"/>
      <c r="AD265" s="34"/>
      <c r="AE265" s="42"/>
      <c r="AF265" s="31"/>
      <c r="AG265" s="29"/>
      <c r="AH265" s="26"/>
      <c r="AI265" s="26"/>
      <c r="AJ265" s="29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5"/>
      <c r="AV265" s="30"/>
      <c r="AW265" s="28"/>
      <c r="AX265" s="28"/>
      <c r="AY265" s="27"/>
      <c r="AZ265" s="25"/>
      <c r="BA265" s="25"/>
      <c r="BB265" s="26"/>
      <c r="BC265" s="26"/>
      <c r="BD265" s="25"/>
      <c r="BE265" s="25"/>
      <c r="BF265" s="25"/>
      <c r="BG265" s="26"/>
      <c r="BH265" s="26"/>
      <c r="BI265" s="25"/>
      <c r="BJ265" s="25"/>
      <c r="BK265" s="29"/>
      <c r="BL265" s="26"/>
      <c r="BM265" s="26"/>
      <c r="BN265" s="29"/>
      <c r="BO265" s="26"/>
      <c r="BP265" s="27"/>
      <c r="BQ265" s="28"/>
      <c r="BR265" s="28"/>
      <c r="BS265" s="27"/>
      <c r="BT265" s="25"/>
      <c r="BU265" s="29"/>
      <c r="BV265" s="26"/>
      <c r="BW265" s="26"/>
      <c r="BX265" s="29"/>
      <c r="BY265" s="26"/>
      <c r="BZ265" s="27"/>
      <c r="CA265" s="28"/>
      <c r="CB265" s="28"/>
      <c r="CC265" s="27"/>
    </row>
    <row r="266" spans="9:81">
      <c r="I266" s="35"/>
      <c r="J266" s="31"/>
      <c r="K266" s="34"/>
      <c r="L266" s="34"/>
      <c r="M266" s="34"/>
      <c r="N266" s="34"/>
      <c r="O266" s="34"/>
      <c r="P266"/>
      <c r="Q266" s="33"/>
      <c r="R266" s="26"/>
      <c r="S266" s="26"/>
      <c r="T266" s="33"/>
      <c r="U266" s="26"/>
      <c r="V266" s="31"/>
      <c r="W266" s="32"/>
      <c r="X266" s="26"/>
      <c r="Y266" s="26"/>
      <c r="Z266" s="32"/>
      <c r="AA266" s="31"/>
      <c r="AB266" s="34"/>
      <c r="AC266" s="34"/>
      <c r="AD266" s="34"/>
      <c r="AE266" s="42"/>
      <c r="AF266" s="31"/>
      <c r="AG266" s="29"/>
      <c r="AH266" s="26"/>
      <c r="AI266" s="26"/>
      <c r="AJ266" s="29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5"/>
      <c r="AV266" s="30"/>
      <c r="AW266" s="28"/>
      <c r="AX266" s="28"/>
      <c r="AY266" s="27"/>
      <c r="AZ266" s="25"/>
      <c r="BA266" s="25"/>
      <c r="BB266" s="26"/>
      <c r="BC266" s="26"/>
      <c r="BD266" s="25"/>
      <c r="BE266" s="25"/>
      <c r="BF266" s="25"/>
      <c r="BG266" s="26"/>
      <c r="BH266" s="26"/>
      <c r="BI266" s="25"/>
      <c r="BJ266" s="25"/>
      <c r="BK266" s="29"/>
      <c r="BL266" s="26"/>
      <c r="BM266" s="26"/>
      <c r="BN266" s="29"/>
      <c r="BO266" s="26"/>
      <c r="BP266" s="27"/>
      <c r="BQ266" s="28"/>
      <c r="BR266" s="28"/>
      <c r="BS266" s="27"/>
      <c r="BT266" s="25"/>
      <c r="BU266" s="29"/>
      <c r="BV266" s="26"/>
      <c r="BW266" s="26"/>
      <c r="BX266" s="29"/>
      <c r="BY266" s="26"/>
      <c r="BZ266" s="27"/>
      <c r="CA266" s="28"/>
      <c r="CB266" s="28"/>
      <c r="CC266" s="27"/>
    </row>
    <row r="267" spans="9:81">
      <c r="I267" s="35"/>
      <c r="J267" s="31"/>
      <c r="K267" s="34"/>
      <c r="L267" s="34"/>
      <c r="M267" s="34"/>
      <c r="N267" s="34"/>
      <c r="O267" s="34"/>
      <c r="P267"/>
      <c r="Q267" s="33"/>
      <c r="R267" s="26"/>
      <c r="S267" s="26"/>
      <c r="T267" s="33"/>
      <c r="U267" s="26"/>
      <c r="V267" s="31"/>
      <c r="W267" s="32"/>
      <c r="X267" s="26"/>
      <c r="Y267" s="26"/>
      <c r="Z267" s="32"/>
      <c r="AA267" s="31"/>
      <c r="AB267" s="34"/>
      <c r="AC267" s="34"/>
      <c r="AD267" s="34"/>
      <c r="AE267" s="42"/>
      <c r="AF267" s="31"/>
      <c r="AG267" s="29"/>
      <c r="AH267" s="26"/>
      <c r="AI267" s="26"/>
      <c r="AJ267" s="29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5"/>
      <c r="AV267" s="30"/>
      <c r="AW267" s="28"/>
      <c r="AX267" s="28"/>
      <c r="AY267" s="27"/>
      <c r="AZ267" s="25"/>
      <c r="BA267" s="25"/>
      <c r="BB267" s="26"/>
      <c r="BC267" s="26"/>
      <c r="BD267" s="25"/>
      <c r="BE267" s="25"/>
      <c r="BF267" s="25"/>
      <c r="BG267" s="26"/>
      <c r="BH267" s="26"/>
      <c r="BI267" s="25"/>
      <c r="BJ267" s="25"/>
      <c r="BK267" s="29"/>
      <c r="BL267" s="26"/>
      <c r="BM267" s="26"/>
      <c r="BN267" s="29"/>
      <c r="BO267" s="26"/>
      <c r="BP267" s="27"/>
      <c r="BQ267" s="28"/>
      <c r="BR267" s="28"/>
      <c r="BS267" s="27"/>
      <c r="BT267" s="25"/>
      <c r="BU267" s="29"/>
      <c r="BV267" s="26"/>
      <c r="BW267" s="26"/>
      <c r="BX267" s="29"/>
      <c r="BY267" s="26"/>
      <c r="BZ267" s="27"/>
      <c r="CA267" s="28"/>
      <c r="CB267" s="28"/>
      <c r="CC267" s="27"/>
    </row>
    <row r="268" spans="9:81">
      <c r="I268" s="35"/>
      <c r="J268" s="31"/>
      <c r="K268" s="34"/>
      <c r="L268" s="34"/>
      <c r="M268" s="34"/>
      <c r="N268" s="34"/>
      <c r="O268" s="34"/>
      <c r="P268"/>
      <c r="Q268" s="33"/>
      <c r="R268" s="26"/>
      <c r="S268" s="26"/>
      <c r="T268" s="33"/>
      <c r="U268" s="26"/>
      <c r="V268" s="31"/>
      <c r="W268" s="32"/>
      <c r="X268" s="26"/>
      <c r="Y268" s="26"/>
      <c r="Z268" s="32"/>
      <c r="AA268" s="31"/>
      <c r="AB268" s="34"/>
      <c r="AC268" s="34"/>
      <c r="AD268" s="34"/>
      <c r="AE268" s="42"/>
      <c r="AF268" s="31"/>
      <c r="AG268" s="29"/>
      <c r="AH268" s="26"/>
      <c r="AI268" s="26"/>
      <c r="AJ268" s="29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5"/>
      <c r="AV268" s="30"/>
      <c r="AW268" s="28"/>
      <c r="AX268" s="28"/>
      <c r="AY268" s="27"/>
      <c r="AZ268" s="25"/>
      <c r="BA268" s="25"/>
      <c r="BB268" s="26"/>
      <c r="BC268" s="26"/>
      <c r="BD268" s="25"/>
      <c r="BE268" s="25"/>
      <c r="BF268" s="25"/>
      <c r="BG268" s="26"/>
      <c r="BH268" s="26"/>
      <c r="BI268" s="25"/>
      <c r="BJ268" s="25"/>
      <c r="BK268" s="29"/>
      <c r="BL268" s="26"/>
      <c r="BM268" s="26"/>
      <c r="BN268" s="29"/>
      <c r="BO268" s="26"/>
      <c r="BP268" s="27"/>
      <c r="BQ268" s="28"/>
      <c r="BR268" s="28"/>
      <c r="BS268" s="27"/>
      <c r="BT268" s="25"/>
      <c r="BU268" s="29"/>
      <c r="BV268" s="26"/>
      <c r="BW268" s="26"/>
      <c r="BX268" s="29"/>
      <c r="BY268" s="26"/>
      <c r="BZ268" s="27"/>
      <c r="CA268" s="28"/>
      <c r="CB268" s="28"/>
      <c r="CC268" s="27"/>
    </row>
    <row r="269" spans="9:81">
      <c r="I269" s="35"/>
      <c r="J269" s="31"/>
      <c r="K269" s="34"/>
      <c r="L269" s="34"/>
      <c r="M269" s="34"/>
      <c r="N269" s="34"/>
      <c r="O269" s="34"/>
      <c r="P269"/>
      <c r="Q269" s="33"/>
      <c r="R269" s="26"/>
      <c r="S269" s="26"/>
      <c r="T269" s="33"/>
      <c r="U269" s="26"/>
      <c r="V269" s="31"/>
      <c r="W269" s="32"/>
      <c r="X269" s="26"/>
      <c r="Y269" s="26"/>
      <c r="Z269" s="32"/>
      <c r="AA269" s="31"/>
      <c r="AB269" s="34"/>
      <c r="AC269" s="34"/>
      <c r="AD269" s="34"/>
      <c r="AE269" s="42"/>
      <c r="AF269" s="31"/>
      <c r="AG269" s="29"/>
      <c r="AH269" s="26"/>
      <c r="AI269" s="26"/>
      <c r="AJ269" s="29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5"/>
      <c r="AV269" s="30"/>
      <c r="AW269" s="28"/>
      <c r="AX269" s="28"/>
      <c r="AY269" s="27"/>
      <c r="AZ269" s="25"/>
      <c r="BA269" s="25"/>
      <c r="BB269" s="26"/>
      <c r="BC269" s="26"/>
      <c r="BD269" s="25"/>
      <c r="BE269" s="25"/>
      <c r="BF269" s="25"/>
      <c r="BG269" s="26"/>
      <c r="BH269" s="26"/>
      <c r="BI269" s="25"/>
      <c r="BJ269" s="25"/>
      <c r="BK269" s="29"/>
      <c r="BL269" s="26"/>
      <c r="BM269" s="26"/>
      <c r="BN269" s="29"/>
      <c r="BO269" s="26"/>
      <c r="BP269" s="27"/>
      <c r="BQ269" s="28"/>
      <c r="BR269" s="28"/>
      <c r="BS269" s="27"/>
      <c r="BT269" s="25"/>
      <c r="BU269" s="29"/>
      <c r="BV269" s="26"/>
      <c r="BW269" s="26"/>
      <c r="BX269" s="29"/>
      <c r="BY269" s="26"/>
      <c r="BZ269" s="27"/>
      <c r="CA269" s="28"/>
      <c r="CB269" s="28"/>
      <c r="CC269" s="27"/>
    </row>
    <row r="270" spans="9:81">
      <c r="I270" s="35"/>
      <c r="J270" s="31"/>
      <c r="K270" s="34"/>
      <c r="L270" s="34"/>
      <c r="M270" s="34"/>
      <c r="N270" s="34"/>
      <c r="O270" s="34"/>
      <c r="P270"/>
      <c r="Q270" s="33"/>
      <c r="R270" s="26"/>
      <c r="S270" s="26"/>
      <c r="T270" s="33"/>
      <c r="U270" s="26"/>
      <c r="V270" s="31"/>
      <c r="W270" s="32"/>
      <c r="X270" s="26"/>
      <c r="Y270" s="26"/>
      <c r="Z270" s="32"/>
      <c r="AA270" s="31"/>
      <c r="AB270" s="34"/>
      <c r="AC270" s="34"/>
      <c r="AD270" s="34"/>
      <c r="AE270" s="42"/>
      <c r="AF270" s="31"/>
      <c r="AG270" s="29"/>
      <c r="AH270" s="26"/>
      <c r="AI270" s="26"/>
      <c r="AJ270" s="29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5"/>
      <c r="AV270" s="30"/>
      <c r="AW270" s="28"/>
      <c r="AX270" s="28"/>
      <c r="AY270" s="27"/>
      <c r="AZ270" s="25"/>
      <c r="BA270" s="25"/>
      <c r="BB270" s="26"/>
      <c r="BC270" s="26"/>
      <c r="BD270" s="25"/>
      <c r="BE270" s="25"/>
      <c r="BF270" s="25"/>
      <c r="BG270" s="26"/>
      <c r="BH270" s="26"/>
      <c r="BI270" s="25"/>
      <c r="BJ270" s="25"/>
      <c r="BK270" s="29"/>
      <c r="BL270" s="26"/>
      <c r="BM270" s="26"/>
      <c r="BN270" s="29"/>
      <c r="BO270" s="26"/>
      <c r="BP270" s="27"/>
      <c r="BQ270" s="28"/>
      <c r="BR270" s="28"/>
      <c r="BS270" s="27"/>
      <c r="BT270" s="25"/>
      <c r="BU270" s="29"/>
      <c r="BV270" s="26"/>
      <c r="BW270" s="26"/>
      <c r="BX270" s="29"/>
      <c r="BY270" s="26"/>
      <c r="BZ270" s="27"/>
      <c r="CA270" s="28"/>
      <c r="CB270" s="28"/>
      <c r="CC270" s="27"/>
    </row>
    <row r="271" spans="9:81">
      <c r="I271" s="35"/>
      <c r="J271" s="31"/>
      <c r="K271" s="34"/>
      <c r="L271" s="34"/>
      <c r="M271" s="34"/>
      <c r="N271" s="34"/>
      <c r="O271" s="34"/>
      <c r="P271"/>
      <c r="Q271" s="33"/>
      <c r="R271" s="26"/>
      <c r="S271" s="26"/>
      <c r="T271" s="33"/>
      <c r="U271" s="26"/>
      <c r="V271" s="31"/>
      <c r="W271" s="32"/>
      <c r="X271" s="26"/>
      <c r="Y271" s="26"/>
      <c r="Z271" s="32"/>
      <c r="AA271" s="31"/>
      <c r="AB271" s="34"/>
      <c r="AC271" s="34"/>
      <c r="AD271" s="34"/>
      <c r="AE271" s="42"/>
      <c r="AF271" s="31"/>
      <c r="AG271" s="29"/>
      <c r="AH271" s="26"/>
      <c r="AI271" s="26"/>
      <c r="AJ271" s="29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5"/>
      <c r="AV271" s="30"/>
      <c r="AW271" s="28"/>
      <c r="AX271" s="28"/>
      <c r="AY271" s="27"/>
      <c r="AZ271" s="25"/>
      <c r="BA271" s="25"/>
      <c r="BB271" s="26"/>
      <c r="BC271" s="26"/>
      <c r="BD271" s="25"/>
      <c r="BE271" s="25"/>
      <c r="BF271" s="25"/>
      <c r="BG271" s="26"/>
      <c r="BH271" s="26"/>
      <c r="BI271" s="25"/>
      <c r="BJ271" s="25"/>
      <c r="BK271" s="29"/>
      <c r="BL271" s="26"/>
      <c r="BM271" s="26"/>
      <c r="BN271" s="29"/>
      <c r="BO271" s="26"/>
      <c r="BP271" s="27"/>
      <c r="BQ271" s="28"/>
      <c r="BR271" s="28"/>
      <c r="BS271" s="27"/>
      <c r="BT271" s="25"/>
      <c r="BU271" s="29"/>
      <c r="BV271" s="26"/>
      <c r="BW271" s="26"/>
      <c r="BX271" s="29"/>
      <c r="BY271" s="26"/>
      <c r="BZ271" s="27"/>
      <c r="CA271" s="28"/>
      <c r="CB271" s="28"/>
      <c r="CC271" s="27"/>
    </row>
    <row r="272" spans="9:81">
      <c r="I272" s="35"/>
      <c r="J272" s="31"/>
      <c r="K272" s="34"/>
      <c r="L272" s="34"/>
      <c r="M272" s="34"/>
      <c r="N272" s="34"/>
      <c r="O272" s="34"/>
      <c r="P272"/>
      <c r="Q272" s="33"/>
      <c r="R272" s="26"/>
      <c r="S272" s="26"/>
      <c r="T272" s="33"/>
      <c r="U272" s="26"/>
      <c r="V272" s="31"/>
      <c r="W272" s="32"/>
      <c r="X272" s="26"/>
      <c r="Y272" s="26"/>
      <c r="Z272" s="32"/>
      <c r="AA272" s="31"/>
      <c r="AB272" s="34"/>
      <c r="AC272" s="34"/>
      <c r="AD272" s="34"/>
      <c r="AE272" s="42"/>
      <c r="AF272" s="31"/>
      <c r="AG272" s="29"/>
      <c r="AH272" s="26"/>
      <c r="AI272" s="26"/>
      <c r="AJ272" s="29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5"/>
      <c r="AV272" s="30"/>
      <c r="AW272" s="28"/>
      <c r="AX272" s="28"/>
      <c r="AY272" s="27"/>
      <c r="AZ272" s="25"/>
      <c r="BA272" s="25"/>
      <c r="BB272" s="26"/>
      <c r="BC272" s="26"/>
      <c r="BD272" s="25"/>
      <c r="BE272" s="25"/>
      <c r="BF272" s="25"/>
      <c r="BG272" s="26"/>
      <c r="BH272" s="26"/>
      <c r="BI272" s="25"/>
      <c r="BJ272" s="25"/>
      <c r="BK272" s="29"/>
      <c r="BL272" s="26"/>
      <c r="BM272" s="26"/>
      <c r="BN272" s="29"/>
      <c r="BO272" s="26"/>
      <c r="BP272" s="27"/>
      <c r="BQ272" s="28"/>
      <c r="BR272" s="28"/>
      <c r="BS272" s="27"/>
      <c r="BT272" s="25"/>
      <c r="BU272" s="29"/>
      <c r="BV272" s="26"/>
      <c r="BW272" s="26"/>
      <c r="BX272" s="29"/>
      <c r="BY272" s="26"/>
      <c r="BZ272" s="27"/>
      <c r="CA272" s="28"/>
      <c r="CB272" s="28"/>
      <c r="CC272" s="27"/>
    </row>
    <row r="273" spans="9:81">
      <c r="I273" s="35"/>
      <c r="J273" s="31"/>
      <c r="K273" s="34"/>
      <c r="L273" s="34"/>
      <c r="M273" s="34"/>
      <c r="N273" s="34"/>
      <c r="O273" s="34"/>
      <c r="P273"/>
      <c r="Q273" s="33"/>
      <c r="R273" s="26"/>
      <c r="S273" s="26"/>
      <c r="T273" s="33"/>
      <c r="U273" s="26"/>
      <c r="V273" s="31"/>
      <c r="W273" s="32"/>
      <c r="X273" s="26"/>
      <c r="Y273" s="26"/>
      <c r="Z273" s="32"/>
      <c r="AA273" s="31"/>
      <c r="AB273" s="34"/>
      <c r="AC273" s="34"/>
      <c r="AD273" s="34"/>
      <c r="AE273" s="42"/>
      <c r="AF273" s="31"/>
      <c r="AG273" s="29"/>
      <c r="AH273" s="26"/>
      <c r="AI273" s="26"/>
      <c r="AJ273" s="29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5"/>
      <c r="AV273" s="30"/>
      <c r="AW273" s="28"/>
      <c r="AX273" s="28"/>
      <c r="AY273" s="27"/>
      <c r="AZ273" s="25"/>
      <c r="BA273" s="25"/>
      <c r="BB273" s="26"/>
      <c r="BC273" s="26"/>
      <c r="BD273" s="25"/>
      <c r="BE273" s="25"/>
      <c r="BF273" s="25"/>
      <c r="BG273" s="26"/>
      <c r="BH273" s="26"/>
      <c r="BI273" s="25"/>
      <c r="BJ273" s="25"/>
      <c r="BK273" s="29"/>
      <c r="BL273" s="26"/>
      <c r="BM273" s="26"/>
      <c r="BN273" s="29"/>
      <c r="BO273" s="26"/>
      <c r="BP273" s="27"/>
      <c r="BQ273" s="28"/>
      <c r="BR273" s="28"/>
      <c r="BS273" s="27"/>
      <c r="BT273" s="25"/>
      <c r="BU273" s="29"/>
      <c r="BV273" s="26"/>
      <c r="BW273" s="26"/>
      <c r="BX273" s="29"/>
      <c r="BY273" s="26"/>
      <c r="BZ273" s="27"/>
      <c r="CA273" s="28"/>
      <c r="CB273" s="28"/>
      <c r="CC273" s="27"/>
    </row>
    <row r="274" spans="9:81">
      <c r="I274" s="35"/>
      <c r="J274" s="31"/>
      <c r="K274" s="34"/>
      <c r="L274" s="34"/>
      <c r="M274" s="34"/>
      <c r="N274" s="34"/>
      <c r="O274" s="34"/>
      <c r="P274"/>
      <c r="Q274" s="33"/>
      <c r="R274" s="26"/>
      <c r="S274" s="26"/>
      <c r="T274" s="33"/>
      <c r="U274" s="26"/>
      <c r="V274" s="31"/>
      <c r="W274" s="32"/>
      <c r="X274" s="26"/>
      <c r="Y274" s="26"/>
      <c r="Z274" s="32"/>
      <c r="AA274" s="31"/>
      <c r="AB274" s="34"/>
      <c r="AC274" s="34"/>
      <c r="AD274" s="34"/>
      <c r="AE274" s="42"/>
      <c r="AF274" s="31"/>
      <c r="AG274" s="29"/>
      <c r="AH274" s="26"/>
      <c r="AI274" s="26"/>
      <c r="AJ274" s="29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5"/>
      <c r="AV274" s="30"/>
      <c r="AW274" s="28"/>
      <c r="AX274" s="28"/>
      <c r="AY274" s="27"/>
      <c r="AZ274" s="25"/>
      <c r="BA274" s="25"/>
      <c r="BB274" s="26"/>
      <c r="BC274" s="26"/>
      <c r="BD274" s="25"/>
      <c r="BE274" s="25"/>
      <c r="BF274" s="25"/>
      <c r="BG274" s="26"/>
      <c r="BH274" s="26"/>
      <c r="BI274" s="25"/>
      <c r="BJ274" s="25"/>
      <c r="BK274" s="29"/>
      <c r="BL274" s="26"/>
      <c r="BM274" s="26"/>
      <c r="BN274" s="29"/>
      <c r="BO274" s="26"/>
      <c r="BP274" s="27"/>
      <c r="BQ274" s="28"/>
      <c r="BR274" s="28"/>
      <c r="BS274" s="27"/>
      <c r="BT274" s="25"/>
      <c r="BU274" s="29"/>
      <c r="BV274" s="26"/>
      <c r="BW274" s="26"/>
      <c r="BX274" s="29"/>
      <c r="BY274" s="26"/>
      <c r="BZ274" s="27"/>
      <c r="CA274" s="28"/>
      <c r="CB274" s="28"/>
      <c r="CC274" s="27"/>
    </row>
    <row r="275" spans="9:81">
      <c r="I275" s="35"/>
      <c r="J275" s="31"/>
      <c r="K275" s="34"/>
      <c r="L275" s="34"/>
      <c r="M275" s="34"/>
      <c r="N275" s="34"/>
      <c r="O275" s="34"/>
      <c r="P275"/>
      <c r="Q275" s="33"/>
      <c r="R275" s="26"/>
      <c r="S275" s="26"/>
      <c r="T275" s="33"/>
      <c r="U275" s="26"/>
      <c r="V275" s="31"/>
      <c r="W275" s="32"/>
      <c r="X275" s="26"/>
      <c r="Y275" s="26"/>
      <c r="Z275" s="32"/>
      <c r="AA275" s="31"/>
      <c r="AB275" s="34"/>
      <c r="AC275" s="34"/>
      <c r="AD275" s="34"/>
      <c r="AE275" s="42"/>
      <c r="AF275" s="31"/>
      <c r="AG275" s="29"/>
      <c r="AH275" s="26"/>
      <c r="AI275" s="26"/>
      <c r="AJ275" s="29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5"/>
      <c r="AV275" s="30"/>
      <c r="AW275" s="28"/>
      <c r="AX275" s="28"/>
      <c r="AY275" s="27"/>
      <c r="AZ275" s="25"/>
      <c r="BA275" s="25"/>
      <c r="BB275" s="26"/>
      <c r="BC275" s="26"/>
      <c r="BD275" s="25"/>
      <c r="BE275" s="25"/>
      <c r="BF275" s="25"/>
      <c r="BG275" s="26"/>
      <c r="BH275" s="26"/>
      <c r="BI275" s="25"/>
      <c r="BJ275" s="25"/>
      <c r="BK275" s="29"/>
      <c r="BL275" s="26"/>
      <c r="BM275" s="26"/>
      <c r="BN275" s="29"/>
      <c r="BO275" s="26"/>
      <c r="BP275" s="27"/>
      <c r="BQ275" s="28"/>
      <c r="BR275" s="28"/>
      <c r="BS275" s="27"/>
      <c r="BT275" s="25"/>
      <c r="BU275" s="29"/>
      <c r="BV275" s="26"/>
      <c r="BW275" s="26"/>
      <c r="BX275" s="29"/>
      <c r="BY275" s="26"/>
      <c r="BZ275" s="27"/>
      <c r="CA275" s="28"/>
      <c r="CB275" s="28"/>
      <c r="CC275" s="27"/>
    </row>
    <row r="276" spans="9:81">
      <c r="I276" s="35"/>
      <c r="J276" s="31"/>
      <c r="K276" s="34"/>
      <c r="L276" s="34"/>
      <c r="M276" s="34"/>
      <c r="N276" s="34"/>
      <c r="O276" s="34"/>
      <c r="P276"/>
      <c r="Q276" s="33"/>
      <c r="R276" s="26"/>
      <c r="S276" s="26"/>
      <c r="T276" s="33"/>
      <c r="U276" s="26"/>
      <c r="V276" s="31"/>
      <c r="W276" s="32"/>
      <c r="X276" s="26"/>
      <c r="Y276" s="26"/>
      <c r="Z276" s="32"/>
      <c r="AA276" s="31"/>
      <c r="AB276" s="34"/>
      <c r="AC276" s="34"/>
      <c r="AD276" s="34"/>
      <c r="AE276" s="42"/>
      <c r="AF276" s="31"/>
      <c r="AG276" s="29"/>
      <c r="AH276" s="26"/>
      <c r="AI276" s="26"/>
      <c r="AJ276" s="29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5"/>
      <c r="AV276" s="30"/>
      <c r="AW276" s="28"/>
      <c r="AX276" s="28"/>
      <c r="AY276" s="27"/>
      <c r="AZ276" s="25"/>
      <c r="BA276" s="25"/>
      <c r="BB276" s="26"/>
      <c r="BC276" s="26"/>
      <c r="BD276" s="25"/>
      <c r="BE276" s="25"/>
      <c r="BF276" s="25"/>
      <c r="BG276" s="26"/>
      <c r="BH276" s="26"/>
      <c r="BI276" s="25"/>
      <c r="BJ276" s="25"/>
      <c r="BK276" s="29"/>
      <c r="BL276" s="26"/>
      <c r="BM276" s="26"/>
      <c r="BN276" s="29"/>
      <c r="BO276" s="26"/>
      <c r="BP276" s="27"/>
      <c r="BQ276" s="28"/>
      <c r="BR276" s="28"/>
      <c r="BS276" s="27"/>
      <c r="BT276" s="25"/>
      <c r="BU276" s="29"/>
      <c r="BV276" s="26"/>
      <c r="BW276" s="26"/>
      <c r="BX276" s="29"/>
      <c r="BY276" s="26"/>
      <c r="BZ276" s="27"/>
      <c r="CA276" s="28"/>
      <c r="CB276" s="28"/>
      <c r="CC276" s="27"/>
    </row>
    <row r="277" spans="9:81">
      <c r="I277" s="35"/>
      <c r="J277" s="31"/>
      <c r="K277" s="34"/>
      <c r="L277" s="34"/>
      <c r="M277" s="34"/>
      <c r="N277" s="34"/>
      <c r="O277" s="34"/>
      <c r="P277"/>
      <c r="Q277" s="33"/>
      <c r="R277" s="26"/>
      <c r="S277" s="26"/>
      <c r="T277" s="33"/>
      <c r="U277" s="26"/>
      <c r="V277" s="31"/>
      <c r="W277" s="32"/>
      <c r="X277" s="26"/>
      <c r="Y277" s="26"/>
      <c r="Z277" s="32"/>
      <c r="AA277" s="31"/>
      <c r="AB277" s="34"/>
      <c r="AC277" s="34"/>
      <c r="AD277" s="34"/>
      <c r="AE277" s="42"/>
      <c r="AF277" s="31"/>
      <c r="AG277" s="29"/>
      <c r="AH277" s="26"/>
      <c r="AI277" s="26"/>
      <c r="AJ277" s="29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5"/>
      <c r="AV277" s="30"/>
      <c r="AW277" s="28"/>
      <c r="AX277" s="28"/>
      <c r="AY277" s="27"/>
      <c r="AZ277" s="25"/>
      <c r="BA277" s="25"/>
      <c r="BB277" s="26"/>
      <c r="BC277" s="26"/>
      <c r="BD277" s="25"/>
      <c r="BE277" s="25"/>
      <c r="BF277" s="25"/>
      <c r="BG277" s="26"/>
      <c r="BH277" s="26"/>
      <c r="BI277" s="25"/>
      <c r="BJ277" s="25"/>
      <c r="BK277" s="29"/>
      <c r="BL277" s="26"/>
      <c r="BM277" s="26"/>
      <c r="BN277" s="29"/>
      <c r="BO277" s="26"/>
      <c r="BP277" s="27"/>
      <c r="BQ277" s="28"/>
      <c r="BR277" s="28"/>
      <c r="BS277" s="27"/>
      <c r="BT277" s="25"/>
      <c r="BU277" s="29"/>
      <c r="BV277" s="26"/>
      <c r="BW277" s="26"/>
      <c r="BX277" s="29"/>
      <c r="BY277" s="26"/>
      <c r="BZ277" s="27"/>
      <c r="CA277" s="28"/>
      <c r="CB277" s="28"/>
      <c r="CC277" s="27"/>
    </row>
    <row r="278" spans="9:81">
      <c r="I278" s="35"/>
      <c r="J278" s="31"/>
      <c r="K278" s="34"/>
      <c r="L278" s="34"/>
      <c r="M278" s="34"/>
      <c r="N278" s="34"/>
      <c r="O278" s="34"/>
      <c r="P278"/>
      <c r="Q278" s="33"/>
      <c r="R278" s="26"/>
      <c r="S278" s="26"/>
      <c r="T278" s="33"/>
      <c r="U278" s="26"/>
      <c r="V278" s="31"/>
      <c r="W278" s="32"/>
      <c r="X278" s="26"/>
      <c r="Y278" s="26"/>
      <c r="Z278" s="32"/>
      <c r="AA278" s="31"/>
      <c r="AB278" s="34"/>
      <c r="AC278" s="34"/>
      <c r="AD278" s="34"/>
      <c r="AE278" s="42"/>
      <c r="AF278" s="31"/>
      <c r="AG278" s="29"/>
      <c r="AH278" s="26"/>
      <c r="AI278" s="26"/>
      <c r="AJ278" s="29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5"/>
      <c r="AV278" s="30"/>
      <c r="AW278" s="28"/>
      <c r="AX278" s="28"/>
      <c r="AY278" s="27"/>
      <c r="AZ278" s="25"/>
      <c r="BA278" s="25"/>
      <c r="BB278" s="26"/>
      <c r="BC278" s="26"/>
      <c r="BD278" s="25"/>
      <c r="BE278" s="25"/>
      <c r="BF278" s="25"/>
      <c r="BG278" s="26"/>
      <c r="BH278" s="26"/>
      <c r="BI278" s="25"/>
      <c r="BJ278" s="25"/>
      <c r="BK278" s="29"/>
      <c r="BL278" s="26"/>
      <c r="BM278" s="26"/>
      <c r="BN278" s="29"/>
      <c r="BO278" s="26"/>
      <c r="BP278" s="27"/>
      <c r="BQ278" s="28"/>
      <c r="BR278" s="28"/>
      <c r="BS278" s="27"/>
      <c r="BT278" s="25"/>
      <c r="BU278" s="29"/>
      <c r="BV278" s="26"/>
      <c r="BW278" s="26"/>
      <c r="BX278" s="29"/>
      <c r="BY278" s="26"/>
      <c r="BZ278" s="27"/>
      <c r="CA278" s="28"/>
      <c r="CB278" s="28"/>
      <c r="CC278" s="27"/>
    </row>
    <row r="279" spans="9:81">
      <c r="I279" s="35"/>
      <c r="J279" s="31"/>
      <c r="K279" s="34"/>
      <c r="L279" s="34"/>
      <c r="M279" s="34"/>
      <c r="N279" s="34"/>
      <c r="O279" s="34"/>
      <c r="P279"/>
      <c r="Q279" s="33"/>
      <c r="R279" s="26"/>
      <c r="S279" s="26"/>
      <c r="T279" s="33"/>
      <c r="U279" s="26"/>
      <c r="V279" s="31"/>
      <c r="W279" s="32"/>
      <c r="X279" s="26"/>
      <c r="Y279" s="26"/>
      <c r="Z279" s="32"/>
      <c r="AA279" s="31"/>
      <c r="AB279" s="34"/>
      <c r="AC279" s="34"/>
      <c r="AD279" s="34"/>
      <c r="AE279" s="42"/>
      <c r="AF279" s="31"/>
      <c r="AG279" s="29"/>
      <c r="AH279" s="26"/>
      <c r="AI279" s="26"/>
      <c r="AJ279" s="29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5"/>
      <c r="AV279" s="30"/>
      <c r="AW279" s="28"/>
      <c r="AX279" s="28"/>
      <c r="AY279" s="27"/>
      <c r="AZ279" s="25"/>
      <c r="BA279" s="25"/>
      <c r="BB279" s="26"/>
      <c r="BC279" s="26"/>
      <c r="BD279" s="25"/>
      <c r="BE279" s="25"/>
      <c r="BF279" s="25"/>
      <c r="BG279" s="26"/>
      <c r="BH279" s="26"/>
      <c r="BI279" s="25"/>
      <c r="BJ279" s="25"/>
      <c r="BK279" s="29"/>
      <c r="BL279" s="26"/>
      <c r="BM279" s="26"/>
      <c r="BN279" s="29"/>
      <c r="BO279" s="26"/>
      <c r="BP279" s="27"/>
      <c r="BQ279" s="28"/>
      <c r="BR279" s="28"/>
      <c r="BS279" s="27"/>
      <c r="BT279" s="25"/>
      <c r="BU279" s="29"/>
      <c r="BV279" s="26"/>
      <c r="BW279" s="26"/>
      <c r="BX279" s="29"/>
      <c r="BY279" s="26"/>
      <c r="BZ279" s="27"/>
      <c r="CA279" s="28"/>
      <c r="CB279" s="28"/>
      <c r="CC279" s="27"/>
    </row>
    <row r="280" spans="9:81">
      <c r="I280" s="35"/>
      <c r="J280" s="31"/>
      <c r="K280" s="34"/>
      <c r="L280" s="34"/>
      <c r="M280" s="34"/>
      <c r="N280" s="34"/>
      <c r="O280" s="34"/>
      <c r="P280"/>
      <c r="Q280" s="33"/>
      <c r="R280" s="26"/>
      <c r="S280" s="26"/>
      <c r="T280" s="33"/>
      <c r="U280" s="26"/>
      <c r="V280" s="31"/>
      <c r="W280" s="32"/>
      <c r="X280" s="26"/>
      <c r="Y280" s="26"/>
      <c r="Z280" s="32"/>
      <c r="AA280" s="31"/>
      <c r="AB280" s="34"/>
      <c r="AC280" s="34"/>
      <c r="AD280" s="34"/>
      <c r="AE280" s="42"/>
      <c r="AF280" s="31"/>
      <c r="AG280" s="29"/>
      <c r="AH280" s="26"/>
      <c r="AI280" s="26"/>
      <c r="AJ280" s="29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5"/>
      <c r="AV280" s="30"/>
      <c r="AW280" s="28"/>
      <c r="AX280" s="28"/>
      <c r="AY280" s="27"/>
      <c r="AZ280" s="25"/>
      <c r="BA280" s="25"/>
      <c r="BB280" s="26"/>
      <c r="BC280" s="26"/>
      <c r="BD280" s="25"/>
      <c r="BE280" s="25"/>
      <c r="BF280" s="25"/>
      <c r="BG280" s="26"/>
      <c r="BH280" s="26"/>
      <c r="BI280" s="25"/>
      <c r="BJ280" s="25"/>
      <c r="BK280" s="29"/>
      <c r="BL280" s="26"/>
      <c r="BM280" s="26"/>
      <c r="BN280" s="29"/>
      <c r="BO280" s="26"/>
      <c r="BP280" s="27"/>
      <c r="BQ280" s="28"/>
      <c r="BR280" s="28"/>
      <c r="BS280" s="27"/>
      <c r="BT280" s="25"/>
      <c r="BU280" s="29"/>
      <c r="BV280" s="26"/>
      <c r="BW280" s="26"/>
      <c r="BX280" s="29"/>
      <c r="BY280" s="26"/>
      <c r="BZ280" s="27"/>
      <c r="CA280" s="28"/>
      <c r="CB280" s="28"/>
      <c r="CC280" s="27"/>
    </row>
    <row r="281" spans="9:81">
      <c r="I281" s="35"/>
      <c r="J281" s="31"/>
      <c r="K281" s="34"/>
      <c r="L281" s="34"/>
      <c r="M281" s="34"/>
      <c r="N281" s="34"/>
      <c r="O281" s="34"/>
      <c r="P281"/>
      <c r="Q281" s="33"/>
      <c r="R281" s="26"/>
      <c r="S281" s="26"/>
      <c r="T281" s="33"/>
      <c r="U281" s="26"/>
      <c r="V281" s="31"/>
      <c r="W281" s="32"/>
      <c r="X281" s="26"/>
      <c r="Y281" s="26"/>
      <c r="Z281" s="32"/>
      <c r="AA281" s="31"/>
      <c r="AB281" s="34"/>
      <c r="AC281" s="34"/>
      <c r="AD281" s="34"/>
      <c r="AE281" s="42"/>
      <c r="AF281" s="31"/>
      <c r="AG281" s="29"/>
      <c r="AH281" s="26"/>
      <c r="AI281" s="26"/>
      <c r="AJ281" s="29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5"/>
      <c r="AV281" s="30"/>
      <c r="AW281" s="28"/>
      <c r="AX281" s="28"/>
      <c r="AY281" s="27"/>
      <c r="AZ281" s="25"/>
      <c r="BA281" s="25"/>
      <c r="BB281" s="26"/>
      <c r="BC281" s="26"/>
      <c r="BD281" s="25"/>
      <c r="BE281" s="25"/>
      <c r="BF281" s="25"/>
      <c r="BG281" s="26"/>
      <c r="BH281" s="26"/>
      <c r="BI281" s="25"/>
      <c r="BJ281" s="25"/>
      <c r="BK281" s="29"/>
      <c r="BL281" s="26"/>
      <c r="BM281" s="26"/>
      <c r="BN281" s="29"/>
      <c r="BO281" s="26"/>
      <c r="BP281" s="27"/>
      <c r="BQ281" s="28"/>
      <c r="BR281" s="28"/>
      <c r="BS281" s="27"/>
      <c r="BT281" s="25"/>
      <c r="BU281" s="29"/>
      <c r="BV281" s="26"/>
      <c r="BW281" s="26"/>
      <c r="BX281" s="29"/>
      <c r="BY281" s="26"/>
      <c r="BZ281" s="27"/>
      <c r="CA281" s="28"/>
      <c r="CB281" s="28"/>
      <c r="CC281" s="27"/>
    </row>
    <row r="282" spans="9:81">
      <c r="I282" s="35"/>
      <c r="J282" s="31"/>
      <c r="K282" s="34"/>
      <c r="L282" s="34"/>
      <c r="M282" s="34"/>
      <c r="N282" s="34"/>
      <c r="O282" s="34"/>
      <c r="P282"/>
      <c r="Q282" s="33"/>
      <c r="R282" s="26"/>
      <c r="S282" s="26"/>
      <c r="T282" s="33"/>
      <c r="U282" s="26"/>
      <c r="V282" s="31"/>
      <c r="W282" s="32"/>
      <c r="X282" s="26"/>
      <c r="Y282" s="26"/>
      <c r="Z282" s="32"/>
      <c r="AA282" s="31"/>
      <c r="AB282" s="34"/>
      <c r="AC282" s="34"/>
      <c r="AD282" s="34"/>
      <c r="AE282" s="42"/>
      <c r="AF282" s="31"/>
      <c r="AG282" s="29"/>
      <c r="AH282" s="26"/>
      <c r="AI282" s="26"/>
      <c r="AJ282" s="29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5"/>
      <c r="AV282" s="30"/>
      <c r="AW282" s="28"/>
      <c r="AX282" s="28"/>
      <c r="AY282" s="27"/>
      <c r="AZ282" s="25"/>
      <c r="BA282" s="25"/>
      <c r="BB282" s="26"/>
      <c r="BC282" s="26"/>
      <c r="BD282" s="25"/>
      <c r="BE282" s="25"/>
      <c r="BF282" s="25"/>
      <c r="BG282" s="26"/>
      <c r="BH282" s="26"/>
      <c r="BI282" s="25"/>
      <c r="BJ282" s="25"/>
      <c r="BK282" s="29"/>
      <c r="BL282" s="26"/>
      <c r="BM282" s="26"/>
      <c r="BN282" s="29"/>
      <c r="BO282" s="26"/>
      <c r="BP282" s="27"/>
      <c r="BQ282" s="28"/>
      <c r="BR282" s="28"/>
      <c r="BS282" s="27"/>
      <c r="BT282" s="25"/>
      <c r="BU282" s="29"/>
      <c r="BV282" s="26"/>
      <c r="BW282" s="26"/>
      <c r="BX282" s="29"/>
      <c r="BY282" s="26"/>
      <c r="BZ282" s="27"/>
      <c r="CA282" s="28"/>
      <c r="CB282" s="28"/>
      <c r="CC282" s="27"/>
    </row>
    <row r="283" spans="9:81">
      <c r="I283" s="35"/>
      <c r="J283" s="31"/>
      <c r="K283" s="34"/>
      <c r="L283" s="34"/>
      <c r="M283" s="34"/>
      <c r="N283" s="34"/>
      <c r="O283" s="34"/>
      <c r="P283"/>
      <c r="Q283" s="33"/>
      <c r="R283" s="26"/>
      <c r="S283" s="26"/>
      <c r="T283" s="33"/>
      <c r="U283" s="26"/>
      <c r="V283" s="31"/>
      <c r="W283" s="32"/>
      <c r="X283" s="26"/>
      <c r="Y283" s="26"/>
      <c r="Z283" s="32"/>
      <c r="AA283" s="31"/>
      <c r="AB283" s="34"/>
      <c r="AC283" s="34"/>
      <c r="AD283" s="34"/>
      <c r="AE283" s="42"/>
      <c r="AF283" s="31"/>
      <c r="AG283" s="29"/>
      <c r="AH283" s="26"/>
      <c r="AI283" s="26"/>
      <c r="AJ283" s="29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5"/>
      <c r="AV283" s="30"/>
      <c r="AW283" s="28"/>
      <c r="AX283" s="28"/>
      <c r="AY283" s="27"/>
      <c r="AZ283" s="25"/>
      <c r="BA283" s="25"/>
      <c r="BB283" s="26"/>
      <c r="BC283" s="26"/>
      <c r="BD283" s="25"/>
      <c r="BE283" s="25"/>
      <c r="BF283" s="25"/>
      <c r="BG283" s="26"/>
      <c r="BH283" s="26"/>
      <c r="BI283" s="25"/>
      <c r="BJ283" s="25"/>
      <c r="BK283" s="29"/>
      <c r="BL283" s="26"/>
      <c r="BM283" s="26"/>
      <c r="BN283" s="29"/>
      <c r="BO283" s="26"/>
      <c r="BP283" s="27"/>
      <c r="BQ283" s="28"/>
      <c r="BR283" s="28"/>
      <c r="BS283" s="27"/>
      <c r="BT283" s="25"/>
      <c r="BU283" s="29"/>
      <c r="BV283" s="26"/>
      <c r="BW283" s="26"/>
      <c r="BX283" s="29"/>
      <c r="BY283" s="26"/>
      <c r="BZ283" s="27"/>
      <c r="CA283" s="28"/>
      <c r="CB283" s="28"/>
      <c r="CC283" s="27"/>
    </row>
    <row r="284" spans="9:81">
      <c r="I284" s="35"/>
      <c r="J284" s="31"/>
      <c r="K284" s="34"/>
      <c r="L284" s="34"/>
      <c r="M284" s="34"/>
      <c r="N284" s="34"/>
      <c r="O284" s="34"/>
      <c r="P284"/>
      <c r="Q284" s="33"/>
      <c r="R284" s="26"/>
      <c r="S284" s="26"/>
      <c r="T284" s="33"/>
      <c r="U284" s="26"/>
      <c r="V284" s="31"/>
      <c r="W284" s="32"/>
      <c r="X284" s="26"/>
      <c r="Y284" s="26"/>
      <c r="Z284" s="32"/>
      <c r="AA284" s="31"/>
      <c r="AB284" s="34"/>
      <c r="AC284" s="34"/>
      <c r="AD284" s="34"/>
      <c r="AE284" s="42"/>
      <c r="AF284" s="31"/>
      <c r="AG284" s="29"/>
      <c r="AH284" s="26"/>
      <c r="AI284" s="26"/>
      <c r="AJ284" s="29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5"/>
      <c r="AV284" s="30"/>
      <c r="AW284" s="28"/>
      <c r="AX284" s="28"/>
      <c r="AY284" s="27"/>
      <c r="AZ284" s="25"/>
      <c r="BA284" s="25"/>
      <c r="BB284" s="26"/>
      <c r="BC284" s="26"/>
      <c r="BD284" s="25"/>
      <c r="BE284" s="25"/>
      <c r="BF284" s="25"/>
      <c r="BG284" s="26"/>
      <c r="BH284" s="26"/>
      <c r="BI284" s="25"/>
      <c r="BJ284" s="25"/>
      <c r="BK284" s="29"/>
      <c r="BL284" s="26"/>
      <c r="BM284" s="26"/>
      <c r="BN284" s="29"/>
      <c r="BO284" s="26"/>
      <c r="BP284" s="27"/>
      <c r="BQ284" s="28"/>
      <c r="BR284" s="28"/>
      <c r="BS284" s="27"/>
      <c r="BT284" s="25"/>
      <c r="BU284" s="29"/>
      <c r="BV284" s="26"/>
      <c r="BW284" s="26"/>
      <c r="BX284" s="29"/>
      <c r="BY284" s="26"/>
      <c r="BZ284" s="27"/>
      <c r="CA284" s="28"/>
      <c r="CB284" s="28"/>
      <c r="CC284" s="27"/>
    </row>
    <row r="285" spans="9:81">
      <c r="I285" s="35"/>
      <c r="J285" s="31"/>
      <c r="K285" s="34"/>
      <c r="L285" s="34"/>
      <c r="M285" s="34"/>
      <c r="N285" s="34"/>
      <c r="O285" s="34"/>
      <c r="P285"/>
      <c r="Q285" s="33"/>
      <c r="R285" s="26"/>
      <c r="S285" s="26"/>
      <c r="T285" s="33"/>
      <c r="U285" s="26"/>
      <c r="V285" s="31"/>
      <c r="W285" s="32"/>
      <c r="X285" s="26"/>
      <c r="Y285" s="26"/>
      <c r="Z285" s="32"/>
      <c r="AA285" s="31"/>
      <c r="AB285" s="34"/>
      <c r="AC285" s="34"/>
      <c r="AD285" s="34"/>
      <c r="AE285" s="42"/>
      <c r="AF285" s="31"/>
      <c r="AG285" s="29"/>
      <c r="AH285" s="26"/>
      <c r="AI285" s="26"/>
      <c r="AJ285" s="29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5"/>
      <c r="AV285" s="30"/>
      <c r="AW285" s="28"/>
      <c r="AX285" s="28"/>
      <c r="AY285" s="27"/>
      <c r="AZ285" s="25"/>
      <c r="BA285" s="25"/>
      <c r="BB285" s="26"/>
      <c r="BC285" s="26"/>
      <c r="BD285" s="25"/>
      <c r="BE285" s="25"/>
      <c r="BF285" s="25"/>
      <c r="BG285" s="26"/>
      <c r="BH285" s="26"/>
      <c r="BI285" s="25"/>
      <c r="BJ285" s="25"/>
      <c r="BK285" s="29"/>
      <c r="BL285" s="26"/>
      <c r="BM285" s="26"/>
      <c r="BN285" s="29"/>
      <c r="BO285" s="26"/>
      <c r="BP285" s="27"/>
      <c r="BQ285" s="28"/>
      <c r="BR285" s="28"/>
      <c r="BS285" s="27"/>
      <c r="BT285" s="25"/>
      <c r="BU285" s="29"/>
      <c r="BV285" s="26"/>
      <c r="BW285" s="26"/>
      <c r="BX285" s="29"/>
      <c r="BY285" s="26"/>
      <c r="BZ285" s="27"/>
      <c r="CA285" s="28"/>
      <c r="CB285" s="28"/>
      <c r="CC285" s="27"/>
    </row>
    <row r="286" spans="9:81">
      <c r="I286" s="35"/>
      <c r="J286" s="31"/>
      <c r="K286" s="34"/>
      <c r="L286" s="34"/>
      <c r="M286" s="34"/>
      <c r="N286" s="34"/>
      <c r="O286" s="34"/>
      <c r="P286"/>
      <c r="Q286" s="33"/>
      <c r="R286" s="26"/>
      <c r="S286" s="26"/>
      <c r="T286" s="33"/>
      <c r="U286" s="26"/>
      <c r="V286" s="31"/>
      <c r="W286" s="32"/>
      <c r="X286" s="26"/>
      <c r="Y286" s="26"/>
      <c r="Z286" s="32"/>
      <c r="AA286" s="31"/>
      <c r="AB286" s="34"/>
      <c r="AC286" s="34"/>
      <c r="AD286" s="34"/>
      <c r="AE286" s="42"/>
      <c r="AF286" s="31"/>
      <c r="AG286" s="29"/>
      <c r="AH286" s="26"/>
      <c r="AI286" s="26"/>
      <c r="AJ286" s="29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5"/>
      <c r="AV286" s="30"/>
      <c r="AW286" s="28"/>
      <c r="AX286" s="28"/>
      <c r="AY286" s="27"/>
      <c r="AZ286" s="25"/>
      <c r="BA286" s="25"/>
      <c r="BB286" s="26"/>
      <c r="BC286" s="26"/>
      <c r="BD286" s="25"/>
      <c r="BE286" s="25"/>
      <c r="BF286" s="25"/>
      <c r="BG286" s="26"/>
      <c r="BH286" s="26"/>
      <c r="BI286" s="25"/>
      <c r="BJ286" s="25"/>
      <c r="BK286" s="29"/>
      <c r="BL286" s="26"/>
      <c r="BM286" s="26"/>
      <c r="BN286" s="29"/>
      <c r="BO286" s="26"/>
      <c r="BP286" s="27"/>
      <c r="BQ286" s="28"/>
      <c r="BR286" s="28"/>
      <c r="BS286" s="27"/>
      <c r="BT286" s="25"/>
      <c r="BU286" s="29"/>
      <c r="BV286" s="26"/>
      <c r="BW286" s="26"/>
      <c r="BX286" s="29"/>
      <c r="BY286" s="26"/>
      <c r="BZ286" s="27"/>
      <c r="CA286" s="28"/>
      <c r="CB286" s="28"/>
      <c r="CC286" s="27"/>
    </row>
    <row r="287" spans="9:81">
      <c r="I287" s="35"/>
      <c r="J287" s="31"/>
      <c r="K287" s="34"/>
      <c r="L287" s="34"/>
      <c r="M287" s="34"/>
      <c r="N287" s="34"/>
      <c r="O287" s="34"/>
      <c r="P287"/>
      <c r="Q287" s="33"/>
      <c r="R287" s="26"/>
      <c r="S287" s="26"/>
      <c r="T287" s="33"/>
      <c r="U287" s="26"/>
      <c r="V287" s="31"/>
      <c r="W287" s="32"/>
      <c r="X287" s="26"/>
      <c r="Y287" s="26"/>
      <c r="Z287" s="32"/>
      <c r="AA287" s="31"/>
      <c r="AB287" s="34"/>
      <c r="AC287" s="34"/>
      <c r="AD287" s="34"/>
      <c r="AE287" s="42"/>
      <c r="AF287" s="31"/>
      <c r="AG287" s="29"/>
      <c r="AH287" s="26"/>
      <c r="AI287" s="26"/>
      <c r="AJ287" s="29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5"/>
      <c r="AV287" s="30"/>
      <c r="AW287" s="28"/>
      <c r="AX287" s="28"/>
      <c r="AY287" s="27"/>
      <c r="AZ287" s="25"/>
      <c r="BA287" s="25"/>
      <c r="BB287" s="26"/>
      <c r="BC287" s="26"/>
      <c r="BD287" s="25"/>
      <c r="BE287" s="25"/>
      <c r="BF287" s="25"/>
      <c r="BG287" s="26"/>
      <c r="BH287" s="26"/>
      <c r="BI287" s="25"/>
      <c r="BJ287" s="25"/>
      <c r="BK287" s="29"/>
      <c r="BL287" s="26"/>
      <c r="BM287" s="26"/>
      <c r="BN287" s="29"/>
      <c r="BO287" s="26"/>
      <c r="BP287" s="27"/>
      <c r="BQ287" s="28"/>
      <c r="BR287" s="28"/>
      <c r="BS287" s="27"/>
      <c r="BT287" s="25"/>
      <c r="BU287" s="29"/>
      <c r="BV287" s="26"/>
      <c r="BW287" s="26"/>
      <c r="BX287" s="29"/>
      <c r="BY287" s="26"/>
      <c r="BZ287" s="27"/>
      <c r="CA287" s="28"/>
      <c r="CB287" s="28"/>
      <c r="CC287" s="27"/>
    </row>
    <row r="288" spans="9:81">
      <c r="I288" s="35"/>
      <c r="J288" s="31"/>
      <c r="K288" s="34"/>
      <c r="L288" s="34"/>
      <c r="M288" s="34"/>
      <c r="N288" s="34"/>
      <c r="O288" s="34"/>
      <c r="P288"/>
      <c r="Q288" s="33"/>
      <c r="R288" s="26"/>
      <c r="S288" s="26"/>
      <c r="T288" s="33"/>
      <c r="U288" s="26"/>
      <c r="V288" s="31"/>
      <c r="W288" s="32"/>
      <c r="X288" s="26"/>
      <c r="Y288" s="26"/>
      <c r="Z288" s="32"/>
      <c r="AA288" s="31"/>
      <c r="AB288" s="34"/>
      <c r="AC288" s="34"/>
      <c r="AD288" s="34"/>
      <c r="AE288" s="42"/>
      <c r="AF288" s="31"/>
      <c r="AG288" s="29"/>
      <c r="AH288" s="26"/>
      <c r="AI288" s="26"/>
      <c r="AJ288" s="29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5"/>
      <c r="AV288" s="30"/>
      <c r="AW288" s="28"/>
      <c r="AX288" s="28"/>
      <c r="AY288" s="27"/>
      <c r="AZ288" s="25"/>
      <c r="BA288" s="25"/>
      <c r="BB288" s="26"/>
      <c r="BC288" s="26"/>
      <c r="BD288" s="25"/>
      <c r="BE288" s="25"/>
      <c r="BF288" s="25"/>
      <c r="BG288" s="26"/>
      <c r="BH288" s="26"/>
      <c r="BI288" s="25"/>
      <c r="BJ288" s="25"/>
      <c r="BK288" s="29"/>
      <c r="BL288" s="26"/>
      <c r="BM288" s="26"/>
      <c r="BN288" s="29"/>
      <c r="BO288" s="26"/>
      <c r="BP288" s="27"/>
      <c r="BQ288" s="28"/>
      <c r="BR288" s="28"/>
      <c r="BS288" s="27"/>
      <c r="BT288" s="25"/>
      <c r="BU288" s="29"/>
      <c r="BV288" s="26"/>
      <c r="BW288" s="26"/>
      <c r="BX288" s="29"/>
      <c r="BY288" s="26"/>
      <c r="BZ288" s="27"/>
      <c r="CA288" s="28"/>
      <c r="CB288" s="28"/>
      <c r="CC288" s="27"/>
    </row>
    <row r="289" spans="9:81">
      <c r="I289" s="35"/>
      <c r="J289" s="31"/>
      <c r="K289" s="34"/>
      <c r="L289" s="34"/>
      <c r="M289" s="34"/>
      <c r="N289" s="34"/>
      <c r="O289" s="34"/>
      <c r="P289"/>
      <c r="Q289" s="33"/>
      <c r="R289" s="26"/>
      <c r="S289" s="26"/>
      <c r="T289" s="33"/>
      <c r="U289" s="26"/>
      <c r="V289" s="31"/>
      <c r="W289" s="32"/>
      <c r="X289" s="26"/>
      <c r="Y289" s="26"/>
      <c r="Z289" s="32"/>
      <c r="AA289" s="31"/>
      <c r="AB289" s="34"/>
      <c r="AC289" s="34"/>
      <c r="AD289" s="34"/>
      <c r="AE289" s="42"/>
      <c r="AF289" s="31"/>
      <c r="AG289" s="29"/>
      <c r="AH289" s="26"/>
      <c r="AI289" s="26"/>
      <c r="AJ289" s="29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5"/>
      <c r="AV289" s="30"/>
      <c r="AW289" s="28"/>
      <c r="AX289" s="28"/>
      <c r="AY289" s="27"/>
      <c r="AZ289" s="25"/>
      <c r="BA289" s="25"/>
      <c r="BB289" s="26"/>
      <c r="BC289" s="26"/>
      <c r="BD289" s="25"/>
      <c r="BE289" s="25"/>
      <c r="BF289" s="25"/>
      <c r="BG289" s="26"/>
      <c r="BH289" s="26"/>
      <c r="BI289" s="25"/>
      <c r="BJ289" s="25"/>
      <c r="BK289" s="29"/>
      <c r="BL289" s="26"/>
      <c r="BM289" s="26"/>
      <c r="BN289" s="29"/>
      <c r="BO289" s="26"/>
      <c r="BP289" s="27"/>
      <c r="BQ289" s="28"/>
      <c r="BR289" s="28"/>
      <c r="BS289" s="27"/>
      <c r="BT289" s="25"/>
      <c r="BU289" s="29"/>
      <c r="BV289" s="26"/>
      <c r="BW289" s="26"/>
      <c r="BX289" s="29"/>
      <c r="BY289" s="26"/>
      <c r="BZ289" s="27"/>
      <c r="CA289" s="28"/>
      <c r="CB289" s="28"/>
      <c r="CC289" s="27"/>
    </row>
    <row r="290" spans="9:81">
      <c r="I290" s="35"/>
      <c r="J290" s="31"/>
      <c r="K290" s="34"/>
      <c r="L290" s="34"/>
      <c r="M290" s="34"/>
      <c r="N290" s="34"/>
      <c r="O290" s="34"/>
      <c r="P290"/>
      <c r="Q290" s="33"/>
      <c r="R290" s="26"/>
      <c r="S290" s="26"/>
      <c r="T290" s="33"/>
      <c r="U290" s="26"/>
      <c r="V290" s="31"/>
      <c r="W290" s="32"/>
      <c r="X290" s="26"/>
      <c r="Y290" s="26"/>
      <c r="Z290" s="32"/>
      <c r="AA290" s="31"/>
      <c r="AB290" s="34"/>
      <c r="AC290" s="34"/>
      <c r="AD290" s="34"/>
      <c r="AE290" s="42"/>
      <c r="AF290" s="31"/>
      <c r="AG290" s="29"/>
      <c r="AH290" s="26"/>
      <c r="AI290" s="26"/>
      <c r="AJ290" s="29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5"/>
      <c r="AV290" s="30"/>
      <c r="AW290" s="28"/>
      <c r="AX290" s="28"/>
      <c r="AY290" s="27"/>
      <c r="AZ290" s="25"/>
      <c r="BA290" s="25"/>
      <c r="BB290" s="26"/>
      <c r="BC290" s="26"/>
      <c r="BD290" s="25"/>
      <c r="BE290" s="25"/>
      <c r="BF290" s="25"/>
      <c r="BG290" s="26"/>
      <c r="BH290" s="26"/>
      <c r="BI290" s="25"/>
      <c r="BJ290" s="25"/>
      <c r="BK290" s="29"/>
      <c r="BL290" s="26"/>
      <c r="BM290" s="26"/>
      <c r="BN290" s="29"/>
      <c r="BO290" s="26"/>
      <c r="BP290" s="27"/>
      <c r="BQ290" s="28"/>
      <c r="BR290" s="28"/>
      <c r="BS290" s="27"/>
      <c r="BT290" s="25"/>
      <c r="BU290" s="29"/>
      <c r="BV290" s="26"/>
      <c r="BW290" s="26"/>
      <c r="BX290" s="29"/>
      <c r="BY290" s="26"/>
      <c r="BZ290" s="27"/>
      <c r="CA290" s="28"/>
      <c r="CB290" s="28"/>
      <c r="CC290" s="27"/>
    </row>
    <row r="291" spans="9:81">
      <c r="I291" s="35"/>
      <c r="J291" s="31"/>
      <c r="K291" s="34"/>
      <c r="L291" s="34"/>
      <c r="M291" s="34"/>
      <c r="N291" s="34"/>
      <c r="O291" s="34"/>
      <c r="P291"/>
      <c r="Q291" s="33"/>
      <c r="R291" s="26"/>
      <c r="S291" s="26"/>
      <c r="T291" s="33"/>
      <c r="U291" s="26"/>
      <c r="V291" s="31"/>
      <c r="W291" s="32"/>
      <c r="X291" s="26"/>
      <c r="Y291" s="26"/>
      <c r="Z291" s="32"/>
      <c r="AA291" s="31"/>
      <c r="AB291" s="34"/>
      <c r="AC291" s="34"/>
      <c r="AD291" s="34"/>
      <c r="AE291" s="42"/>
      <c r="AF291" s="31"/>
      <c r="AG291" s="29"/>
      <c r="AH291" s="26"/>
      <c r="AI291" s="26"/>
      <c r="AJ291" s="29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5"/>
      <c r="AV291" s="30"/>
      <c r="AW291" s="28"/>
      <c r="AX291" s="28"/>
      <c r="AY291" s="27"/>
      <c r="AZ291" s="25"/>
      <c r="BA291" s="25"/>
      <c r="BB291" s="26"/>
      <c r="BC291" s="26"/>
      <c r="BD291" s="25"/>
      <c r="BE291" s="25"/>
      <c r="BF291" s="25"/>
      <c r="BG291" s="26"/>
      <c r="BH291" s="26"/>
      <c r="BI291" s="25"/>
      <c r="BJ291" s="25"/>
      <c r="BK291" s="29"/>
      <c r="BL291" s="26"/>
      <c r="BM291" s="26"/>
      <c r="BN291" s="29"/>
      <c r="BO291" s="26"/>
      <c r="BP291" s="27"/>
      <c r="BQ291" s="28"/>
      <c r="BR291" s="28"/>
      <c r="BS291" s="27"/>
      <c r="BT291" s="25"/>
      <c r="BU291" s="29"/>
      <c r="BV291" s="26"/>
      <c r="BW291" s="26"/>
      <c r="BX291" s="29"/>
      <c r="BY291" s="26"/>
      <c r="BZ291" s="27"/>
      <c r="CA291" s="28"/>
      <c r="CB291" s="28"/>
      <c r="CC291" s="27"/>
    </row>
    <row r="292" spans="9:81">
      <c r="I292" s="35"/>
      <c r="J292" s="31"/>
      <c r="K292" s="34"/>
      <c r="L292" s="34"/>
      <c r="M292" s="34"/>
      <c r="N292" s="34"/>
      <c r="O292" s="34"/>
      <c r="P292"/>
      <c r="Q292" s="33"/>
      <c r="R292" s="26"/>
      <c r="S292" s="26"/>
      <c r="T292" s="33"/>
      <c r="U292" s="26"/>
      <c r="V292" s="31"/>
      <c r="W292" s="32"/>
      <c r="X292" s="26"/>
      <c r="Y292" s="26"/>
      <c r="Z292" s="32"/>
      <c r="AA292" s="31"/>
      <c r="AB292" s="34"/>
      <c r="AC292" s="34"/>
      <c r="AD292" s="34"/>
      <c r="AE292" s="42"/>
      <c r="AF292" s="31"/>
      <c r="AG292" s="29"/>
      <c r="AH292" s="26"/>
      <c r="AI292" s="26"/>
      <c r="AJ292" s="29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5"/>
      <c r="AV292" s="30"/>
      <c r="AW292" s="28"/>
      <c r="AX292" s="28"/>
      <c r="AY292" s="27"/>
      <c r="AZ292" s="25"/>
      <c r="BA292" s="25"/>
      <c r="BB292" s="26"/>
      <c r="BC292" s="26"/>
      <c r="BD292" s="25"/>
      <c r="BE292" s="25"/>
      <c r="BF292" s="25"/>
      <c r="BG292" s="26"/>
      <c r="BH292" s="26"/>
      <c r="BI292" s="25"/>
      <c r="BJ292" s="25"/>
      <c r="BK292" s="29"/>
      <c r="BL292" s="26"/>
      <c r="BM292" s="26"/>
      <c r="BN292" s="29"/>
      <c r="BO292" s="26"/>
      <c r="BP292" s="27"/>
      <c r="BQ292" s="28"/>
      <c r="BR292" s="28"/>
      <c r="BS292" s="27"/>
      <c r="BT292" s="25"/>
      <c r="BU292" s="29"/>
      <c r="BV292" s="26"/>
      <c r="BW292" s="26"/>
      <c r="BX292" s="29"/>
      <c r="BY292" s="26"/>
      <c r="BZ292" s="27"/>
      <c r="CA292" s="28"/>
      <c r="CB292" s="28"/>
      <c r="CC292" s="27"/>
    </row>
    <row r="293" spans="9:81">
      <c r="I293" s="35"/>
      <c r="J293" s="31"/>
      <c r="K293" s="34"/>
      <c r="L293" s="34"/>
      <c r="M293" s="34"/>
      <c r="N293" s="34"/>
      <c r="O293" s="34"/>
      <c r="P293"/>
      <c r="Q293" s="33"/>
      <c r="R293" s="26"/>
      <c r="S293" s="26"/>
      <c r="T293" s="33"/>
      <c r="U293" s="26"/>
      <c r="V293" s="31"/>
      <c r="W293" s="32"/>
      <c r="X293" s="26"/>
      <c r="Y293" s="26"/>
      <c r="Z293" s="32"/>
      <c r="AA293" s="31"/>
      <c r="AB293" s="29"/>
      <c r="AC293" s="26"/>
      <c r="AD293" s="26"/>
      <c r="AE293" s="135"/>
      <c r="AF293" s="31"/>
      <c r="AG293" s="29"/>
      <c r="AH293" s="26"/>
      <c r="AI293" s="26"/>
      <c r="AJ293" s="29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5"/>
      <c r="AV293" s="30"/>
      <c r="AW293" s="28"/>
      <c r="AX293" s="28"/>
      <c r="AY293" s="27"/>
      <c r="AZ293" s="25"/>
      <c r="BA293" s="25"/>
      <c r="BB293" s="26"/>
      <c r="BC293" s="26"/>
      <c r="BD293" s="25"/>
      <c r="BE293" s="25"/>
      <c r="BF293" s="25"/>
      <c r="BG293" s="26"/>
      <c r="BH293" s="26"/>
      <c r="BI293" s="25"/>
      <c r="BJ293" s="25"/>
      <c r="BK293" s="29"/>
      <c r="BL293" s="26"/>
      <c r="BM293" s="26"/>
      <c r="BN293" s="29"/>
      <c r="BO293" s="26"/>
      <c r="BP293" s="27"/>
      <c r="BQ293" s="28"/>
      <c r="BR293" s="28"/>
      <c r="BS293" s="27"/>
      <c r="BT293" s="25"/>
      <c r="BU293" s="29"/>
      <c r="BV293" s="26"/>
      <c r="BW293" s="26"/>
      <c r="BX293" s="29"/>
      <c r="BY293" s="26"/>
      <c r="BZ293" s="27"/>
      <c r="CA293" s="28"/>
      <c r="CB293" s="28"/>
      <c r="CC293" s="27"/>
    </row>
    <row r="294" spans="9:81">
      <c r="I294" s="35"/>
      <c r="J294" s="31"/>
      <c r="K294" s="34"/>
      <c r="L294" s="34"/>
      <c r="M294" s="34"/>
      <c r="N294" s="34"/>
      <c r="O294" s="34"/>
      <c r="P294"/>
      <c r="Q294" s="33"/>
      <c r="R294" s="26"/>
      <c r="S294" s="26"/>
      <c r="T294" s="33"/>
      <c r="U294" s="26"/>
      <c r="V294" s="31"/>
      <c r="W294" s="32"/>
      <c r="X294" s="26"/>
      <c r="Y294" s="26"/>
      <c r="Z294" s="32"/>
      <c r="AA294" s="31"/>
      <c r="AB294" s="29"/>
      <c r="AC294" s="26"/>
      <c r="AD294" s="26"/>
      <c r="AE294" s="135"/>
      <c r="AF294" s="31"/>
      <c r="AG294" s="29"/>
      <c r="AH294" s="26"/>
      <c r="AI294" s="26"/>
      <c r="AJ294" s="29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5"/>
      <c r="AV294" s="30"/>
      <c r="AW294" s="28"/>
      <c r="AX294" s="28"/>
      <c r="AY294" s="27"/>
      <c r="AZ294" s="25"/>
      <c r="BA294" s="25"/>
      <c r="BB294" s="26"/>
      <c r="BC294" s="26"/>
      <c r="BD294" s="25"/>
      <c r="BE294" s="25"/>
      <c r="BF294" s="25"/>
      <c r="BG294" s="26"/>
      <c r="BH294" s="26"/>
      <c r="BI294" s="25"/>
      <c r="BJ294" s="25"/>
      <c r="BK294" s="29"/>
      <c r="BL294" s="26"/>
      <c r="BM294" s="26"/>
      <c r="BN294" s="29"/>
      <c r="BO294" s="26"/>
      <c r="BP294" s="27"/>
      <c r="BQ294" s="28"/>
      <c r="BR294" s="28"/>
      <c r="BS294" s="27"/>
      <c r="BT294" s="25"/>
      <c r="BU294" s="29"/>
      <c r="BV294" s="26"/>
      <c r="BW294" s="26"/>
      <c r="BX294" s="29"/>
      <c r="BY294" s="26"/>
      <c r="BZ294" s="27"/>
      <c r="CA294" s="28"/>
      <c r="CB294" s="28"/>
      <c r="CC294" s="27"/>
    </row>
    <row r="295" spans="9:81">
      <c r="I295" s="35"/>
      <c r="J295" s="31"/>
      <c r="K295" s="34"/>
      <c r="L295" s="34"/>
      <c r="M295" s="34"/>
      <c r="N295" s="34"/>
      <c r="O295" s="34"/>
      <c r="P295"/>
      <c r="Q295" s="33"/>
      <c r="R295" s="26"/>
      <c r="S295" s="26"/>
      <c r="T295" s="33"/>
      <c r="U295" s="26"/>
      <c r="V295" s="31"/>
      <c r="W295" s="32"/>
      <c r="X295" s="26"/>
      <c r="Y295" s="26"/>
      <c r="Z295" s="32"/>
      <c r="AA295" s="31"/>
      <c r="AB295" s="29"/>
      <c r="AC295" s="26"/>
      <c r="AD295" s="26"/>
      <c r="AE295" s="135"/>
      <c r="AF295" s="31"/>
      <c r="AG295" s="29"/>
      <c r="AH295" s="26"/>
      <c r="AI295" s="26"/>
      <c r="AJ295" s="29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5"/>
      <c r="AV295" s="30"/>
      <c r="AW295" s="28"/>
      <c r="AX295" s="28"/>
      <c r="AY295" s="27"/>
      <c r="AZ295" s="25"/>
      <c r="BA295" s="25"/>
      <c r="BB295" s="26"/>
      <c r="BC295" s="26"/>
      <c r="BD295" s="25"/>
      <c r="BE295" s="25"/>
      <c r="BF295" s="25"/>
      <c r="BG295" s="26"/>
      <c r="BH295" s="26"/>
      <c r="BI295" s="25"/>
      <c r="BJ295" s="25"/>
      <c r="BK295" s="29"/>
      <c r="BL295" s="26"/>
      <c r="BM295" s="26"/>
      <c r="BN295" s="29"/>
      <c r="BO295" s="26"/>
      <c r="BP295" s="27"/>
      <c r="BQ295" s="28"/>
      <c r="BR295" s="28"/>
      <c r="BS295" s="27"/>
      <c r="BT295" s="25"/>
      <c r="BU295" s="29"/>
      <c r="BV295" s="26"/>
      <c r="BW295" s="26"/>
      <c r="BX295" s="29"/>
      <c r="BY295" s="26"/>
      <c r="BZ295" s="27"/>
      <c r="CA295" s="28"/>
      <c r="CB295" s="28"/>
      <c r="CC295" s="27"/>
    </row>
    <row r="296" spans="9:81">
      <c r="I296" s="35"/>
      <c r="J296" s="31"/>
      <c r="K296" s="34"/>
      <c r="L296" s="34"/>
      <c r="M296" s="34"/>
      <c r="N296" s="34"/>
      <c r="O296" s="34"/>
      <c r="P296"/>
      <c r="Q296" s="33"/>
      <c r="R296" s="26"/>
      <c r="S296" s="26"/>
      <c r="T296" s="33"/>
      <c r="U296" s="26"/>
      <c r="V296" s="31"/>
      <c r="W296" s="32"/>
      <c r="X296" s="26"/>
      <c r="Y296" s="26"/>
      <c r="Z296" s="32"/>
      <c r="AA296" s="31"/>
      <c r="AB296" s="29"/>
      <c r="AC296" s="26"/>
      <c r="AD296" s="26"/>
      <c r="AE296" s="135"/>
      <c r="AF296" s="31"/>
      <c r="AG296" s="29"/>
      <c r="AH296" s="26"/>
      <c r="AI296" s="26"/>
      <c r="AJ296" s="29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5"/>
      <c r="AV296" s="30"/>
      <c r="AW296" s="28"/>
      <c r="AX296" s="28"/>
      <c r="AY296" s="27"/>
      <c r="AZ296" s="25"/>
      <c r="BA296" s="25"/>
      <c r="BB296" s="26"/>
      <c r="BC296" s="26"/>
      <c r="BD296" s="25"/>
      <c r="BE296" s="25"/>
      <c r="BF296" s="25"/>
      <c r="BG296" s="26"/>
      <c r="BH296" s="26"/>
      <c r="BI296" s="25"/>
      <c r="BJ296" s="25"/>
      <c r="BK296" s="29"/>
      <c r="BL296" s="26"/>
      <c r="BM296" s="26"/>
      <c r="BN296" s="29"/>
      <c r="BO296" s="26"/>
      <c r="BP296" s="27"/>
      <c r="BQ296" s="28"/>
      <c r="BR296" s="28"/>
      <c r="BS296" s="27"/>
      <c r="BT296" s="25"/>
      <c r="BU296" s="29"/>
      <c r="BV296" s="26"/>
      <c r="BW296" s="26"/>
      <c r="BX296" s="29"/>
      <c r="BY296" s="26"/>
      <c r="BZ296" s="27"/>
      <c r="CA296" s="28"/>
      <c r="CB296" s="28"/>
      <c r="CC296" s="27"/>
    </row>
    <row r="297" spans="9:81">
      <c r="K297" s="34"/>
      <c r="L297" s="34"/>
      <c r="M297" s="34"/>
      <c r="N297" s="34"/>
      <c r="O297" s="34"/>
      <c r="P297"/>
      <c r="Q297" s="33"/>
      <c r="R297" s="26"/>
      <c r="S297" s="26"/>
      <c r="T297" s="33"/>
      <c r="U297" s="26"/>
      <c r="V297" s="31"/>
      <c r="W297" s="32"/>
      <c r="X297" s="26"/>
      <c r="Y297" s="26"/>
      <c r="Z297" s="32"/>
      <c r="AA297" s="31"/>
      <c r="AB297" s="29"/>
      <c r="AC297" s="26"/>
      <c r="AD297" s="26"/>
      <c r="AE297" s="135"/>
      <c r="AF297" s="31"/>
      <c r="AG297" s="29"/>
      <c r="AH297" s="26"/>
      <c r="AI297" s="26"/>
      <c r="AJ297" s="29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5"/>
      <c r="AV297" s="30"/>
      <c r="AW297" s="28"/>
      <c r="AX297" s="28"/>
      <c r="AY297" s="27"/>
      <c r="AZ297" s="25"/>
      <c r="BA297" s="25"/>
      <c r="BB297" s="26"/>
      <c r="BC297" s="26"/>
      <c r="BD297" s="25"/>
      <c r="BE297" s="25"/>
      <c r="BF297" s="25"/>
      <c r="BG297" s="26"/>
      <c r="BH297" s="26"/>
      <c r="BI297" s="25"/>
      <c r="BJ297" s="25"/>
      <c r="BK297" s="29"/>
      <c r="BL297" s="26"/>
      <c r="BM297" s="26"/>
      <c r="BN297" s="29"/>
      <c r="BO297" s="26"/>
      <c r="BP297" s="27"/>
      <c r="BQ297" s="28"/>
      <c r="BR297" s="28"/>
      <c r="BS297" s="27"/>
      <c r="BT297" s="25"/>
      <c r="BU297" s="29"/>
      <c r="BV297" s="26"/>
      <c r="BW297" s="26"/>
      <c r="BX297" s="29"/>
      <c r="BY297" s="26"/>
      <c r="BZ297" s="27"/>
      <c r="CA297" s="28"/>
      <c r="CB297" s="28"/>
      <c r="CC297" s="27"/>
    </row>
    <row r="298" spans="9:81">
      <c r="K298" s="34"/>
      <c r="L298" s="34"/>
      <c r="M298" s="34"/>
      <c r="N298" s="34"/>
      <c r="O298" s="34"/>
      <c r="P298"/>
      <c r="Q298" s="33"/>
      <c r="R298" s="26"/>
      <c r="S298" s="26"/>
      <c r="T298" s="33"/>
      <c r="U298" s="26"/>
      <c r="V298" s="31"/>
      <c r="W298" s="32"/>
      <c r="X298" s="26"/>
      <c r="Y298" s="26"/>
      <c r="Z298" s="32"/>
      <c r="AA298" s="31"/>
      <c r="AB298" s="29"/>
      <c r="AC298" s="26"/>
      <c r="AD298" s="26"/>
      <c r="AE298" s="135"/>
      <c r="AF298" s="31"/>
      <c r="AG298" s="29"/>
      <c r="AH298" s="26"/>
      <c r="AI298" s="26"/>
      <c r="AJ298" s="29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5"/>
      <c r="AV298" s="30"/>
      <c r="AW298" s="28"/>
      <c r="AX298" s="28"/>
      <c r="AY298" s="27"/>
      <c r="AZ298" s="25"/>
      <c r="BA298" s="25"/>
      <c r="BB298" s="26"/>
      <c r="BC298" s="26"/>
      <c r="BD298" s="25"/>
      <c r="BE298" s="25"/>
      <c r="BF298" s="25"/>
      <c r="BG298" s="26"/>
      <c r="BH298" s="26"/>
      <c r="BI298" s="25"/>
      <c r="BJ298" s="25"/>
      <c r="BK298" s="29"/>
      <c r="BL298" s="26"/>
      <c r="BM298" s="26"/>
      <c r="BN298" s="29"/>
      <c r="BO298" s="26"/>
      <c r="BP298" s="27"/>
      <c r="BQ298" s="28"/>
      <c r="BR298" s="28"/>
      <c r="BS298" s="27"/>
      <c r="BT298" s="25"/>
      <c r="BU298" s="29"/>
      <c r="BV298" s="26"/>
      <c r="BW298" s="26"/>
      <c r="BX298" s="29"/>
      <c r="BY298" s="26"/>
      <c r="BZ298" s="27"/>
      <c r="CA298" s="28"/>
      <c r="CB298" s="28"/>
      <c r="CC298" s="27"/>
    </row>
    <row r="299" spans="9:81">
      <c r="K299" s="34"/>
      <c r="L299" s="34"/>
      <c r="M299" s="34"/>
      <c r="N299" s="34"/>
      <c r="O299" s="34"/>
      <c r="P299"/>
      <c r="Q299" s="33"/>
      <c r="R299" s="26"/>
      <c r="S299" s="26"/>
      <c r="T299" s="33"/>
      <c r="U299" s="26"/>
      <c r="V299" s="31"/>
      <c r="W299" s="32"/>
      <c r="X299" s="26"/>
      <c r="Y299" s="26"/>
      <c r="Z299" s="32"/>
      <c r="AA299" s="31"/>
      <c r="AB299" s="29"/>
      <c r="AC299" s="26"/>
      <c r="AD299" s="26"/>
      <c r="AE299" s="135"/>
      <c r="AF299" s="31"/>
      <c r="AG299" s="29"/>
      <c r="AH299" s="26"/>
      <c r="AI299" s="26"/>
      <c r="AJ299" s="29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5"/>
      <c r="AV299" s="30"/>
      <c r="AW299" s="28"/>
      <c r="AX299" s="28"/>
      <c r="AY299" s="27"/>
      <c r="AZ299" s="25"/>
      <c r="BA299" s="25"/>
      <c r="BB299" s="26"/>
      <c r="BC299" s="26"/>
      <c r="BD299" s="25"/>
      <c r="BE299" s="25"/>
      <c r="BF299" s="25"/>
      <c r="BG299" s="26"/>
      <c r="BH299" s="26"/>
      <c r="BI299" s="25"/>
      <c r="BJ299" s="25"/>
      <c r="BK299" s="29"/>
      <c r="BL299" s="26"/>
      <c r="BM299" s="26"/>
      <c r="BN299" s="29"/>
      <c r="BO299" s="26"/>
      <c r="BP299" s="27"/>
      <c r="BQ299" s="28"/>
      <c r="BR299" s="28"/>
      <c r="BS299" s="27"/>
      <c r="BT299" s="25"/>
      <c r="BU299" s="29"/>
      <c r="BV299" s="26"/>
      <c r="BW299" s="26"/>
      <c r="BX299" s="29"/>
      <c r="BY299" s="26"/>
      <c r="BZ299" s="27"/>
      <c r="CA299" s="28"/>
      <c r="CB299" s="28"/>
      <c r="CC299" s="27"/>
    </row>
  </sheetData>
  <mergeCells count="20">
    <mergeCell ref="A7:A8"/>
    <mergeCell ref="AL1:AO1"/>
    <mergeCell ref="K1:O1"/>
    <mergeCell ref="Q1:U1"/>
    <mergeCell ref="BU1:BX1"/>
    <mergeCell ref="W1:Z1"/>
    <mergeCell ref="AB1:AE1"/>
    <mergeCell ref="AG1:AJ1"/>
    <mergeCell ref="C6:G6"/>
    <mergeCell ref="C7:G7"/>
    <mergeCell ref="C8:G8"/>
    <mergeCell ref="C3:E3"/>
    <mergeCell ref="C4:E4"/>
    <mergeCell ref="BZ1:CC1"/>
    <mergeCell ref="AQ1:AT1"/>
    <mergeCell ref="AV1:AY1"/>
    <mergeCell ref="BA1:BD1"/>
    <mergeCell ref="BF1:BI1"/>
    <mergeCell ref="BK1:BN1"/>
    <mergeCell ref="BP1:BS1"/>
  </mergeCells>
  <conditionalFormatting sqref="BF1 AV1 AL5:AL193 AO5:AQ193 AT5:AT193 AY1 BI1 AV3:AV193 BF3:BI193 AX3:AY193 AW4:AW193 BF236:BI1048576 AV236:AY1048576 BK236:BN241 BU237:BX240 AL236:AP241">
    <cfRule type="cellIs" dxfId="202" priority="190" operator="equal">
      <formula>0</formula>
    </cfRule>
  </conditionalFormatting>
  <conditionalFormatting sqref="AL4 AO4:AQ4 AT4">
    <cfRule type="cellIs" dxfId="201" priority="189" operator="equal">
      <formula>0</formula>
    </cfRule>
  </conditionalFormatting>
  <conditionalFormatting sqref="BK4:BK193 BN4:BN193">
    <cfRule type="cellIs" dxfId="200" priority="188" operator="equal">
      <formula>0</formula>
    </cfRule>
  </conditionalFormatting>
  <conditionalFormatting sqref="BU4:BU193 BX4:BX193">
    <cfRule type="cellIs" dxfId="199" priority="187" operator="equal">
      <formula>0</formula>
    </cfRule>
  </conditionalFormatting>
  <conditionalFormatting sqref="AM5:AM193">
    <cfRule type="cellIs" dxfId="198" priority="186" operator="equal">
      <formula>0</formula>
    </cfRule>
  </conditionalFormatting>
  <conditionalFormatting sqref="AM4">
    <cfRule type="cellIs" dxfId="197" priority="185" operator="equal">
      <formula>0</formula>
    </cfRule>
  </conditionalFormatting>
  <conditionalFormatting sqref="AR5:AR193">
    <cfRule type="cellIs" dxfId="196" priority="184" operator="equal">
      <formula>0</formula>
    </cfRule>
  </conditionalFormatting>
  <conditionalFormatting sqref="AR4">
    <cfRule type="cellIs" dxfId="195" priority="183" operator="equal">
      <formula>0</formula>
    </cfRule>
  </conditionalFormatting>
  <conditionalFormatting sqref="AW1 AW3">
    <cfRule type="cellIs" dxfId="194" priority="182" operator="equal">
      <formula>0</formula>
    </cfRule>
  </conditionalFormatting>
  <conditionalFormatting sqref="BG1">
    <cfRule type="cellIs" dxfId="193" priority="181" operator="equal">
      <formula>0</formula>
    </cfRule>
  </conditionalFormatting>
  <conditionalFormatting sqref="BL4:BL193">
    <cfRule type="cellIs" dxfId="192" priority="180" operator="equal">
      <formula>0</formula>
    </cfRule>
  </conditionalFormatting>
  <conditionalFormatting sqref="BV4:BV193">
    <cfRule type="cellIs" dxfId="191" priority="179" operator="equal">
      <formula>0</formula>
    </cfRule>
  </conditionalFormatting>
  <conditionalFormatting sqref="BH1">
    <cfRule type="cellIs" dxfId="190" priority="178" operator="equal">
      <formula>0</formula>
    </cfRule>
  </conditionalFormatting>
  <conditionalFormatting sqref="AN5:AN193">
    <cfRule type="cellIs" dxfId="189" priority="177" operator="equal">
      <formula>0</formula>
    </cfRule>
  </conditionalFormatting>
  <conditionalFormatting sqref="AN4">
    <cfRule type="cellIs" dxfId="188" priority="176" operator="equal">
      <formula>0</formula>
    </cfRule>
  </conditionalFormatting>
  <conditionalFormatting sqref="AS5:AS193">
    <cfRule type="cellIs" dxfId="187" priority="175" operator="equal">
      <formula>0</formula>
    </cfRule>
  </conditionalFormatting>
  <conditionalFormatting sqref="AS4">
    <cfRule type="cellIs" dxfId="186" priority="174" operator="equal">
      <formula>0</formula>
    </cfRule>
  </conditionalFormatting>
  <conditionalFormatting sqref="AX1">
    <cfRule type="cellIs" dxfId="185" priority="173" operator="equal">
      <formula>0</formula>
    </cfRule>
  </conditionalFormatting>
  <conditionalFormatting sqref="BM4:BM193">
    <cfRule type="cellIs" dxfId="184" priority="172" operator="equal">
      <formula>0</formula>
    </cfRule>
  </conditionalFormatting>
  <conditionalFormatting sqref="BW4:BW193">
    <cfRule type="cellIs" dxfId="183" priority="171" operator="equal">
      <formula>0</formula>
    </cfRule>
  </conditionalFormatting>
  <conditionalFormatting sqref="AL194:AL196 AO194:AQ196 AT194:AT196 BF194:BI196 AV194:AY196">
    <cfRule type="cellIs" dxfId="182" priority="169" operator="equal">
      <formula>0</formula>
    </cfRule>
  </conditionalFormatting>
  <conditionalFormatting sqref="BK194:BK196 BN194:BN196">
    <cfRule type="cellIs" dxfId="181" priority="168" operator="equal">
      <formula>0</formula>
    </cfRule>
  </conditionalFormatting>
  <conditionalFormatting sqref="BU194:BU196 BX194:BX196">
    <cfRule type="cellIs" dxfId="180" priority="167" operator="equal">
      <formula>0</formula>
    </cfRule>
  </conditionalFormatting>
  <conditionalFormatting sqref="AM194:AM196">
    <cfRule type="cellIs" dxfId="179" priority="166" operator="equal">
      <formula>0</formula>
    </cfRule>
  </conditionalFormatting>
  <conditionalFormatting sqref="AR194:AR196">
    <cfRule type="cellIs" dxfId="178" priority="165" operator="equal">
      <formula>0</formula>
    </cfRule>
  </conditionalFormatting>
  <conditionalFormatting sqref="BL194:BL196">
    <cfRule type="cellIs" dxfId="177" priority="164" operator="equal">
      <formula>0</formula>
    </cfRule>
  </conditionalFormatting>
  <conditionalFormatting sqref="BV194:BV196">
    <cfRule type="cellIs" dxfId="176" priority="163" operator="equal">
      <formula>0</formula>
    </cfRule>
  </conditionalFormatting>
  <conditionalFormatting sqref="AN194:AN196">
    <cfRule type="cellIs" dxfId="175" priority="162" operator="equal">
      <formula>0</formula>
    </cfRule>
  </conditionalFormatting>
  <conditionalFormatting sqref="AS194:AS196">
    <cfRule type="cellIs" dxfId="174" priority="161" operator="equal">
      <formula>0</formula>
    </cfRule>
  </conditionalFormatting>
  <conditionalFormatting sqref="BM194:BM196">
    <cfRule type="cellIs" dxfId="173" priority="160" operator="equal">
      <formula>0</formula>
    </cfRule>
  </conditionalFormatting>
  <conditionalFormatting sqref="BW194:BW196">
    <cfRule type="cellIs" dxfId="172" priority="159" operator="equal">
      <formula>0</formula>
    </cfRule>
  </conditionalFormatting>
  <conditionalFormatting sqref="AL197:AL199 AO197:AQ199 AT197:AT199 BF197:BI199 AV197:AY199">
    <cfRule type="cellIs" dxfId="171" priority="158" operator="equal">
      <formula>0</formula>
    </cfRule>
  </conditionalFormatting>
  <conditionalFormatting sqref="BK197:BK199 BN197:BN199">
    <cfRule type="cellIs" dxfId="170" priority="157" operator="equal">
      <formula>0</formula>
    </cfRule>
  </conditionalFormatting>
  <conditionalFormatting sqref="BU197:BU199 BX197:BX199">
    <cfRule type="cellIs" dxfId="169" priority="156" operator="equal">
      <formula>0</formula>
    </cfRule>
  </conditionalFormatting>
  <conditionalFormatting sqref="AM197:AM199">
    <cfRule type="cellIs" dxfId="168" priority="155" operator="equal">
      <formula>0</formula>
    </cfRule>
  </conditionalFormatting>
  <conditionalFormatting sqref="AR197:AR199">
    <cfRule type="cellIs" dxfId="167" priority="154" operator="equal">
      <formula>0</formula>
    </cfRule>
  </conditionalFormatting>
  <conditionalFormatting sqref="BL197:BL199">
    <cfRule type="cellIs" dxfId="166" priority="153" operator="equal">
      <formula>0</formula>
    </cfRule>
  </conditionalFormatting>
  <conditionalFormatting sqref="BV197:BV199">
    <cfRule type="cellIs" dxfId="165" priority="152" operator="equal">
      <formula>0</formula>
    </cfRule>
  </conditionalFormatting>
  <conditionalFormatting sqref="AN197:AN199">
    <cfRule type="cellIs" dxfId="164" priority="151" operator="equal">
      <formula>0</formula>
    </cfRule>
  </conditionalFormatting>
  <conditionalFormatting sqref="AS197:AS199">
    <cfRule type="cellIs" dxfId="163" priority="150" operator="equal">
      <formula>0</formula>
    </cfRule>
  </conditionalFormatting>
  <conditionalFormatting sqref="BM197:BM199">
    <cfRule type="cellIs" dxfId="162" priority="149" operator="equal">
      <formula>0</formula>
    </cfRule>
  </conditionalFormatting>
  <conditionalFormatting sqref="BW197:BW199">
    <cfRule type="cellIs" dxfId="161" priority="148" operator="equal">
      <formula>0</formula>
    </cfRule>
  </conditionalFormatting>
  <conditionalFormatting sqref="AL200:AL202 AO200:AQ202 AT200:AT202 BF200:BI202 AV200:AY202">
    <cfRule type="cellIs" dxfId="160" priority="147" operator="equal">
      <formula>0</formula>
    </cfRule>
  </conditionalFormatting>
  <conditionalFormatting sqref="BK200:BK202 BN200:BN202">
    <cfRule type="cellIs" dxfId="159" priority="146" operator="equal">
      <formula>0</formula>
    </cfRule>
  </conditionalFormatting>
  <conditionalFormatting sqref="BU200:BU202 BX200:BX202">
    <cfRule type="cellIs" dxfId="158" priority="145" operator="equal">
      <formula>0</formula>
    </cfRule>
  </conditionalFormatting>
  <conditionalFormatting sqref="AM200:AM202">
    <cfRule type="cellIs" dxfId="157" priority="144" operator="equal">
      <formula>0</formula>
    </cfRule>
  </conditionalFormatting>
  <conditionalFormatting sqref="AR200:AR202">
    <cfRule type="cellIs" dxfId="156" priority="143" operator="equal">
      <formula>0</formula>
    </cfRule>
  </conditionalFormatting>
  <conditionalFormatting sqref="BL200:BL202">
    <cfRule type="cellIs" dxfId="155" priority="142" operator="equal">
      <formula>0</formula>
    </cfRule>
  </conditionalFormatting>
  <conditionalFormatting sqref="BV200:BV202">
    <cfRule type="cellIs" dxfId="154" priority="141" operator="equal">
      <formula>0</formula>
    </cfRule>
  </conditionalFormatting>
  <conditionalFormatting sqref="AN200:AN202">
    <cfRule type="cellIs" dxfId="153" priority="140" operator="equal">
      <formula>0</formula>
    </cfRule>
  </conditionalFormatting>
  <conditionalFormatting sqref="AS200:AS202">
    <cfRule type="cellIs" dxfId="152" priority="139" operator="equal">
      <formula>0</formula>
    </cfRule>
  </conditionalFormatting>
  <conditionalFormatting sqref="BM200:BM202">
    <cfRule type="cellIs" dxfId="151" priority="138" operator="equal">
      <formula>0</formula>
    </cfRule>
  </conditionalFormatting>
  <conditionalFormatting sqref="BW200:BW202">
    <cfRule type="cellIs" dxfId="150" priority="137" operator="equal">
      <formula>0</formula>
    </cfRule>
  </conditionalFormatting>
  <conditionalFormatting sqref="AL203:AL205 AO203:AQ205 AT203:AT205 BF203:BI205 AV203:AY205">
    <cfRule type="cellIs" dxfId="149" priority="136" operator="equal">
      <formula>0</formula>
    </cfRule>
  </conditionalFormatting>
  <conditionalFormatting sqref="BK203:BK205 BN203:BN205">
    <cfRule type="cellIs" dxfId="148" priority="135" operator="equal">
      <formula>0</formula>
    </cfRule>
  </conditionalFormatting>
  <conditionalFormatting sqref="BU203:BU205 BX203:BX205">
    <cfRule type="cellIs" dxfId="147" priority="134" operator="equal">
      <formula>0</formula>
    </cfRule>
  </conditionalFormatting>
  <conditionalFormatting sqref="AM203:AM205">
    <cfRule type="cellIs" dxfId="146" priority="133" operator="equal">
      <formula>0</formula>
    </cfRule>
  </conditionalFormatting>
  <conditionalFormatting sqref="AR203:AR205">
    <cfRule type="cellIs" dxfId="145" priority="132" operator="equal">
      <formula>0</formula>
    </cfRule>
  </conditionalFormatting>
  <conditionalFormatting sqref="BL203:BL205">
    <cfRule type="cellIs" dxfId="144" priority="131" operator="equal">
      <formula>0</formula>
    </cfRule>
  </conditionalFormatting>
  <conditionalFormatting sqref="BV203:BV205">
    <cfRule type="cellIs" dxfId="143" priority="130" operator="equal">
      <formula>0</formula>
    </cfRule>
  </conditionalFormatting>
  <conditionalFormatting sqref="AN203:AN205">
    <cfRule type="cellIs" dxfId="142" priority="129" operator="equal">
      <formula>0</formula>
    </cfRule>
  </conditionalFormatting>
  <conditionalFormatting sqref="AS203:AS205">
    <cfRule type="cellIs" dxfId="141" priority="128" operator="equal">
      <formula>0</formula>
    </cfRule>
  </conditionalFormatting>
  <conditionalFormatting sqref="BM203:BM205">
    <cfRule type="cellIs" dxfId="140" priority="127" operator="equal">
      <formula>0</formula>
    </cfRule>
  </conditionalFormatting>
  <conditionalFormatting sqref="BW203:BW205">
    <cfRule type="cellIs" dxfId="139" priority="126" operator="equal">
      <formula>0</formula>
    </cfRule>
  </conditionalFormatting>
  <conditionalFormatting sqref="AL206:AL208 AO206:AQ208 AT206:AT208 BF206:BI208 AV206:AY208">
    <cfRule type="cellIs" dxfId="138" priority="125" operator="equal">
      <formula>0</formula>
    </cfRule>
  </conditionalFormatting>
  <conditionalFormatting sqref="BK206:BK208 BN206:BN208">
    <cfRule type="cellIs" dxfId="137" priority="124" operator="equal">
      <formula>0</formula>
    </cfRule>
  </conditionalFormatting>
  <conditionalFormatting sqref="BU206:BU208 BX206:BX208">
    <cfRule type="cellIs" dxfId="136" priority="123" operator="equal">
      <formula>0</formula>
    </cfRule>
  </conditionalFormatting>
  <conditionalFormatting sqref="AM206:AM208">
    <cfRule type="cellIs" dxfId="135" priority="122" operator="equal">
      <formula>0</formula>
    </cfRule>
  </conditionalFormatting>
  <conditionalFormatting sqref="AR206:AR208">
    <cfRule type="cellIs" dxfId="134" priority="121" operator="equal">
      <formula>0</formula>
    </cfRule>
  </conditionalFormatting>
  <conditionalFormatting sqref="BL206:BL208">
    <cfRule type="cellIs" dxfId="133" priority="120" operator="equal">
      <formula>0</formula>
    </cfRule>
  </conditionalFormatting>
  <conditionalFormatting sqref="BV206:BV208">
    <cfRule type="cellIs" dxfId="132" priority="119" operator="equal">
      <formula>0</formula>
    </cfRule>
  </conditionalFormatting>
  <conditionalFormatting sqref="AN206:AN208">
    <cfRule type="cellIs" dxfId="131" priority="118" operator="equal">
      <formula>0</formula>
    </cfRule>
  </conditionalFormatting>
  <conditionalFormatting sqref="AS206:AS208">
    <cfRule type="cellIs" dxfId="130" priority="117" operator="equal">
      <formula>0</formula>
    </cfRule>
  </conditionalFormatting>
  <conditionalFormatting sqref="BM206:BM208">
    <cfRule type="cellIs" dxfId="129" priority="116" operator="equal">
      <formula>0</formula>
    </cfRule>
  </conditionalFormatting>
  <conditionalFormatting sqref="BW206:BW208">
    <cfRule type="cellIs" dxfId="128" priority="115" operator="equal">
      <formula>0</formula>
    </cfRule>
  </conditionalFormatting>
  <conditionalFormatting sqref="AL209:AL211 AO209:AQ211 AT209:AT211 BF209:BI211 AV209:AY211">
    <cfRule type="cellIs" dxfId="127" priority="114" operator="equal">
      <formula>0</formula>
    </cfRule>
  </conditionalFormatting>
  <conditionalFormatting sqref="BK209:BK211 BN209:BN211">
    <cfRule type="cellIs" dxfId="126" priority="113" operator="equal">
      <formula>0</formula>
    </cfRule>
  </conditionalFormatting>
  <conditionalFormatting sqref="BU209:BU211 BX209:BX211">
    <cfRule type="cellIs" dxfId="125" priority="112" operator="equal">
      <formula>0</formula>
    </cfRule>
  </conditionalFormatting>
  <conditionalFormatting sqref="AM209:AM211">
    <cfRule type="cellIs" dxfId="124" priority="111" operator="equal">
      <formula>0</formula>
    </cfRule>
  </conditionalFormatting>
  <conditionalFormatting sqref="AR209:AR211">
    <cfRule type="cellIs" dxfId="123" priority="110" operator="equal">
      <formula>0</formula>
    </cfRule>
  </conditionalFormatting>
  <conditionalFormatting sqref="BL209:BL211">
    <cfRule type="cellIs" dxfId="122" priority="109" operator="equal">
      <formula>0</formula>
    </cfRule>
  </conditionalFormatting>
  <conditionalFormatting sqref="BV209:BV211">
    <cfRule type="cellIs" dxfId="121" priority="108" operator="equal">
      <formula>0</formula>
    </cfRule>
  </conditionalFormatting>
  <conditionalFormatting sqref="AN209:AN211">
    <cfRule type="cellIs" dxfId="120" priority="107" operator="equal">
      <formula>0</formula>
    </cfRule>
  </conditionalFormatting>
  <conditionalFormatting sqref="AS209:AS211">
    <cfRule type="cellIs" dxfId="119" priority="106" operator="equal">
      <formula>0</formula>
    </cfRule>
  </conditionalFormatting>
  <conditionalFormatting sqref="BM209:BM211">
    <cfRule type="cellIs" dxfId="118" priority="105" operator="equal">
      <formula>0</formula>
    </cfRule>
  </conditionalFormatting>
  <conditionalFormatting sqref="BW209:BW211">
    <cfRule type="cellIs" dxfId="117" priority="104" operator="equal">
      <formula>0</formula>
    </cfRule>
  </conditionalFormatting>
  <conditionalFormatting sqref="AL212:AL214 AO212:AQ214 AT212:AT214 BF212:BI214 AV212:AY214">
    <cfRule type="cellIs" dxfId="116" priority="103" operator="equal">
      <formula>0</formula>
    </cfRule>
  </conditionalFormatting>
  <conditionalFormatting sqref="BK212:BK214 BN212:BN214">
    <cfRule type="cellIs" dxfId="115" priority="102" operator="equal">
      <formula>0</formula>
    </cfRule>
  </conditionalFormatting>
  <conditionalFormatting sqref="BU212:BU214 BX212:BX214">
    <cfRule type="cellIs" dxfId="114" priority="101" operator="equal">
      <formula>0</formula>
    </cfRule>
  </conditionalFormatting>
  <conditionalFormatting sqref="AM212:AM214">
    <cfRule type="cellIs" dxfId="113" priority="100" operator="equal">
      <formula>0</formula>
    </cfRule>
  </conditionalFormatting>
  <conditionalFormatting sqref="AR212:AR214">
    <cfRule type="cellIs" dxfId="112" priority="99" operator="equal">
      <formula>0</formula>
    </cfRule>
  </conditionalFormatting>
  <conditionalFormatting sqref="BL212:BL214">
    <cfRule type="cellIs" dxfId="111" priority="98" operator="equal">
      <formula>0</formula>
    </cfRule>
  </conditionalFormatting>
  <conditionalFormatting sqref="BV212:BV214">
    <cfRule type="cellIs" dxfId="110" priority="97" operator="equal">
      <formula>0</formula>
    </cfRule>
  </conditionalFormatting>
  <conditionalFormatting sqref="AN212:AN214">
    <cfRule type="cellIs" dxfId="109" priority="96" operator="equal">
      <formula>0</formula>
    </cfRule>
  </conditionalFormatting>
  <conditionalFormatting sqref="AS212:AS214">
    <cfRule type="cellIs" dxfId="108" priority="95" operator="equal">
      <formula>0</formula>
    </cfRule>
  </conditionalFormatting>
  <conditionalFormatting sqref="BM212:BM214">
    <cfRule type="cellIs" dxfId="107" priority="94" operator="equal">
      <formula>0</formula>
    </cfRule>
  </conditionalFormatting>
  <conditionalFormatting sqref="BW212:BW214">
    <cfRule type="cellIs" dxfId="106" priority="93" operator="equal">
      <formula>0</formula>
    </cfRule>
  </conditionalFormatting>
  <conditionalFormatting sqref="AL215:AL217 AO215:AQ217 AT215:AT217 BF215:BI217 AV215:AY217">
    <cfRule type="cellIs" dxfId="105" priority="92" operator="equal">
      <formula>0</formula>
    </cfRule>
  </conditionalFormatting>
  <conditionalFormatting sqref="BK215:BK217 BN215:BN217">
    <cfRule type="cellIs" dxfId="104" priority="91" operator="equal">
      <formula>0</formula>
    </cfRule>
  </conditionalFormatting>
  <conditionalFormatting sqref="BU215:BU217 BX215:BX217">
    <cfRule type="cellIs" dxfId="103" priority="90" operator="equal">
      <formula>0</formula>
    </cfRule>
  </conditionalFormatting>
  <conditionalFormatting sqref="AM215:AM217">
    <cfRule type="cellIs" dxfId="102" priority="89" operator="equal">
      <formula>0</formula>
    </cfRule>
  </conditionalFormatting>
  <conditionalFormatting sqref="AR215:AR217">
    <cfRule type="cellIs" dxfId="101" priority="88" operator="equal">
      <formula>0</formula>
    </cfRule>
  </conditionalFormatting>
  <conditionalFormatting sqref="BL215:BL217">
    <cfRule type="cellIs" dxfId="100" priority="87" operator="equal">
      <formula>0</formula>
    </cfRule>
  </conditionalFormatting>
  <conditionalFormatting sqref="BV215:BV217">
    <cfRule type="cellIs" dxfId="99" priority="86" operator="equal">
      <formula>0</formula>
    </cfRule>
  </conditionalFormatting>
  <conditionalFormatting sqref="AN215:AN217">
    <cfRule type="cellIs" dxfId="98" priority="85" operator="equal">
      <formula>0</formula>
    </cfRule>
  </conditionalFormatting>
  <conditionalFormatting sqref="AS215:AS217">
    <cfRule type="cellIs" dxfId="97" priority="84" operator="equal">
      <formula>0</formula>
    </cfRule>
  </conditionalFormatting>
  <conditionalFormatting sqref="BM215:BM217">
    <cfRule type="cellIs" dxfId="96" priority="83" operator="equal">
      <formula>0</formula>
    </cfRule>
  </conditionalFormatting>
  <conditionalFormatting sqref="BW215:BW217">
    <cfRule type="cellIs" dxfId="95" priority="82" operator="equal">
      <formula>0</formula>
    </cfRule>
  </conditionalFormatting>
  <conditionalFormatting sqref="AL218:AL220 AO218:AQ220 AT218:AT220 BF218:BI220 AV218:AY220">
    <cfRule type="cellIs" dxfId="94" priority="81" operator="equal">
      <formula>0</formula>
    </cfRule>
  </conditionalFormatting>
  <conditionalFormatting sqref="BK218:BK220 BN218:BN220">
    <cfRule type="cellIs" dxfId="93" priority="80" operator="equal">
      <formula>0</formula>
    </cfRule>
  </conditionalFormatting>
  <conditionalFormatting sqref="BU218:BU220 BX218:BX220">
    <cfRule type="cellIs" dxfId="92" priority="79" operator="equal">
      <formula>0</formula>
    </cfRule>
  </conditionalFormatting>
  <conditionalFormatting sqref="AM218:AM220">
    <cfRule type="cellIs" dxfId="91" priority="78" operator="equal">
      <formula>0</formula>
    </cfRule>
  </conditionalFormatting>
  <conditionalFormatting sqref="AR218:AR220">
    <cfRule type="cellIs" dxfId="90" priority="77" operator="equal">
      <formula>0</formula>
    </cfRule>
  </conditionalFormatting>
  <conditionalFormatting sqref="BL218:BL220">
    <cfRule type="cellIs" dxfId="89" priority="76" operator="equal">
      <formula>0</formula>
    </cfRule>
  </conditionalFormatting>
  <conditionalFormatting sqref="BV218:BV220">
    <cfRule type="cellIs" dxfId="88" priority="75" operator="equal">
      <formula>0</formula>
    </cfRule>
  </conditionalFormatting>
  <conditionalFormatting sqref="AN218:AN220">
    <cfRule type="cellIs" dxfId="87" priority="74" operator="equal">
      <formula>0</formula>
    </cfRule>
  </conditionalFormatting>
  <conditionalFormatting sqref="AS218:AS220">
    <cfRule type="cellIs" dxfId="86" priority="73" operator="equal">
      <formula>0</formula>
    </cfRule>
  </conditionalFormatting>
  <conditionalFormatting sqref="BM218:BM220">
    <cfRule type="cellIs" dxfId="85" priority="72" operator="equal">
      <formula>0</formula>
    </cfRule>
  </conditionalFormatting>
  <conditionalFormatting sqref="BW218:BW220">
    <cfRule type="cellIs" dxfId="84" priority="71" operator="equal">
      <formula>0</formula>
    </cfRule>
  </conditionalFormatting>
  <conditionalFormatting sqref="AL221:AL223 AO221:AQ223 AT221:AT223 BF221:BI223 AV221:AY223">
    <cfRule type="cellIs" dxfId="83" priority="70" operator="equal">
      <formula>0</formula>
    </cfRule>
  </conditionalFormatting>
  <conditionalFormatting sqref="BK221:BK223 BN221:BN223">
    <cfRule type="cellIs" dxfId="82" priority="69" operator="equal">
      <formula>0</formula>
    </cfRule>
  </conditionalFormatting>
  <conditionalFormatting sqref="BU221:BU223 BX221:BX223">
    <cfRule type="cellIs" dxfId="81" priority="68" operator="equal">
      <formula>0</formula>
    </cfRule>
  </conditionalFormatting>
  <conditionalFormatting sqref="AM221:AM223">
    <cfRule type="cellIs" dxfId="80" priority="67" operator="equal">
      <formula>0</formula>
    </cfRule>
  </conditionalFormatting>
  <conditionalFormatting sqref="AR221:AR223">
    <cfRule type="cellIs" dxfId="79" priority="66" operator="equal">
      <formula>0</formula>
    </cfRule>
  </conditionalFormatting>
  <conditionalFormatting sqref="BL221:BL223">
    <cfRule type="cellIs" dxfId="78" priority="65" operator="equal">
      <formula>0</formula>
    </cfRule>
  </conditionalFormatting>
  <conditionalFormatting sqref="BV221:BV223">
    <cfRule type="cellIs" dxfId="77" priority="64" operator="equal">
      <formula>0</formula>
    </cfRule>
  </conditionalFormatting>
  <conditionalFormatting sqref="AN221:AN223">
    <cfRule type="cellIs" dxfId="76" priority="63" operator="equal">
      <formula>0</formula>
    </cfRule>
  </conditionalFormatting>
  <conditionalFormatting sqref="AS221:AS223">
    <cfRule type="cellIs" dxfId="75" priority="62" operator="equal">
      <formula>0</formula>
    </cfRule>
  </conditionalFormatting>
  <conditionalFormatting sqref="BM221:BM223">
    <cfRule type="cellIs" dxfId="74" priority="61" operator="equal">
      <formula>0</formula>
    </cfRule>
  </conditionalFormatting>
  <conditionalFormatting sqref="BW221:BW223">
    <cfRule type="cellIs" dxfId="73" priority="60" operator="equal">
      <formula>0</formula>
    </cfRule>
  </conditionalFormatting>
  <conditionalFormatting sqref="AL224:AL226 AO224:AQ226 AT224:AT226 BF224:BI226 AV224:AY226">
    <cfRule type="cellIs" dxfId="72" priority="59" operator="equal">
      <formula>0</formula>
    </cfRule>
  </conditionalFormatting>
  <conditionalFormatting sqref="BK224:BK226 BN224:BN226">
    <cfRule type="cellIs" dxfId="71" priority="58" operator="equal">
      <formula>0</formula>
    </cfRule>
  </conditionalFormatting>
  <conditionalFormatting sqref="BU224:BU226 BX224:BX226">
    <cfRule type="cellIs" dxfId="70" priority="57" operator="equal">
      <formula>0</formula>
    </cfRule>
  </conditionalFormatting>
  <conditionalFormatting sqref="AM224:AM226">
    <cfRule type="cellIs" dxfId="69" priority="56" operator="equal">
      <formula>0</formula>
    </cfRule>
  </conditionalFormatting>
  <conditionalFormatting sqref="AR224:AR226">
    <cfRule type="cellIs" dxfId="68" priority="55" operator="equal">
      <formula>0</formula>
    </cfRule>
  </conditionalFormatting>
  <conditionalFormatting sqref="BL224:BL226">
    <cfRule type="cellIs" dxfId="67" priority="54" operator="equal">
      <formula>0</formula>
    </cfRule>
  </conditionalFormatting>
  <conditionalFormatting sqref="BV224:BV226">
    <cfRule type="cellIs" dxfId="66" priority="53" operator="equal">
      <formula>0</formula>
    </cfRule>
  </conditionalFormatting>
  <conditionalFormatting sqref="AN224:AN226">
    <cfRule type="cellIs" dxfId="65" priority="52" operator="equal">
      <formula>0</formula>
    </cfRule>
  </conditionalFormatting>
  <conditionalFormatting sqref="AS224:AS226">
    <cfRule type="cellIs" dxfId="64" priority="51" operator="equal">
      <formula>0</formula>
    </cfRule>
  </conditionalFormatting>
  <conditionalFormatting sqref="BM224:BM226">
    <cfRule type="cellIs" dxfId="63" priority="50" operator="equal">
      <formula>0</formula>
    </cfRule>
  </conditionalFormatting>
  <conditionalFormatting sqref="BW224:BW226">
    <cfRule type="cellIs" dxfId="62" priority="49" operator="equal">
      <formula>0</formula>
    </cfRule>
  </conditionalFormatting>
  <conditionalFormatting sqref="AL227:AL229 AO227:AQ229 AT227:AT229 BF227:BI229 AV227:AY229">
    <cfRule type="cellIs" dxfId="61" priority="48" operator="equal">
      <formula>0</formula>
    </cfRule>
  </conditionalFormatting>
  <conditionalFormatting sqref="BK227:BK229 BN227:BN229">
    <cfRule type="cellIs" dxfId="60" priority="47" operator="equal">
      <formula>0</formula>
    </cfRule>
  </conditionalFormatting>
  <conditionalFormatting sqref="BU227:BU229 BX227:BX229">
    <cfRule type="cellIs" dxfId="59" priority="46" operator="equal">
      <formula>0</formula>
    </cfRule>
  </conditionalFormatting>
  <conditionalFormatting sqref="AM227:AM229">
    <cfRule type="cellIs" dxfId="58" priority="45" operator="equal">
      <formula>0</formula>
    </cfRule>
  </conditionalFormatting>
  <conditionalFormatting sqref="AR227:AR229">
    <cfRule type="cellIs" dxfId="57" priority="44" operator="equal">
      <formula>0</formula>
    </cfRule>
  </conditionalFormatting>
  <conditionalFormatting sqref="BL227:BL229">
    <cfRule type="cellIs" dxfId="56" priority="43" operator="equal">
      <formula>0</formula>
    </cfRule>
  </conditionalFormatting>
  <conditionalFormatting sqref="BV227:BV229">
    <cfRule type="cellIs" dxfId="55" priority="42" operator="equal">
      <formula>0</formula>
    </cfRule>
  </conditionalFormatting>
  <conditionalFormatting sqref="AN227:AN229">
    <cfRule type="cellIs" dxfId="54" priority="41" operator="equal">
      <formula>0</formula>
    </cfRule>
  </conditionalFormatting>
  <conditionalFormatting sqref="AS227:AS229">
    <cfRule type="cellIs" dxfId="53" priority="40" operator="equal">
      <formula>0</formula>
    </cfRule>
  </conditionalFormatting>
  <conditionalFormatting sqref="BM227:BM229">
    <cfRule type="cellIs" dxfId="52" priority="39" operator="equal">
      <formula>0</formula>
    </cfRule>
  </conditionalFormatting>
  <conditionalFormatting sqref="BW227:BW229">
    <cfRule type="cellIs" dxfId="51" priority="38" operator="equal">
      <formula>0</formula>
    </cfRule>
  </conditionalFormatting>
  <conditionalFormatting sqref="AL230:AL232 AO230:AQ232 AT230:AT232 BF230:BI232 AV230:AY232">
    <cfRule type="cellIs" dxfId="50" priority="37" operator="equal">
      <formula>0</formula>
    </cfRule>
  </conditionalFormatting>
  <conditionalFormatting sqref="BK230:BK232 BN230:BN232">
    <cfRule type="cellIs" dxfId="49" priority="36" operator="equal">
      <formula>0</formula>
    </cfRule>
  </conditionalFormatting>
  <conditionalFormatting sqref="BU230:BU232 BX230:BX232">
    <cfRule type="cellIs" dxfId="48" priority="35" operator="equal">
      <formula>0</formula>
    </cfRule>
  </conditionalFormatting>
  <conditionalFormatting sqref="AM230:AM232">
    <cfRule type="cellIs" dxfId="47" priority="34" operator="equal">
      <formula>0</formula>
    </cfRule>
  </conditionalFormatting>
  <conditionalFormatting sqref="AR230:AR232 AR234:AR235">
    <cfRule type="cellIs" dxfId="46" priority="33" operator="equal">
      <formula>0</formula>
    </cfRule>
  </conditionalFormatting>
  <conditionalFormatting sqref="BL230:BL232">
    <cfRule type="cellIs" dxfId="45" priority="32" operator="equal">
      <formula>0</formula>
    </cfRule>
  </conditionalFormatting>
  <conditionalFormatting sqref="BV230:BV232">
    <cfRule type="cellIs" dxfId="44" priority="31" operator="equal">
      <formula>0</formula>
    </cfRule>
  </conditionalFormatting>
  <conditionalFormatting sqref="AN230:AN232">
    <cfRule type="cellIs" dxfId="43" priority="30" operator="equal">
      <formula>0</formula>
    </cfRule>
  </conditionalFormatting>
  <conditionalFormatting sqref="AS230:AS232 AS234:AS235">
    <cfRule type="cellIs" dxfId="42" priority="29" operator="equal">
      <formula>0</formula>
    </cfRule>
  </conditionalFormatting>
  <conditionalFormatting sqref="BM230:BM232">
    <cfRule type="cellIs" dxfId="41" priority="28" operator="equal">
      <formula>0</formula>
    </cfRule>
  </conditionalFormatting>
  <conditionalFormatting sqref="BW230:BW232">
    <cfRule type="cellIs" dxfId="40" priority="27" operator="equal">
      <formula>0</formula>
    </cfRule>
  </conditionalFormatting>
  <conditionalFormatting sqref="AL233:AL235 AO234:AQ235 AT234:AT235 BF233:BI235 AV233:AY235 AO233:AP233">
    <cfRule type="cellIs" dxfId="39" priority="26" operator="equal">
      <formula>0</formula>
    </cfRule>
  </conditionalFormatting>
  <conditionalFormatting sqref="BK233:BK235 BN233:BN235">
    <cfRule type="cellIs" dxfId="38" priority="25" operator="equal">
      <formula>0</formula>
    </cfRule>
  </conditionalFormatting>
  <conditionalFormatting sqref="BU233:BU234 BX233:BX234">
    <cfRule type="cellIs" dxfId="37" priority="24" operator="equal">
      <formula>0</formula>
    </cfRule>
  </conditionalFormatting>
  <conditionalFormatting sqref="AM233:AM235">
    <cfRule type="cellIs" dxfId="36" priority="23" operator="equal">
      <formula>0</formula>
    </cfRule>
  </conditionalFormatting>
  <conditionalFormatting sqref="AR234:AR235">
    <cfRule type="cellIs" dxfId="35" priority="22" operator="equal">
      <formula>0</formula>
    </cfRule>
  </conditionalFormatting>
  <conditionalFormatting sqref="BL233:BL235">
    <cfRule type="cellIs" dxfId="34" priority="21" operator="equal">
      <formula>0</formula>
    </cfRule>
  </conditionalFormatting>
  <conditionalFormatting sqref="BV233:BV234">
    <cfRule type="cellIs" dxfId="33" priority="20" operator="equal">
      <formula>0</formula>
    </cfRule>
  </conditionalFormatting>
  <conditionalFormatting sqref="AN233:AN235">
    <cfRule type="cellIs" dxfId="32" priority="19" operator="equal">
      <formula>0</formula>
    </cfRule>
  </conditionalFormatting>
  <conditionalFormatting sqref="AS234:AS235">
    <cfRule type="cellIs" dxfId="31" priority="18" operator="equal">
      <formula>0</formula>
    </cfRule>
  </conditionalFormatting>
  <conditionalFormatting sqref="BM233:BM235">
    <cfRule type="cellIs" dxfId="30" priority="17" operator="equal">
      <formula>0</formula>
    </cfRule>
  </conditionalFormatting>
  <conditionalFormatting sqref="BW233:BW234">
    <cfRule type="cellIs" dxfId="29" priority="16" operator="equal">
      <formula>0</formula>
    </cfRule>
  </conditionalFormatting>
  <conditionalFormatting sqref="AQ233 AT233">
    <cfRule type="cellIs" dxfId="28" priority="15" operator="equal">
      <formula>0</formula>
    </cfRule>
  </conditionalFormatting>
  <conditionalFormatting sqref="AR233:AR235">
    <cfRule type="cellIs" dxfId="27" priority="14" operator="equal">
      <formula>0</formula>
    </cfRule>
  </conditionalFormatting>
  <conditionalFormatting sqref="AS233:AS235">
    <cfRule type="cellIs" dxfId="26" priority="13" operator="equal">
      <formula>0</formula>
    </cfRule>
  </conditionalFormatting>
  <conditionalFormatting sqref="AQ236:AQ241 AT236:AT241">
    <cfRule type="cellIs" dxfId="25" priority="12" operator="equal">
      <formula>0</formula>
    </cfRule>
  </conditionalFormatting>
  <conditionalFormatting sqref="AR236:AR241">
    <cfRule type="cellIs" dxfId="24" priority="11" operator="equal">
      <formula>0</formula>
    </cfRule>
  </conditionalFormatting>
  <conditionalFormatting sqref="AS236:AS241">
    <cfRule type="cellIs" dxfId="23" priority="10" operator="equal">
      <formula>0</formula>
    </cfRule>
  </conditionalFormatting>
  <conditionalFormatting sqref="BU235 BX235">
    <cfRule type="cellIs" dxfId="22" priority="9" operator="equal">
      <formula>0</formula>
    </cfRule>
  </conditionalFormatting>
  <conditionalFormatting sqref="BV235">
    <cfRule type="cellIs" dxfId="21" priority="8" operator="equal">
      <formula>0</formula>
    </cfRule>
  </conditionalFormatting>
  <conditionalFormatting sqref="BW235">
    <cfRule type="cellIs" dxfId="20" priority="7" operator="equal">
      <formula>0</formula>
    </cfRule>
  </conditionalFormatting>
  <conditionalFormatting sqref="BU241 BX241">
    <cfRule type="cellIs" dxfId="19" priority="6" operator="equal">
      <formula>0</formula>
    </cfRule>
  </conditionalFormatting>
  <conditionalFormatting sqref="BV241">
    <cfRule type="cellIs" dxfId="18" priority="5" operator="equal">
      <formula>0</formula>
    </cfRule>
  </conditionalFormatting>
  <conditionalFormatting sqref="BW241">
    <cfRule type="cellIs" dxfId="17" priority="4" operator="equal">
      <formula>0</formula>
    </cfRule>
  </conditionalFormatting>
  <conditionalFormatting sqref="BU236 BX236">
    <cfRule type="cellIs" dxfId="16" priority="3" operator="equal">
      <formula>0</formula>
    </cfRule>
  </conditionalFormatting>
  <conditionalFormatting sqref="BV236:BV241">
    <cfRule type="cellIs" dxfId="15" priority="2" operator="equal">
      <formula>0</formula>
    </cfRule>
  </conditionalFormatting>
  <conditionalFormatting sqref="BW236:BW241">
    <cfRule type="cellIs" dxfId="14" priority="1" operator="equal">
      <formula>0</formula>
    </cfRule>
  </conditionalFormatting>
  <dataValidations count="1">
    <dataValidation type="list" allowBlank="1" showInputMessage="1" showErrorMessage="1" sqref="A9:A41" xr:uid="{BFCC7564-1BE0-4D0B-8A2F-D588816DD80B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C3DE0A24-4ECF-4A5D-B673-19CFCD3B758E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2B75-D1CD-439F-9065-0B2BCBF0ADEB}">
  <dimension ref="A1:AC232"/>
  <sheetViews>
    <sheetView workbookViewId="0">
      <selection activeCell="C7" sqref="C7:H7"/>
    </sheetView>
  </sheetViews>
  <sheetFormatPr defaultColWidth="8.88671875" defaultRowHeight="14.4"/>
  <cols>
    <col min="1" max="1" width="12.109375" bestFit="1" customWidth="1"/>
    <col min="2" max="2" width="24.109375" style="25" bestFit="1" customWidth="1"/>
    <col min="3" max="3" width="12.109375" style="24" bestFit="1" customWidth="1"/>
    <col min="4" max="4" width="11" style="24" bestFit="1" customWidth="1"/>
    <col min="5" max="7" width="11" style="24" customWidth="1"/>
    <col min="8" max="8" width="11" style="24" bestFit="1" customWidth="1"/>
    <col min="9" max="9" width="4" style="228" customWidth="1"/>
    <col min="10" max="10" width="12.44140625" style="23" customWidth="1"/>
    <col min="11" max="14" width="11.5546875" style="4" customWidth="1"/>
    <col min="15" max="15" width="9.44140625" style="16" customWidth="1"/>
    <col min="16" max="16" width="0.6640625" style="13" customWidth="1"/>
    <col min="17" max="17" width="1.44140625" style="22" customWidth="1"/>
    <col min="18" max="20" width="6.6640625" style="20" customWidth="1"/>
    <col min="21" max="21" width="7.5546875" style="19" bestFit="1" customWidth="1"/>
    <col min="22" max="22" width="0.6640625" style="18" customWidth="1"/>
    <col min="23" max="23" width="15.33203125" bestFit="1" customWidth="1"/>
    <col min="27" max="27" width="9.33203125" bestFit="1" customWidth="1"/>
  </cols>
  <sheetData>
    <row r="1" spans="1:29">
      <c r="A1" s="200" t="s">
        <v>92</v>
      </c>
      <c r="J1" s="105"/>
      <c r="K1" s="520" t="s">
        <v>134</v>
      </c>
      <c r="L1" s="520"/>
      <c r="M1" s="520"/>
      <c r="N1" s="520"/>
      <c r="O1" s="521"/>
      <c r="P1" s="103"/>
      <c r="Q1" s="104"/>
      <c r="R1" s="516" t="s">
        <v>135</v>
      </c>
      <c r="S1" s="516"/>
      <c r="T1" s="516"/>
      <c r="U1" s="517"/>
      <c r="V1" s="103"/>
      <c r="X1" s="516" t="s">
        <v>136</v>
      </c>
      <c r="Y1" s="516"/>
      <c r="Z1" s="516"/>
      <c r="AA1" s="517"/>
    </row>
    <row r="2" spans="1:29">
      <c r="C2" s="377"/>
      <c r="D2" s="377" t="s">
        <v>49</v>
      </c>
      <c r="E2" s="378" t="s">
        <v>47</v>
      </c>
      <c r="F2" s="378" t="s">
        <v>48</v>
      </c>
      <c r="G2" s="378" t="s">
        <v>137</v>
      </c>
      <c r="H2" s="379" t="s">
        <v>9</v>
      </c>
      <c r="J2" s="380"/>
      <c r="K2" s="378" t="s">
        <v>49</v>
      </c>
      <c r="L2" s="378" t="s">
        <v>47</v>
      </c>
      <c r="M2" s="378" t="s">
        <v>48</v>
      </c>
      <c r="N2" s="378" t="s">
        <v>137</v>
      </c>
      <c r="O2" s="381" t="s">
        <v>9</v>
      </c>
      <c r="P2" s="382"/>
      <c r="Q2" s="383"/>
      <c r="R2" s="384" t="str">
        <f>D2</f>
        <v>HDCTX</v>
      </c>
      <c r="S2" s="378" t="str">
        <f>E2</f>
        <v>HDCAX</v>
      </c>
      <c r="T2" s="378" t="str">
        <f>F2</f>
        <v>HDCEX</v>
      </c>
      <c r="U2" s="385" t="s">
        <v>9</v>
      </c>
      <c r="X2" s="384" t="str">
        <f>D2</f>
        <v>HDCTX</v>
      </c>
      <c r="Y2" s="378" t="str">
        <f>E2</f>
        <v>HDCAX</v>
      </c>
      <c r="Z2" s="378" t="str">
        <f>F2</f>
        <v>HDCEX</v>
      </c>
      <c r="AA2" s="385" t="s">
        <v>9</v>
      </c>
    </row>
    <row r="3" spans="1:29">
      <c r="B3" s="91" t="s">
        <v>32</v>
      </c>
      <c r="C3" s="524" t="s">
        <v>52</v>
      </c>
      <c r="D3" s="525"/>
      <c r="E3" s="525"/>
      <c r="F3" s="525" t="s">
        <v>52</v>
      </c>
      <c r="G3" s="525"/>
      <c r="H3" s="526"/>
      <c r="J3" s="101">
        <v>43811</v>
      </c>
      <c r="K3" s="244">
        <v>10000</v>
      </c>
      <c r="L3" s="244">
        <v>10000</v>
      </c>
      <c r="M3" s="244">
        <v>10000</v>
      </c>
      <c r="N3" s="244">
        <f>M3*(1-0.0475)</f>
        <v>9525</v>
      </c>
      <c r="O3" s="99">
        <f>K3</f>
        <v>10000</v>
      </c>
      <c r="P3" s="98"/>
      <c r="Q3" s="80"/>
      <c r="R3" s="96"/>
      <c r="S3" s="96"/>
      <c r="T3" s="96"/>
      <c r="U3" s="42"/>
      <c r="V3"/>
      <c r="X3" s="386"/>
      <c r="Y3" s="386"/>
      <c r="Z3" s="386"/>
      <c r="AA3" s="386"/>
    </row>
    <row r="4" spans="1:29" s="69" customFormat="1">
      <c r="A4"/>
      <c r="B4" s="91" t="s">
        <v>31</v>
      </c>
      <c r="C4" s="534">
        <v>43811</v>
      </c>
      <c r="D4" s="535" t="s">
        <v>138</v>
      </c>
      <c r="E4" s="535"/>
      <c r="F4" s="535"/>
      <c r="G4" s="535"/>
      <c r="H4" s="535" t="s">
        <v>138</v>
      </c>
      <c r="I4" s="228"/>
      <c r="J4" s="65">
        <f>EOMONTH(J3,0)</f>
        <v>43830</v>
      </c>
      <c r="K4" s="387">
        <f>K3*(1+R4)</f>
        <v>10034</v>
      </c>
      <c r="L4" s="387">
        <f>L3*(1+S4)</f>
        <v>10031.000000000002</v>
      </c>
      <c r="M4" s="387">
        <f>M3*(1+T4)</f>
        <v>10023</v>
      </c>
      <c r="N4" s="387">
        <f>N3*(1+S4)</f>
        <v>9554.5275000000001</v>
      </c>
      <c r="O4" s="388">
        <f>O3*(1+U4)</f>
        <v>10154</v>
      </c>
      <c r="P4" s="98"/>
      <c r="Q4" s="80"/>
      <c r="R4" s="233">
        <v>3.3999999999999998E-3</v>
      </c>
      <c r="S4" s="233">
        <v>3.0999999999999999E-3</v>
      </c>
      <c r="T4" s="233">
        <v>2.3E-3</v>
      </c>
      <c r="U4" s="358">
        <v>1.54E-2</v>
      </c>
      <c r="V4"/>
      <c r="W4" s="333" t="s">
        <v>139</v>
      </c>
      <c r="X4" s="386">
        <f>K4/MAX(K$3:K4)-1</f>
        <v>0</v>
      </c>
      <c r="Y4" s="386">
        <f>L4/MAX(L$3:L4)-1</f>
        <v>0</v>
      </c>
      <c r="Z4" s="386">
        <f>M4/MAX(M$3:M4)-1</f>
        <v>0</v>
      </c>
      <c r="AA4" s="386">
        <f>O4/MAX(O$3:O4)-1</f>
        <v>0</v>
      </c>
      <c r="AB4"/>
      <c r="AC4"/>
    </row>
    <row r="5" spans="1:29">
      <c r="B5" s="91" t="s">
        <v>30</v>
      </c>
      <c r="C5" s="533">
        <f>'[1]Dividend Capture - DATA'!C6</f>
        <v>44196</v>
      </c>
      <c r="D5" s="530"/>
      <c r="E5" s="530"/>
      <c r="F5" s="530"/>
      <c r="G5" s="530"/>
      <c r="H5" s="530"/>
      <c r="J5" s="65">
        <f>EOMONTH(J4,1)</f>
        <v>43861</v>
      </c>
      <c r="K5" s="387">
        <f t="shared" ref="K5:M16" si="0">K4*(1+R5)</f>
        <v>10583.375707992447</v>
      </c>
      <c r="L5" s="387">
        <f t="shared" si="0"/>
        <v>10595.736913636178</v>
      </c>
      <c r="M5" s="387">
        <f t="shared" si="0"/>
        <v>10588.181255440564</v>
      </c>
      <c r="N5" s="387">
        <f t="shared" ref="N5:N16" si="1">N4*(1+S5)</f>
        <v>10092.439410238458</v>
      </c>
      <c r="O5" s="388">
        <f t="shared" ref="O5:O16" si="2">O4*(1+U5)</f>
        <v>9886.0451158516353</v>
      </c>
      <c r="P5" s="98"/>
      <c r="Q5" s="80"/>
      <c r="R5" s="233">
        <v>5.4751415984896079E-2</v>
      </c>
      <c r="S5" s="233">
        <v>5.6299163955356057E-2</v>
      </c>
      <c r="T5" s="233">
        <v>5.6388432150111134E-2</v>
      </c>
      <c r="U5" s="358">
        <v>-2.6389096331334017E-2</v>
      </c>
      <c r="V5"/>
      <c r="X5" s="386">
        <f>K5/MAX(K$3:K5)-1</f>
        <v>0</v>
      </c>
      <c r="Y5" s="386">
        <f>L5/MAX(L$3:L5)-1</f>
        <v>0</v>
      </c>
      <c r="Z5" s="386">
        <f>M5/MAX(M$3:M5)-1</f>
        <v>0</v>
      </c>
      <c r="AA5" s="386">
        <f>O5/MAX(O$3:O5)-1</f>
        <v>-2.6389096331333906E-2</v>
      </c>
    </row>
    <row r="6" spans="1:29">
      <c r="A6" s="518" t="s">
        <v>93</v>
      </c>
      <c r="B6" s="92" t="s">
        <v>29</v>
      </c>
      <c r="C6" s="530">
        <v>0</v>
      </c>
      <c r="D6" s="530"/>
      <c r="E6" s="530"/>
      <c r="F6" s="530"/>
      <c r="G6" s="530"/>
      <c r="H6" s="530"/>
      <c r="J6" s="65">
        <f>EOMONTH(J5,1)</f>
        <v>43890</v>
      </c>
      <c r="K6" s="387">
        <f t="shared" si="0"/>
        <v>10048.20799244808</v>
      </c>
      <c r="L6" s="387">
        <f t="shared" si="0"/>
        <v>10045.459247971667</v>
      </c>
      <c r="M6" s="387">
        <f t="shared" si="0"/>
        <v>10037.541541735176</v>
      </c>
      <c r="N6" s="387">
        <f t="shared" si="1"/>
        <v>9568.2999336930116</v>
      </c>
      <c r="O6" s="388">
        <f t="shared" si="2"/>
        <v>8945.8803560782162</v>
      </c>
      <c r="P6" s="98"/>
      <c r="Q6" s="80"/>
      <c r="R6" s="233">
        <v>-5.0566825775656299E-2</v>
      </c>
      <c r="S6" s="233">
        <v>-5.1933873986275692E-2</v>
      </c>
      <c r="T6" s="233">
        <v>-5.200512726606854E-2</v>
      </c>
      <c r="U6" s="358">
        <v>-9.5100189080254749E-2</v>
      </c>
      <c r="V6"/>
      <c r="X6" s="386">
        <f>K6/MAX(K$3:K6)-1</f>
        <v>-5.0566825775656299E-2</v>
      </c>
      <c r="Y6" s="386">
        <f>L6/MAX(L$3:L6)-1</f>
        <v>-5.1933873986275692E-2</v>
      </c>
      <c r="Z6" s="386">
        <f>M6/MAX(M$3:M6)-1</f>
        <v>-5.200512726606854E-2</v>
      </c>
      <c r="AA6" s="386">
        <f>O6/MAX(O$3:O6)-1</f>
        <v>-0.11897967736082171</v>
      </c>
    </row>
    <row r="7" spans="1:29" s="69" customFormat="1">
      <c r="A7" s="518"/>
      <c r="B7" s="91" t="s">
        <v>28</v>
      </c>
      <c r="C7" s="531">
        <f>'[1]Dividend Capture - DATA'!C8</f>
        <v>7.2300000000000001E-4</v>
      </c>
      <c r="D7" s="531">
        <v>2.2002000000000001E-2</v>
      </c>
      <c r="E7" s="531"/>
      <c r="F7" s="531"/>
      <c r="G7" s="531"/>
      <c r="H7" s="531">
        <v>2.2002000000000001E-2</v>
      </c>
      <c r="I7" s="228"/>
      <c r="J7" s="65">
        <f>EOMONTH(J6,1)</f>
        <v>43921</v>
      </c>
      <c r="K7" s="387">
        <f t="shared" si="0"/>
        <v>9701.2961768407804</v>
      </c>
      <c r="L7" s="387">
        <f t="shared" si="0"/>
        <v>9698.0241752810853</v>
      </c>
      <c r="M7" s="387">
        <f t="shared" si="0"/>
        <v>9674.9724344714177</v>
      </c>
      <c r="N7" s="387">
        <f t="shared" si="1"/>
        <v>9237.3680269552333</v>
      </c>
      <c r="O7" s="388">
        <f t="shared" si="2"/>
        <v>7581.2765262655057</v>
      </c>
      <c r="P7" s="98"/>
      <c r="Q7" s="80"/>
      <c r="R7" s="233">
        <v>-3.4524744697564835E-2</v>
      </c>
      <c r="S7" s="233">
        <v>-3.4586280638262856E-2</v>
      </c>
      <c r="T7" s="233">
        <v>-3.6121305775545731E-2</v>
      </c>
      <c r="U7" s="358">
        <v>-0.15253991507784248</v>
      </c>
      <c r="V7"/>
      <c r="W7"/>
      <c r="X7" s="386">
        <f>K7/MAX(K$3:K7)-1</f>
        <v>-8.3345763723150279E-2</v>
      </c>
      <c r="Y7" s="386">
        <f>L7/MAX(L$3:L7)-1</f>
        <v>-8.472395508421704E-2</v>
      </c>
      <c r="Z7" s="386">
        <f>M7/MAX(M$3:M7)-1</f>
        <v>-8.6247939937740381E-2</v>
      </c>
      <c r="AA7" s="386">
        <f>O7/MAX(O$3:O7)-1</f>
        <v>-0.25337044255805541</v>
      </c>
      <c r="AB7"/>
      <c r="AC7"/>
    </row>
    <row r="8" spans="1:29">
      <c r="A8" s="201"/>
      <c r="B8" s="81" t="s">
        <v>27</v>
      </c>
      <c r="C8" s="201">
        <f>COUNTA(J5:J37)+19/31</f>
        <v>12.612903225806452</v>
      </c>
      <c r="D8" s="201">
        <f>C8</f>
        <v>12.612903225806452</v>
      </c>
      <c r="E8" s="201">
        <f t="shared" ref="E8:G8" si="3">D8</f>
        <v>12.612903225806452</v>
      </c>
      <c r="F8" s="201">
        <f t="shared" si="3"/>
        <v>12.612903225806452</v>
      </c>
      <c r="G8" s="201">
        <f t="shared" si="3"/>
        <v>12.612903225806452</v>
      </c>
      <c r="H8" s="201">
        <f>D8</f>
        <v>12.612903225806452</v>
      </c>
      <c r="J8" s="65">
        <f t="shared" ref="J8:J16" si="4">EOMONTH(J7,1)</f>
        <v>43951</v>
      </c>
      <c r="K8" s="387">
        <f t="shared" si="0"/>
        <v>10178.447923222153</v>
      </c>
      <c r="L8" s="387">
        <f t="shared" si="0"/>
        <v>10176.00560108727</v>
      </c>
      <c r="M8" s="387">
        <f t="shared" si="0"/>
        <v>10152.904439500917</v>
      </c>
      <c r="N8" s="387">
        <f t="shared" si="1"/>
        <v>9692.645335035626</v>
      </c>
      <c r="O8" s="388">
        <f t="shared" si="2"/>
        <v>8392.9136861816187</v>
      </c>
      <c r="P8" s="98"/>
      <c r="Q8" s="80"/>
      <c r="R8" s="389">
        <v>4.9184329360074885E-2</v>
      </c>
      <c r="S8" s="389">
        <v>4.9286474973375904E-2</v>
      </c>
      <c r="T8" s="389">
        <v>4.9398797595190391E-2</v>
      </c>
      <c r="U8" s="390">
        <v>0.10705811311646229</v>
      </c>
      <c r="V8"/>
      <c r="X8" s="386">
        <f>K8/MAX(K$3:K8)-1</f>
        <v>-3.8260739856801784E-2</v>
      </c>
      <c r="Y8" s="386">
        <f>L8/MAX(L$3:L8)-1</f>
        <v>-3.9613225202744906E-2</v>
      </c>
      <c r="Z8" s="386">
        <f>M8/MAX(M$3:M8)-1</f>
        <v>-4.1109686870536621E-2</v>
      </c>
      <c r="AA8" s="386">
        <f>O8/MAX(O$3:O8)-1</f>
        <v>-0.17343769094134143</v>
      </c>
    </row>
    <row r="9" spans="1:29">
      <c r="A9" s="201" t="s">
        <v>92</v>
      </c>
      <c r="B9" s="81" t="s">
        <v>26</v>
      </c>
      <c r="C9" s="391"/>
      <c r="D9" s="391"/>
      <c r="E9" s="391"/>
      <c r="F9" s="391"/>
      <c r="G9" s="391"/>
      <c r="H9" s="391"/>
      <c r="J9" s="65">
        <f t="shared" si="4"/>
        <v>43982</v>
      </c>
      <c r="K9" s="387">
        <f t="shared" si="0"/>
        <v>10727.8236312146</v>
      </c>
      <c r="L9" s="387">
        <f t="shared" si="0"/>
        <v>10711.410897409498</v>
      </c>
      <c r="M9" s="387">
        <f t="shared" si="0"/>
        <v>10689.972047586803</v>
      </c>
      <c r="N9" s="387">
        <f t="shared" si="1"/>
        <v>10202.618879782547</v>
      </c>
      <c r="O9" s="388">
        <f t="shared" si="2"/>
        <v>8660.6037943246229</v>
      </c>
      <c r="P9" s="98"/>
      <c r="Q9" s="80"/>
      <c r="R9" s="233">
        <v>5.3974408685536934E-2</v>
      </c>
      <c r="S9" s="233">
        <v>5.2614485222474805E-2</v>
      </c>
      <c r="T9" s="233">
        <v>5.2897928005346984E-2</v>
      </c>
      <c r="U9" s="358">
        <v>3.1894776730962748E-2</v>
      </c>
      <c r="V9"/>
      <c r="X9" s="386">
        <f>K9/MAX(K$3:K9)-1</f>
        <v>0</v>
      </c>
      <c r="Y9" s="386">
        <f>L9/MAX(L$3:L9)-1</f>
        <v>0</v>
      </c>
      <c r="Z9" s="386">
        <f>M9/MAX(M$3:M9)-1</f>
        <v>0</v>
      </c>
      <c r="AA9" s="386">
        <f>O9/MAX(O$3:O9)-1</f>
        <v>-0.14707467063968649</v>
      </c>
    </row>
    <row r="10" spans="1:29" s="69" customFormat="1">
      <c r="A10" s="201"/>
      <c r="B10" s="81" t="s">
        <v>25</v>
      </c>
      <c r="C10" s="392"/>
      <c r="D10" s="393">
        <f>(D11/10000)^(12/D8)-1</f>
        <v>0.15401581736485692</v>
      </c>
      <c r="E10" s="393">
        <f t="shared" ref="E10:F10" si="5">(E11/10000)^(12/E8)-1</f>
        <v>0.15260373130176674</v>
      </c>
      <c r="F10" s="393">
        <f t="shared" si="5"/>
        <v>0.14353846477554022</v>
      </c>
      <c r="G10" s="393">
        <f>(G11/10000)^(12/G8)-1</f>
        <v>0.10045433800453507</v>
      </c>
      <c r="H10" s="393">
        <f>(H11/10000)^(12/H8)-1</f>
        <v>2.7763051298752117E-2</v>
      </c>
      <c r="I10" s="228"/>
      <c r="J10" s="65">
        <f t="shared" si="4"/>
        <v>44012</v>
      </c>
      <c r="K10" s="387">
        <f t="shared" si="0"/>
        <v>10757.028949024543</v>
      </c>
      <c r="L10" s="387">
        <f t="shared" si="0"/>
        <v>10740.329393352829</v>
      </c>
      <c r="M10" s="387">
        <f t="shared" si="0"/>
        <v>10704.513589321981</v>
      </c>
      <c r="N10" s="387">
        <f t="shared" si="1"/>
        <v>10230.16374716857</v>
      </c>
      <c r="O10" s="388">
        <f t="shared" si="2"/>
        <v>8578.053216084807</v>
      </c>
      <c r="P10" s="98"/>
      <c r="Q10" s="80"/>
      <c r="R10" s="233">
        <v>2.7223898167905158E-3</v>
      </c>
      <c r="S10" s="233">
        <v>2.6997840172786614E-3</v>
      </c>
      <c r="T10" s="233">
        <v>1.3602974517095134E-3</v>
      </c>
      <c r="U10" s="358">
        <v>-9.5317347612544623E-3</v>
      </c>
      <c r="V10"/>
      <c r="W10"/>
      <c r="X10" s="386">
        <f>K10/MAX(K$3:K10)-1</f>
        <v>0</v>
      </c>
      <c r="Y10" s="386">
        <f>L10/MAX(L$3:L10)-1</f>
        <v>0</v>
      </c>
      <c r="Z10" s="386">
        <f>M10/MAX(M$3:M10)-1</f>
        <v>0</v>
      </c>
      <c r="AA10" s="386">
        <f>O10/MAX(O$3:O10)-1</f>
        <v>-0.15520452865030465</v>
      </c>
      <c r="AB10"/>
      <c r="AC10"/>
    </row>
    <row r="11" spans="1:29">
      <c r="A11" s="201"/>
      <c r="B11" s="81" t="s">
        <v>140</v>
      </c>
      <c r="C11" s="392"/>
      <c r="D11" s="394">
        <f>VLOOKUP($C$5,J:O,2,0)</f>
        <v>11624.900487728131</v>
      </c>
      <c r="E11" s="394">
        <f>VLOOKUP($C$5,J:O,3,0)</f>
        <v>11609.949878505829</v>
      </c>
      <c r="F11" s="394">
        <f>VLOOKUP($C$5,J:O,4,0)</f>
        <v>11513.992745913527</v>
      </c>
      <c r="G11" s="394">
        <f>VLOOKUP($C$5,J:O,5,0)</f>
        <v>11058.477259276802</v>
      </c>
      <c r="H11" s="394">
        <f>VLOOKUP($C$5,J:P,6,0)</f>
        <v>10292.01566783644</v>
      </c>
      <c r="J11" s="65">
        <f t="shared" si="4"/>
        <v>44043</v>
      </c>
      <c r="K11" s="387">
        <f t="shared" si="0"/>
        <v>11085.391441157961</v>
      </c>
      <c r="L11" s="387">
        <f t="shared" si="0"/>
        <v>11068.760882994935</v>
      </c>
      <c r="M11" s="387">
        <f t="shared" si="0"/>
        <v>11023.458071380206</v>
      </c>
      <c r="N11" s="387">
        <f t="shared" si="1"/>
        <v>10542.994741052677</v>
      </c>
      <c r="O11" s="388">
        <f t="shared" si="2"/>
        <v>8891.663943855996</v>
      </c>
      <c r="P11" s="98"/>
      <c r="Q11" s="80"/>
      <c r="R11" s="233">
        <v>3.0525388905195294E-2</v>
      </c>
      <c r="S11" s="233">
        <v>3.0579275328871391E-2</v>
      </c>
      <c r="T11" s="233">
        <v>2.9795326933526489E-2</v>
      </c>
      <c r="U11" s="358">
        <v>3.6559662183388353E-2</v>
      </c>
      <c r="V11"/>
      <c r="X11" s="386">
        <f>K11/MAX(K$3:K11)-1</f>
        <v>0</v>
      </c>
      <c r="Y11" s="386">
        <f>L11/MAX(L$3:L11)-1</f>
        <v>0</v>
      </c>
      <c r="Z11" s="386">
        <f>M11/MAX(M$3:M11)-1</f>
        <v>0</v>
      </c>
      <c r="AA11" s="386">
        <f>O11/MAX(O$3:O11)-1</f>
        <v>-0.12431909160370336</v>
      </c>
    </row>
    <row r="12" spans="1:29">
      <c r="A12" s="201" t="s">
        <v>92</v>
      </c>
      <c r="B12" s="81" t="s">
        <v>24</v>
      </c>
      <c r="C12" s="392"/>
      <c r="D12" s="393">
        <f>D11/10000-1</f>
        <v>0.16249004877281314</v>
      </c>
      <c r="E12" s="393">
        <f t="shared" ref="E12:G12" si="6">E11/10000-1</f>
        <v>0.16099498785058297</v>
      </c>
      <c r="F12" s="393">
        <f t="shared" si="6"/>
        <v>0.15139927459135261</v>
      </c>
      <c r="G12" s="393">
        <f t="shared" si="6"/>
        <v>0.10584772592768021</v>
      </c>
      <c r="H12" s="393">
        <f>H11/10000-1</f>
        <v>2.9201566783644051E-2</v>
      </c>
      <c r="J12" s="65">
        <f t="shared" si="4"/>
        <v>44074</v>
      </c>
      <c r="K12" s="387">
        <f t="shared" si="0"/>
        <v>11328.505978602896</v>
      </c>
      <c r="L12" s="387">
        <f t="shared" si="0"/>
        <v>11309.197520695194</v>
      </c>
      <c r="M12" s="387">
        <f t="shared" si="0"/>
        <v>11258.061611374404</v>
      </c>
      <c r="N12" s="387">
        <f t="shared" si="1"/>
        <v>10772.010638462174</v>
      </c>
      <c r="O12" s="388">
        <f t="shared" si="2"/>
        <v>9210.0218390605987</v>
      </c>
      <c r="P12" s="98"/>
      <c r="Q12" s="80"/>
      <c r="R12" s="233">
        <v>2.1931073768157283E-2</v>
      </c>
      <c r="S12" s="233">
        <v>2.1722091591087178E-2</v>
      </c>
      <c r="T12" s="233">
        <v>2.1282209128484775E-2</v>
      </c>
      <c r="U12" s="358">
        <v>3.5804085401201391E-2</v>
      </c>
      <c r="V12"/>
      <c r="X12" s="386">
        <f>K12/MAX(K$3:K12)-1</f>
        <v>0</v>
      </c>
      <c r="Y12" s="386">
        <f>L12/MAX(L$3:L12)-1</f>
        <v>0</v>
      </c>
      <c r="Z12" s="386">
        <f>M12/MAX(M$3:M12)-1</f>
        <v>0</v>
      </c>
      <c r="AA12" s="386">
        <f>O12/MAX(O$3:O12)-1</f>
        <v>-9.2966137575280827E-2</v>
      </c>
    </row>
    <row r="13" spans="1:29">
      <c r="A13" s="201" t="s">
        <v>92</v>
      </c>
      <c r="B13" s="81" t="s">
        <v>121</v>
      </c>
      <c r="C13" s="391"/>
      <c r="D13" s="391">
        <f>STDEV(R4:R37)*SQRT(12)</f>
        <v>0.13119056511329794</v>
      </c>
      <c r="E13" s="391">
        <f>STDEV(S4:S37)*SQRT(12)</f>
        <v>0.13225232598193423</v>
      </c>
      <c r="F13" s="391">
        <f>STDEV(T4:T37)*SQRT(12)</f>
        <v>0.13311059060578367</v>
      </c>
      <c r="G13" s="391"/>
      <c r="H13" s="391">
        <f>STDEV(U4:U37)*SQRT(12)</f>
        <v>0.25867520999298022</v>
      </c>
      <c r="J13" s="65">
        <f t="shared" si="4"/>
        <v>44104</v>
      </c>
      <c r="K13" s="387">
        <f t="shared" si="0"/>
        <v>10991.855490874765</v>
      </c>
      <c r="L13" s="387">
        <f t="shared" si="0"/>
        <v>10970.437996787612</v>
      </c>
      <c r="M13" s="387">
        <f t="shared" si="0"/>
        <v>10911.972918077179</v>
      </c>
      <c r="N13" s="387">
        <f t="shared" si="1"/>
        <v>10449.342191940203</v>
      </c>
      <c r="O13" s="388">
        <f t="shared" si="2"/>
        <v>8989.2550525779188</v>
      </c>
      <c r="P13" s="98"/>
      <c r="Q13" s="80"/>
      <c r="R13" s="233">
        <v>-2.971711259754739E-2</v>
      </c>
      <c r="S13" s="233">
        <v>-2.9954337899543382E-2</v>
      </c>
      <c r="T13" s="233">
        <v>-3.0741410488245968E-2</v>
      </c>
      <c r="U13" s="358">
        <v>-2.3970278283856672E-2</v>
      </c>
      <c r="V13"/>
      <c r="X13" s="386">
        <f>K13/MAX(K$3:K13)-1</f>
        <v>-2.971711259754739E-2</v>
      </c>
      <c r="Y13" s="386">
        <f>L13/MAX(L$3:L13)-1</f>
        <v>-2.9954337899543382E-2</v>
      </c>
      <c r="Z13" s="386">
        <f>M13/MAX(M$3:M13)-1</f>
        <v>-3.0741410488245968E-2</v>
      </c>
      <c r="AA13" s="386">
        <f>O13/MAX(O$3:O13)-1</f>
        <v>-0.11470799167048273</v>
      </c>
    </row>
    <row r="14" spans="1:29" s="69" customFormat="1">
      <c r="A14" s="201" t="s">
        <v>92</v>
      </c>
      <c r="B14" s="81" t="s">
        <v>141</v>
      </c>
      <c r="C14" s="391"/>
      <c r="D14" s="391"/>
      <c r="E14" s="391"/>
      <c r="F14" s="391"/>
      <c r="G14" s="391"/>
      <c r="H14" s="391"/>
      <c r="I14" s="228"/>
      <c r="J14" s="65">
        <f t="shared" si="4"/>
        <v>44135</v>
      </c>
      <c r="K14" s="387">
        <f t="shared" si="0"/>
        <v>10685.594320327251</v>
      </c>
      <c r="L14" s="387">
        <f t="shared" si="0"/>
        <v>10662.249454305836</v>
      </c>
      <c r="M14" s="387">
        <f t="shared" si="0"/>
        <v>10596.906180481668</v>
      </c>
      <c r="N14" s="387">
        <f t="shared" si="1"/>
        <v>10155.79260522631</v>
      </c>
      <c r="O14" s="388">
        <f t="shared" si="2"/>
        <v>8809.5050460974871</v>
      </c>
      <c r="P14" s="98"/>
      <c r="Q14" s="80"/>
      <c r="R14" s="233">
        <v>-2.7862554306847143E-2</v>
      </c>
      <c r="S14" s="233">
        <v>-2.809263792129546E-2</v>
      </c>
      <c r="T14" s="233">
        <v>-2.887348969438519E-2</v>
      </c>
      <c r="U14" s="358">
        <v>-1.9996095942219849E-2</v>
      </c>
      <c r="V14"/>
      <c r="W14"/>
      <c r="X14" s="386">
        <f>K14/MAX(K$3:K14)-1</f>
        <v>-5.6751672240802686E-2</v>
      </c>
      <c r="Y14" s="386">
        <f>L14/MAX(L$3:L14)-1</f>
        <v>-5.7205479452054786E-2</v>
      </c>
      <c r="Z14" s="386">
        <f>M14/MAX(M$3:M14)-1</f>
        <v>-5.8727288383707887E-2</v>
      </c>
      <c r="AA14" s="386">
        <f>O14/MAX(O$3:O14)-1</f>
        <v>-0.13241037560592006</v>
      </c>
      <c r="AB14"/>
      <c r="AC14"/>
    </row>
    <row r="15" spans="1:29">
      <c r="A15" s="201" t="s">
        <v>92</v>
      </c>
      <c r="B15" s="81" t="s">
        <v>142</v>
      </c>
      <c r="C15" s="392"/>
      <c r="D15" s="392"/>
      <c r="E15" s="392"/>
      <c r="F15" s="392"/>
      <c r="G15" s="392"/>
      <c r="H15" s="392"/>
      <c r="J15" s="65">
        <f t="shared" si="4"/>
        <v>44165</v>
      </c>
      <c r="K15" s="387">
        <f t="shared" si="0"/>
        <v>11276.015339836376</v>
      </c>
      <c r="L15" s="387">
        <f t="shared" si="0"/>
        <v>11249.708043326058</v>
      </c>
      <c r="M15" s="387">
        <f t="shared" si="0"/>
        <v>11177.598413773088</v>
      </c>
      <c r="N15" s="387">
        <f t="shared" si="1"/>
        <v>10715.34691126807</v>
      </c>
      <c r="O15" s="388">
        <f t="shared" si="2"/>
        <v>9943.9997265874335</v>
      </c>
      <c r="P15" s="98"/>
      <c r="Q15" s="80"/>
      <c r="R15" s="233">
        <v>5.5253924284395239E-2</v>
      </c>
      <c r="S15" s="233">
        <v>5.5097059165407414E-2</v>
      </c>
      <c r="T15" s="233">
        <v>5.4798280120757381E-2</v>
      </c>
      <c r="U15" s="358">
        <v>0.1287807515352426</v>
      </c>
      <c r="V15"/>
      <c r="X15" s="386">
        <f>K15/MAX(K$3:K15)-1</f>
        <v>-4.6335005574136279E-3</v>
      </c>
      <c r="Y15" s="386">
        <f>L15/MAX(L$3:L15)-1</f>
        <v>-5.2602739726026471E-3</v>
      </c>
      <c r="Z15" s="386">
        <f>M15/MAX(M$3:M15)-1</f>
        <v>-7.1471626625333462E-3</v>
      </c>
      <c r="AA15" s="386">
        <f>O15/MAX(O$3:O15)-1</f>
        <v>-2.0681531752271609E-2</v>
      </c>
    </row>
    <row r="16" spans="1:29">
      <c r="A16" s="201"/>
      <c r="B16" s="81" t="s">
        <v>143</v>
      </c>
      <c r="C16" s="392"/>
      <c r="D16" s="392"/>
      <c r="E16" s="392"/>
      <c r="F16" s="392"/>
      <c r="G16" s="392"/>
      <c r="H16" s="392"/>
      <c r="J16" s="65">
        <f t="shared" si="4"/>
        <v>44196</v>
      </c>
      <c r="K16" s="387">
        <f t="shared" si="0"/>
        <v>11624.900487728131</v>
      </c>
      <c r="L16" s="387">
        <f t="shared" si="0"/>
        <v>11609.949878505829</v>
      </c>
      <c r="M16" s="387">
        <f t="shared" si="0"/>
        <v>11513.992745913527</v>
      </c>
      <c r="N16" s="387">
        <f t="shared" si="1"/>
        <v>11058.477259276802</v>
      </c>
      <c r="O16" s="388">
        <f t="shared" si="2"/>
        <v>10292.01566783644</v>
      </c>
      <c r="P16" s="98"/>
      <c r="Q16" s="80"/>
      <c r="R16" s="233">
        <v>3.0940464106961496E-2</v>
      </c>
      <c r="S16" s="233">
        <v>3.2022327494399816E-2</v>
      </c>
      <c r="T16" s="559">
        <v>3.0095403295750112E-2</v>
      </c>
      <c r="U16" s="358">
        <v>3.4997581538393607E-2</v>
      </c>
      <c r="V16"/>
      <c r="X16" s="386">
        <f>K16/MAX(K$3:K16)-1</f>
        <v>0</v>
      </c>
      <c r="Y16" s="386">
        <f>L16/MAX(L$3:L16)-1</f>
        <v>0</v>
      </c>
      <c r="Z16" s="386">
        <f>M16/MAX(M$3:M16)-1</f>
        <v>0</v>
      </c>
      <c r="AA16" s="386">
        <f>O16/MAX(O$3:O16)-1</f>
        <v>0</v>
      </c>
    </row>
    <row r="17" spans="1:29" s="41" customFormat="1" ht="15" thickBot="1">
      <c r="A17" s="201" t="s">
        <v>92</v>
      </c>
      <c r="B17" s="81" t="s">
        <v>144</v>
      </c>
      <c r="C17" s="392"/>
      <c r="D17" s="392">
        <f>D47/D42-1</f>
        <v>0.15855097545626173</v>
      </c>
      <c r="E17" s="392">
        <f t="shared" ref="E17:F17" si="7">E47/E42-1</f>
        <v>0.15740702606976642</v>
      </c>
      <c r="F17" s="392">
        <f t="shared" si="7"/>
        <v>0.14875713318502704</v>
      </c>
      <c r="G17" s="392"/>
      <c r="H17" s="392">
        <f>H47/H42-1</f>
        <v>1.3592246192282831E-2</v>
      </c>
      <c r="I17" s="228"/>
      <c r="J17" s="65"/>
      <c r="K17" s="387"/>
      <c r="L17" s="387"/>
      <c r="M17" s="387"/>
      <c r="N17" s="387"/>
      <c r="O17" s="388"/>
      <c r="P17" s="98"/>
      <c r="Q17" s="80"/>
      <c r="R17" s="233"/>
      <c r="S17" s="233"/>
      <c r="T17" s="233"/>
      <c r="U17" s="358"/>
      <c r="V17"/>
      <c r="W17"/>
      <c r="X17" s="386"/>
      <c r="Y17" s="386"/>
      <c r="Z17" s="386"/>
      <c r="AA17" s="386"/>
      <c r="AB17"/>
      <c r="AC17"/>
    </row>
    <row r="18" spans="1:29">
      <c r="A18" s="201" t="s">
        <v>92</v>
      </c>
      <c r="B18" s="81" t="s">
        <v>58</v>
      </c>
      <c r="C18" s="392"/>
      <c r="D18" s="392">
        <f>D47/D46-1</f>
        <v>0.15855097545626173</v>
      </c>
      <c r="E18" s="392">
        <f t="shared" ref="E18:F18" si="8">E47/E46-1</f>
        <v>0.15740702606976642</v>
      </c>
      <c r="F18" s="392">
        <f t="shared" si="8"/>
        <v>0.14875713318502704</v>
      </c>
      <c r="G18" s="392"/>
      <c r="H18" s="392">
        <f>H47/H46-1</f>
        <v>1.3592246192282831E-2</v>
      </c>
      <c r="J18" s="65"/>
      <c r="K18" s="387"/>
      <c r="L18" s="387"/>
      <c r="M18" s="387"/>
      <c r="N18" s="387"/>
      <c r="O18" s="388"/>
      <c r="P18" s="98"/>
      <c r="Q18" s="80"/>
      <c r="R18" s="233"/>
      <c r="S18" s="233"/>
      <c r="T18" s="233"/>
      <c r="U18" s="358"/>
      <c r="V18"/>
      <c r="X18" s="386"/>
      <c r="Y18" s="386"/>
      <c r="Z18" s="386"/>
      <c r="AA18" s="386"/>
    </row>
    <row r="19" spans="1:29">
      <c r="A19" s="201" t="s">
        <v>92</v>
      </c>
      <c r="B19" s="81" t="s">
        <v>15</v>
      </c>
      <c r="C19" s="395"/>
      <c r="D19" s="396">
        <f>(D10-C7)/D13</f>
        <v>1.1684744038755468</v>
      </c>
      <c r="E19" s="396" t="s">
        <v>145</v>
      </c>
      <c r="F19" s="396" t="s">
        <v>145</v>
      </c>
      <c r="G19" s="396"/>
      <c r="H19" s="396">
        <f>(H10-D7)/H13</f>
        <v>2.2271369950404046E-2</v>
      </c>
      <c r="J19" s="65"/>
      <c r="K19" s="387"/>
      <c r="L19" s="387"/>
      <c r="M19" s="387"/>
      <c r="N19" s="387"/>
      <c r="O19" s="388"/>
      <c r="P19" s="98"/>
      <c r="Q19" s="80"/>
      <c r="R19" s="233"/>
      <c r="S19" s="233"/>
      <c r="T19" s="559"/>
      <c r="U19" s="358"/>
      <c r="V19"/>
      <c r="X19" s="386"/>
      <c r="Y19" s="386"/>
      <c r="Z19" s="386"/>
      <c r="AA19" s="386"/>
    </row>
    <row r="20" spans="1:29" s="69" customFormat="1">
      <c r="A20" s="201" t="s">
        <v>92</v>
      </c>
      <c r="B20" s="81" t="s">
        <v>146</v>
      </c>
      <c r="C20" s="395"/>
      <c r="D20" s="397">
        <f>COVAR(R4:R37,U4:U37)/VAR(U4:U37)</f>
        <v>0.36196003032774654</v>
      </c>
      <c r="E20" s="396" t="s">
        <v>145</v>
      </c>
      <c r="F20" s="396" t="s">
        <v>145</v>
      </c>
      <c r="G20" s="396"/>
      <c r="H20" s="398">
        <v>1</v>
      </c>
      <c r="I20" s="228"/>
      <c r="J20" s="65"/>
      <c r="K20" s="387"/>
      <c r="L20" s="387"/>
      <c r="M20" s="387"/>
      <c r="N20" s="387"/>
      <c r="O20" s="388"/>
      <c r="P20" s="98"/>
      <c r="Q20" s="80"/>
      <c r="R20" s="233"/>
      <c r="S20" s="233"/>
      <c r="T20" s="233"/>
      <c r="U20" s="358"/>
      <c r="V20"/>
      <c r="W20"/>
      <c r="X20" s="386"/>
      <c r="Y20" s="386"/>
      <c r="Z20" s="386"/>
      <c r="AA20" s="386"/>
      <c r="AB20"/>
      <c r="AC20"/>
    </row>
    <row r="21" spans="1:29">
      <c r="A21" s="201" t="s">
        <v>92</v>
      </c>
      <c r="B21" s="81" t="s">
        <v>147</v>
      </c>
      <c r="C21" s="391"/>
      <c r="D21" s="400">
        <f>(D10-C7)-D20*(H10-C7)</f>
        <v>0.14350539957669678</v>
      </c>
      <c r="E21" s="396" t="s">
        <v>145</v>
      </c>
      <c r="F21" s="396" t="s">
        <v>145</v>
      </c>
      <c r="G21" s="396"/>
      <c r="H21" s="400">
        <v>0</v>
      </c>
      <c r="J21" s="65"/>
      <c r="K21" s="387"/>
      <c r="L21" s="387"/>
      <c r="M21" s="387"/>
      <c r="N21" s="387"/>
      <c r="O21" s="388"/>
      <c r="P21" s="98"/>
      <c r="Q21" s="80"/>
      <c r="R21" s="233"/>
      <c r="S21" s="233"/>
      <c r="T21" s="233"/>
      <c r="U21" s="358"/>
      <c r="V21"/>
      <c r="X21" s="386"/>
      <c r="Y21" s="386"/>
      <c r="Z21" s="386"/>
      <c r="AA21" s="386"/>
    </row>
    <row r="22" spans="1:29">
      <c r="A22" s="201" t="s">
        <v>92</v>
      </c>
      <c r="B22" s="81" t="s">
        <v>148</v>
      </c>
      <c r="C22" s="401"/>
      <c r="D22" s="402">
        <f>CORREL(R4:R37,U4:U37)</f>
        <v>0.77316988462042269</v>
      </c>
      <c r="E22" s="396" t="s">
        <v>145</v>
      </c>
      <c r="F22" s="396" t="s">
        <v>145</v>
      </c>
      <c r="G22" s="396"/>
      <c r="H22" s="402">
        <v>1</v>
      </c>
      <c r="I22"/>
      <c r="J22" s="65"/>
      <c r="K22" s="387"/>
      <c r="L22" s="387"/>
      <c r="M22" s="387"/>
      <c r="N22" s="387"/>
      <c r="O22" s="388"/>
      <c r="P22" s="98"/>
      <c r="Q22" s="80"/>
      <c r="R22" s="233"/>
      <c r="S22" s="233"/>
      <c r="T22" s="233"/>
      <c r="U22" s="358"/>
      <c r="V22"/>
      <c r="X22" s="386"/>
      <c r="Y22" s="386"/>
      <c r="Z22" s="386"/>
      <c r="AA22" s="386"/>
    </row>
    <row r="23" spans="1:29" s="69" customFormat="1">
      <c r="A23" s="201" t="s">
        <v>92</v>
      </c>
      <c r="B23" s="81" t="s">
        <v>10</v>
      </c>
      <c r="C23" s="403"/>
      <c r="D23" s="404">
        <f>COUNTIF(R4:R37,"&gt;=0")/COUNTA(R4:R37)</f>
        <v>0.69230769230769229</v>
      </c>
      <c r="E23" s="396" t="s">
        <v>145</v>
      </c>
      <c r="F23" s="396" t="s">
        <v>145</v>
      </c>
      <c r="G23" s="396"/>
      <c r="H23" s="404">
        <f>COUNTIF(U4:U37,"&gt;=0")/COUNTA(U4:U37)</f>
        <v>0.53846153846153844</v>
      </c>
      <c r="I23" s="228"/>
      <c r="J23" s="65"/>
      <c r="K23" s="387"/>
      <c r="L23" s="387"/>
      <c r="M23" s="387"/>
      <c r="N23" s="387"/>
      <c r="O23" s="388"/>
      <c r="P23" s="98"/>
      <c r="Q23" s="80"/>
      <c r="R23" s="233"/>
      <c r="S23" s="233"/>
      <c r="T23" s="233"/>
      <c r="U23" s="358"/>
      <c r="V23"/>
      <c r="W23" s="399"/>
      <c r="X23" s="386"/>
      <c r="Y23" s="386"/>
      <c r="Z23" s="386"/>
      <c r="AA23" s="386"/>
      <c r="AB23"/>
      <c r="AC23"/>
    </row>
    <row r="24" spans="1:29">
      <c r="A24" s="201" t="s">
        <v>92</v>
      </c>
      <c r="B24" s="81" t="s">
        <v>149</v>
      </c>
      <c r="C24" s="392"/>
      <c r="D24" s="405">
        <f>MIN(X4:X37)</f>
        <v>-8.3345763723150279E-2</v>
      </c>
      <c r="E24" s="396" t="s">
        <v>145</v>
      </c>
      <c r="F24" s="396" t="s">
        <v>145</v>
      </c>
      <c r="G24" s="396"/>
      <c r="H24" s="405">
        <f>MIN(AA4:AA37)</f>
        <v>-0.25337044255805541</v>
      </c>
      <c r="J24" s="65"/>
      <c r="K24" s="387"/>
      <c r="L24" s="387"/>
      <c r="M24" s="387"/>
      <c r="N24" s="387"/>
      <c r="O24" s="388"/>
      <c r="P24" s="98"/>
      <c r="Q24" s="80"/>
      <c r="R24" s="233"/>
      <c r="S24" s="233"/>
      <c r="T24" s="233"/>
      <c r="U24" s="358"/>
      <c r="V24"/>
      <c r="X24" s="386"/>
      <c r="Y24" s="386"/>
      <c r="Z24" s="386"/>
      <c r="AA24" s="386"/>
    </row>
    <row r="25" spans="1:29">
      <c r="A25" s="201"/>
      <c r="B25" s="406" t="s">
        <v>3</v>
      </c>
      <c r="C25" s="407"/>
      <c r="D25" s="407"/>
      <c r="E25" s="407"/>
      <c r="F25" s="407"/>
      <c r="G25" s="407"/>
      <c r="H25" s="407"/>
      <c r="J25" s="65"/>
      <c r="K25" s="387"/>
      <c r="L25" s="387"/>
      <c r="M25" s="387"/>
      <c r="N25" s="387"/>
      <c r="O25" s="388"/>
      <c r="P25" s="98"/>
      <c r="Q25" s="80"/>
      <c r="R25" s="233"/>
      <c r="S25" s="233"/>
      <c r="T25" s="233"/>
      <c r="U25" s="358"/>
      <c r="V25"/>
      <c r="X25" s="386"/>
      <c r="Y25" s="386"/>
      <c r="Z25" s="386"/>
      <c r="AA25" s="386"/>
    </row>
    <row r="26" spans="1:29" s="69" customFormat="1">
      <c r="A26" s="201"/>
      <c r="B26" s="406" t="s">
        <v>2</v>
      </c>
      <c r="C26" s="407"/>
      <c r="D26" s="407"/>
      <c r="E26" s="407"/>
      <c r="F26" s="407"/>
      <c r="G26" s="407"/>
      <c r="H26" s="407"/>
      <c r="I26" s="228"/>
      <c r="J26" s="65"/>
      <c r="K26" s="387"/>
      <c r="L26" s="387"/>
      <c r="M26" s="387"/>
      <c r="N26" s="387"/>
      <c r="O26" s="388"/>
      <c r="P26" s="98"/>
      <c r="Q26" s="80"/>
      <c r="R26" s="233"/>
      <c r="S26" s="233"/>
      <c r="T26" s="233"/>
      <c r="U26" s="358"/>
      <c r="V26"/>
      <c r="W26"/>
      <c r="X26" s="386"/>
      <c r="Y26" s="386"/>
      <c r="Z26" s="386"/>
      <c r="AA26" s="386"/>
      <c r="AB26"/>
      <c r="AC26"/>
    </row>
    <row r="27" spans="1:29">
      <c r="A27" s="201"/>
      <c r="B27" s="406" t="s">
        <v>1</v>
      </c>
      <c r="C27" s="407"/>
      <c r="D27" s="407"/>
      <c r="E27" s="407"/>
      <c r="F27" s="407"/>
      <c r="G27" s="407"/>
      <c r="H27" s="407"/>
      <c r="J27" s="65"/>
      <c r="K27" s="387"/>
      <c r="L27" s="387"/>
      <c r="M27" s="387"/>
      <c r="N27" s="387"/>
      <c r="O27" s="388"/>
      <c r="P27" s="98"/>
      <c r="Q27" s="80"/>
      <c r="R27" s="233"/>
      <c r="S27" s="233"/>
      <c r="T27" s="233"/>
      <c r="U27" s="358"/>
      <c r="V27"/>
      <c r="X27" s="386"/>
      <c r="Y27" s="386"/>
      <c r="Z27" s="386"/>
      <c r="AA27" s="386"/>
    </row>
    <row r="28" spans="1:29">
      <c r="A28" s="201"/>
      <c r="B28" s="408" t="s">
        <v>23</v>
      </c>
      <c r="C28" s="407"/>
      <c r="D28" s="407"/>
      <c r="E28" s="407"/>
      <c r="F28" s="407"/>
      <c r="G28" s="407"/>
      <c r="H28" s="407"/>
      <c r="J28" s="65"/>
      <c r="K28" s="387"/>
      <c r="L28" s="387"/>
      <c r="M28" s="387"/>
      <c r="N28" s="387"/>
      <c r="O28" s="388"/>
      <c r="P28" s="98"/>
      <c r="Q28" s="80"/>
      <c r="R28" s="233"/>
      <c r="S28" s="233"/>
      <c r="T28" s="233"/>
      <c r="U28" s="358"/>
      <c r="V28"/>
      <c r="X28" s="386"/>
      <c r="Y28" s="386"/>
      <c r="Z28" s="386"/>
      <c r="AA28" s="386"/>
    </row>
    <row r="29" spans="1:29" s="41" customFormat="1" ht="15" thickBot="1">
      <c r="A29" s="201"/>
      <c r="B29" s="90" t="s">
        <v>22</v>
      </c>
      <c r="C29" s="391"/>
      <c r="D29" s="391"/>
      <c r="E29" s="391"/>
      <c r="F29" s="391"/>
      <c r="G29" s="391"/>
      <c r="H29" s="391"/>
      <c r="I29" s="228"/>
      <c r="J29" s="65"/>
      <c r="K29" s="387"/>
      <c r="L29" s="387"/>
      <c r="M29" s="387"/>
      <c r="N29" s="387"/>
      <c r="O29" s="388"/>
      <c r="P29" s="98"/>
      <c r="Q29" s="80"/>
      <c r="R29" s="233"/>
      <c r="S29" s="233"/>
      <c r="T29" s="233"/>
      <c r="U29" s="358"/>
      <c r="V29"/>
      <c r="W29"/>
      <c r="X29" s="386"/>
      <c r="Y29" s="386"/>
      <c r="Z29" s="386"/>
      <c r="AA29" s="386"/>
      <c r="AB29"/>
      <c r="AC29"/>
    </row>
    <row r="30" spans="1:29">
      <c r="A30" s="201"/>
      <c r="B30" s="409" t="s">
        <v>21</v>
      </c>
      <c r="C30" s="410"/>
      <c r="D30" s="410"/>
      <c r="E30" s="410"/>
      <c r="F30" s="410"/>
      <c r="G30" s="410"/>
      <c r="H30" s="410"/>
      <c r="J30" s="65"/>
      <c r="K30" s="387"/>
      <c r="L30" s="387"/>
      <c r="M30" s="387"/>
      <c r="N30" s="387"/>
      <c r="O30" s="388"/>
      <c r="P30" s="98"/>
      <c r="Q30" s="80"/>
      <c r="R30" s="233"/>
      <c r="S30" s="233"/>
      <c r="T30" s="233"/>
      <c r="U30" s="358"/>
      <c r="V30"/>
      <c r="X30" s="386"/>
      <c r="Y30" s="386"/>
      <c r="Z30" s="386"/>
      <c r="AA30" s="386"/>
    </row>
    <row r="31" spans="1:29">
      <c r="A31" s="201"/>
      <c r="B31" s="406" t="s">
        <v>20</v>
      </c>
      <c r="C31" s="407"/>
      <c r="D31" s="407"/>
      <c r="E31" s="407"/>
      <c r="F31" s="407"/>
      <c r="G31" s="407"/>
      <c r="H31" s="407"/>
      <c r="J31" s="65"/>
      <c r="K31" s="387"/>
      <c r="L31" s="387"/>
      <c r="M31" s="387"/>
      <c r="N31" s="387"/>
      <c r="O31" s="388"/>
      <c r="P31" s="98"/>
      <c r="Q31" s="80"/>
      <c r="R31" s="233"/>
      <c r="S31" s="233"/>
      <c r="T31" s="233"/>
      <c r="U31" s="358"/>
      <c r="V31"/>
      <c r="X31" s="386"/>
      <c r="Y31" s="386"/>
      <c r="Z31" s="386"/>
      <c r="AA31" s="386"/>
    </row>
    <row r="32" spans="1:29" s="69" customFormat="1">
      <c r="A32" s="201"/>
      <c r="B32" s="406" t="s">
        <v>19</v>
      </c>
      <c r="C32" s="407"/>
      <c r="D32" s="407"/>
      <c r="E32" s="407"/>
      <c r="F32" s="407"/>
      <c r="G32" s="407"/>
      <c r="H32" s="407"/>
      <c r="I32" s="228"/>
      <c r="J32" s="65"/>
      <c r="K32" s="387"/>
      <c r="L32" s="387"/>
      <c r="M32" s="387"/>
      <c r="N32" s="387"/>
      <c r="O32" s="388"/>
      <c r="P32" s="79"/>
      <c r="Q32" s="80"/>
      <c r="R32" s="233"/>
      <c r="S32" s="233"/>
      <c r="T32" s="233"/>
      <c r="U32" s="358"/>
      <c r="V32" s="233"/>
      <c r="W32"/>
      <c r="X32" s="386"/>
      <c r="Y32" s="386"/>
      <c r="Z32" s="386"/>
      <c r="AA32" s="386"/>
      <c r="AB32"/>
      <c r="AC32"/>
    </row>
    <row r="33" spans="1:29">
      <c r="A33" s="201"/>
      <c r="B33" s="406" t="s">
        <v>17</v>
      </c>
      <c r="C33" s="410"/>
      <c r="D33" s="410"/>
      <c r="E33" s="410"/>
      <c r="F33" s="410"/>
      <c r="G33" s="410"/>
      <c r="H33" s="412"/>
      <c r="J33" s="65"/>
      <c r="K33" s="387"/>
      <c r="L33" s="387"/>
      <c r="M33" s="387"/>
      <c r="N33" s="387"/>
      <c r="O33" s="388"/>
      <c r="P33" s="129"/>
      <c r="Q33" s="128"/>
      <c r="R33" s="233"/>
      <c r="S33" s="233"/>
      <c r="T33" s="233"/>
      <c r="U33" s="358"/>
      <c r="V33" s="233"/>
      <c r="X33" s="386"/>
      <c r="Y33" s="386"/>
      <c r="Z33" s="386"/>
      <c r="AA33" s="386"/>
    </row>
    <row r="34" spans="1:29">
      <c r="A34" s="201"/>
      <c r="B34" s="406" t="s">
        <v>16</v>
      </c>
      <c r="C34" s="413"/>
      <c r="D34" s="413"/>
      <c r="E34" s="413"/>
      <c r="F34" s="413"/>
      <c r="G34" s="413"/>
      <c r="H34" s="413"/>
      <c r="J34" s="65"/>
      <c r="K34" s="387"/>
      <c r="L34" s="387"/>
      <c r="M34" s="387"/>
      <c r="N34" s="387"/>
      <c r="O34" s="388"/>
      <c r="P34" s="411"/>
      <c r="Q34" s="80"/>
      <c r="R34" s="233"/>
      <c r="S34" s="233"/>
      <c r="T34" s="233"/>
      <c r="U34" s="358"/>
      <c r="V34" s="233"/>
      <c r="X34" s="386"/>
      <c r="Y34" s="386"/>
      <c r="Z34" s="386"/>
      <c r="AA34" s="386"/>
    </row>
    <row r="35" spans="1:29" s="69" customFormat="1">
      <c r="A35" s="201"/>
      <c r="B35" s="406" t="s">
        <v>150</v>
      </c>
      <c r="C35" s="414"/>
      <c r="D35" s="414"/>
      <c r="E35" s="414"/>
      <c r="F35" s="414"/>
      <c r="G35" s="414"/>
      <c r="H35" s="415"/>
      <c r="I35" s="228"/>
      <c r="J35" s="65"/>
      <c r="K35" s="387"/>
      <c r="L35" s="387"/>
      <c r="M35" s="387"/>
      <c r="N35" s="387"/>
      <c r="O35" s="388"/>
      <c r="P35" s="411"/>
      <c r="Q35" s="80"/>
      <c r="R35" s="233"/>
      <c r="S35" s="233"/>
      <c r="T35" s="233"/>
      <c r="U35" s="358"/>
      <c r="V35" s="233"/>
      <c r="W35"/>
      <c r="X35" s="386"/>
      <c r="Y35" s="386"/>
      <c r="Z35" s="386"/>
      <c r="AA35" s="386"/>
      <c r="AB35"/>
      <c r="AC35"/>
    </row>
    <row r="36" spans="1:29">
      <c r="A36" s="201"/>
      <c r="B36" s="406" t="s">
        <v>14</v>
      </c>
      <c r="C36" s="416"/>
      <c r="D36" s="416"/>
      <c r="E36" s="416"/>
      <c r="F36" s="416"/>
      <c r="G36" s="416"/>
      <c r="H36" s="412"/>
      <c r="J36" s="65"/>
      <c r="K36" s="387"/>
      <c r="L36" s="387"/>
      <c r="M36" s="387"/>
      <c r="N36" s="387"/>
      <c r="O36" s="388"/>
      <c r="P36" s="411"/>
      <c r="Q36" s="80"/>
      <c r="R36" s="233"/>
      <c r="S36" s="233"/>
      <c r="T36" s="233"/>
      <c r="U36" s="358"/>
      <c r="V36" s="233"/>
      <c r="X36" s="386"/>
      <c r="Y36" s="386"/>
      <c r="Z36" s="386"/>
      <c r="AA36" s="386"/>
    </row>
    <row r="37" spans="1:29">
      <c r="B37" s="77"/>
      <c r="C37" s="418">
        <f>C2</f>
        <v>0</v>
      </c>
      <c r="D37" s="418" t="str">
        <f>D2</f>
        <v>HDCTX</v>
      </c>
      <c r="E37" s="378" t="str">
        <f>E2</f>
        <v>HDCAX</v>
      </c>
      <c r="F37" s="378" t="str">
        <f>F2</f>
        <v>HDCEX</v>
      </c>
      <c r="G37" s="378" t="str">
        <f>G2</f>
        <v>HDCAX w/ Load</v>
      </c>
      <c r="H37" s="419" t="s">
        <v>9</v>
      </c>
      <c r="J37" s="65"/>
      <c r="K37" s="387"/>
      <c r="L37" s="387"/>
      <c r="M37" s="387"/>
      <c r="N37" s="387"/>
      <c r="O37" s="388"/>
      <c r="P37" s="79"/>
      <c r="Q37" s="80"/>
      <c r="R37" s="233"/>
      <c r="S37" s="233"/>
      <c r="T37" s="233"/>
      <c r="U37" s="358"/>
      <c r="V37" s="233"/>
      <c r="X37" s="386"/>
      <c r="Y37" s="386"/>
      <c r="Z37" s="386"/>
      <c r="AA37" s="386"/>
    </row>
    <row r="38" spans="1:29" s="69" customFormat="1">
      <c r="A38" s="72" t="s">
        <v>8</v>
      </c>
      <c r="B38" s="71">
        <f>C4</f>
        <v>43811</v>
      </c>
      <c r="C38" s="70"/>
      <c r="D38" s="70">
        <f t="shared" ref="D38:D47" si="9">SUMIF($J:$J,$B38,$K:$K)</f>
        <v>10000</v>
      </c>
      <c r="E38" s="70">
        <f t="shared" ref="E38:E47" si="10">SUMIF($J:$J,$B38,$L:$L)</f>
        <v>10000</v>
      </c>
      <c r="F38" s="70">
        <f t="shared" ref="F38:F47" si="11">SUMIF($J:$J,$B38,$M:$M)</f>
        <v>10000</v>
      </c>
      <c r="G38" s="70">
        <f t="shared" ref="G38:G47" si="12">SUMIF($J:$J,$B38,$N:$N)</f>
        <v>9525</v>
      </c>
      <c r="H38" s="70">
        <f t="shared" ref="H38:H47" si="13">SUMIF($J:$J,$B38,$O:$O)</f>
        <v>10000</v>
      </c>
      <c r="I38" s="228"/>
      <c r="J38" s="65"/>
      <c r="K38" s="246"/>
      <c r="L38" s="246"/>
      <c r="M38" s="246"/>
      <c r="N38" s="246"/>
      <c r="O38" s="388"/>
      <c r="P38" s="79"/>
      <c r="Q38" s="80"/>
      <c r="R38" s="34"/>
      <c r="S38" s="34"/>
      <c r="T38" s="34"/>
      <c r="U38" s="42"/>
      <c r="V38"/>
      <c r="W38"/>
      <c r="X38" s="386"/>
      <c r="Y38" s="386"/>
      <c r="Z38" s="386"/>
      <c r="AA38" s="386"/>
      <c r="AB38"/>
      <c r="AC38"/>
    </row>
    <row r="39" spans="1:29">
      <c r="A39" s="72" t="s">
        <v>7</v>
      </c>
      <c r="B39" s="71">
        <f>EOMONTH($C$5,-60)</f>
        <v>42369</v>
      </c>
      <c r="C39" s="70"/>
      <c r="D39" s="70">
        <f t="shared" si="9"/>
        <v>0</v>
      </c>
      <c r="E39" s="70">
        <f t="shared" si="10"/>
        <v>0</v>
      </c>
      <c r="F39" s="70">
        <f t="shared" si="11"/>
        <v>0</v>
      </c>
      <c r="G39" s="70">
        <f t="shared" si="12"/>
        <v>0</v>
      </c>
      <c r="H39" s="70">
        <f t="shared" si="13"/>
        <v>0</v>
      </c>
      <c r="J39" s="112"/>
      <c r="K39" s="245"/>
      <c r="L39" s="245"/>
      <c r="M39" s="245"/>
      <c r="N39" s="245"/>
      <c r="O39" s="417"/>
      <c r="P39" s="129"/>
      <c r="Q39" s="128"/>
      <c r="R39" s="115"/>
      <c r="S39" s="115"/>
      <c r="T39" s="115"/>
      <c r="U39" s="116"/>
      <c r="V39"/>
    </row>
    <row r="40" spans="1:29">
      <c r="A40" s="72" t="s">
        <v>6</v>
      </c>
      <c r="B40" s="71">
        <f>EOMONTH($C$5,-36)</f>
        <v>43100</v>
      </c>
      <c r="C40" s="70"/>
      <c r="D40" s="70">
        <f t="shared" si="9"/>
        <v>0</v>
      </c>
      <c r="E40" s="70">
        <f t="shared" si="10"/>
        <v>0</v>
      </c>
      <c r="F40" s="70">
        <f t="shared" si="11"/>
        <v>0</v>
      </c>
      <c r="G40" s="70">
        <f t="shared" si="12"/>
        <v>0</v>
      </c>
      <c r="H40" s="70">
        <f t="shared" si="13"/>
        <v>0</v>
      </c>
      <c r="J40" s="65"/>
      <c r="K40" s="246"/>
      <c r="L40" s="246"/>
      <c r="M40" s="246"/>
      <c r="N40" s="246"/>
      <c r="O40" s="388"/>
      <c r="P40" s="79"/>
      <c r="Q40" s="80"/>
      <c r="R40" s="34"/>
      <c r="S40" s="34"/>
      <c r="T40" s="34"/>
      <c r="U40" s="42"/>
      <c r="V40"/>
    </row>
    <row r="41" spans="1:29" s="41" customFormat="1" ht="15" thickBot="1">
      <c r="A41" s="72" t="s">
        <v>5</v>
      </c>
      <c r="B41" s="71">
        <f>EOMONTH($C$5,-24)</f>
        <v>43465</v>
      </c>
      <c r="C41" s="70"/>
      <c r="D41" s="70">
        <f t="shared" si="9"/>
        <v>0</v>
      </c>
      <c r="E41" s="70">
        <f t="shared" si="10"/>
        <v>0</v>
      </c>
      <c r="F41" s="70">
        <f t="shared" si="11"/>
        <v>0</v>
      </c>
      <c r="G41" s="70">
        <f t="shared" si="12"/>
        <v>0</v>
      </c>
      <c r="H41" s="70">
        <f t="shared" si="13"/>
        <v>0</v>
      </c>
      <c r="I41" s="228"/>
      <c r="J41" s="65"/>
      <c r="K41" s="246"/>
      <c r="L41" s="246"/>
      <c r="M41" s="246"/>
      <c r="N41" s="246"/>
      <c r="O41" s="388"/>
      <c r="P41" s="79"/>
      <c r="Q41" s="80"/>
      <c r="R41" s="34"/>
      <c r="S41" s="34"/>
      <c r="T41" s="34"/>
      <c r="U41" s="42"/>
      <c r="V41"/>
      <c r="W41"/>
      <c r="X41"/>
      <c r="Y41"/>
      <c r="Z41"/>
      <c r="AA41"/>
      <c r="AB41"/>
      <c r="AC41"/>
    </row>
    <row r="42" spans="1:29">
      <c r="A42" s="72" t="s">
        <v>4</v>
      </c>
      <c r="B42" s="71">
        <f>EOMONTH($C$5,-12)</f>
        <v>43830</v>
      </c>
      <c r="C42" s="70"/>
      <c r="D42" s="70">
        <f t="shared" si="9"/>
        <v>10034</v>
      </c>
      <c r="E42" s="70">
        <f t="shared" si="10"/>
        <v>10031.000000000002</v>
      </c>
      <c r="F42" s="70">
        <f t="shared" si="11"/>
        <v>10023</v>
      </c>
      <c r="G42" s="70">
        <f t="shared" si="12"/>
        <v>9554.5275000000001</v>
      </c>
      <c r="H42" s="70">
        <f t="shared" si="13"/>
        <v>10154</v>
      </c>
      <c r="J42" s="112"/>
      <c r="K42" s="245"/>
      <c r="L42" s="245"/>
      <c r="M42" s="245"/>
      <c r="N42" s="245"/>
      <c r="O42" s="417"/>
      <c r="P42" s="129"/>
      <c r="Q42" s="128"/>
      <c r="R42" s="115"/>
      <c r="S42" s="115"/>
      <c r="T42" s="115"/>
      <c r="U42" s="116"/>
      <c r="V42"/>
    </row>
    <row r="43" spans="1:29">
      <c r="A43" s="74" t="s">
        <v>3</v>
      </c>
      <c r="B43" s="71">
        <f>EOMONTH($C$5,-6)</f>
        <v>44012</v>
      </c>
      <c r="C43" s="70"/>
      <c r="D43" s="70">
        <f t="shared" si="9"/>
        <v>10757.028949024543</v>
      </c>
      <c r="E43" s="70">
        <f t="shared" si="10"/>
        <v>10740.329393352829</v>
      </c>
      <c r="F43" s="70">
        <f t="shared" si="11"/>
        <v>10704.513589321981</v>
      </c>
      <c r="G43" s="70">
        <f t="shared" si="12"/>
        <v>10230.16374716857</v>
      </c>
      <c r="H43" s="70">
        <f t="shared" si="13"/>
        <v>8578.053216084807</v>
      </c>
      <c r="J43" s="65"/>
      <c r="K43" s="246"/>
      <c r="L43" s="246"/>
      <c r="M43" s="246"/>
      <c r="N43" s="246"/>
      <c r="O43" s="388"/>
      <c r="P43" s="79"/>
      <c r="Q43" s="80"/>
      <c r="R43" s="34"/>
      <c r="S43" s="34"/>
      <c r="T43" s="34"/>
      <c r="U43" s="42"/>
      <c r="V43"/>
    </row>
    <row r="44" spans="1:29" s="69" customFormat="1">
      <c r="A44" s="72" t="s">
        <v>2</v>
      </c>
      <c r="B44" s="71">
        <f>EOMONTH($C$5,-3)</f>
        <v>44104</v>
      </c>
      <c r="C44" s="70"/>
      <c r="D44" s="70">
        <f t="shared" si="9"/>
        <v>10991.855490874765</v>
      </c>
      <c r="E44" s="70">
        <f t="shared" si="10"/>
        <v>10970.437996787612</v>
      </c>
      <c r="F44" s="70">
        <f t="shared" si="11"/>
        <v>10911.972918077179</v>
      </c>
      <c r="G44" s="70">
        <f t="shared" si="12"/>
        <v>10449.342191940203</v>
      </c>
      <c r="H44" s="70">
        <f t="shared" si="13"/>
        <v>8989.2550525779188</v>
      </c>
      <c r="I44" s="228"/>
      <c r="J44" s="65"/>
      <c r="K44" s="246"/>
      <c r="L44" s="246"/>
      <c r="M44" s="246"/>
      <c r="N44" s="246"/>
      <c r="O44" s="388"/>
      <c r="P44" s="79"/>
      <c r="Q44" s="80"/>
      <c r="R44" s="34"/>
      <c r="S44" s="34"/>
      <c r="T44" s="34"/>
      <c r="U44" s="42"/>
      <c r="V44" s="24"/>
      <c r="W44"/>
      <c r="X44"/>
      <c r="Y44"/>
      <c r="Z44"/>
      <c r="AA44"/>
      <c r="AB44"/>
      <c r="AC44"/>
    </row>
    <row r="45" spans="1:29" ht="15" thickBot="1">
      <c r="A45" s="72" t="s">
        <v>1</v>
      </c>
      <c r="B45" s="71">
        <f>EOMONTH($C$5,-1)</f>
        <v>44165</v>
      </c>
      <c r="C45" s="70"/>
      <c r="D45" s="70">
        <f t="shared" si="9"/>
        <v>11276.015339836376</v>
      </c>
      <c r="E45" s="70">
        <f t="shared" si="10"/>
        <v>11249.708043326058</v>
      </c>
      <c r="F45" s="70">
        <f t="shared" si="11"/>
        <v>11177.598413773088</v>
      </c>
      <c r="G45" s="70">
        <f t="shared" si="12"/>
        <v>10715.34691126807</v>
      </c>
      <c r="H45" s="70">
        <f t="shared" si="13"/>
        <v>9943.9997265874335</v>
      </c>
      <c r="J45" s="56"/>
      <c r="K45" s="247"/>
      <c r="L45" s="247"/>
      <c r="M45" s="247"/>
      <c r="N45" s="247"/>
      <c r="O45" s="420"/>
      <c r="P45" s="108"/>
      <c r="Q45" s="107"/>
      <c r="R45" s="45"/>
      <c r="S45" s="45"/>
      <c r="T45" s="45"/>
      <c r="U45" s="44"/>
      <c r="V45" s="39"/>
    </row>
    <row r="46" spans="1:29">
      <c r="A46" s="72" t="s">
        <v>58</v>
      </c>
      <c r="B46" s="73">
        <v>43830</v>
      </c>
      <c r="C46" s="70"/>
      <c r="D46" s="70">
        <f t="shared" si="9"/>
        <v>10034</v>
      </c>
      <c r="E46" s="70">
        <f t="shared" si="10"/>
        <v>10031.000000000002</v>
      </c>
      <c r="F46" s="70">
        <f t="shared" si="11"/>
        <v>10023</v>
      </c>
      <c r="G46" s="70">
        <f t="shared" si="12"/>
        <v>9554.5275000000001</v>
      </c>
      <c r="H46" s="70">
        <f t="shared" si="13"/>
        <v>10154</v>
      </c>
      <c r="J46" s="65"/>
      <c r="K46" s="246"/>
      <c r="L46" s="246"/>
      <c r="M46" s="246"/>
      <c r="N46" s="246"/>
      <c r="O46" s="388"/>
      <c r="P46" s="79"/>
      <c r="Q46" s="80"/>
      <c r="R46" s="34"/>
      <c r="S46" s="34"/>
      <c r="T46" s="34"/>
      <c r="U46" s="42"/>
      <c r="V46" s="24"/>
    </row>
    <row r="47" spans="1:29" s="69" customFormat="1">
      <c r="A47" s="72" t="s">
        <v>0</v>
      </c>
      <c r="B47" s="71">
        <f>C5</f>
        <v>44196</v>
      </c>
      <c r="C47" s="70"/>
      <c r="D47" s="70">
        <f t="shared" si="9"/>
        <v>11624.900487728131</v>
      </c>
      <c r="E47" s="70">
        <f t="shared" si="10"/>
        <v>11609.949878505829</v>
      </c>
      <c r="F47" s="70">
        <f t="shared" si="11"/>
        <v>11513.992745913527</v>
      </c>
      <c r="G47" s="70">
        <f t="shared" si="12"/>
        <v>11058.477259276802</v>
      </c>
      <c r="H47" s="70">
        <f t="shared" si="13"/>
        <v>10292.01566783644</v>
      </c>
      <c r="I47" s="228"/>
      <c r="J47" s="65"/>
      <c r="K47" s="246"/>
      <c r="L47" s="246"/>
      <c r="M47" s="246"/>
      <c r="N47" s="246"/>
      <c r="O47" s="388"/>
      <c r="P47" s="79"/>
      <c r="Q47" s="80"/>
      <c r="R47" s="34"/>
      <c r="S47" s="34"/>
      <c r="T47" s="34"/>
      <c r="U47" s="42"/>
      <c r="V47" s="24"/>
      <c r="W47"/>
      <c r="X47"/>
      <c r="Y47"/>
      <c r="Z47"/>
      <c r="AA47"/>
      <c r="AB47"/>
      <c r="AC47"/>
    </row>
    <row r="48" spans="1:29">
      <c r="J48" s="112"/>
      <c r="K48" s="245"/>
      <c r="L48" s="245"/>
      <c r="M48" s="245"/>
      <c r="N48" s="245"/>
      <c r="O48" s="417"/>
      <c r="P48" s="129"/>
      <c r="Q48" s="128"/>
      <c r="R48" s="115"/>
      <c r="S48" s="115"/>
      <c r="T48" s="115"/>
      <c r="U48" s="116"/>
      <c r="V48" s="111"/>
    </row>
    <row r="49" spans="1:29">
      <c r="A49" s="532" t="s">
        <v>151</v>
      </c>
      <c r="B49" s="422" t="str">
        <f>A38</f>
        <v>Inception</v>
      </c>
      <c r="C49" s="87" t="e">
        <f>(C47-C38)/C38</f>
        <v>#DIV/0!</v>
      </c>
      <c r="D49" s="87">
        <f t="shared" ref="D49:H49" si="14">(D47-D38)/D38</f>
        <v>0.16249004877281314</v>
      </c>
      <c r="E49" s="87"/>
      <c r="F49" s="87"/>
      <c r="G49" s="87"/>
      <c r="H49" s="87">
        <f t="shared" si="14"/>
        <v>2.9201566783644013E-2</v>
      </c>
      <c r="J49" s="65"/>
      <c r="K49" s="246"/>
      <c r="L49" s="246"/>
      <c r="M49" s="246"/>
      <c r="N49" s="246"/>
      <c r="O49" s="388"/>
      <c r="P49" s="79"/>
      <c r="Q49" s="421"/>
      <c r="R49" s="34"/>
      <c r="S49" s="34"/>
      <c r="T49" s="34"/>
      <c r="U49" s="42"/>
      <c r="V49" s="24"/>
    </row>
    <row r="50" spans="1:29" s="69" customFormat="1">
      <c r="A50" s="532"/>
      <c r="B50" s="422" t="str">
        <f>A39</f>
        <v>5YRS</v>
      </c>
      <c r="C50" s="87" t="e">
        <f>(C47-C39)/C39</f>
        <v>#DIV/0!</v>
      </c>
      <c r="D50" s="87" t="e">
        <f t="shared" ref="D50:H50" si="15">(D47-D39)/D39</f>
        <v>#DIV/0!</v>
      </c>
      <c r="E50" s="87"/>
      <c r="F50" s="87"/>
      <c r="G50" s="87"/>
      <c r="H50" s="87" t="e">
        <f t="shared" si="15"/>
        <v>#DIV/0!</v>
      </c>
      <c r="I50" s="228"/>
      <c r="J50" s="65"/>
      <c r="K50" s="246"/>
      <c r="L50" s="246"/>
      <c r="M50" s="246"/>
      <c r="N50" s="246"/>
      <c r="O50" s="388"/>
      <c r="P50" s="24"/>
      <c r="Q50" s="64"/>
      <c r="R50" s="34"/>
      <c r="S50" s="34"/>
      <c r="T50" s="34"/>
      <c r="U50" s="42"/>
      <c r="V50" s="24"/>
      <c r="W50"/>
      <c r="X50"/>
      <c r="Y50"/>
      <c r="Z50"/>
      <c r="AA50"/>
      <c r="AB50"/>
      <c r="AC50"/>
    </row>
    <row r="51" spans="1:29">
      <c r="A51" s="532"/>
      <c r="B51" s="422" t="str">
        <f>A40</f>
        <v>3YRS</v>
      </c>
      <c r="C51" s="87" t="e">
        <f>(C47-C40)/C40</f>
        <v>#DIV/0!</v>
      </c>
      <c r="D51" s="87" t="e">
        <f t="shared" ref="D51:H51" si="16">(D47-D40)/D40</f>
        <v>#DIV/0!</v>
      </c>
      <c r="E51" s="87"/>
      <c r="F51" s="87"/>
      <c r="G51" s="87"/>
      <c r="H51" s="87" t="e">
        <f t="shared" si="16"/>
        <v>#DIV/0!</v>
      </c>
      <c r="J51" s="112"/>
      <c r="K51" s="245"/>
      <c r="L51" s="245"/>
      <c r="M51" s="245"/>
      <c r="N51" s="245"/>
      <c r="O51" s="417"/>
      <c r="P51" s="111"/>
      <c r="Q51" s="113"/>
      <c r="R51" s="115"/>
      <c r="S51" s="115"/>
      <c r="T51" s="115"/>
      <c r="U51" s="116"/>
      <c r="V51" s="111"/>
    </row>
    <row r="52" spans="1:29">
      <c r="J52" s="65"/>
      <c r="K52" s="246"/>
      <c r="L52" s="246"/>
      <c r="M52" s="246"/>
      <c r="N52" s="246"/>
      <c r="O52" s="388"/>
      <c r="P52" s="24"/>
      <c r="Q52" s="64"/>
      <c r="R52" s="34"/>
      <c r="S52" s="34"/>
      <c r="T52" s="34"/>
      <c r="U52" s="42"/>
      <c r="V52" s="24"/>
    </row>
    <row r="53" spans="1:29" s="41" customFormat="1" ht="15" thickBot="1">
      <c r="A53" s="532" t="s">
        <v>152</v>
      </c>
      <c r="B53" s="422" t="s">
        <v>8</v>
      </c>
      <c r="C53" s="423" t="e">
        <f>((1+C49)^(1/(C8/12))-1)</f>
        <v>#DIV/0!</v>
      </c>
      <c r="D53" s="423">
        <f t="shared" ref="D53:H53" si="17">((1+D49)^(1/(D8/12))-1)</f>
        <v>0.15401581736485692</v>
      </c>
      <c r="E53" s="423"/>
      <c r="F53" s="423"/>
      <c r="G53" s="423"/>
      <c r="H53" s="423">
        <f t="shared" si="17"/>
        <v>2.7763051298752117E-2</v>
      </c>
      <c r="I53" s="228"/>
      <c r="J53" s="65"/>
      <c r="K53" s="246"/>
      <c r="L53" s="246"/>
      <c r="M53" s="246"/>
      <c r="N53" s="246"/>
      <c r="O53" s="388"/>
      <c r="P53" s="24"/>
      <c r="Q53" s="64"/>
      <c r="R53" s="34"/>
      <c r="S53" s="34"/>
      <c r="T53" s="34"/>
      <c r="U53" s="42"/>
      <c r="V53" s="24"/>
      <c r="W53"/>
      <c r="X53"/>
      <c r="Y53"/>
      <c r="Z53"/>
      <c r="AA53"/>
      <c r="AB53"/>
      <c r="AC53"/>
    </row>
    <row r="54" spans="1:29">
      <c r="A54" s="532"/>
      <c r="B54" s="422" t="s">
        <v>7</v>
      </c>
      <c r="C54" s="423" t="e">
        <f>((1+C50)^(1/(60/12))-1)</f>
        <v>#DIV/0!</v>
      </c>
      <c r="D54" s="423" t="e">
        <f t="shared" ref="D54:H54" si="18">((1+D50)^(1/(60/12))-1)</f>
        <v>#DIV/0!</v>
      </c>
      <c r="E54" s="423"/>
      <c r="F54" s="423"/>
      <c r="G54" s="423"/>
      <c r="H54" s="423" t="e">
        <f t="shared" si="18"/>
        <v>#DIV/0!</v>
      </c>
      <c r="J54" s="112"/>
      <c r="K54" s="245"/>
      <c r="L54" s="245"/>
      <c r="M54" s="245"/>
      <c r="N54" s="245"/>
      <c r="O54" s="417"/>
      <c r="P54" s="111"/>
      <c r="Q54" s="113"/>
      <c r="R54" s="115"/>
      <c r="S54" s="115"/>
      <c r="T54" s="115"/>
      <c r="U54" s="116"/>
      <c r="V54" s="111"/>
    </row>
    <row r="55" spans="1:29">
      <c r="A55" s="532"/>
      <c r="B55" s="422" t="s">
        <v>6</v>
      </c>
      <c r="C55" s="423" t="e">
        <f>((1+C51)^(1/(36/12))-1)</f>
        <v>#DIV/0!</v>
      </c>
      <c r="D55" s="423" t="e">
        <f t="shared" ref="D55:H55" si="19">((1+D51)^(1/(36/12))-1)</f>
        <v>#DIV/0!</v>
      </c>
      <c r="E55" s="423"/>
      <c r="F55" s="423"/>
      <c r="G55" s="423"/>
      <c r="H55" s="423" t="e">
        <f t="shared" si="19"/>
        <v>#DIV/0!</v>
      </c>
      <c r="J55" s="65"/>
      <c r="K55" s="246"/>
      <c r="L55" s="246"/>
      <c r="M55" s="246"/>
      <c r="N55" s="246"/>
      <c r="O55" s="388"/>
      <c r="P55" s="24"/>
      <c r="Q55" s="64"/>
      <c r="R55" s="34"/>
      <c r="S55" s="34"/>
      <c r="T55" s="34"/>
      <c r="U55" s="42"/>
      <c r="V55" s="24"/>
    </row>
    <row r="56" spans="1:29" s="69" customFormat="1">
      <c r="A56"/>
      <c r="B56" s="25"/>
      <c r="C56" s="24"/>
      <c r="D56" s="24"/>
      <c r="E56" s="24"/>
      <c r="F56" s="24"/>
      <c r="G56" s="24"/>
      <c r="H56" s="24"/>
      <c r="I56" s="228"/>
      <c r="J56" s="65"/>
      <c r="K56" s="246"/>
      <c r="L56" s="246"/>
      <c r="M56" s="246"/>
      <c r="N56" s="246"/>
      <c r="O56" s="388"/>
      <c r="P56" s="24"/>
      <c r="Q56" s="64"/>
      <c r="R56" s="34"/>
      <c r="S56" s="34"/>
      <c r="T56" s="34"/>
      <c r="U56" s="42"/>
      <c r="V56" s="24"/>
      <c r="W56"/>
      <c r="X56"/>
      <c r="Y56"/>
      <c r="Z56"/>
      <c r="AA56"/>
      <c r="AB56"/>
      <c r="AC56"/>
    </row>
    <row r="57" spans="1:29" ht="15" thickBot="1">
      <c r="J57" s="56"/>
      <c r="K57" s="247"/>
      <c r="L57" s="247"/>
      <c r="M57" s="247"/>
      <c r="N57" s="247"/>
      <c r="O57" s="420"/>
      <c r="P57" s="39"/>
      <c r="Q57" s="55"/>
      <c r="R57" s="45"/>
      <c r="S57" s="45"/>
      <c r="T57" s="45"/>
      <c r="U57" s="44"/>
      <c r="V57" s="39"/>
    </row>
    <row r="58" spans="1:29">
      <c r="J58" s="65"/>
      <c r="K58" s="246"/>
      <c r="L58" s="246"/>
      <c r="M58" s="246"/>
      <c r="N58" s="246"/>
      <c r="O58" s="388"/>
      <c r="P58" s="24"/>
      <c r="Q58" s="64"/>
      <c r="R58" s="34"/>
      <c r="S58" s="34"/>
      <c r="T58" s="34"/>
      <c r="U58" s="42"/>
      <c r="V58" s="24"/>
    </row>
    <row r="59" spans="1:29" s="69" customFormat="1">
      <c r="A59"/>
      <c r="B59" s="25"/>
      <c r="C59" s="24"/>
      <c r="D59" s="24"/>
      <c r="E59" s="24"/>
      <c r="F59" s="24"/>
      <c r="G59" s="24"/>
      <c r="H59" s="24"/>
      <c r="I59" s="228"/>
      <c r="J59" s="65"/>
      <c r="K59" s="246"/>
      <c r="L59" s="246"/>
      <c r="M59" s="246"/>
      <c r="N59" s="246"/>
      <c r="O59" s="388"/>
      <c r="P59" s="24"/>
      <c r="Q59" s="64"/>
      <c r="R59" s="34"/>
      <c r="S59" s="34"/>
      <c r="T59" s="34"/>
      <c r="U59" s="42"/>
      <c r="V59" s="24"/>
      <c r="W59"/>
      <c r="X59"/>
      <c r="Y59"/>
      <c r="Z59"/>
      <c r="AA59"/>
      <c r="AB59"/>
      <c r="AC59"/>
    </row>
    <row r="60" spans="1:29">
      <c r="J60" s="112"/>
      <c r="K60" s="245"/>
      <c r="L60" s="245"/>
      <c r="M60" s="245"/>
      <c r="N60" s="245"/>
      <c r="O60" s="417"/>
      <c r="P60" s="111"/>
      <c r="Q60" s="113"/>
      <c r="R60" s="115"/>
      <c r="S60" s="115"/>
      <c r="T60" s="115"/>
      <c r="U60" s="116"/>
      <c r="V60" s="111"/>
    </row>
    <row r="61" spans="1:29">
      <c r="J61" s="65"/>
      <c r="K61" s="246"/>
      <c r="L61" s="246"/>
      <c r="M61" s="246"/>
      <c r="N61" s="246"/>
      <c r="O61" s="388"/>
      <c r="P61" s="24"/>
      <c r="Q61" s="64"/>
      <c r="R61" s="34"/>
      <c r="S61" s="34"/>
      <c r="T61" s="34"/>
      <c r="U61" s="42"/>
      <c r="V61" s="24"/>
    </row>
    <row r="62" spans="1:29" s="69" customFormat="1">
      <c r="A62"/>
      <c r="B62" s="25"/>
      <c r="C62" s="24"/>
      <c r="D62" s="24"/>
      <c r="E62" s="24"/>
      <c r="F62" s="24"/>
      <c r="G62" s="24"/>
      <c r="H62" s="24"/>
      <c r="I62" s="228"/>
      <c r="J62" s="65"/>
      <c r="K62" s="246"/>
      <c r="L62" s="246"/>
      <c r="M62" s="246"/>
      <c r="N62" s="246"/>
      <c r="O62" s="388"/>
      <c r="P62" s="24"/>
      <c r="Q62" s="64"/>
      <c r="R62" s="34"/>
      <c r="S62" s="34"/>
      <c r="T62" s="34"/>
      <c r="U62" s="42"/>
      <c r="V62" s="24"/>
      <c r="W62"/>
      <c r="X62"/>
      <c r="Y62"/>
      <c r="Z62"/>
      <c r="AA62"/>
      <c r="AB62"/>
      <c r="AC62"/>
    </row>
    <row r="63" spans="1:29">
      <c r="J63" s="112"/>
      <c r="K63" s="245"/>
      <c r="L63" s="245"/>
      <c r="M63" s="245"/>
      <c r="N63" s="245"/>
      <c r="O63" s="417"/>
      <c r="P63" s="111"/>
      <c r="Q63" s="113"/>
      <c r="R63" s="115"/>
      <c r="S63" s="115"/>
      <c r="T63" s="115"/>
      <c r="U63" s="116"/>
      <c r="V63" s="111"/>
    </row>
    <row r="64" spans="1:29">
      <c r="J64" s="65"/>
      <c r="K64" s="246"/>
      <c r="L64" s="246"/>
      <c r="M64" s="246"/>
      <c r="N64" s="246"/>
      <c r="O64" s="388"/>
      <c r="P64" s="24"/>
      <c r="Q64" s="64"/>
      <c r="R64" s="34"/>
      <c r="S64" s="34"/>
      <c r="T64" s="34"/>
      <c r="U64" s="42"/>
      <c r="V64" s="24"/>
    </row>
    <row r="65" spans="1:29" s="41" customFormat="1" ht="15" thickBot="1">
      <c r="A65"/>
      <c r="B65" s="25"/>
      <c r="C65" s="24"/>
      <c r="D65" s="24"/>
      <c r="E65" s="24"/>
      <c r="F65" s="24"/>
      <c r="G65" s="24"/>
      <c r="H65" s="24"/>
      <c r="I65" s="228"/>
      <c r="J65" s="65"/>
      <c r="K65" s="246"/>
      <c r="L65" s="246"/>
      <c r="M65" s="246"/>
      <c r="N65" s="246"/>
      <c r="O65" s="388"/>
      <c r="P65" s="24"/>
      <c r="Q65" s="64"/>
      <c r="R65" s="34"/>
      <c r="S65" s="34"/>
      <c r="T65" s="34"/>
      <c r="U65" s="42"/>
      <c r="V65" s="24"/>
      <c r="W65"/>
      <c r="X65"/>
      <c r="Y65"/>
      <c r="Z65"/>
      <c r="AA65"/>
      <c r="AB65"/>
      <c r="AC65"/>
    </row>
    <row r="66" spans="1:29">
      <c r="J66" s="112"/>
      <c r="K66" s="245"/>
      <c r="L66" s="245"/>
      <c r="M66" s="245"/>
      <c r="N66" s="245"/>
      <c r="O66" s="417"/>
      <c r="P66" s="111"/>
      <c r="Q66" s="113"/>
      <c r="R66" s="115"/>
      <c r="S66" s="115"/>
      <c r="T66" s="115"/>
      <c r="U66" s="116"/>
      <c r="V66" s="111"/>
    </row>
    <row r="67" spans="1:29">
      <c r="J67" s="65"/>
      <c r="K67" s="246"/>
      <c r="L67" s="246"/>
      <c r="M67" s="246"/>
      <c r="N67" s="246"/>
      <c r="O67" s="388"/>
      <c r="P67" s="24"/>
      <c r="Q67" s="64"/>
      <c r="R67" s="34"/>
      <c r="S67" s="34"/>
      <c r="T67" s="34"/>
      <c r="U67" s="42"/>
      <c r="V67" s="24"/>
    </row>
    <row r="68" spans="1:29" s="69" customFormat="1">
      <c r="A68"/>
      <c r="B68" s="25"/>
      <c r="C68" s="24"/>
      <c r="D68" s="24"/>
      <c r="E68" s="24"/>
      <c r="F68" s="24"/>
      <c r="G68" s="24"/>
      <c r="H68" s="24"/>
      <c r="I68" s="228"/>
      <c r="J68" s="65"/>
      <c r="K68" s="246"/>
      <c r="L68" s="246"/>
      <c r="M68" s="246"/>
      <c r="N68" s="246"/>
      <c r="O68" s="388"/>
      <c r="P68" s="24"/>
      <c r="Q68" s="64"/>
      <c r="R68" s="34"/>
      <c r="S68" s="34"/>
      <c r="T68" s="34"/>
      <c r="U68" s="42"/>
      <c r="V68" s="24"/>
      <c r="W68"/>
      <c r="X68"/>
      <c r="Y68"/>
      <c r="Z68"/>
      <c r="AA68"/>
      <c r="AB68"/>
      <c r="AC68"/>
    </row>
    <row r="69" spans="1:29" ht="15" thickBot="1">
      <c r="J69" s="56"/>
      <c r="K69" s="247"/>
      <c r="L69" s="247"/>
      <c r="M69" s="247"/>
      <c r="N69" s="247"/>
      <c r="O69" s="420"/>
      <c r="P69" s="39"/>
      <c r="Q69" s="55"/>
      <c r="R69" s="45"/>
      <c r="S69" s="45"/>
      <c r="T69" s="45"/>
      <c r="U69" s="44"/>
      <c r="V69" s="39"/>
    </row>
    <row r="70" spans="1:29">
      <c r="J70" s="65"/>
      <c r="K70" s="246"/>
      <c r="L70" s="246"/>
      <c r="M70" s="246"/>
      <c r="N70" s="246"/>
      <c r="O70" s="388"/>
      <c r="P70" s="24"/>
      <c r="Q70" s="64"/>
      <c r="R70" s="34"/>
      <c r="S70" s="34"/>
      <c r="T70" s="34"/>
      <c r="U70" s="42"/>
      <c r="V70" s="24"/>
    </row>
    <row r="71" spans="1:29" s="69" customFormat="1">
      <c r="A71"/>
      <c r="B71" s="25"/>
      <c r="C71" s="24"/>
      <c r="D71" s="24"/>
      <c r="E71" s="24"/>
      <c r="F71" s="24"/>
      <c r="G71" s="24"/>
      <c r="H71" s="24"/>
      <c r="I71" s="228"/>
      <c r="J71" s="65"/>
      <c r="K71" s="246"/>
      <c r="L71" s="246"/>
      <c r="M71" s="246"/>
      <c r="N71" s="246"/>
      <c r="O71" s="388"/>
      <c r="P71" s="24"/>
      <c r="Q71" s="64"/>
      <c r="R71" s="34"/>
      <c r="S71" s="34"/>
      <c r="T71" s="34"/>
      <c r="U71" s="42"/>
      <c r="V71" s="24"/>
      <c r="W71"/>
      <c r="X71"/>
      <c r="Y71"/>
      <c r="Z71"/>
      <c r="AA71"/>
      <c r="AB71"/>
      <c r="AC71"/>
    </row>
    <row r="72" spans="1:29">
      <c r="J72" s="112"/>
      <c r="K72" s="245"/>
      <c r="L72" s="245"/>
      <c r="M72" s="245"/>
      <c r="N72" s="245"/>
      <c r="O72" s="417"/>
      <c r="P72" s="111"/>
      <c r="Q72" s="113"/>
      <c r="R72" s="115"/>
      <c r="S72" s="115"/>
      <c r="T72" s="115"/>
      <c r="U72" s="116"/>
      <c r="V72" s="111"/>
    </row>
    <row r="73" spans="1:29">
      <c r="J73" s="65"/>
      <c r="K73" s="246"/>
      <c r="L73" s="246"/>
      <c r="M73" s="246"/>
      <c r="N73" s="246"/>
      <c r="O73" s="388"/>
      <c r="P73" s="24"/>
      <c r="Q73" s="64"/>
      <c r="R73" s="34"/>
      <c r="S73" s="34"/>
      <c r="T73" s="34"/>
      <c r="U73" s="42"/>
      <c r="V73" s="24"/>
    </row>
    <row r="74" spans="1:29" s="69" customFormat="1">
      <c r="A74"/>
      <c r="B74" s="25"/>
      <c r="C74" s="24"/>
      <c r="D74" s="24"/>
      <c r="E74" s="24"/>
      <c r="F74" s="24"/>
      <c r="G74" s="24"/>
      <c r="H74" s="24"/>
      <c r="I74" s="228"/>
      <c r="J74" s="65"/>
      <c r="K74" s="246"/>
      <c r="L74" s="246"/>
      <c r="M74" s="246"/>
      <c r="N74" s="246"/>
      <c r="O74" s="388"/>
      <c r="P74" s="24"/>
      <c r="Q74" s="64"/>
      <c r="R74" s="34"/>
      <c r="S74" s="34"/>
      <c r="T74" s="34"/>
      <c r="U74" s="42"/>
      <c r="V74" s="24"/>
      <c r="W74"/>
      <c r="X74"/>
      <c r="Y74"/>
      <c r="Z74"/>
      <c r="AA74"/>
      <c r="AB74"/>
      <c r="AC74"/>
    </row>
    <row r="75" spans="1:29">
      <c r="J75" s="112"/>
      <c r="K75" s="245"/>
      <c r="L75" s="245"/>
      <c r="M75" s="245"/>
      <c r="N75" s="245"/>
      <c r="O75" s="417"/>
      <c r="P75" s="111"/>
      <c r="Q75" s="113"/>
      <c r="R75" s="115"/>
      <c r="S75" s="115"/>
      <c r="T75" s="115"/>
      <c r="U75" s="116"/>
      <c r="V75" s="111"/>
    </row>
    <row r="76" spans="1:29">
      <c r="J76" s="65"/>
      <c r="K76" s="246"/>
      <c r="L76" s="246"/>
      <c r="M76" s="246"/>
      <c r="N76" s="246"/>
      <c r="O76" s="388"/>
      <c r="P76" s="24"/>
      <c r="Q76" s="64"/>
      <c r="R76" s="34"/>
      <c r="S76" s="34"/>
      <c r="T76" s="34"/>
      <c r="U76" s="42"/>
      <c r="V76" s="24"/>
    </row>
    <row r="77" spans="1:29" s="41" customFormat="1" ht="15" thickBot="1">
      <c r="A77"/>
      <c r="B77" s="25"/>
      <c r="C77" s="24"/>
      <c r="D77" s="24"/>
      <c r="E77" s="24"/>
      <c r="F77" s="24"/>
      <c r="G77" s="24"/>
      <c r="H77" s="24"/>
      <c r="I77" s="228"/>
      <c r="J77" s="65"/>
      <c r="K77" s="246"/>
      <c r="L77" s="246"/>
      <c r="M77" s="246"/>
      <c r="N77" s="246"/>
      <c r="O77" s="388"/>
      <c r="P77" s="24"/>
      <c r="Q77" s="64"/>
      <c r="R77" s="34"/>
      <c r="S77" s="34"/>
      <c r="T77" s="34"/>
      <c r="U77" s="42"/>
      <c r="V77" s="24"/>
      <c r="W77"/>
      <c r="X77"/>
      <c r="Y77"/>
      <c r="Z77"/>
      <c r="AA77"/>
      <c r="AB77"/>
      <c r="AC77"/>
    </row>
    <row r="78" spans="1:29">
      <c r="J78" s="112"/>
      <c r="K78" s="245"/>
      <c r="L78" s="245"/>
      <c r="M78" s="245"/>
      <c r="N78" s="245"/>
      <c r="O78" s="417"/>
      <c r="P78" s="111"/>
      <c r="Q78" s="113"/>
      <c r="R78" s="115"/>
      <c r="S78" s="115"/>
      <c r="T78" s="115"/>
      <c r="U78" s="116"/>
      <c r="V78" s="111"/>
    </row>
    <row r="79" spans="1:29">
      <c r="J79" s="65"/>
      <c r="K79" s="246"/>
      <c r="L79" s="246"/>
      <c r="M79" s="246"/>
      <c r="N79" s="246"/>
      <c r="O79" s="388"/>
      <c r="P79" s="24"/>
      <c r="Q79" s="64"/>
      <c r="R79" s="34"/>
      <c r="S79" s="34"/>
      <c r="T79" s="34"/>
      <c r="U79" s="42"/>
      <c r="V79" s="24"/>
    </row>
    <row r="80" spans="1:29" s="69" customFormat="1">
      <c r="A80"/>
      <c r="B80" s="25"/>
      <c r="C80" s="24"/>
      <c r="D80" s="24"/>
      <c r="E80" s="24"/>
      <c r="F80" s="24"/>
      <c r="G80" s="24"/>
      <c r="H80" s="24"/>
      <c r="I80" s="228"/>
      <c r="J80" s="65"/>
      <c r="K80" s="246"/>
      <c r="L80" s="246"/>
      <c r="M80" s="246"/>
      <c r="N80" s="246"/>
      <c r="O80" s="388"/>
      <c r="P80" s="24"/>
      <c r="Q80" s="64"/>
      <c r="R80" s="34"/>
      <c r="S80" s="34"/>
      <c r="T80" s="34"/>
      <c r="U80" s="42"/>
      <c r="V80" s="24"/>
      <c r="W80"/>
      <c r="X80"/>
      <c r="Y80"/>
      <c r="Z80"/>
      <c r="AA80"/>
      <c r="AB80"/>
      <c r="AC80"/>
    </row>
    <row r="81" spans="1:29" ht="15" thickBot="1">
      <c r="J81" s="56"/>
      <c r="K81" s="247"/>
      <c r="L81" s="247"/>
      <c r="M81" s="247"/>
      <c r="N81" s="247"/>
      <c r="O81" s="420"/>
      <c r="P81" s="39"/>
      <c r="Q81" s="55"/>
      <c r="R81" s="45"/>
      <c r="S81" s="45"/>
      <c r="T81" s="45"/>
      <c r="U81" s="44"/>
      <c r="V81" s="39"/>
    </row>
    <row r="82" spans="1:29">
      <c r="J82" s="65"/>
      <c r="K82" s="246"/>
      <c r="L82" s="246"/>
      <c r="M82" s="246"/>
      <c r="N82" s="246"/>
      <c r="O82" s="388"/>
      <c r="P82" s="24"/>
      <c r="Q82" s="64"/>
      <c r="R82" s="34"/>
      <c r="S82" s="34"/>
      <c r="T82" s="34"/>
      <c r="U82" s="42"/>
      <c r="V82" s="24"/>
    </row>
    <row r="83" spans="1:29" s="69" customFormat="1">
      <c r="A83"/>
      <c r="B83" s="25"/>
      <c r="C83" s="24"/>
      <c r="D83" s="24"/>
      <c r="E83" s="24"/>
      <c r="F83" s="24"/>
      <c r="G83" s="24"/>
      <c r="H83" s="24"/>
      <c r="I83" s="228"/>
      <c r="J83" s="65"/>
      <c r="K83" s="246"/>
      <c r="L83" s="246"/>
      <c r="M83" s="246"/>
      <c r="N83" s="246"/>
      <c r="O83" s="388"/>
      <c r="P83" s="24"/>
      <c r="Q83" s="64"/>
      <c r="R83" s="34"/>
      <c r="S83" s="34"/>
      <c r="T83" s="34"/>
      <c r="U83" s="42"/>
      <c r="V83" s="24"/>
      <c r="W83"/>
      <c r="X83"/>
      <c r="Y83"/>
      <c r="Z83"/>
      <c r="AA83"/>
      <c r="AB83"/>
      <c r="AC83"/>
    </row>
    <row r="84" spans="1:29">
      <c r="J84" s="112"/>
      <c r="K84" s="245"/>
      <c r="L84" s="245"/>
      <c r="M84" s="245"/>
      <c r="N84" s="245"/>
      <c r="O84" s="417"/>
      <c r="P84" s="111"/>
      <c r="Q84" s="113"/>
      <c r="R84" s="115"/>
      <c r="S84" s="115"/>
      <c r="T84" s="115"/>
      <c r="U84" s="116"/>
      <c r="V84" s="111"/>
    </row>
    <row r="85" spans="1:29">
      <c r="J85" s="65"/>
      <c r="K85" s="246"/>
      <c r="L85" s="246"/>
      <c r="M85" s="246"/>
      <c r="N85" s="246"/>
      <c r="O85" s="388"/>
      <c r="P85" s="24"/>
      <c r="Q85" s="64"/>
      <c r="R85" s="34"/>
      <c r="S85" s="34"/>
      <c r="T85" s="34"/>
      <c r="U85" s="42"/>
      <c r="V85" s="24"/>
    </row>
    <row r="86" spans="1:29" s="69" customFormat="1">
      <c r="A86"/>
      <c r="B86" s="25"/>
      <c r="C86" s="24"/>
      <c r="D86" s="24"/>
      <c r="E86" s="24"/>
      <c r="F86" s="24"/>
      <c r="G86" s="24"/>
      <c r="H86" s="24"/>
      <c r="I86" s="228"/>
      <c r="J86" s="65"/>
      <c r="K86" s="246"/>
      <c r="L86" s="246"/>
      <c r="M86" s="246"/>
      <c r="N86" s="246"/>
      <c r="O86" s="388"/>
      <c r="P86" s="24"/>
      <c r="Q86" s="64"/>
      <c r="R86" s="34"/>
      <c r="S86" s="34"/>
      <c r="T86" s="34"/>
      <c r="U86" s="42"/>
      <c r="V86" s="24"/>
      <c r="W86"/>
      <c r="X86"/>
      <c r="Y86"/>
      <c r="Z86"/>
      <c r="AA86"/>
      <c r="AB86"/>
      <c r="AC86"/>
    </row>
    <row r="87" spans="1:29">
      <c r="J87" s="112"/>
      <c r="K87" s="245"/>
      <c r="L87" s="245"/>
      <c r="M87" s="245"/>
      <c r="N87" s="245"/>
      <c r="O87" s="417"/>
      <c r="P87" s="111"/>
      <c r="Q87" s="113"/>
      <c r="R87" s="115"/>
      <c r="S87" s="115"/>
      <c r="T87" s="115"/>
      <c r="U87" s="116"/>
      <c r="V87" s="111"/>
    </row>
    <row r="88" spans="1:29">
      <c r="J88" s="65"/>
      <c r="K88" s="246"/>
      <c r="L88" s="246"/>
      <c r="M88" s="246"/>
      <c r="N88" s="246"/>
      <c r="O88" s="388"/>
      <c r="P88" s="24"/>
      <c r="Q88" s="64"/>
      <c r="R88" s="34"/>
      <c r="S88" s="34"/>
      <c r="T88" s="34"/>
      <c r="U88" s="42"/>
      <c r="V88" s="24"/>
    </row>
    <row r="89" spans="1:29" s="41" customFormat="1" ht="15" thickBot="1">
      <c r="A89"/>
      <c r="B89" s="25"/>
      <c r="C89" s="24"/>
      <c r="D89" s="24"/>
      <c r="E89" s="24"/>
      <c r="F89" s="24"/>
      <c r="G89" s="24"/>
      <c r="H89" s="24"/>
      <c r="I89" s="228"/>
      <c r="J89" s="65"/>
      <c r="K89" s="246"/>
      <c r="L89" s="246"/>
      <c r="M89" s="246"/>
      <c r="N89" s="246"/>
      <c r="O89" s="388"/>
      <c r="P89" s="24"/>
      <c r="Q89" s="64"/>
      <c r="R89" s="34"/>
      <c r="S89" s="34"/>
      <c r="T89" s="34"/>
      <c r="U89" s="42"/>
      <c r="V89" s="24"/>
      <c r="W89"/>
      <c r="X89"/>
      <c r="Y89"/>
      <c r="Z89"/>
      <c r="AA89"/>
      <c r="AB89"/>
      <c r="AC89"/>
    </row>
    <row r="90" spans="1:29">
      <c r="J90" s="112"/>
      <c r="K90" s="245"/>
      <c r="L90" s="245"/>
      <c r="M90" s="245"/>
      <c r="N90" s="245"/>
      <c r="O90" s="417"/>
      <c r="P90" s="111"/>
      <c r="Q90" s="113"/>
      <c r="R90" s="115"/>
      <c r="S90" s="115"/>
      <c r="T90" s="115"/>
      <c r="U90" s="116"/>
      <c r="V90" s="111"/>
    </row>
    <row r="91" spans="1:29">
      <c r="J91" s="65"/>
      <c r="K91" s="246"/>
      <c r="L91" s="246"/>
      <c r="M91" s="246"/>
      <c r="N91" s="246"/>
      <c r="O91" s="388"/>
      <c r="P91" s="24"/>
      <c r="Q91" s="64"/>
      <c r="R91" s="34"/>
      <c r="S91" s="34"/>
      <c r="T91" s="34"/>
      <c r="U91" s="42"/>
      <c r="V91" s="24"/>
    </row>
    <row r="92" spans="1:29">
      <c r="J92" s="65"/>
      <c r="K92" s="246"/>
      <c r="L92" s="246"/>
      <c r="M92" s="246"/>
      <c r="N92" s="246"/>
      <c r="O92" s="388"/>
      <c r="P92" s="24"/>
      <c r="Q92" s="64"/>
      <c r="R92" s="34"/>
      <c r="S92" s="34"/>
      <c r="T92" s="34"/>
      <c r="U92" s="42"/>
      <c r="V92" s="24"/>
    </row>
    <row r="93" spans="1:29" ht="15" thickBot="1">
      <c r="J93" s="56"/>
      <c r="K93" s="247"/>
      <c r="L93" s="247"/>
      <c r="M93" s="247"/>
      <c r="N93" s="247"/>
      <c r="O93" s="420"/>
      <c r="P93" s="39"/>
      <c r="Q93" s="55"/>
      <c r="R93" s="45"/>
      <c r="S93" s="45"/>
      <c r="T93" s="45"/>
      <c r="U93" s="44"/>
      <c r="V93" s="39"/>
    </row>
    <row r="94" spans="1:29">
      <c r="J94" s="65"/>
      <c r="K94" s="246"/>
      <c r="L94" s="246"/>
      <c r="M94" s="246"/>
      <c r="N94" s="246"/>
      <c r="O94" s="388"/>
      <c r="P94" s="24"/>
      <c r="Q94" s="64"/>
      <c r="R94" s="34"/>
      <c r="S94" s="34"/>
      <c r="T94" s="34"/>
      <c r="U94" s="42"/>
      <c r="V94" s="24"/>
    </row>
    <row r="95" spans="1:29">
      <c r="J95" s="65"/>
      <c r="K95" s="246"/>
      <c r="L95" s="246"/>
      <c r="M95" s="246"/>
      <c r="N95" s="246"/>
      <c r="O95" s="388"/>
      <c r="P95" s="24"/>
      <c r="Q95" s="64"/>
      <c r="R95" s="34"/>
      <c r="S95" s="34"/>
      <c r="T95" s="34"/>
      <c r="U95" s="42"/>
      <c r="V95" s="24"/>
    </row>
    <row r="96" spans="1:29">
      <c r="J96" s="112"/>
      <c r="K96" s="245"/>
      <c r="L96" s="245"/>
      <c r="M96" s="245"/>
      <c r="N96" s="245"/>
      <c r="O96" s="417"/>
      <c r="P96" s="111"/>
      <c r="Q96" s="113"/>
      <c r="R96" s="115"/>
      <c r="S96" s="115"/>
      <c r="T96" s="115"/>
      <c r="U96" s="116"/>
      <c r="V96" s="111"/>
    </row>
    <row r="97" spans="1:29">
      <c r="J97" s="65"/>
      <c r="K97" s="246"/>
      <c r="L97" s="246"/>
      <c r="M97" s="246"/>
      <c r="N97" s="246"/>
      <c r="O97" s="388"/>
      <c r="P97" s="24"/>
      <c r="Q97" s="64"/>
      <c r="R97" s="34"/>
      <c r="S97" s="34"/>
      <c r="T97" s="34"/>
      <c r="U97" s="42"/>
      <c r="V97" s="24"/>
    </row>
    <row r="98" spans="1:29">
      <c r="J98" s="65"/>
      <c r="K98" s="246"/>
      <c r="L98" s="246"/>
      <c r="M98" s="246"/>
      <c r="N98" s="246"/>
      <c r="O98" s="388"/>
      <c r="P98" s="24"/>
      <c r="Q98" s="64"/>
      <c r="R98" s="34"/>
      <c r="S98" s="34"/>
      <c r="T98" s="34"/>
      <c r="U98" s="42"/>
      <c r="V98" s="24"/>
    </row>
    <row r="99" spans="1:29">
      <c r="J99" s="112"/>
      <c r="K99" s="245"/>
      <c r="L99" s="245"/>
      <c r="M99" s="245"/>
      <c r="N99" s="245"/>
      <c r="O99" s="417"/>
      <c r="P99" s="111"/>
      <c r="Q99" s="113"/>
      <c r="R99" s="115"/>
      <c r="S99" s="115"/>
      <c r="T99" s="115"/>
      <c r="U99" s="116"/>
      <c r="V99" s="111"/>
    </row>
    <row r="100" spans="1:29">
      <c r="J100" s="65"/>
      <c r="K100" s="246"/>
      <c r="L100" s="246"/>
      <c r="M100" s="246"/>
      <c r="N100" s="246"/>
      <c r="O100" s="388"/>
      <c r="P100" s="24"/>
      <c r="Q100" s="64"/>
      <c r="R100" s="34"/>
      <c r="S100" s="34"/>
      <c r="T100" s="34"/>
      <c r="U100" s="42"/>
      <c r="V100" s="24"/>
    </row>
    <row r="101" spans="1:29">
      <c r="J101" s="65"/>
      <c r="K101" s="246"/>
      <c r="L101" s="246"/>
      <c r="M101" s="246"/>
      <c r="N101" s="246"/>
      <c r="O101" s="388"/>
      <c r="P101" s="24"/>
      <c r="Q101" s="64"/>
      <c r="R101" s="34"/>
      <c r="S101" s="34"/>
      <c r="T101" s="34"/>
      <c r="U101" s="42"/>
      <c r="V101" s="24"/>
    </row>
    <row r="102" spans="1:29">
      <c r="J102" s="112"/>
      <c r="K102" s="245"/>
      <c r="L102" s="245"/>
      <c r="M102" s="245"/>
      <c r="N102" s="245"/>
      <c r="O102" s="417"/>
      <c r="P102" s="111"/>
      <c r="Q102" s="113"/>
      <c r="R102" s="115"/>
      <c r="S102" s="115"/>
      <c r="T102" s="115"/>
      <c r="U102" s="116"/>
      <c r="V102" s="111"/>
    </row>
    <row r="103" spans="1:29" ht="15" thickBot="1">
      <c r="A103" s="41"/>
      <c r="B103" s="40"/>
      <c r="C103" s="39"/>
      <c r="D103" s="39"/>
      <c r="E103" s="39"/>
      <c r="F103" s="39"/>
      <c r="G103" s="39"/>
      <c r="H103" s="39"/>
      <c r="I103" s="424"/>
      <c r="J103" s="65"/>
      <c r="K103" s="246"/>
      <c r="L103" s="246"/>
      <c r="M103" s="246"/>
      <c r="N103" s="246"/>
      <c r="O103" s="388"/>
      <c r="P103" s="24"/>
      <c r="Q103" s="64"/>
      <c r="R103" s="34"/>
      <c r="S103" s="34"/>
      <c r="T103" s="34"/>
      <c r="U103" s="42"/>
      <c r="V103" s="24"/>
    </row>
    <row r="104" spans="1:29">
      <c r="J104" s="65"/>
      <c r="K104" s="246"/>
      <c r="L104" s="246"/>
      <c r="M104" s="246"/>
      <c r="N104" s="246"/>
      <c r="O104" s="388"/>
      <c r="P104" s="24"/>
      <c r="Q104" s="64"/>
      <c r="R104" s="34"/>
      <c r="S104" s="34"/>
      <c r="T104" s="34"/>
      <c r="U104" s="42"/>
      <c r="V104" s="24"/>
    </row>
    <row r="105" spans="1:29" ht="15" thickBot="1">
      <c r="J105" s="56"/>
      <c r="K105" s="247"/>
      <c r="L105" s="247"/>
      <c r="M105" s="247"/>
      <c r="N105" s="247"/>
      <c r="O105" s="420"/>
      <c r="P105" s="39"/>
      <c r="Q105" s="55"/>
      <c r="R105" s="45"/>
      <c r="S105" s="45"/>
      <c r="T105" s="45"/>
      <c r="U105" s="44"/>
      <c r="V105" s="39"/>
    </row>
    <row r="106" spans="1:29">
      <c r="J106" s="65"/>
      <c r="K106" s="246"/>
      <c r="L106" s="246"/>
      <c r="M106" s="246"/>
      <c r="N106" s="246"/>
      <c r="O106" s="388"/>
      <c r="P106" s="24"/>
      <c r="Q106" s="64"/>
      <c r="R106" s="34"/>
      <c r="S106" s="34"/>
      <c r="T106" s="34"/>
      <c r="U106" s="42"/>
      <c r="V106" s="24"/>
    </row>
    <row r="107" spans="1:29">
      <c r="J107" s="65"/>
      <c r="K107" s="246"/>
      <c r="L107" s="246"/>
      <c r="M107" s="246"/>
      <c r="N107" s="246"/>
      <c r="O107" s="388"/>
      <c r="P107" s="24"/>
      <c r="Q107" s="64"/>
      <c r="R107" s="34"/>
      <c r="S107" s="34"/>
      <c r="T107" s="34"/>
      <c r="U107" s="42"/>
      <c r="V107" s="24"/>
    </row>
    <row r="108" spans="1:29" s="41" customFormat="1" ht="15" thickBot="1">
      <c r="A108"/>
      <c r="B108" s="25"/>
      <c r="C108" s="24"/>
      <c r="D108" s="24"/>
      <c r="E108" s="24"/>
      <c r="F108" s="24"/>
      <c r="G108" s="24"/>
      <c r="H108" s="24"/>
      <c r="I108" s="228"/>
      <c r="J108" s="112"/>
      <c r="K108" s="245"/>
      <c r="L108" s="245"/>
      <c r="M108" s="245"/>
      <c r="N108" s="245"/>
      <c r="O108" s="417"/>
      <c r="P108" s="111"/>
      <c r="Q108" s="113"/>
      <c r="R108" s="115"/>
      <c r="S108" s="115"/>
      <c r="T108" s="115"/>
      <c r="U108" s="116"/>
      <c r="V108" s="111"/>
      <c r="W108"/>
      <c r="X108"/>
      <c r="Y108"/>
      <c r="Z108"/>
      <c r="AA108"/>
      <c r="AB108"/>
      <c r="AC108"/>
    </row>
    <row r="109" spans="1:29">
      <c r="J109" s="65"/>
      <c r="K109" s="246"/>
      <c r="L109" s="246"/>
      <c r="M109" s="246"/>
      <c r="N109" s="246"/>
      <c r="O109" s="388"/>
      <c r="P109" s="24"/>
      <c r="Q109" s="64"/>
      <c r="R109" s="34"/>
      <c r="S109" s="34"/>
      <c r="T109" s="34"/>
      <c r="U109" s="42"/>
      <c r="V109" s="24"/>
    </row>
    <row r="110" spans="1:29">
      <c r="J110" s="65"/>
      <c r="K110" s="246"/>
      <c r="L110" s="246"/>
      <c r="M110" s="246"/>
      <c r="N110" s="246"/>
      <c r="O110" s="388"/>
      <c r="P110" s="24"/>
      <c r="Q110" s="64"/>
      <c r="R110" s="34"/>
      <c r="S110" s="34"/>
      <c r="T110" s="34"/>
      <c r="U110" s="42"/>
      <c r="V110" s="24"/>
    </row>
    <row r="111" spans="1:29">
      <c r="J111" s="112"/>
      <c r="K111" s="245"/>
      <c r="L111" s="245"/>
      <c r="M111" s="245"/>
      <c r="N111" s="245"/>
      <c r="O111" s="417"/>
      <c r="P111" s="111"/>
      <c r="Q111" s="113"/>
      <c r="R111" s="115"/>
      <c r="S111" s="115"/>
      <c r="T111" s="115"/>
      <c r="U111" s="116"/>
      <c r="V111" s="111"/>
    </row>
    <row r="112" spans="1:29">
      <c r="J112" s="65"/>
      <c r="K112" s="246"/>
      <c r="L112" s="246"/>
      <c r="M112" s="246"/>
      <c r="N112" s="246"/>
      <c r="O112" s="388"/>
      <c r="P112" s="24"/>
      <c r="Q112" s="64"/>
      <c r="R112" s="34"/>
      <c r="S112" s="34"/>
      <c r="T112" s="34"/>
      <c r="U112" s="42"/>
      <c r="V112" s="24"/>
    </row>
    <row r="113" spans="1:29">
      <c r="J113" s="65"/>
      <c r="K113" s="246"/>
      <c r="L113" s="246"/>
      <c r="M113" s="246"/>
      <c r="N113" s="246"/>
      <c r="O113" s="388"/>
      <c r="P113" s="24"/>
      <c r="Q113" s="64"/>
      <c r="R113" s="34"/>
      <c r="S113" s="34"/>
      <c r="T113" s="34"/>
      <c r="U113" s="42"/>
      <c r="V113" s="24"/>
    </row>
    <row r="114" spans="1:29">
      <c r="J114" s="112"/>
      <c r="K114" s="245"/>
      <c r="L114" s="245"/>
      <c r="M114" s="245"/>
      <c r="N114" s="245"/>
      <c r="O114" s="417"/>
      <c r="P114" s="111"/>
      <c r="Q114" s="113"/>
      <c r="R114" s="115"/>
      <c r="S114" s="115"/>
      <c r="T114" s="115"/>
      <c r="U114" s="116"/>
      <c r="V114" s="111"/>
    </row>
    <row r="115" spans="1:29">
      <c r="J115" s="65"/>
      <c r="K115" s="246"/>
      <c r="L115" s="246"/>
      <c r="M115" s="246"/>
      <c r="N115" s="246"/>
      <c r="O115" s="388"/>
      <c r="P115" s="24"/>
      <c r="Q115" s="64"/>
      <c r="R115" s="34"/>
      <c r="S115" s="34"/>
      <c r="T115" s="34"/>
      <c r="U115" s="42"/>
      <c r="V115" s="24"/>
    </row>
    <row r="116" spans="1:29">
      <c r="J116" s="65"/>
      <c r="K116" s="246"/>
      <c r="L116" s="246"/>
      <c r="M116" s="246"/>
      <c r="N116" s="246"/>
      <c r="O116" s="388"/>
      <c r="P116" s="24"/>
      <c r="Q116" s="64"/>
      <c r="R116" s="34"/>
      <c r="S116" s="34"/>
      <c r="T116" s="34"/>
      <c r="U116" s="42"/>
      <c r="V116" s="24"/>
    </row>
    <row r="117" spans="1:29" ht="15" thickBot="1">
      <c r="J117" s="56"/>
      <c r="K117" s="247"/>
      <c r="L117" s="247"/>
      <c r="M117" s="247"/>
      <c r="N117" s="247"/>
      <c r="O117" s="420"/>
      <c r="P117" s="39"/>
      <c r="Q117" s="55"/>
      <c r="R117" s="45"/>
      <c r="S117" s="45"/>
      <c r="T117" s="45"/>
      <c r="U117" s="44"/>
      <c r="V117" s="39"/>
    </row>
    <row r="118" spans="1:29">
      <c r="J118" s="65"/>
      <c r="K118" s="246"/>
      <c r="L118" s="246"/>
      <c r="M118" s="246"/>
      <c r="N118" s="246"/>
      <c r="O118" s="388"/>
      <c r="P118" s="24"/>
      <c r="Q118" s="64"/>
      <c r="R118" s="34"/>
      <c r="S118" s="34"/>
      <c r="T118" s="34"/>
      <c r="U118" s="42"/>
      <c r="V118" s="24"/>
    </row>
    <row r="119" spans="1:29">
      <c r="J119" s="65"/>
      <c r="K119" s="246"/>
      <c r="L119" s="246"/>
      <c r="M119" s="246"/>
      <c r="N119" s="246"/>
      <c r="O119" s="388"/>
      <c r="P119" s="24"/>
      <c r="Q119" s="64"/>
      <c r="R119" s="34"/>
      <c r="S119" s="34"/>
      <c r="T119" s="34"/>
      <c r="U119" s="42"/>
      <c r="V119" s="24"/>
    </row>
    <row r="120" spans="1:29" s="41" customFormat="1" ht="15" thickBot="1">
      <c r="A120"/>
      <c r="B120" s="25"/>
      <c r="C120" s="24"/>
      <c r="D120" s="24"/>
      <c r="E120" s="24"/>
      <c r="F120" s="24"/>
      <c r="G120" s="24"/>
      <c r="H120" s="24"/>
      <c r="I120" s="228"/>
      <c r="J120" s="112"/>
      <c r="K120" s="245"/>
      <c r="L120" s="245"/>
      <c r="M120" s="245"/>
      <c r="N120" s="245"/>
      <c r="O120" s="417"/>
      <c r="P120" s="111"/>
      <c r="Q120" s="113"/>
      <c r="R120" s="115"/>
      <c r="S120" s="115"/>
      <c r="T120" s="115"/>
      <c r="U120" s="116"/>
      <c r="V120" s="111"/>
      <c r="W120"/>
      <c r="X120"/>
      <c r="Y120"/>
      <c r="Z120"/>
      <c r="AA120"/>
      <c r="AB120"/>
      <c r="AC120"/>
    </row>
    <row r="121" spans="1:29">
      <c r="J121" s="65"/>
      <c r="K121" s="246"/>
      <c r="L121" s="246"/>
      <c r="M121" s="246"/>
      <c r="N121" s="246"/>
      <c r="O121" s="388"/>
      <c r="P121" s="24"/>
      <c r="Q121" s="64"/>
      <c r="R121" s="34"/>
      <c r="S121" s="34"/>
      <c r="T121" s="34"/>
      <c r="U121" s="42"/>
      <c r="V121" s="24"/>
    </row>
    <row r="122" spans="1:29">
      <c r="J122" s="65"/>
      <c r="K122" s="246"/>
      <c r="L122" s="246"/>
      <c r="M122" s="246"/>
      <c r="N122" s="246"/>
      <c r="O122" s="388"/>
      <c r="P122" s="24"/>
      <c r="Q122" s="64"/>
      <c r="R122" s="34"/>
      <c r="S122" s="34"/>
      <c r="T122" s="34"/>
      <c r="U122" s="42"/>
      <c r="V122" s="24"/>
    </row>
    <row r="123" spans="1:29" s="41" customFormat="1" ht="15" thickBot="1">
      <c r="A123"/>
      <c r="B123" s="25"/>
      <c r="C123" s="24"/>
      <c r="D123" s="24"/>
      <c r="E123" s="24"/>
      <c r="F123" s="24"/>
      <c r="G123" s="24"/>
      <c r="H123" s="24"/>
      <c r="I123" s="228"/>
      <c r="J123" s="112"/>
      <c r="K123" s="245"/>
      <c r="L123" s="245"/>
      <c r="M123" s="245"/>
      <c r="N123" s="245"/>
      <c r="O123" s="417"/>
      <c r="P123" s="111"/>
      <c r="Q123" s="113"/>
      <c r="R123" s="115"/>
      <c r="S123" s="115"/>
      <c r="T123" s="115"/>
      <c r="U123" s="116"/>
      <c r="V123" s="111"/>
      <c r="W123"/>
      <c r="X123"/>
      <c r="Y123"/>
      <c r="Z123"/>
      <c r="AA123"/>
      <c r="AB123"/>
      <c r="AC123"/>
    </row>
    <row r="124" spans="1:29">
      <c r="J124" s="65"/>
      <c r="K124" s="246"/>
      <c r="L124" s="246"/>
      <c r="M124" s="246"/>
      <c r="N124" s="246"/>
      <c r="O124" s="388"/>
      <c r="P124" s="24"/>
      <c r="Q124" s="64"/>
      <c r="R124" s="34"/>
      <c r="S124" s="34"/>
      <c r="T124" s="34"/>
      <c r="U124" s="42"/>
      <c r="V124" s="24"/>
    </row>
    <row r="125" spans="1:29">
      <c r="J125" s="65"/>
      <c r="K125" s="246"/>
      <c r="L125" s="246"/>
      <c r="M125" s="246"/>
      <c r="N125" s="246"/>
      <c r="O125" s="388"/>
      <c r="P125" s="24"/>
      <c r="Q125" s="64"/>
      <c r="R125" s="34"/>
      <c r="S125" s="34"/>
      <c r="T125" s="34"/>
      <c r="U125" s="42"/>
      <c r="V125" s="24"/>
    </row>
    <row r="126" spans="1:29">
      <c r="J126" s="112"/>
      <c r="K126" s="245"/>
      <c r="L126" s="245"/>
      <c r="M126" s="245"/>
      <c r="N126" s="245"/>
      <c r="O126" s="417"/>
      <c r="P126" s="111"/>
      <c r="Q126" s="113"/>
      <c r="R126" s="115"/>
      <c r="S126" s="115"/>
      <c r="T126" s="115"/>
      <c r="U126" s="116"/>
      <c r="V126" s="111"/>
    </row>
    <row r="127" spans="1:29">
      <c r="J127" s="65"/>
      <c r="K127" s="246"/>
      <c r="L127" s="246"/>
      <c r="M127" s="246"/>
      <c r="N127" s="246"/>
      <c r="O127" s="388"/>
      <c r="P127" s="24"/>
      <c r="Q127" s="64"/>
      <c r="R127" s="34"/>
      <c r="S127" s="34"/>
      <c r="T127" s="34"/>
      <c r="U127" s="42"/>
      <c r="V127" s="24"/>
    </row>
    <row r="128" spans="1:29">
      <c r="J128" s="65"/>
      <c r="K128" s="246"/>
      <c r="L128" s="246"/>
      <c r="M128" s="246"/>
      <c r="N128" s="246"/>
      <c r="O128" s="388"/>
      <c r="P128" s="24"/>
      <c r="Q128" s="64"/>
      <c r="R128" s="34"/>
      <c r="S128" s="34"/>
      <c r="T128" s="34"/>
      <c r="U128" s="42"/>
      <c r="V128" s="24"/>
    </row>
    <row r="129" spans="1:29" s="41" customFormat="1" ht="15" thickBot="1">
      <c r="A129"/>
      <c r="B129" s="25"/>
      <c r="C129" s="24"/>
      <c r="D129" s="24"/>
      <c r="E129" s="24"/>
      <c r="F129" s="24"/>
      <c r="G129" s="24"/>
      <c r="H129" s="24"/>
      <c r="I129" s="228"/>
      <c r="J129" s="112"/>
      <c r="K129" s="245"/>
      <c r="L129" s="245"/>
      <c r="M129" s="245"/>
      <c r="N129" s="245"/>
      <c r="O129" s="417"/>
      <c r="P129" s="111"/>
      <c r="Q129" s="113"/>
      <c r="R129" s="115"/>
      <c r="S129" s="115"/>
      <c r="T129" s="115"/>
      <c r="U129" s="116"/>
      <c r="V129" s="111"/>
      <c r="W129"/>
      <c r="X129"/>
      <c r="Y129"/>
      <c r="Z129"/>
      <c r="AA129"/>
      <c r="AB129"/>
      <c r="AC129"/>
    </row>
    <row r="130" spans="1:29">
      <c r="J130" s="65"/>
      <c r="K130" s="248"/>
      <c r="L130" s="248"/>
      <c r="M130" s="248"/>
      <c r="N130" s="248"/>
      <c r="O130" s="388"/>
      <c r="P130" s="24"/>
      <c r="Q130" s="64"/>
      <c r="R130" s="34"/>
      <c r="S130" s="34"/>
      <c r="T130" s="34"/>
      <c r="U130" s="358"/>
      <c r="V130" s="24"/>
    </row>
    <row r="131" spans="1:29">
      <c r="J131" s="65"/>
      <c r="K131" s="248"/>
      <c r="L131" s="248"/>
      <c r="M131" s="248"/>
      <c r="N131" s="248"/>
      <c r="O131" s="388"/>
      <c r="P131" s="24"/>
      <c r="Q131" s="64"/>
      <c r="R131" s="34"/>
      <c r="S131" s="34"/>
      <c r="T131" s="34"/>
      <c r="U131" s="358"/>
      <c r="V131" s="24"/>
    </row>
    <row r="132" spans="1:29" ht="15" thickBot="1">
      <c r="J132" s="56"/>
      <c r="K132" s="249"/>
      <c r="L132" s="249"/>
      <c r="M132" s="249"/>
      <c r="N132" s="249"/>
      <c r="O132" s="420"/>
      <c r="P132" s="39"/>
      <c r="Q132" s="55"/>
      <c r="R132" s="45"/>
      <c r="S132" s="45"/>
      <c r="T132" s="45"/>
      <c r="U132" s="359"/>
      <c r="V132" s="39"/>
    </row>
    <row r="133" spans="1:29">
      <c r="J133" s="65"/>
      <c r="K133" s="248"/>
      <c r="L133" s="248"/>
      <c r="M133" s="248"/>
      <c r="N133" s="248"/>
      <c r="O133" s="388"/>
      <c r="P133" s="24"/>
      <c r="Q133" s="64"/>
      <c r="R133" s="34"/>
      <c r="S133" s="34"/>
      <c r="T133" s="34"/>
      <c r="U133" s="358"/>
      <c r="V133" s="24"/>
    </row>
    <row r="134" spans="1:29">
      <c r="J134" s="65"/>
      <c r="K134" s="248"/>
      <c r="L134" s="248"/>
      <c r="M134" s="248"/>
      <c r="N134" s="248"/>
      <c r="O134" s="388"/>
      <c r="P134" s="24"/>
      <c r="Q134" s="64"/>
      <c r="R134" s="34"/>
      <c r="S134" s="34"/>
      <c r="T134" s="34"/>
      <c r="U134" s="358"/>
      <c r="V134" s="24"/>
    </row>
    <row r="135" spans="1:29" ht="15" thickBot="1">
      <c r="J135" s="56"/>
      <c r="K135" s="249"/>
      <c r="L135" s="249"/>
      <c r="M135" s="249"/>
      <c r="N135" s="249"/>
      <c r="O135" s="420"/>
      <c r="P135" s="24"/>
      <c r="Q135" s="64"/>
      <c r="R135" s="45"/>
      <c r="S135" s="45"/>
      <c r="T135" s="45"/>
      <c r="U135" s="359"/>
      <c r="V135" s="24"/>
    </row>
    <row r="136" spans="1:29">
      <c r="J136" s="65"/>
      <c r="K136" s="248"/>
      <c r="L136" s="248"/>
      <c r="M136" s="248"/>
      <c r="N136" s="248"/>
      <c r="O136" s="388"/>
      <c r="P136" s="24"/>
      <c r="Q136" s="64"/>
      <c r="R136" s="34"/>
      <c r="S136" s="34"/>
      <c r="T136" s="34"/>
      <c r="U136" s="358"/>
      <c r="V136" s="24"/>
    </row>
    <row r="137" spans="1:29">
      <c r="J137" s="65"/>
      <c r="K137" s="248"/>
      <c r="L137" s="248"/>
      <c r="M137" s="248"/>
      <c r="N137" s="248"/>
      <c r="O137" s="388"/>
      <c r="P137" s="24"/>
      <c r="Q137" s="64"/>
      <c r="R137" s="34"/>
      <c r="S137" s="34"/>
      <c r="T137" s="34"/>
      <c r="U137" s="358"/>
      <c r="V137" s="24"/>
    </row>
    <row r="138" spans="1:29" ht="15" thickBot="1">
      <c r="J138" s="56"/>
      <c r="K138" s="249"/>
      <c r="L138" s="249"/>
      <c r="M138" s="249"/>
      <c r="N138" s="249"/>
      <c r="O138" s="420"/>
      <c r="P138" s="39"/>
      <c r="Q138" s="55"/>
      <c r="R138" s="45"/>
      <c r="S138" s="45"/>
      <c r="T138" s="45"/>
      <c r="U138" s="359"/>
      <c r="V138" s="39"/>
    </row>
    <row r="139" spans="1:29">
      <c r="J139" s="35"/>
      <c r="K139" s="26"/>
      <c r="L139" s="26"/>
      <c r="M139" s="26"/>
      <c r="N139" s="26"/>
      <c r="O139" s="33"/>
      <c r="P139" s="31"/>
      <c r="Q139" s="31"/>
      <c r="R139" s="34"/>
      <c r="S139" s="34"/>
      <c r="T139" s="34"/>
      <c r="U139" s="34"/>
      <c r="V139"/>
    </row>
    <row r="140" spans="1:29">
      <c r="J140" s="35"/>
      <c r="K140" s="26"/>
      <c r="L140" s="26"/>
      <c r="M140" s="26"/>
      <c r="N140" s="26"/>
      <c r="O140" s="33"/>
      <c r="P140" s="31"/>
      <c r="Q140" s="31"/>
      <c r="R140" s="34"/>
      <c r="S140" s="34"/>
      <c r="T140" s="34"/>
      <c r="U140" s="34"/>
      <c r="V140"/>
    </row>
    <row r="141" spans="1:29">
      <c r="J141" s="35"/>
      <c r="K141" s="26"/>
      <c r="L141" s="26"/>
      <c r="M141" s="26"/>
      <c r="N141" s="26"/>
      <c r="O141" s="33"/>
      <c r="P141" s="31"/>
      <c r="Q141" s="31"/>
      <c r="R141" s="34"/>
      <c r="S141" s="34"/>
      <c r="T141" s="34"/>
      <c r="U141" s="34"/>
      <c r="V141"/>
    </row>
    <row r="142" spans="1:29">
      <c r="J142" s="35"/>
      <c r="K142" s="26"/>
      <c r="L142" s="26"/>
      <c r="M142" s="26"/>
      <c r="N142" s="26"/>
      <c r="O142" s="33"/>
      <c r="P142" s="31"/>
      <c r="Q142" s="31"/>
      <c r="R142" s="34"/>
      <c r="S142" s="34"/>
      <c r="T142" s="34"/>
      <c r="U142" s="34"/>
      <c r="V142"/>
    </row>
    <row r="143" spans="1:29">
      <c r="J143" s="35"/>
      <c r="K143" s="26"/>
      <c r="L143" s="26"/>
      <c r="M143" s="26"/>
      <c r="N143" s="26"/>
      <c r="O143" s="33"/>
      <c r="P143" s="31"/>
      <c r="Q143" s="31"/>
      <c r="R143" s="34"/>
      <c r="S143" s="34"/>
      <c r="T143" s="34"/>
      <c r="U143" s="34"/>
      <c r="V143"/>
    </row>
    <row r="144" spans="1:29">
      <c r="J144" s="35"/>
      <c r="K144" s="26"/>
      <c r="L144" s="26"/>
      <c r="M144" s="26"/>
      <c r="N144" s="26"/>
      <c r="O144" s="33"/>
      <c r="P144" s="31"/>
      <c r="Q144" s="31"/>
      <c r="R144" s="34"/>
      <c r="S144" s="34"/>
      <c r="T144" s="34"/>
      <c r="U144" s="34"/>
      <c r="V144"/>
    </row>
    <row r="145" spans="10:22">
      <c r="J145" s="35"/>
      <c r="K145" s="26"/>
      <c r="L145" s="26"/>
      <c r="M145" s="26"/>
      <c r="N145" s="26"/>
      <c r="O145" s="33"/>
      <c r="P145" s="31"/>
      <c r="Q145" s="31"/>
      <c r="R145" s="34"/>
      <c r="S145" s="34"/>
      <c r="T145" s="34"/>
      <c r="U145" s="34"/>
      <c r="V145"/>
    </row>
    <row r="146" spans="10:22">
      <c r="J146" s="35"/>
      <c r="K146" s="26"/>
      <c r="L146" s="26"/>
      <c r="M146" s="26"/>
      <c r="N146" s="26"/>
      <c r="O146" s="33"/>
      <c r="P146" s="31"/>
      <c r="Q146" s="31"/>
      <c r="R146" s="34"/>
      <c r="S146" s="34"/>
      <c r="T146" s="34"/>
      <c r="U146" s="34"/>
      <c r="V146"/>
    </row>
    <row r="147" spans="10:22">
      <c r="J147" s="35"/>
      <c r="K147" s="26"/>
      <c r="L147" s="26"/>
      <c r="M147" s="26"/>
      <c r="N147" s="26"/>
      <c r="O147" s="33"/>
      <c r="P147" s="31"/>
      <c r="Q147" s="31"/>
      <c r="R147" s="34"/>
      <c r="S147" s="34"/>
      <c r="T147" s="34"/>
      <c r="U147" s="34"/>
      <c r="V147"/>
    </row>
    <row r="148" spans="10:22">
      <c r="J148" s="35"/>
      <c r="K148" s="26"/>
      <c r="L148" s="26"/>
      <c r="M148" s="26"/>
      <c r="N148" s="26"/>
      <c r="O148" s="33"/>
      <c r="P148" s="31"/>
      <c r="Q148" s="31"/>
      <c r="R148" s="34"/>
      <c r="S148" s="34"/>
      <c r="T148" s="34"/>
      <c r="U148" s="34"/>
      <c r="V148"/>
    </row>
    <row r="149" spans="10:22">
      <c r="J149" s="35"/>
      <c r="K149" s="26"/>
      <c r="L149" s="26"/>
      <c r="M149" s="26"/>
      <c r="N149" s="26"/>
      <c r="O149" s="33"/>
      <c r="P149" s="31"/>
      <c r="Q149" s="31"/>
      <c r="R149" s="34"/>
      <c r="S149" s="34"/>
      <c r="T149" s="34"/>
      <c r="U149" s="34"/>
      <c r="V149"/>
    </row>
    <row r="150" spans="10:22">
      <c r="J150" s="35"/>
      <c r="K150" s="26"/>
      <c r="L150" s="26"/>
      <c r="M150" s="26"/>
      <c r="N150" s="26"/>
      <c r="O150" s="33"/>
      <c r="P150" s="31"/>
      <c r="Q150" s="31"/>
      <c r="R150" s="34"/>
      <c r="S150" s="34"/>
      <c r="T150" s="34"/>
      <c r="U150" s="34"/>
      <c r="V150"/>
    </row>
    <row r="151" spans="10:22">
      <c r="J151" s="35"/>
      <c r="K151" s="26"/>
      <c r="L151" s="26"/>
      <c r="M151" s="26"/>
      <c r="N151" s="26"/>
      <c r="O151" s="33"/>
      <c r="P151" s="31"/>
      <c r="Q151" s="31"/>
      <c r="R151" s="34"/>
      <c r="S151" s="34"/>
      <c r="T151" s="34"/>
      <c r="U151" s="34"/>
      <c r="V151"/>
    </row>
    <row r="152" spans="10:22">
      <c r="J152" s="35"/>
      <c r="K152" s="26"/>
      <c r="L152" s="26"/>
      <c r="M152" s="26"/>
      <c r="N152" s="26"/>
      <c r="O152" s="33"/>
      <c r="P152" s="31"/>
      <c r="Q152" s="31"/>
      <c r="R152" s="34"/>
      <c r="S152" s="34"/>
      <c r="T152" s="34"/>
      <c r="U152" s="34"/>
      <c r="V152"/>
    </row>
    <row r="153" spans="10:22">
      <c r="J153" s="35"/>
      <c r="K153" s="26"/>
      <c r="L153" s="26"/>
      <c r="M153" s="26"/>
      <c r="N153" s="26"/>
      <c r="O153" s="33"/>
      <c r="P153" s="31"/>
      <c r="Q153" s="31"/>
      <c r="R153" s="34"/>
      <c r="S153" s="34"/>
      <c r="T153" s="34"/>
      <c r="U153" s="34"/>
      <c r="V153"/>
    </row>
    <row r="154" spans="10:22">
      <c r="J154" s="35"/>
      <c r="K154" s="26"/>
      <c r="L154" s="26"/>
      <c r="M154" s="26"/>
      <c r="N154" s="26"/>
      <c r="O154" s="33"/>
      <c r="P154" s="31"/>
      <c r="Q154" s="31"/>
      <c r="R154" s="34"/>
      <c r="S154" s="34"/>
      <c r="T154" s="34"/>
      <c r="U154" s="34"/>
      <c r="V154"/>
    </row>
    <row r="155" spans="10:22">
      <c r="J155" s="35"/>
      <c r="K155" s="26"/>
      <c r="L155" s="26"/>
      <c r="M155" s="26"/>
      <c r="N155" s="26"/>
      <c r="O155" s="33"/>
      <c r="P155" s="31"/>
      <c r="Q155" s="31"/>
      <c r="R155" s="34"/>
      <c r="S155" s="34"/>
      <c r="T155" s="34"/>
      <c r="U155" s="34"/>
      <c r="V155"/>
    </row>
    <row r="156" spans="10:22">
      <c r="J156" s="35"/>
      <c r="K156" s="26"/>
      <c r="L156" s="26"/>
      <c r="M156" s="26"/>
      <c r="N156" s="26"/>
      <c r="O156" s="33"/>
      <c r="P156" s="31"/>
      <c r="Q156" s="31"/>
      <c r="R156" s="34"/>
      <c r="S156" s="34"/>
      <c r="T156" s="34"/>
      <c r="U156" s="34"/>
      <c r="V156"/>
    </row>
    <row r="157" spans="10:22">
      <c r="J157" s="35"/>
      <c r="K157" s="26"/>
      <c r="L157" s="26"/>
      <c r="M157" s="26"/>
      <c r="N157" s="26"/>
      <c r="O157" s="33"/>
      <c r="P157" s="31"/>
      <c r="Q157" s="31"/>
      <c r="R157" s="34"/>
      <c r="S157" s="34"/>
      <c r="T157" s="34"/>
      <c r="U157" s="34"/>
      <c r="V157"/>
    </row>
    <row r="158" spans="10:22">
      <c r="J158" s="35"/>
      <c r="K158" s="26"/>
      <c r="L158" s="26"/>
      <c r="M158" s="26"/>
      <c r="N158" s="26"/>
      <c r="O158" s="33"/>
      <c r="P158" s="31"/>
      <c r="Q158" s="31"/>
      <c r="R158" s="34"/>
      <c r="S158" s="34"/>
      <c r="T158" s="34"/>
      <c r="U158" s="34"/>
      <c r="V158"/>
    </row>
    <row r="159" spans="10:22">
      <c r="J159" s="35"/>
      <c r="K159" s="26"/>
      <c r="L159" s="26"/>
      <c r="M159" s="26"/>
      <c r="N159" s="26"/>
      <c r="O159" s="33"/>
      <c r="P159" s="31"/>
      <c r="Q159" s="31"/>
      <c r="R159" s="34"/>
      <c r="S159" s="34"/>
      <c r="T159" s="34"/>
      <c r="U159" s="34"/>
      <c r="V159"/>
    </row>
    <row r="160" spans="10:22">
      <c r="J160" s="35"/>
      <c r="K160" s="26"/>
      <c r="L160" s="26"/>
      <c r="M160" s="26"/>
      <c r="N160" s="26"/>
      <c r="O160" s="33"/>
      <c r="P160" s="31"/>
      <c r="Q160" s="31"/>
      <c r="R160" s="34"/>
      <c r="S160" s="34"/>
      <c r="T160" s="34"/>
      <c r="U160" s="34"/>
      <c r="V160"/>
    </row>
    <row r="161" spans="10:22">
      <c r="J161" s="35"/>
      <c r="K161" s="26"/>
      <c r="L161" s="26"/>
      <c r="M161" s="26"/>
      <c r="N161" s="26"/>
      <c r="O161" s="33"/>
      <c r="P161" s="31"/>
      <c r="Q161" s="31"/>
      <c r="R161" s="34"/>
      <c r="S161" s="34"/>
      <c r="T161" s="34"/>
      <c r="U161" s="34"/>
      <c r="V161"/>
    </row>
    <row r="162" spans="10:22">
      <c r="J162" s="35"/>
      <c r="K162" s="26"/>
      <c r="L162" s="26"/>
      <c r="M162" s="26"/>
      <c r="N162" s="26"/>
      <c r="O162" s="33"/>
      <c r="P162" s="31"/>
      <c r="Q162" s="31"/>
      <c r="R162" s="34"/>
      <c r="S162" s="34"/>
      <c r="T162" s="34"/>
      <c r="U162" s="34"/>
      <c r="V162"/>
    </row>
    <row r="163" spans="10:22">
      <c r="J163" s="35"/>
      <c r="K163" s="26"/>
      <c r="L163" s="26"/>
      <c r="M163" s="26"/>
      <c r="N163" s="26"/>
      <c r="O163" s="33"/>
      <c r="P163" s="31"/>
      <c r="Q163" s="31"/>
      <c r="R163" s="34"/>
      <c r="S163" s="34"/>
      <c r="T163" s="34"/>
      <c r="U163" s="34"/>
      <c r="V163"/>
    </row>
    <row r="164" spans="10:22">
      <c r="J164" s="35"/>
      <c r="K164" s="26"/>
      <c r="L164" s="26"/>
      <c r="M164" s="26"/>
      <c r="N164" s="26"/>
      <c r="O164" s="33"/>
      <c r="P164" s="31"/>
      <c r="Q164" s="31"/>
      <c r="R164" s="34"/>
      <c r="S164" s="34"/>
      <c r="T164" s="34"/>
      <c r="U164" s="34"/>
      <c r="V164"/>
    </row>
    <row r="165" spans="10:22">
      <c r="J165" s="35"/>
      <c r="K165" s="26"/>
      <c r="L165" s="26"/>
      <c r="M165" s="26"/>
      <c r="N165" s="26"/>
      <c r="O165" s="33"/>
      <c r="P165" s="31"/>
      <c r="Q165" s="31"/>
      <c r="R165" s="34"/>
      <c r="S165" s="34"/>
      <c r="T165" s="34"/>
      <c r="U165" s="34"/>
      <c r="V165"/>
    </row>
    <row r="166" spans="10:22">
      <c r="J166" s="35"/>
      <c r="K166" s="26"/>
      <c r="L166" s="26"/>
      <c r="M166" s="26"/>
      <c r="N166" s="26"/>
      <c r="O166" s="33"/>
      <c r="P166" s="31"/>
      <c r="Q166" s="31"/>
      <c r="R166" s="34"/>
      <c r="S166" s="34"/>
      <c r="T166" s="34"/>
      <c r="U166" s="34"/>
      <c r="V166"/>
    </row>
    <row r="167" spans="10:22">
      <c r="J167" s="35"/>
      <c r="K167" s="26"/>
      <c r="L167" s="26"/>
      <c r="M167" s="26"/>
      <c r="N167" s="26"/>
      <c r="O167" s="33"/>
      <c r="P167" s="31"/>
      <c r="Q167" s="31"/>
      <c r="R167" s="34"/>
      <c r="S167" s="34"/>
      <c r="T167" s="34"/>
      <c r="U167" s="34"/>
      <c r="V167"/>
    </row>
    <row r="168" spans="10:22">
      <c r="J168" s="35"/>
      <c r="K168" s="26"/>
      <c r="L168" s="26"/>
      <c r="M168" s="26"/>
      <c r="N168" s="26"/>
      <c r="O168" s="33"/>
      <c r="P168" s="31"/>
      <c r="Q168" s="31"/>
      <c r="R168" s="34"/>
      <c r="S168" s="34"/>
      <c r="T168" s="34"/>
      <c r="U168" s="34"/>
      <c r="V168"/>
    </row>
    <row r="169" spans="10:22">
      <c r="J169" s="35"/>
      <c r="K169" s="26"/>
      <c r="L169" s="26"/>
      <c r="M169" s="26"/>
      <c r="N169" s="26"/>
      <c r="O169" s="33"/>
      <c r="P169" s="31"/>
      <c r="Q169" s="31"/>
      <c r="R169" s="34"/>
      <c r="S169" s="34"/>
      <c r="T169" s="34"/>
      <c r="U169" s="34"/>
      <c r="V169"/>
    </row>
    <row r="170" spans="10:22">
      <c r="J170" s="35"/>
      <c r="K170" s="26"/>
      <c r="L170" s="26"/>
      <c r="M170" s="26"/>
      <c r="N170" s="26"/>
      <c r="O170" s="33"/>
      <c r="P170" s="31"/>
      <c r="Q170" s="31"/>
      <c r="R170" s="34"/>
      <c r="S170" s="34"/>
      <c r="T170" s="34"/>
      <c r="U170" s="34"/>
      <c r="V170"/>
    </row>
    <row r="171" spans="10:22">
      <c r="J171" s="35"/>
      <c r="K171" s="26"/>
      <c r="L171" s="26"/>
      <c r="M171" s="26"/>
      <c r="N171" s="26"/>
      <c r="O171" s="33"/>
      <c r="P171" s="31"/>
      <c r="Q171" s="31"/>
      <c r="R171" s="34"/>
      <c r="S171" s="34"/>
      <c r="T171" s="34"/>
      <c r="U171" s="34"/>
      <c r="V171"/>
    </row>
    <row r="172" spans="10:22">
      <c r="J172" s="35"/>
      <c r="K172" s="26"/>
      <c r="L172" s="26"/>
      <c r="M172" s="26"/>
      <c r="N172" s="26"/>
      <c r="O172" s="33"/>
      <c r="P172" s="31"/>
      <c r="Q172" s="31"/>
      <c r="R172" s="34"/>
      <c r="S172" s="34"/>
      <c r="T172" s="34"/>
      <c r="U172" s="34"/>
      <c r="V172"/>
    </row>
    <row r="173" spans="10:22">
      <c r="J173" s="35"/>
      <c r="K173" s="26"/>
      <c r="L173" s="26"/>
      <c r="M173" s="26"/>
      <c r="N173" s="26"/>
      <c r="O173" s="33"/>
      <c r="P173" s="31"/>
      <c r="Q173" s="31"/>
      <c r="R173" s="34"/>
      <c r="S173" s="34"/>
      <c r="T173" s="34"/>
      <c r="U173" s="34"/>
      <c r="V173"/>
    </row>
    <row r="174" spans="10:22">
      <c r="J174" s="35"/>
      <c r="K174" s="26"/>
      <c r="L174" s="26"/>
      <c r="M174" s="26"/>
      <c r="N174" s="26"/>
      <c r="O174" s="33"/>
      <c r="P174" s="31"/>
      <c r="Q174" s="31"/>
      <c r="R174" s="34"/>
      <c r="S174" s="34"/>
      <c r="T174" s="34"/>
      <c r="U174" s="34"/>
      <c r="V174"/>
    </row>
    <row r="175" spans="10:22">
      <c r="J175" s="35"/>
      <c r="K175" s="26"/>
      <c r="L175" s="26"/>
      <c r="M175" s="26"/>
      <c r="N175" s="26"/>
      <c r="O175" s="33"/>
      <c r="P175" s="31"/>
      <c r="Q175" s="31"/>
      <c r="R175" s="34"/>
      <c r="S175" s="34"/>
      <c r="T175" s="34"/>
      <c r="U175" s="34"/>
      <c r="V175"/>
    </row>
    <row r="176" spans="10:22">
      <c r="J176" s="35"/>
      <c r="K176" s="26"/>
      <c r="L176" s="26"/>
      <c r="M176" s="26"/>
      <c r="N176" s="26"/>
      <c r="O176" s="33"/>
      <c r="P176" s="31"/>
      <c r="Q176" s="31"/>
      <c r="R176" s="34"/>
      <c r="S176" s="34"/>
      <c r="T176" s="34"/>
      <c r="U176" s="34"/>
      <c r="V176"/>
    </row>
    <row r="177" spans="10:22">
      <c r="J177" s="35"/>
      <c r="K177" s="26"/>
      <c r="L177" s="26"/>
      <c r="M177" s="26"/>
      <c r="N177" s="26"/>
      <c r="O177" s="33"/>
      <c r="P177" s="31"/>
      <c r="Q177" s="31"/>
      <c r="R177" s="34"/>
      <c r="S177" s="34"/>
      <c r="T177" s="34"/>
      <c r="U177" s="34"/>
      <c r="V177"/>
    </row>
    <row r="178" spans="10:22">
      <c r="J178" s="35"/>
      <c r="K178" s="26"/>
      <c r="L178" s="26"/>
      <c r="M178" s="26"/>
      <c r="N178" s="26"/>
      <c r="O178" s="33"/>
      <c r="P178" s="31"/>
      <c r="Q178" s="31"/>
      <c r="R178" s="34"/>
      <c r="S178" s="34"/>
      <c r="T178" s="34"/>
      <c r="U178" s="34"/>
      <c r="V178"/>
    </row>
    <row r="179" spans="10:22">
      <c r="J179" s="35"/>
      <c r="K179" s="26"/>
      <c r="L179" s="26"/>
      <c r="M179" s="26"/>
      <c r="N179" s="26"/>
      <c r="O179" s="33"/>
      <c r="P179" s="31"/>
      <c r="Q179" s="31"/>
      <c r="R179" s="34"/>
      <c r="S179" s="34"/>
      <c r="T179" s="34"/>
      <c r="U179" s="34"/>
      <c r="V179"/>
    </row>
    <row r="180" spans="10:22">
      <c r="J180" s="35"/>
      <c r="K180" s="26"/>
      <c r="L180" s="26"/>
      <c r="M180" s="26"/>
      <c r="N180" s="26"/>
      <c r="O180" s="33"/>
      <c r="P180" s="31"/>
      <c r="Q180" s="31"/>
      <c r="R180" s="34"/>
      <c r="S180" s="34"/>
      <c r="T180" s="34"/>
      <c r="U180" s="34"/>
      <c r="V180"/>
    </row>
    <row r="181" spans="10:22">
      <c r="J181" s="35"/>
      <c r="K181" s="26"/>
      <c r="L181" s="26"/>
      <c r="M181" s="26"/>
      <c r="N181" s="26"/>
      <c r="O181" s="33"/>
      <c r="P181" s="31"/>
      <c r="Q181" s="31"/>
      <c r="R181" s="34"/>
      <c r="S181" s="34"/>
      <c r="T181" s="34"/>
      <c r="U181" s="34"/>
      <c r="V181"/>
    </row>
    <row r="182" spans="10:22">
      <c r="J182" s="35"/>
      <c r="K182" s="26"/>
      <c r="L182" s="26"/>
      <c r="M182" s="26"/>
      <c r="N182" s="26"/>
      <c r="O182" s="33"/>
      <c r="P182" s="31"/>
      <c r="Q182" s="31"/>
      <c r="R182" s="34"/>
      <c r="S182" s="34"/>
      <c r="T182" s="34"/>
      <c r="U182" s="34"/>
      <c r="V182"/>
    </row>
    <row r="183" spans="10:22">
      <c r="J183" s="35"/>
      <c r="K183" s="26"/>
      <c r="L183" s="26"/>
      <c r="M183" s="26"/>
      <c r="N183" s="26"/>
      <c r="O183" s="33"/>
      <c r="P183" s="31"/>
      <c r="Q183" s="31"/>
      <c r="R183" s="34"/>
      <c r="S183" s="34"/>
      <c r="T183" s="34"/>
      <c r="U183" s="34"/>
      <c r="V183"/>
    </row>
    <row r="184" spans="10:22">
      <c r="J184" s="35"/>
      <c r="K184" s="26"/>
      <c r="L184" s="26"/>
      <c r="M184" s="26"/>
      <c r="N184" s="26"/>
      <c r="O184" s="33"/>
      <c r="P184" s="31"/>
      <c r="Q184" s="31"/>
      <c r="R184" s="34"/>
      <c r="S184" s="34"/>
      <c r="T184" s="34"/>
      <c r="U184" s="34"/>
      <c r="V184"/>
    </row>
    <row r="185" spans="10:22">
      <c r="J185" s="35"/>
      <c r="K185" s="26"/>
      <c r="L185" s="26"/>
      <c r="M185" s="26"/>
      <c r="N185" s="26"/>
      <c r="O185" s="33"/>
      <c r="P185" s="31"/>
      <c r="Q185" s="31"/>
      <c r="R185" s="34"/>
      <c r="S185" s="34"/>
      <c r="T185" s="34"/>
      <c r="U185" s="34"/>
      <c r="V185"/>
    </row>
    <row r="186" spans="10:22">
      <c r="J186" s="35"/>
      <c r="K186" s="26"/>
      <c r="L186" s="26"/>
      <c r="M186" s="26"/>
      <c r="N186" s="26"/>
      <c r="O186" s="33"/>
      <c r="P186" s="31"/>
      <c r="Q186" s="31"/>
      <c r="R186" s="34"/>
      <c r="S186" s="34"/>
      <c r="T186" s="34"/>
      <c r="U186" s="34"/>
      <c r="V186"/>
    </row>
    <row r="187" spans="10:22">
      <c r="J187" s="35"/>
      <c r="K187" s="26"/>
      <c r="L187" s="26"/>
      <c r="M187" s="26"/>
      <c r="N187" s="26"/>
      <c r="O187" s="33"/>
      <c r="P187" s="31"/>
      <c r="Q187" s="31"/>
      <c r="R187" s="34"/>
      <c r="S187" s="34"/>
      <c r="T187" s="34"/>
      <c r="U187" s="34"/>
      <c r="V187"/>
    </row>
    <row r="188" spans="10:22">
      <c r="J188" s="35"/>
      <c r="K188" s="26"/>
      <c r="L188" s="26"/>
      <c r="M188" s="26"/>
      <c r="N188" s="26"/>
      <c r="O188" s="33"/>
      <c r="P188" s="31"/>
      <c r="Q188" s="31"/>
      <c r="R188" s="34"/>
      <c r="S188" s="34"/>
      <c r="T188" s="34"/>
      <c r="U188" s="34"/>
      <c r="V188"/>
    </row>
    <row r="189" spans="10:22">
      <c r="J189" s="35"/>
      <c r="K189" s="26"/>
      <c r="L189" s="26"/>
      <c r="M189" s="26"/>
      <c r="N189" s="26"/>
      <c r="O189" s="33"/>
      <c r="P189" s="31"/>
      <c r="Q189" s="31"/>
      <c r="R189" s="34"/>
      <c r="S189" s="34"/>
      <c r="T189" s="34"/>
      <c r="U189" s="34"/>
      <c r="V189"/>
    </row>
    <row r="190" spans="10:22">
      <c r="J190" s="35"/>
      <c r="K190" s="26"/>
      <c r="L190" s="26"/>
      <c r="M190" s="26"/>
      <c r="N190" s="26"/>
      <c r="O190" s="33"/>
      <c r="P190" s="31"/>
      <c r="Q190" s="31"/>
      <c r="R190" s="34"/>
      <c r="S190" s="34"/>
      <c r="T190" s="34"/>
      <c r="U190" s="34"/>
      <c r="V190"/>
    </row>
    <row r="191" spans="10:22">
      <c r="J191" s="35"/>
      <c r="K191" s="26"/>
      <c r="L191" s="26"/>
      <c r="M191" s="26"/>
      <c r="N191" s="26"/>
      <c r="O191" s="33"/>
      <c r="P191" s="31"/>
      <c r="Q191" s="31"/>
      <c r="R191" s="34"/>
      <c r="S191" s="34"/>
      <c r="T191" s="34"/>
      <c r="U191" s="34"/>
      <c r="V191"/>
    </row>
    <row r="192" spans="10:22">
      <c r="J192" s="35"/>
      <c r="K192" s="26"/>
      <c r="L192" s="26"/>
      <c r="M192" s="26"/>
      <c r="N192" s="26"/>
      <c r="O192" s="33"/>
      <c r="P192" s="31"/>
      <c r="Q192" s="31"/>
      <c r="R192" s="34"/>
      <c r="S192" s="34"/>
      <c r="T192" s="34"/>
      <c r="U192" s="34"/>
      <c r="V192"/>
    </row>
    <row r="193" spans="10:22">
      <c r="J193" s="35"/>
      <c r="K193" s="26"/>
      <c r="L193" s="26"/>
      <c r="M193" s="26"/>
      <c r="N193" s="26"/>
      <c r="O193" s="33"/>
      <c r="P193" s="31"/>
      <c r="Q193" s="31"/>
      <c r="R193" s="34"/>
      <c r="S193" s="34"/>
      <c r="T193" s="34"/>
      <c r="U193" s="34"/>
      <c r="V193"/>
    </row>
    <row r="194" spans="10:22">
      <c r="J194" s="35"/>
      <c r="K194" s="26"/>
      <c r="L194" s="26"/>
      <c r="M194" s="26"/>
      <c r="N194" s="26"/>
      <c r="O194" s="33"/>
      <c r="P194" s="31"/>
      <c r="Q194" s="31"/>
      <c r="R194" s="34"/>
      <c r="S194" s="34"/>
      <c r="T194" s="34"/>
      <c r="U194" s="34"/>
      <c r="V194"/>
    </row>
    <row r="195" spans="10:22">
      <c r="J195" s="35"/>
      <c r="K195" s="26"/>
      <c r="L195" s="26"/>
      <c r="M195" s="26"/>
      <c r="N195" s="26"/>
      <c r="O195" s="33"/>
      <c r="P195" s="31"/>
      <c r="Q195" s="31"/>
      <c r="R195" s="34"/>
      <c r="S195" s="34"/>
      <c r="T195" s="34"/>
      <c r="U195" s="34"/>
      <c r="V195"/>
    </row>
    <row r="196" spans="10:22">
      <c r="J196" s="35"/>
      <c r="K196" s="26"/>
      <c r="L196" s="26"/>
      <c r="M196" s="26"/>
      <c r="N196" s="26"/>
      <c r="O196" s="33"/>
      <c r="P196" s="31"/>
      <c r="Q196" s="31"/>
      <c r="R196" s="34"/>
      <c r="S196" s="34"/>
      <c r="T196" s="34"/>
      <c r="U196" s="34"/>
      <c r="V196"/>
    </row>
    <row r="197" spans="10:22">
      <c r="J197" s="35"/>
      <c r="K197" s="26"/>
      <c r="L197" s="26"/>
      <c r="M197" s="26"/>
      <c r="N197" s="26"/>
      <c r="O197" s="33"/>
      <c r="P197" s="31"/>
      <c r="Q197" s="31"/>
      <c r="R197" s="34"/>
      <c r="S197" s="34"/>
      <c r="T197" s="34"/>
      <c r="U197" s="34"/>
      <c r="V197"/>
    </row>
    <row r="198" spans="10:22">
      <c r="J198" s="35"/>
      <c r="K198" s="26"/>
      <c r="L198" s="26"/>
      <c r="M198" s="26"/>
      <c r="N198" s="26"/>
      <c r="O198" s="33"/>
      <c r="P198" s="31"/>
      <c r="Q198" s="31"/>
      <c r="R198" s="34"/>
      <c r="S198" s="34"/>
      <c r="T198" s="34"/>
      <c r="U198" s="34"/>
      <c r="V198"/>
    </row>
    <row r="199" spans="10:22">
      <c r="J199" s="35"/>
      <c r="K199" s="26"/>
      <c r="L199" s="26"/>
      <c r="M199" s="26"/>
      <c r="N199" s="26"/>
      <c r="O199" s="33"/>
      <c r="P199" s="31"/>
      <c r="Q199" s="31"/>
      <c r="R199" s="34"/>
      <c r="S199" s="34"/>
      <c r="T199" s="34"/>
      <c r="U199" s="34"/>
      <c r="V199"/>
    </row>
    <row r="200" spans="10:22">
      <c r="J200" s="35"/>
      <c r="K200" s="26"/>
      <c r="L200" s="26"/>
      <c r="M200" s="26"/>
      <c r="N200" s="26"/>
      <c r="O200" s="33"/>
      <c r="P200" s="31"/>
      <c r="Q200" s="31"/>
      <c r="R200" s="34"/>
      <c r="S200" s="34"/>
      <c r="T200" s="34"/>
      <c r="U200" s="34"/>
      <c r="V200"/>
    </row>
    <row r="201" spans="10:22">
      <c r="J201" s="35"/>
      <c r="K201" s="26"/>
      <c r="L201" s="26"/>
      <c r="M201" s="26"/>
      <c r="N201" s="26"/>
      <c r="O201" s="33"/>
      <c r="P201" s="31"/>
      <c r="Q201" s="31"/>
      <c r="R201" s="34"/>
      <c r="S201" s="34"/>
      <c r="T201" s="34"/>
      <c r="U201" s="34"/>
      <c r="V201"/>
    </row>
    <row r="202" spans="10:22">
      <c r="J202" s="35"/>
      <c r="K202" s="26"/>
      <c r="L202" s="26"/>
      <c r="M202" s="26"/>
      <c r="N202" s="26"/>
      <c r="O202" s="33"/>
      <c r="P202" s="31"/>
      <c r="Q202" s="31"/>
      <c r="R202" s="34"/>
      <c r="S202" s="34"/>
      <c r="T202" s="34"/>
      <c r="U202" s="34"/>
      <c r="V202"/>
    </row>
    <row r="203" spans="10:22">
      <c r="J203" s="35"/>
      <c r="K203" s="26"/>
      <c r="L203" s="26"/>
      <c r="M203" s="26"/>
      <c r="N203" s="26"/>
      <c r="O203" s="33"/>
      <c r="P203" s="31"/>
      <c r="Q203" s="31"/>
      <c r="R203" s="34"/>
      <c r="S203" s="34"/>
      <c r="T203" s="34"/>
      <c r="U203" s="34"/>
      <c r="V203"/>
    </row>
    <row r="204" spans="10:22">
      <c r="J204" s="35"/>
      <c r="K204" s="26"/>
      <c r="L204" s="26"/>
      <c r="M204" s="26"/>
      <c r="N204" s="26"/>
      <c r="O204" s="33"/>
      <c r="P204" s="31"/>
      <c r="Q204" s="31"/>
      <c r="R204" s="34"/>
      <c r="S204" s="34"/>
      <c r="T204" s="34"/>
      <c r="U204" s="34"/>
      <c r="V204"/>
    </row>
    <row r="205" spans="10:22">
      <c r="J205" s="35"/>
      <c r="K205" s="26"/>
      <c r="L205" s="26"/>
      <c r="M205" s="26"/>
      <c r="N205" s="26"/>
      <c r="O205" s="33"/>
      <c r="P205" s="31"/>
      <c r="Q205" s="31"/>
      <c r="R205" s="34"/>
      <c r="S205" s="34"/>
      <c r="T205" s="34"/>
      <c r="U205" s="34"/>
      <c r="V205"/>
    </row>
    <row r="206" spans="10:22">
      <c r="J206" s="35"/>
      <c r="K206" s="26"/>
      <c r="L206" s="26"/>
      <c r="M206" s="26"/>
      <c r="N206" s="26"/>
      <c r="O206" s="33"/>
      <c r="P206" s="31"/>
      <c r="Q206" s="31"/>
      <c r="R206" s="34"/>
      <c r="S206" s="34"/>
      <c r="T206" s="34"/>
      <c r="U206" s="34"/>
      <c r="V206"/>
    </row>
    <row r="207" spans="10:22">
      <c r="J207" s="35"/>
      <c r="K207" s="26"/>
      <c r="L207" s="26"/>
      <c r="M207" s="26"/>
      <c r="N207" s="26"/>
      <c r="O207" s="33"/>
      <c r="P207" s="31"/>
      <c r="Q207" s="31"/>
      <c r="R207" s="34"/>
      <c r="S207" s="34"/>
      <c r="T207" s="34"/>
      <c r="U207" s="34"/>
      <c r="V207"/>
    </row>
    <row r="208" spans="10:22">
      <c r="J208" s="35"/>
      <c r="K208" s="26"/>
      <c r="L208" s="26"/>
      <c r="M208" s="26"/>
      <c r="N208" s="26"/>
      <c r="O208" s="33"/>
      <c r="P208" s="31"/>
      <c r="Q208" s="31"/>
      <c r="R208" s="34"/>
      <c r="S208" s="34"/>
      <c r="T208" s="34"/>
      <c r="U208" s="34"/>
      <c r="V208"/>
    </row>
    <row r="209" spans="1:27">
      <c r="J209" s="35"/>
      <c r="K209" s="26"/>
      <c r="L209" s="26"/>
      <c r="M209" s="26"/>
      <c r="N209" s="26"/>
      <c r="O209" s="33"/>
      <c r="P209" s="31"/>
      <c r="Q209" s="31"/>
      <c r="R209" s="34"/>
      <c r="S209" s="34"/>
      <c r="T209" s="34"/>
      <c r="U209" s="34"/>
      <c r="V209"/>
    </row>
    <row r="210" spans="1:27">
      <c r="J210" s="35"/>
      <c r="K210" s="26"/>
      <c r="L210" s="26"/>
      <c r="M210" s="26"/>
      <c r="N210" s="26"/>
      <c r="O210" s="33"/>
      <c r="P210" s="31"/>
      <c r="Q210" s="31"/>
      <c r="R210" s="34"/>
      <c r="S210" s="34"/>
      <c r="T210" s="34"/>
      <c r="U210" s="34"/>
      <c r="V210"/>
    </row>
    <row r="211" spans="1:27">
      <c r="J211" s="35"/>
      <c r="K211" s="26"/>
      <c r="L211" s="26"/>
      <c r="M211" s="26"/>
      <c r="N211" s="26"/>
      <c r="O211" s="33"/>
      <c r="P211" s="31"/>
      <c r="Q211" s="31"/>
      <c r="R211" s="34"/>
      <c r="S211" s="34"/>
      <c r="T211" s="34"/>
      <c r="U211" s="34"/>
      <c r="V211"/>
    </row>
    <row r="212" spans="1:27">
      <c r="J212" s="35"/>
      <c r="K212" s="26"/>
      <c r="L212" s="26"/>
      <c r="M212" s="26"/>
      <c r="N212" s="26"/>
      <c r="O212" s="33"/>
      <c r="P212" s="31"/>
      <c r="Q212" s="31"/>
      <c r="R212" s="34"/>
      <c r="S212" s="34"/>
      <c r="T212" s="34"/>
      <c r="U212" s="34"/>
      <c r="V212"/>
    </row>
    <row r="213" spans="1:27">
      <c r="J213" s="35"/>
      <c r="K213" s="26"/>
      <c r="L213" s="26"/>
      <c r="M213" s="26"/>
      <c r="N213" s="26"/>
      <c r="O213" s="33"/>
      <c r="P213" s="31"/>
      <c r="Q213" s="31"/>
      <c r="R213" s="34"/>
      <c r="S213" s="34"/>
      <c r="T213" s="34"/>
      <c r="U213" s="34"/>
      <c r="V213"/>
    </row>
    <row r="214" spans="1:27">
      <c r="J214" s="35"/>
      <c r="K214" s="26"/>
      <c r="L214" s="26"/>
      <c r="M214" s="26"/>
      <c r="N214" s="26"/>
      <c r="O214" s="33"/>
      <c r="P214" s="31"/>
      <c r="Q214" s="31"/>
      <c r="R214" s="34"/>
      <c r="S214" s="34"/>
      <c r="T214" s="34"/>
      <c r="U214" s="34"/>
      <c r="V214"/>
    </row>
    <row r="215" spans="1:27">
      <c r="J215" s="35"/>
      <c r="K215" s="26"/>
      <c r="L215" s="26"/>
      <c r="M215" s="26"/>
      <c r="N215" s="26"/>
      <c r="O215" s="33"/>
      <c r="P215" s="31"/>
      <c r="Q215" s="31"/>
      <c r="R215" s="34"/>
      <c r="S215" s="34"/>
      <c r="T215" s="34"/>
      <c r="U215" s="34"/>
      <c r="V215"/>
    </row>
    <row r="216" spans="1:27">
      <c r="J216" s="35"/>
      <c r="K216" s="26"/>
      <c r="L216" s="26"/>
      <c r="M216" s="26"/>
      <c r="N216" s="26"/>
      <c r="O216" s="33"/>
      <c r="P216" s="31"/>
      <c r="Q216" s="31"/>
      <c r="R216" s="34"/>
      <c r="S216" s="34"/>
      <c r="T216" s="34"/>
      <c r="U216" s="34"/>
      <c r="V216"/>
    </row>
    <row r="217" spans="1:27" s="26" customFormat="1">
      <c r="A217"/>
      <c r="B217" s="25"/>
      <c r="C217" s="24"/>
      <c r="D217" s="24"/>
      <c r="E217" s="24"/>
      <c r="F217" s="24"/>
      <c r="G217" s="24"/>
      <c r="H217" s="24"/>
      <c r="I217" s="228"/>
      <c r="J217" s="35"/>
      <c r="O217" s="33"/>
      <c r="P217" s="31"/>
      <c r="Q217" s="31"/>
      <c r="R217" s="34"/>
      <c r="S217" s="34"/>
      <c r="T217" s="34"/>
      <c r="U217" s="34"/>
      <c r="V217"/>
      <c r="W217"/>
      <c r="X217"/>
      <c r="Y217"/>
      <c r="Z217"/>
      <c r="AA217"/>
    </row>
    <row r="218" spans="1:27" s="26" customFormat="1">
      <c r="A218"/>
      <c r="B218" s="25"/>
      <c r="C218" s="24"/>
      <c r="D218" s="24"/>
      <c r="E218" s="24"/>
      <c r="F218" s="24"/>
      <c r="G218" s="24"/>
      <c r="H218" s="24"/>
      <c r="I218" s="228"/>
      <c r="J218" s="35"/>
      <c r="O218" s="33"/>
      <c r="P218" s="31"/>
      <c r="Q218" s="31"/>
      <c r="R218" s="34"/>
      <c r="S218" s="34"/>
      <c r="T218" s="34"/>
      <c r="U218" s="34"/>
      <c r="V218"/>
      <c r="W218"/>
      <c r="X218"/>
      <c r="Y218"/>
      <c r="Z218"/>
      <c r="AA218"/>
    </row>
    <row r="219" spans="1:27" s="26" customFormat="1">
      <c r="A219"/>
      <c r="B219" s="25"/>
      <c r="C219" s="24"/>
      <c r="D219" s="24"/>
      <c r="E219" s="24"/>
      <c r="F219" s="24"/>
      <c r="G219" s="24"/>
      <c r="H219" s="24"/>
      <c r="I219" s="228"/>
      <c r="J219" s="35"/>
      <c r="O219" s="33"/>
      <c r="P219" s="31"/>
      <c r="Q219" s="31"/>
      <c r="R219" s="34"/>
      <c r="S219" s="34"/>
      <c r="T219" s="34"/>
      <c r="U219" s="34"/>
      <c r="V219"/>
      <c r="W219"/>
      <c r="X219"/>
      <c r="Y219"/>
      <c r="Z219"/>
      <c r="AA219"/>
    </row>
    <row r="220" spans="1:27" s="26" customFormat="1">
      <c r="A220"/>
      <c r="B220" s="25"/>
      <c r="C220" s="24"/>
      <c r="D220" s="24"/>
      <c r="E220" s="24"/>
      <c r="F220" s="24"/>
      <c r="G220" s="24"/>
      <c r="H220" s="24"/>
      <c r="I220" s="228"/>
      <c r="J220" s="35"/>
      <c r="O220" s="33"/>
      <c r="P220" s="31"/>
      <c r="Q220" s="31"/>
      <c r="R220" s="34"/>
      <c r="S220" s="34"/>
      <c r="T220" s="34"/>
      <c r="U220" s="34"/>
      <c r="V220"/>
      <c r="W220"/>
      <c r="X220"/>
      <c r="Y220"/>
      <c r="Z220"/>
      <c r="AA220"/>
    </row>
    <row r="221" spans="1:27" s="26" customFormat="1">
      <c r="A221"/>
      <c r="B221" s="25"/>
      <c r="C221" s="24"/>
      <c r="D221" s="24"/>
      <c r="E221" s="24"/>
      <c r="F221" s="24"/>
      <c r="G221" s="24"/>
      <c r="H221" s="24"/>
      <c r="I221" s="228"/>
      <c r="J221" s="35"/>
      <c r="O221" s="33"/>
      <c r="P221" s="31"/>
      <c r="Q221" s="31"/>
      <c r="R221" s="34"/>
      <c r="S221" s="34"/>
      <c r="T221" s="34"/>
      <c r="U221" s="34"/>
      <c r="V221"/>
      <c r="W221"/>
      <c r="X221"/>
      <c r="Y221"/>
      <c r="Z221"/>
      <c r="AA221"/>
    </row>
    <row r="222" spans="1:27" s="26" customFormat="1">
      <c r="A222"/>
      <c r="B222" s="25"/>
      <c r="C222" s="24"/>
      <c r="D222" s="24"/>
      <c r="E222" s="24"/>
      <c r="F222" s="24"/>
      <c r="G222" s="24"/>
      <c r="H222" s="24"/>
      <c r="I222" s="228"/>
      <c r="J222" s="35"/>
      <c r="O222" s="33"/>
      <c r="P222" s="31"/>
      <c r="Q222" s="31"/>
      <c r="R222" s="34"/>
      <c r="S222" s="34"/>
      <c r="T222" s="34"/>
      <c r="U222" s="34"/>
      <c r="V222"/>
      <c r="W222"/>
      <c r="X222"/>
      <c r="Y222"/>
      <c r="Z222"/>
      <c r="AA222"/>
    </row>
    <row r="223" spans="1:27" s="26" customFormat="1">
      <c r="A223"/>
      <c r="B223" s="25"/>
      <c r="C223" s="24"/>
      <c r="D223" s="24"/>
      <c r="E223" s="24"/>
      <c r="F223" s="24"/>
      <c r="G223" s="24"/>
      <c r="H223" s="24"/>
      <c r="I223" s="228"/>
      <c r="J223" s="35"/>
      <c r="O223" s="33"/>
      <c r="P223" s="31"/>
      <c r="Q223" s="31"/>
      <c r="R223" s="34"/>
      <c r="S223" s="34"/>
      <c r="T223" s="34"/>
      <c r="U223" s="34"/>
      <c r="V223"/>
      <c r="W223"/>
      <c r="X223"/>
      <c r="Y223"/>
      <c r="Z223"/>
      <c r="AA223"/>
    </row>
    <row r="224" spans="1:27">
      <c r="J224" s="35"/>
      <c r="K224" s="26"/>
      <c r="L224" s="26"/>
      <c r="M224" s="26"/>
      <c r="N224" s="26"/>
      <c r="O224" s="33"/>
      <c r="P224" s="31"/>
      <c r="Q224" s="31"/>
      <c r="R224" s="34"/>
      <c r="S224" s="34"/>
      <c r="T224" s="34"/>
      <c r="U224" s="34"/>
      <c r="V224"/>
    </row>
    <row r="225" spans="10:27">
      <c r="J225" s="35"/>
      <c r="K225" s="26"/>
      <c r="L225" s="26"/>
      <c r="M225" s="26"/>
      <c r="N225" s="26"/>
      <c r="O225" s="33"/>
      <c r="P225" s="31"/>
      <c r="Q225" s="31"/>
      <c r="R225" s="34"/>
      <c r="S225" s="34"/>
      <c r="T225" s="34"/>
      <c r="U225" s="34"/>
      <c r="V225"/>
    </row>
    <row r="226" spans="10:27">
      <c r="J226" s="35"/>
      <c r="K226" s="26"/>
      <c r="L226" s="26"/>
      <c r="M226" s="26"/>
      <c r="N226" s="26"/>
      <c r="O226" s="33"/>
      <c r="P226" s="31"/>
      <c r="Q226" s="31"/>
      <c r="R226" s="34"/>
      <c r="S226" s="34"/>
      <c r="T226" s="34"/>
      <c r="U226" s="34"/>
      <c r="V226"/>
      <c r="W226" s="26"/>
      <c r="X226" s="26"/>
      <c r="Y226" s="26"/>
      <c r="Z226" s="26"/>
      <c r="AA226" s="26"/>
    </row>
    <row r="227" spans="10:27">
      <c r="J227" s="35"/>
      <c r="K227" s="26"/>
      <c r="L227" s="26"/>
      <c r="M227" s="26"/>
      <c r="N227" s="26"/>
      <c r="O227" s="33"/>
      <c r="P227" s="31"/>
      <c r="Q227" s="31"/>
      <c r="R227" s="34"/>
      <c r="S227" s="34"/>
      <c r="T227" s="34"/>
      <c r="U227" s="34"/>
      <c r="V227"/>
      <c r="W227" s="26"/>
      <c r="X227" s="26"/>
      <c r="Y227" s="26"/>
      <c r="Z227" s="26"/>
      <c r="AA227" s="26"/>
    </row>
    <row r="228" spans="10:27">
      <c r="J228" s="35"/>
      <c r="K228" s="26"/>
      <c r="L228" s="26"/>
      <c r="M228" s="26"/>
      <c r="N228" s="26"/>
      <c r="O228" s="33"/>
      <c r="P228" s="31"/>
      <c r="Q228" s="31"/>
      <c r="R228" s="34"/>
      <c r="S228" s="34"/>
      <c r="T228" s="34"/>
      <c r="U228" s="34"/>
      <c r="V228"/>
      <c r="W228" s="26"/>
      <c r="X228" s="26"/>
      <c r="Y228" s="26"/>
      <c r="Z228" s="26"/>
      <c r="AA228" s="26"/>
    </row>
    <row r="229" spans="10:27">
      <c r="J229" s="35"/>
      <c r="K229" s="26"/>
      <c r="L229" s="26"/>
      <c r="M229" s="26"/>
      <c r="N229" s="26"/>
      <c r="O229" s="33"/>
      <c r="P229" s="31"/>
      <c r="Q229" s="31"/>
      <c r="R229" s="34"/>
      <c r="S229" s="34"/>
      <c r="T229" s="34"/>
      <c r="U229" s="34"/>
      <c r="V229"/>
      <c r="W229" s="26"/>
      <c r="X229" s="26"/>
      <c r="Y229" s="26"/>
      <c r="Z229" s="26"/>
      <c r="AA229" s="26"/>
    </row>
    <row r="230" spans="10:27">
      <c r="J230" s="35"/>
      <c r="K230" s="26"/>
      <c r="L230" s="26"/>
      <c r="M230" s="26"/>
      <c r="N230" s="26"/>
      <c r="O230" s="33"/>
      <c r="P230" s="31"/>
      <c r="Q230" s="31"/>
      <c r="R230" s="34"/>
      <c r="S230" s="34"/>
      <c r="T230" s="34"/>
      <c r="U230" s="34"/>
      <c r="V230"/>
      <c r="W230" s="26"/>
      <c r="X230" s="26"/>
      <c r="Y230" s="26"/>
      <c r="Z230" s="26"/>
      <c r="AA230" s="26"/>
    </row>
    <row r="231" spans="10:27">
      <c r="J231" s="35"/>
      <c r="K231" s="26"/>
      <c r="L231" s="26"/>
      <c r="M231" s="26"/>
      <c r="N231" s="26"/>
      <c r="O231" s="33"/>
      <c r="P231" s="31"/>
      <c r="Q231" s="31"/>
      <c r="R231" s="34"/>
      <c r="S231" s="34"/>
      <c r="T231" s="34"/>
      <c r="U231" s="34"/>
      <c r="V231"/>
      <c r="W231" s="26"/>
      <c r="X231" s="26"/>
      <c r="Y231" s="26"/>
      <c r="Z231" s="26"/>
      <c r="AA231" s="26"/>
    </row>
    <row r="232" spans="10:27">
      <c r="J232" s="35"/>
      <c r="K232" s="26"/>
      <c r="L232" s="26"/>
      <c r="M232" s="26"/>
      <c r="N232" s="26"/>
      <c r="O232" s="33"/>
      <c r="P232" s="31"/>
      <c r="Q232" s="31"/>
      <c r="R232" s="34"/>
      <c r="S232" s="34"/>
      <c r="T232" s="34"/>
      <c r="U232" s="34"/>
      <c r="V232"/>
      <c r="W232" s="26"/>
      <c r="X232" s="26"/>
      <c r="Y232" s="26"/>
      <c r="Z232" s="26"/>
      <c r="AA232" s="26"/>
    </row>
  </sheetData>
  <mergeCells count="11">
    <mergeCell ref="C5:H5"/>
    <mergeCell ref="K1:O1"/>
    <mergeCell ref="R1:U1"/>
    <mergeCell ref="X1:AA1"/>
    <mergeCell ref="C3:H3"/>
    <mergeCell ref="C4:H4"/>
    <mergeCell ref="A6:A7"/>
    <mergeCell ref="C6:H6"/>
    <mergeCell ref="C7:H7"/>
    <mergeCell ref="A49:A51"/>
    <mergeCell ref="A53:A55"/>
  </mergeCells>
  <conditionalFormatting sqref="R57:U129">
    <cfRule type="containsBlanks" dxfId="12" priority="7">
      <formula>LEN(TRIM(R57))=0</formula>
    </cfRule>
  </conditionalFormatting>
  <conditionalFormatting sqref="R130:U132">
    <cfRule type="containsBlanks" dxfId="11" priority="5">
      <formula>LEN(TRIM(R130))=0</formula>
    </cfRule>
  </conditionalFormatting>
  <conditionalFormatting sqref="R133:T135">
    <cfRule type="containsBlanks" dxfId="10" priority="4">
      <formula>LEN(TRIM(R133))=0</formula>
    </cfRule>
  </conditionalFormatting>
  <conditionalFormatting sqref="R136:T138">
    <cfRule type="containsBlanks" dxfId="9" priority="3">
      <formula>LEN(TRIM(R136))=0</formula>
    </cfRule>
  </conditionalFormatting>
  <conditionalFormatting sqref="U133:U135">
    <cfRule type="containsBlanks" dxfId="8" priority="2">
      <formula>LEN(TRIM(U133))=0</formula>
    </cfRule>
  </conditionalFormatting>
  <conditionalFormatting sqref="U136:U138">
    <cfRule type="containsBlanks" dxfId="7" priority="1">
      <formula>LEN(TRIM(U136))=0</formula>
    </cfRule>
  </conditionalFormatting>
  <dataValidations count="1">
    <dataValidation type="list" allowBlank="1" showInputMessage="1" showErrorMessage="1" sqref="A8:A36" xr:uid="{D19367AF-9097-493A-9D8E-646C72068F4F}">
      <formula1>$A$1:$A$2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AC929AA-A0D6-497D-BF21-8BC076FDAE9D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64"/>
  <sheetViews>
    <sheetView zoomScale="130" zoomScaleNormal="130" workbookViewId="0">
      <selection activeCell="H15" sqref="H15"/>
    </sheetView>
  </sheetViews>
  <sheetFormatPr defaultColWidth="8.88671875" defaultRowHeight="14.4"/>
  <cols>
    <col min="1" max="1" width="3.5546875" style="428" customWidth="1"/>
    <col min="2" max="2" width="2.5546875" style="174" bestFit="1" customWidth="1"/>
    <col min="3" max="3" width="21.109375" style="425" customWidth="1"/>
    <col min="4" max="4" width="13.33203125" style="426" bestFit="1" customWidth="1"/>
    <col min="5" max="5" width="12.88671875" style="426" bestFit="1" customWidth="1"/>
    <col min="6" max="6" width="13.44140625" style="426" bestFit="1" customWidth="1"/>
    <col min="7" max="7" width="14.88671875" style="426" bestFit="1" customWidth="1"/>
    <col min="8" max="8" width="13.44140625" style="426" bestFit="1" customWidth="1"/>
    <col min="9" max="9" width="7.88671875" style="426" bestFit="1" customWidth="1"/>
    <col min="10" max="10" width="8.6640625" style="426" bestFit="1" customWidth="1"/>
    <col min="11" max="11" width="31.44140625" style="174" customWidth="1"/>
    <col min="12" max="13" width="1.6640625" style="174" customWidth="1"/>
    <col min="14" max="14" width="30.109375" style="177" bestFit="1" customWidth="1"/>
    <col min="15" max="15" width="6.88671875" style="177" bestFit="1" customWidth="1"/>
    <col min="16" max="16" width="6.6640625" style="177" bestFit="1" customWidth="1"/>
    <col min="17" max="17" width="31.88671875" style="177" bestFit="1" customWidth="1"/>
    <col min="18" max="18" width="10.6640625" style="427" bestFit="1" customWidth="1"/>
    <col min="19" max="19" width="9.6640625" style="427" customWidth="1"/>
    <col min="20" max="20" width="9.109375" style="427" bestFit="1" customWidth="1"/>
    <col min="21" max="21" width="1.88671875" style="427" customWidth="1"/>
    <col min="22" max="22" width="11.33203125" style="425" bestFit="1" customWidth="1"/>
    <col min="23" max="23" width="6" style="427" bestFit="1" customWidth="1"/>
    <col min="24" max="24" width="19.6640625" style="428" bestFit="1" customWidth="1"/>
    <col min="25" max="25" width="6" style="428" bestFit="1" customWidth="1"/>
    <col min="26" max="26" width="47.33203125" style="428" customWidth="1"/>
    <col min="27" max="16384" width="8.88671875" style="428"/>
  </cols>
  <sheetData>
    <row r="1" spans="2:23" ht="15" thickBot="1"/>
    <row r="2" spans="2:23" ht="21.6" thickBot="1">
      <c r="B2" s="543" t="s">
        <v>80</v>
      </c>
      <c r="C2" s="544"/>
      <c r="D2" s="544"/>
      <c r="E2" s="544"/>
      <c r="F2" s="544"/>
      <c r="G2" s="544"/>
      <c r="H2" s="544"/>
      <c r="I2" s="544"/>
      <c r="J2" s="544"/>
      <c r="K2" s="545"/>
      <c r="M2" s="546" t="s">
        <v>82</v>
      </c>
      <c r="N2" s="547"/>
      <c r="O2" s="547"/>
      <c r="P2" s="547"/>
      <c r="Q2" s="547"/>
      <c r="R2" s="547"/>
      <c r="S2" s="547"/>
      <c r="T2" s="547"/>
      <c r="U2" s="548"/>
      <c r="W2" s="425"/>
    </row>
    <row r="3" spans="2:23" ht="7.5" customHeight="1" thickBot="1">
      <c r="B3" s="429"/>
      <c r="C3" s="430"/>
      <c r="D3" s="431"/>
      <c r="E3" s="431"/>
      <c r="F3" s="431"/>
      <c r="G3" s="431"/>
      <c r="H3" s="431"/>
      <c r="I3" s="431"/>
      <c r="J3" s="431"/>
      <c r="K3" s="432"/>
      <c r="M3" s="433"/>
      <c r="T3" s="425"/>
      <c r="U3" s="434"/>
      <c r="V3" s="177"/>
      <c r="W3" s="428"/>
    </row>
    <row r="4" spans="2:23" ht="15" customHeight="1">
      <c r="B4" s="433"/>
      <c r="C4" s="552" t="s">
        <v>78</v>
      </c>
      <c r="D4" s="554">
        <f>'[1]Dividend Capture -INPUTS'!C2</f>
        <v>44196</v>
      </c>
      <c r="E4" s="261" t="str">
        <f>'[1]Dividend Capture - DATA'!D2</f>
        <v>HDCTX</v>
      </c>
      <c r="F4" s="435" t="str">
        <f>'[1]Dividend Capture - DATA'!G2</f>
        <v>BENCH</v>
      </c>
      <c r="K4" s="436"/>
      <c r="M4" s="433"/>
      <c r="N4" s="549" t="s">
        <v>62</v>
      </c>
      <c r="O4" s="550"/>
      <c r="P4" s="550"/>
      <c r="Q4" s="550"/>
      <c r="R4" s="551"/>
      <c r="S4" s="262"/>
      <c r="U4" s="437"/>
      <c r="W4" s="428"/>
    </row>
    <row r="5" spans="2:23">
      <c r="B5" s="433"/>
      <c r="C5" s="553"/>
      <c r="D5" s="555"/>
      <c r="E5" s="263">
        <f>'[1]DATA - Since Change'!K10</f>
        <v>10757.028949024543</v>
      </c>
      <c r="F5" s="438">
        <f>'[1]DATA - Since Change'!O10</f>
        <v>8578.053216084807</v>
      </c>
      <c r="K5" s="436"/>
      <c r="M5" s="433"/>
      <c r="N5" s="264" t="str">
        <f>'[1]Dividend Capture -INPUTS'!B11</f>
        <v>Cash</v>
      </c>
      <c r="O5" s="265">
        <f>'[1]Dividend Capture -INPUTS'!C11</f>
        <v>0.1181</v>
      </c>
      <c r="P5" s="265"/>
      <c r="Q5" s="266" t="str">
        <f>'[1]Dividend Capture -INPUTS'!B16</f>
        <v>Pfizer Inc</v>
      </c>
      <c r="R5" s="267">
        <f>'[1]Dividend Capture -INPUTS'!C16</f>
        <v>2.9114692877869146E-2</v>
      </c>
      <c r="S5" s="268"/>
      <c r="U5" s="437"/>
      <c r="W5" s="428"/>
    </row>
    <row r="6" spans="2:23" ht="15" customHeight="1">
      <c r="B6" s="433"/>
      <c r="C6" s="536" t="s">
        <v>79</v>
      </c>
      <c r="D6" s="269" t="str">
        <f>D15</f>
        <v>YTD</v>
      </c>
      <c r="E6" s="270">
        <f>D16/100</f>
        <v>0.1585</v>
      </c>
      <c r="F6" s="271">
        <f>D17/100</f>
        <v>1.3592246192282737E-2</v>
      </c>
      <c r="I6" s="439"/>
      <c r="J6" s="439"/>
      <c r="K6" s="436"/>
      <c r="M6" s="433"/>
      <c r="N6" s="272" t="str">
        <f>'[1]Dividend Capture -INPUTS'!B12</f>
        <v>Johnson &amp; Johnson</v>
      </c>
      <c r="O6" s="273">
        <f>'[1]Dividend Capture -INPUTS'!C12</f>
        <v>3.7307017466614127E-2</v>
      </c>
      <c r="P6" s="273"/>
      <c r="Q6" s="274" t="str">
        <f>'[1]Dividend Capture -INPUTS'!B17</f>
        <v>Deere &amp; Co</v>
      </c>
      <c r="R6" s="275">
        <f>'[1]Dividend Capture -INPUTS'!C17</f>
        <v>2.58747914882826E-2</v>
      </c>
      <c r="S6" s="268"/>
      <c r="U6" s="437"/>
      <c r="W6" s="428"/>
    </row>
    <row r="7" spans="2:23" ht="15" customHeight="1">
      <c r="B7" s="433"/>
      <c r="C7" s="537"/>
      <c r="D7" s="440" t="str">
        <f>E15</f>
        <v>Since 12/12/2019</v>
      </c>
      <c r="E7" s="441">
        <f>E16/100</f>
        <v>0.16250000000000001</v>
      </c>
      <c r="F7" s="442">
        <f>E17/100</f>
        <v>2.9201566783644051E-2</v>
      </c>
      <c r="I7" s="439"/>
      <c r="J7" s="439"/>
      <c r="K7" s="436"/>
      <c r="M7" s="433"/>
      <c r="N7" s="272" t="str">
        <f>'[1]Dividend Capture -INPUTS'!B13</f>
        <v>JPMorgan Chase &amp; Co</v>
      </c>
      <c r="O7" s="273">
        <f>'[1]Dividend Capture -INPUTS'!C13</f>
        <v>3.5286095408314198E-2</v>
      </c>
      <c r="P7" s="273"/>
      <c r="Q7" s="274" t="str">
        <f>'[1]Dividend Capture -INPUTS'!B18</f>
        <v>Starbucks Corp</v>
      </c>
      <c r="R7" s="275">
        <f>'[1]Dividend Capture -INPUTS'!C18</f>
        <v>2.4434872084609264E-2</v>
      </c>
      <c r="S7" s="268"/>
      <c r="U7" s="437"/>
      <c r="W7" s="428"/>
    </row>
    <row r="8" spans="2:23">
      <c r="B8" s="433"/>
      <c r="C8" s="537"/>
      <c r="D8" s="276" t="str">
        <f>F15</f>
        <v>1yr</v>
      </c>
      <c r="E8" s="277">
        <f>F16/100</f>
        <v>0.1585</v>
      </c>
      <c r="F8" s="278">
        <f>F17/100</f>
        <v>1.3592246192282737E-2</v>
      </c>
      <c r="I8" s="439"/>
      <c r="J8" s="439"/>
      <c r="K8" s="436"/>
      <c r="M8" s="433"/>
      <c r="N8" s="272" t="str">
        <f>'[1]Dividend Capture -INPUTS'!B14</f>
        <v>Comcast Corp</v>
      </c>
      <c r="O8" s="273">
        <f>'[1]Dividend Capture -INPUTS'!C14</f>
        <v>2.979201488265832E-2</v>
      </c>
      <c r="P8" s="273"/>
      <c r="Q8" s="274" t="str">
        <f>'[1]Dividend Capture -INPUTS'!B19</f>
        <v>Procter &amp; Gamble Co/The</v>
      </c>
      <c r="R8" s="275">
        <f>'[1]Dividend Capture -INPUTS'!C19</f>
        <v>2.4319248140343235E-2</v>
      </c>
      <c r="S8" s="268"/>
      <c r="U8" s="437"/>
      <c r="W8" s="428"/>
    </row>
    <row r="9" spans="2:23" ht="15" thickBot="1">
      <c r="B9" s="433"/>
      <c r="C9" s="537"/>
      <c r="D9" s="276" t="str">
        <f>G15</f>
        <v>3yr</v>
      </c>
      <c r="E9" s="277">
        <f>G16/100</f>
        <v>4.3261878360096651E-2</v>
      </c>
      <c r="F9" s="278">
        <f>G17/100</f>
        <v>6.7800056029454714E-2</v>
      </c>
      <c r="I9" s="439"/>
      <c r="J9" s="439"/>
      <c r="K9" s="436"/>
      <c r="M9" s="433"/>
      <c r="N9" s="279" t="str">
        <f>'[1]Dividend Capture -INPUTS'!B15</f>
        <v>Verizon Communications Inc</v>
      </c>
      <c r="O9" s="280">
        <f>'[1]Dividend Capture -INPUTS'!C15</f>
        <v>2.9216355151848197E-2</v>
      </c>
      <c r="P9" s="280"/>
      <c r="Q9" s="281" t="str">
        <f>'[1]Dividend Capture -INPUTS'!B20</f>
        <v>Goldman Sachs Group Inc/The</v>
      </c>
      <c r="R9" s="282">
        <f>'[1]Dividend Capture -INPUTS'!C20</f>
        <v>2.2961360218763441E-2</v>
      </c>
      <c r="S9" s="268"/>
      <c r="U9" s="437"/>
      <c r="W9" s="428"/>
    </row>
    <row r="10" spans="2:23" ht="15" thickBot="1">
      <c r="B10" s="433"/>
      <c r="C10" s="537"/>
      <c r="D10" s="276" t="str">
        <f>H15</f>
        <v>5yr</v>
      </c>
      <c r="E10" s="277">
        <f>H16/100</f>
        <v>3.3889052896953986E-2</v>
      </c>
      <c r="F10" s="278">
        <f>H17/100</f>
        <v>0.10519232261193956</v>
      </c>
      <c r="I10" s="439"/>
      <c r="J10" s="439"/>
      <c r="K10" s="436"/>
      <c r="M10" s="433"/>
      <c r="N10" s="174"/>
      <c r="O10" s="174"/>
      <c r="P10" s="174"/>
      <c r="R10" s="283"/>
      <c r="S10" s="268"/>
      <c r="U10" s="437"/>
      <c r="W10" s="428"/>
    </row>
    <row r="11" spans="2:23">
      <c r="B11" s="433"/>
      <c r="C11" s="537"/>
      <c r="D11" s="276" t="str">
        <f>I15</f>
        <v>10yr</v>
      </c>
      <c r="E11" s="277">
        <f>I16/100</f>
        <v>5.9571144138544918E-2</v>
      </c>
      <c r="F11" s="278">
        <f>I17/100</f>
        <v>0.10741076010668514</v>
      </c>
      <c r="I11" s="439"/>
      <c r="J11" s="439"/>
      <c r="K11" s="436"/>
      <c r="M11" s="433"/>
      <c r="N11" s="287" t="s">
        <v>73</v>
      </c>
      <c r="O11" s="288" t="s">
        <v>63</v>
      </c>
      <c r="P11" s="289" t="s">
        <v>72</v>
      </c>
      <c r="R11" s="283"/>
      <c r="S11" s="268"/>
      <c r="U11" s="437"/>
      <c r="W11" s="428"/>
    </row>
    <row r="12" spans="2:23" ht="15" thickBot="1">
      <c r="B12" s="433"/>
      <c r="C12" s="538"/>
      <c r="D12" s="284" t="str">
        <f>J15</f>
        <v>Inception*</v>
      </c>
      <c r="E12" s="285">
        <f>J16/100</f>
        <v>5.5999999999999994E-2</v>
      </c>
      <c r="F12" s="286">
        <f>J17/100</f>
        <v>6.290074752582675E-2</v>
      </c>
      <c r="K12" s="436"/>
      <c r="M12" s="433"/>
      <c r="N12" s="290" t="str">
        <f>'[1]Dividend Capture -INPUTS'!B24</f>
        <v>Financials</v>
      </c>
      <c r="O12" s="291">
        <f>'[1]Dividend Capture -INPUTS'!C24</f>
        <v>0.15890318860648447</v>
      </c>
      <c r="P12" s="292">
        <f>'[1]Dividend Capture -INPUTS'!D24</f>
        <v>0.192</v>
      </c>
      <c r="R12" s="283"/>
      <c r="S12" s="268"/>
      <c r="U12" s="437"/>
      <c r="W12" s="428"/>
    </row>
    <row r="13" spans="2:23" ht="15" customHeight="1" thickBot="1">
      <c r="B13" s="433"/>
      <c r="C13" s="443"/>
      <c r="D13" s="444"/>
      <c r="E13" s="445"/>
      <c r="F13" s="445"/>
      <c r="K13" s="436"/>
      <c r="M13" s="433"/>
      <c r="N13" s="290" t="str">
        <f>'[1]Dividend Capture -INPUTS'!B25</f>
        <v>Information Technology</v>
      </c>
      <c r="O13" s="291">
        <f>'[1]Dividend Capture -INPUTS'!C25</f>
        <v>0.13624465642868433</v>
      </c>
      <c r="P13" s="292">
        <f>'[1]Dividend Capture -INPUTS'!D25</f>
        <v>0.11600000000000001</v>
      </c>
      <c r="R13" s="283"/>
      <c r="S13" s="268"/>
      <c r="U13" s="437"/>
      <c r="W13" s="428"/>
    </row>
    <row r="14" spans="2:23" ht="15" thickBot="1">
      <c r="B14" s="433"/>
      <c r="C14" s="446"/>
      <c r="D14" s="447"/>
      <c r="E14" s="447"/>
      <c r="F14" s="539" t="s">
        <v>153</v>
      </c>
      <c r="G14" s="540"/>
      <c r="H14" s="540"/>
      <c r="I14" s="540"/>
      <c r="J14" s="541"/>
      <c r="K14" s="436"/>
      <c r="M14" s="433"/>
      <c r="N14" s="290" t="str">
        <f>'[1]Dividend Capture -INPUTS'!B26</f>
        <v>Health Care</v>
      </c>
      <c r="O14" s="291">
        <f>'[1]Dividend Capture -INPUTS'!C26</f>
        <v>0.12694601821723575</v>
      </c>
      <c r="P14" s="292">
        <f>'[1]Dividend Capture -INPUTS'!D26</f>
        <v>0.152</v>
      </c>
      <c r="R14" s="283"/>
      <c r="S14" s="268"/>
      <c r="U14" s="437"/>
      <c r="W14" s="428"/>
    </row>
    <row r="15" spans="2:23" ht="14.4" customHeight="1" thickBot="1">
      <c r="B15" s="433"/>
      <c r="C15" s="361" t="s">
        <v>65</v>
      </c>
      <c r="D15" s="362" t="s">
        <v>58</v>
      </c>
      <c r="E15" s="448" t="s">
        <v>133</v>
      </c>
      <c r="F15" s="449" t="s">
        <v>57</v>
      </c>
      <c r="G15" s="362" t="s">
        <v>55</v>
      </c>
      <c r="H15" s="362" t="s">
        <v>54</v>
      </c>
      <c r="I15" s="362" t="s">
        <v>53</v>
      </c>
      <c r="J15" s="363" t="s">
        <v>26</v>
      </c>
      <c r="K15" s="436"/>
      <c r="M15" s="433"/>
      <c r="N15" s="290" t="str">
        <f>'[1]Dividend Capture -INPUTS'!B27</f>
        <v>Cash</v>
      </c>
      <c r="O15" s="291">
        <f>'[1]Dividend Capture -INPUTS'!C27</f>
        <v>0.11814101534575988</v>
      </c>
      <c r="P15" s="292">
        <f>'[1]Dividend Capture -INPUTS'!D27</f>
        <v>0</v>
      </c>
      <c r="R15" s="283"/>
      <c r="S15" s="268"/>
      <c r="U15" s="436"/>
      <c r="V15" s="177"/>
      <c r="W15" s="428"/>
    </row>
    <row r="16" spans="2:23" s="425" customFormat="1">
      <c r="B16" s="433"/>
      <c r="C16" s="364" t="s">
        <v>66</v>
      </c>
      <c r="D16" s="366">
        <v>15.85</v>
      </c>
      <c r="E16" s="366">
        <v>16.25</v>
      </c>
      <c r="F16" s="560">
        <v>15.85</v>
      </c>
      <c r="G16" s="365">
        <f t="shared" ref="F16:J20" si="0">G36*100</f>
        <v>4.3261878360096651</v>
      </c>
      <c r="H16" s="365">
        <f t="shared" si="0"/>
        <v>3.3889052896953986</v>
      </c>
      <c r="I16" s="365">
        <f t="shared" si="0"/>
        <v>5.9571144138544918</v>
      </c>
      <c r="J16" s="492">
        <v>5.6</v>
      </c>
      <c r="K16" s="436"/>
      <c r="L16" s="174"/>
      <c r="M16" s="433"/>
      <c r="N16" s="290" t="str">
        <f>'[1]Dividend Capture -INPUTS'!B28</f>
        <v>Industrials</v>
      </c>
      <c r="O16" s="291">
        <f>'[1]Dividend Capture -INPUTS'!C28</f>
        <v>0.1151079662352176</v>
      </c>
      <c r="P16" s="292">
        <f>'[1]Dividend Capture -INPUTS'!D28</f>
        <v>0.11700000000000001</v>
      </c>
      <c r="Q16" s="177"/>
      <c r="R16" s="283"/>
      <c r="S16" s="268"/>
      <c r="T16" s="427"/>
      <c r="U16" s="434"/>
      <c r="V16" s="174"/>
    </row>
    <row r="17" spans="2:23" ht="14.4" customHeight="1">
      <c r="B17" s="433"/>
      <c r="C17" s="293" t="s">
        <v>52</v>
      </c>
      <c r="D17" s="294">
        <f t="shared" ref="D17:E18" si="1">D37*100</f>
        <v>1.3592246192282738</v>
      </c>
      <c r="E17" s="294">
        <f t="shared" si="1"/>
        <v>2.9201566783644051</v>
      </c>
      <c r="F17" s="450">
        <f t="shared" si="0"/>
        <v>1.3592246192282738</v>
      </c>
      <c r="G17" s="294">
        <f t="shared" si="0"/>
        <v>6.7800056029454714</v>
      </c>
      <c r="H17" s="294">
        <f t="shared" si="0"/>
        <v>10.519232261193956</v>
      </c>
      <c r="I17" s="294">
        <f t="shared" si="0"/>
        <v>10.741076010668515</v>
      </c>
      <c r="J17" s="339">
        <f t="shared" si="0"/>
        <v>6.290074752582675</v>
      </c>
      <c r="K17" s="367" t="s">
        <v>154</v>
      </c>
      <c r="M17" s="433"/>
      <c r="N17" s="290" t="str">
        <f>'[1]Dividend Capture -INPUTS'!B29</f>
        <v>Communication Services</v>
      </c>
      <c r="O17" s="291">
        <f>'[1]Dividend Capture -INPUTS'!C29</f>
        <v>7.9822029367129774E-2</v>
      </c>
      <c r="P17" s="292">
        <f>'[1]Dividend Capture -INPUTS'!D29</f>
        <v>7.2999999999999995E-2</v>
      </c>
      <c r="R17" s="283"/>
      <c r="S17" s="268"/>
      <c r="U17" s="434"/>
      <c r="V17" s="177"/>
      <c r="W17" s="428"/>
    </row>
    <row r="18" spans="2:23" ht="14.4" customHeight="1" thickBot="1">
      <c r="B18" s="433"/>
      <c r="C18" s="451" t="s">
        <v>70</v>
      </c>
      <c r="D18" s="452">
        <f t="shared" si="1"/>
        <v>18.398826898926831</v>
      </c>
      <c r="E18" s="452">
        <f>E38*100</f>
        <v>20.8</v>
      </c>
      <c r="F18" s="493">
        <f t="shared" si="0"/>
        <v>18.398826898926831</v>
      </c>
      <c r="G18" s="452">
        <f t="shared" si="0"/>
        <v>14.17890418856198</v>
      </c>
      <c r="H18" s="452">
        <f t="shared" si="0"/>
        <v>15.216856682869961</v>
      </c>
      <c r="I18" s="452">
        <f t="shared" si="0"/>
        <v>13.884882650942366</v>
      </c>
      <c r="J18" s="453">
        <f>J38*100</f>
        <v>7.8557900441643458</v>
      </c>
      <c r="K18" s="436"/>
      <c r="M18" s="433"/>
      <c r="N18" s="290" t="str">
        <f>'[1]Dividend Capture -INPUTS'!B30</f>
        <v>Consumer Discretionary</v>
      </c>
      <c r="O18" s="291">
        <f>'[1]Dividend Capture -INPUTS'!C30</f>
        <v>7.791228858112928E-2</v>
      </c>
      <c r="P18" s="292">
        <f>'[1]Dividend Capture -INPUTS'!D30</f>
        <v>7.5999999999999998E-2</v>
      </c>
      <c r="R18" s="177"/>
      <c r="S18" s="177"/>
      <c r="T18" s="177"/>
      <c r="U18" s="434"/>
      <c r="V18" s="177"/>
      <c r="W18" s="428"/>
    </row>
    <row r="19" spans="2:23" ht="14.4" customHeight="1">
      <c r="B19" s="433"/>
      <c r="C19" s="454" t="s">
        <v>60</v>
      </c>
      <c r="D19" s="494">
        <v>15.74</v>
      </c>
      <c r="E19" s="455">
        <f t="shared" ref="E19" si="2">E39*100</f>
        <v>16.099498785058298</v>
      </c>
      <c r="F19" s="456">
        <f t="shared" si="0"/>
        <v>15.740702606976647</v>
      </c>
      <c r="G19" s="455">
        <f t="shared" si="0"/>
        <v>4.1000771002803083</v>
      </c>
      <c r="H19" s="455">
        <f t="shared" si="0"/>
        <v>3.1515127201783955</v>
      </c>
      <c r="I19" s="455">
        <f t="shared" si="0"/>
        <v>5.6973683075754122</v>
      </c>
      <c r="J19" s="561">
        <v>5.35</v>
      </c>
      <c r="K19" s="436"/>
      <c r="M19" s="433"/>
      <c r="N19" s="290" t="str">
        <f>'[1]Dividend Capture -INPUTS'!B31</f>
        <v>Consumer Staples</v>
      </c>
      <c r="O19" s="291">
        <f>'[1]Dividend Capture -INPUTS'!C31</f>
        <v>5.5933480486713268E-2</v>
      </c>
      <c r="P19" s="292">
        <f>'[1]Dividend Capture -INPUTS'!D31</f>
        <v>9.8000000000000004E-2</v>
      </c>
      <c r="R19" s="177"/>
      <c r="S19" s="177"/>
      <c r="T19" s="177"/>
      <c r="U19" s="434"/>
      <c r="V19" s="177"/>
      <c r="W19" s="428"/>
    </row>
    <row r="20" spans="2:23" ht="14.4" customHeight="1">
      <c r="B20" s="433"/>
      <c r="C20" s="295" t="s">
        <v>61</v>
      </c>
      <c r="D20" s="296">
        <f t="shared" ref="D20" si="3">D40*100</f>
        <v>14.875713318502722</v>
      </c>
      <c r="E20" s="495">
        <v>15.14</v>
      </c>
      <c r="F20" s="457">
        <v>14.88</v>
      </c>
      <c r="G20" s="495">
        <v>3.31</v>
      </c>
      <c r="H20" s="296">
        <f t="shared" si="0"/>
        <v>2.4811964300171185</v>
      </c>
      <c r="I20" s="296">
        <f t="shared" si="0"/>
        <v>4.996154774392636</v>
      </c>
      <c r="J20" s="297">
        <f t="shared" si="0"/>
        <v>4.4728229013300869</v>
      </c>
      <c r="K20" s="367" t="s">
        <v>162</v>
      </c>
      <c r="M20" s="433"/>
      <c r="N20" s="290" t="str">
        <f>'[1]Dividend Capture -INPUTS'!B32</f>
        <v>Utilities</v>
      </c>
      <c r="O20" s="291">
        <f>'[1]Dividend Capture -INPUTS'!C32</f>
        <v>3.9429135464382717E-2</v>
      </c>
      <c r="P20" s="292">
        <f>'[1]Dividend Capture -INPUTS'!D32</f>
        <v>5.2999999999999999E-2</v>
      </c>
      <c r="R20" s="177"/>
      <c r="S20" s="177"/>
      <c r="T20" s="177"/>
      <c r="U20" s="301"/>
      <c r="V20" s="177"/>
      <c r="W20" s="428"/>
    </row>
    <row r="21" spans="2:23" ht="14.4" customHeight="1" thickBot="1">
      <c r="B21" s="433"/>
      <c r="C21" s="298" t="s">
        <v>71</v>
      </c>
      <c r="D21" s="299">
        <v>10.17</v>
      </c>
      <c r="E21" s="299">
        <v>10.58</v>
      </c>
      <c r="F21" s="458">
        <v>10.17</v>
      </c>
      <c r="G21" s="299">
        <v>2.42</v>
      </c>
      <c r="H21" s="299">
        <v>2.15</v>
      </c>
      <c r="I21" s="299">
        <v>5.19</v>
      </c>
      <c r="J21" s="300">
        <v>5.09</v>
      </c>
      <c r="K21" s="436" t="s">
        <v>169</v>
      </c>
      <c r="M21" s="433"/>
      <c r="N21" s="290" t="str">
        <f>'[1]Dividend Capture -INPUTS'!B33</f>
        <v>Energy</v>
      </c>
      <c r="O21" s="291">
        <f>'[1]Dividend Capture -INPUTS'!C33</f>
        <v>2.9164118426589683E-2</v>
      </c>
      <c r="P21" s="292">
        <f>'[1]Dividend Capture -INPUTS'!D33</f>
        <v>4.8000000000000001E-2</v>
      </c>
      <c r="R21" s="177"/>
      <c r="S21" s="177"/>
      <c r="T21" s="177"/>
      <c r="U21" s="301"/>
      <c r="V21" s="177"/>
      <c r="W21" s="428"/>
    </row>
    <row r="22" spans="2:23" ht="14.4" customHeight="1" thickBot="1">
      <c r="B22" s="433"/>
      <c r="C22" s="338" t="s">
        <v>111</v>
      </c>
      <c r="K22" s="436"/>
      <c r="L22" s="179"/>
      <c r="M22" s="433"/>
      <c r="N22" s="290" t="str">
        <f>'[1]Dividend Capture -INPUTS'!B34</f>
        <v>Materials</v>
      </c>
      <c r="O22" s="291">
        <f>'[1]Dividend Capture -INPUTS'!C34</f>
        <v>2.9068964743863626E-2</v>
      </c>
      <c r="P22" s="292">
        <f>'[1]Dividend Capture -INPUTS'!D34</f>
        <v>3.5000000000000003E-2</v>
      </c>
      <c r="R22" s="177"/>
      <c r="S22" s="177"/>
      <c r="T22" s="177"/>
      <c r="U22" s="459"/>
      <c r="V22" s="177"/>
      <c r="W22" s="428"/>
    </row>
    <row r="23" spans="2:23" ht="14.4" customHeight="1">
      <c r="B23" s="433"/>
      <c r="C23" s="302" t="s">
        <v>114</v>
      </c>
      <c r="D23" s="303" t="str">
        <f>E4</f>
        <v>HDCTX</v>
      </c>
      <c r="E23" s="303"/>
      <c r="F23" s="496" t="str">
        <f>F4</f>
        <v>BENCH</v>
      </c>
      <c r="H23" s="425"/>
      <c r="K23" s="436"/>
      <c r="M23" s="433"/>
      <c r="N23" s="290" t="str">
        <f>'[1]Dividend Capture -INPUTS'!B35</f>
        <v>Real Estate</v>
      </c>
      <c r="O23" s="291">
        <f>'[1]Dividend Capture -INPUTS'!C35</f>
        <v>2.453422767427229E-2</v>
      </c>
      <c r="P23" s="292">
        <f>'[1]Dividend Capture -INPUTS'!D35</f>
        <v>0.04</v>
      </c>
      <c r="R23" s="177"/>
      <c r="S23" s="177"/>
      <c r="T23" s="177"/>
      <c r="U23" s="459"/>
      <c r="V23" s="426"/>
      <c r="W23" s="428"/>
    </row>
    <row r="24" spans="2:23" s="174" customFormat="1" ht="14.4" customHeight="1">
      <c r="B24" s="542"/>
      <c r="C24" s="304" t="s">
        <v>24</v>
      </c>
      <c r="D24" s="370">
        <f>'[1]DATA - Since Change'!D12</f>
        <v>0.16249004877281314</v>
      </c>
      <c r="E24" s="370"/>
      <c r="F24" s="497">
        <f>'[1]DATA - Since Change'!H12</f>
        <v>2.9201566783644051E-2</v>
      </c>
      <c r="G24" s="348" t="s">
        <v>115</v>
      </c>
      <c r="I24" s="426"/>
      <c r="J24" s="426"/>
      <c r="K24" s="460"/>
      <c r="M24" s="433"/>
      <c r="N24" s="290" t="str">
        <f>'[1]Dividend Capture -INPUTS'!B37</f>
        <v>Options</v>
      </c>
      <c r="O24" s="291">
        <f>'[1]Dividend Capture -INPUTS'!C37</f>
        <v>0</v>
      </c>
      <c r="P24" s="292">
        <f>'[1]Dividend Capture -INPUTS'!D37</f>
        <v>0</v>
      </c>
      <c r="Q24" s="177"/>
      <c r="R24" s="177"/>
      <c r="S24" s="177"/>
      <c r="T24" s="177"/>
      <c r="U24" s="459"/>
      <c r="V24" s="426"/>
    </row>
    <row r="25" spans="2:23" ht="14.4" customHeight="1">
      <c r="B25" s="542"/>
      <c r="C25" s="305" t="s">
        <v>25</v>
      </c>
      <c r="D25" s="340">
        <f>J16/100</f>
        <v>5.5999999999999994E-2</v>
      </c>
      <c r="E25" s="340"/>
      <c r="F25" s="341">
        <f>J17/100</f>
        <v>6.290074752582675E-2</v>
      </c>
      <c r="G25" s="348" t="s">
        <v>112</v>
      </c>
      <c r="K25" s="436"/>
      <c r="M25" s="461"/>
      <c r="R25" s="177"/>
      <c r="U25" s="459"/>
      <c r="V25" s="426"/>
      <c r="W25" s="428"/>
    </row>
    <row r="26" spans="2:23" ht="14.4" customHeight="1" thickBot="1">
      <c r="B26" s="542"/>
      <c r="C26" s="305" t="s">
        <v>51</v>
      </c>
      <c r="D26" s="340">
        <f>SUMIF('[1]Dividend Capture - DATA'!$B$9:$B$41,'[1]Dividend Capture -Fact Sheet'!C26,'[1]Dividend Capture - DATA'!$D$9:$D$41)</f>
        <v>0.12646750452434483</v>
      </c>
      <c r="E26" s="340"/>
      <c r="F26" s="341">
        <f>SUMIF('[1]Dividend Capture - DATA'!$B$9:$B$41,'[1]Dividend Capture -Fact Sheet'!C26,'[1]Dividend Capture - DATA'!$G$9:$G$41)</f>
        <v>0.15950038221357818</v>
      </c>
      <c r="K26" s="436"/>
      <c r="M26" s="433"/>
      <c r="U26" s="437"/>
      <c r="V26" s="426"/>
      <c r="W26" s="428"/>
    </row>
    <row r="27" spans="2:23" ht="14.4" customHeight="1">
      <c r="B27" s="542"/>
      <c r="C27" s="305" t="s">
        <v>15</v>
      </c>
      <c r="D27" s="342">
        <f>SUMIF('[1]Dividend Capture - DATA'!$B$9:$B$41,'[1]Dividend Capture -Fact Sheet'!C27,'[1]Dividend Capture - DATA'!$D$9:$D$41)</f>
        <v>0.43076885998381348</v>
      </c>
      <c r="E27" s="342"/>
      <c r="F27" s="343">
        <f>SUMIF('[1]Dividend Capture - DATA'!$B$9:$B$41,'[1]Dividend Capture -Fact Sheet'!C27,'[1]Dividend Capture - DATA'!$G$9:$G$41)</f>
        <v>0.38529529944032409</v>
      </c>
      <c r="K27" s="436"/>
      <c r="M27" s="433"/>
      <c r="N27" s="287" t="s">
        <v>64</v>
      </c>
      <c r="O27" s="288" t="s">
        <v>63</v>
      </c>
      <c r="P27" s="289" t="s">
        <v>72</v>
      </c>
      <c r="Q27" s="174"/>
      <c r="R27" s="174"/>
      <c r="S27" s="174"/>
      <c r="T27" s="174"/>
      <c r="U27" s="437"/>
      <c r="V27" s="426"/>
      <c r="W27" s="312"/>
    </row>
    <row r="28" spans="2:23" ht="14.4" customHeight="1">
      <c r="B28" s="542"/>
      <c r="C28" s="305" t="s">
        <v>75</v>
      </c>
      <c r="D28" s="340">
        <f>SUMIF('[1]Dividend Capture - DATA'!$B$9:$B$41,'[1]Dividend Capture -Fact Sheet'!C28,'[1]Dividend Capture - DATA'!$D$9:$D$41)</f>
        <v>2.6165635131200279E-3</v>
      </c>
      <c r="E28" s="340"/>
      <c r="F28" s="341">
        <f>SUMIF('[1]Dividend Capture - DATA'!$B$9:$B$41,'[1]Dividend Capture -Fact Sheet'!C28,'[1]Dividend Capture - DATA'!$G$9:$G$41)</f>
        <v>-1.8182161318422832E-2</v>
      </c>
      <c r="I28" s="174"/>
      <c r="K28" s="436"/>
      <c r="M28" s="433"/>
      <c r="N28" s="306"/>
      <c r="O28" s="307"/>
      <c r="P28" s="308"/>
      <c r="U28" s="437"/>
      <c r="W28" s="312"/>
    </row>
    <row r="29" spans="2:23">
      <c r="B29" s="542"/>
      <c r="C29" s="305" t="s">
        <v>74</v>
      </c>
      <c r="D29" s="342">
        <f>SUMIF('[1]Dividend Capture - DATA'!$B$9:$B$41,'[1]Dividend Capture -Fact Sheet'!C29,'[1]Dividend Capture - DATA'!$D$9:$D$41)</f>
        <v>0.67559281167520768</v>
      </c>
      <c r="E29" s="342"/>
      <c r="F29" s="343">
        <f>SUMIF('[1]Dividend Capture - DATA'!$B$9:$B$41,'[1]Dividend Capture -Fact Sheet'!C29,'[1]Dividend Capture - DATA'!$G$9:$G$41)</f>
        <v>1.0324405682833659</v>
      </c>
      <c r="K29" s="436"/>
      <c r="M29" s="433"/>
      <c r="N29" s="309" t="s">
        <v>67</v>
      </c>
      <c r="O29" s="310">
        <f>'[1]Dividend Capture -INPUTS'!C42</f>
        <v>48</v>
      </c>
      <c r="P29" s="311">
        <f>'[1]Dividend Capture -INPUTS'!D42</f>
        <v>439</v>
      </c>
      <c r="U29" s="437"/>
      <c r="W29" s="428"/>
    </row>
    <row r="30" spans="2:23">
      <c r="B30" s="542"/>
      <c r="C30" s="305" t="s">
        <v>76</v>
      </c>
      <c r="D30" s="342">
        <f>SUMIF('[1]Dividend Capture - DATA'!$B$9:$B$41,'[1]Dividend Capture -Fact Sheet'!C30,'[1]Dividend Capture - DATA'!$D$9:$D$41)</f>
        <v>0.80316668906195421</v>
      </c>
      <c r="E30" s="342"/>
      <c r="F30" s="343">
        <f>SUMIF('[1]Dividend Capture - DATA'!$B$9:$B$41,'[1]Dividend Capture -Fact Sheet'!C30,'[1]Dividend Capture - DATA'!$G$9:$G$41)</f>
        <v>0.97320190456194111</v>
      </c>
      <c r="K30" s="436"/>
      <c r="M30" s="433"/>
      <c r="N30" s="309" t="s">
        <v>68</v>
      </c>
      <c r="O30" s="313">
        <f>'[1]Dividend Capture -INPUTS'!C43</f>
        <v>0.376</v>
      </c>
      <c r="P30" s="314">
        <f>'[1]Dividend Capture -INPUTS'!D43</f>
        <v>0.182</v>
      </c>
      <c r="U30" s="437"/>
    </row>
    <row r="31" spans="2:23" ht="14.25" customHeight="1">
      <c r="B31" s="542"/>
      <c r="C31" s="305" t="s">
        <v>10</v>
      </c>
      <c r="D31" s="344">
        <f>SUMIF('[1]Dividend Capture - DATA'!$B$9:$B$41,'[1]Dividend Capture -Fact Sheet'!C31,'[1]Dividend Capture - DATA'!$D$9:$D$41)</f>
        <v>0.67245119305856837</v>
      </c>
      <c r="E31" s="344"/>
      <c r="F31" s="345">
        <f>SUMIF('[1]Dividend Capture - DATA'!$B$9:$B$41,'[1]Dividend Capture -Fact Sheet'!C31,'[1]Dividend Capture - DATA'!$G$9:$G$41)</f>
        <v>0.6346258134490238</v>
      </c>
      <c r="H31" s="174"/>
      <c r="K31" s="436"/>
      <c r="M31" s="433"/>
      <c r="N31" s="309" t="s">
        <v>81</v>
      </c>
      <c r="O31" s="315">
        <f>'[1]Dividend Capture -INPUTS'!C44</f>
        <v>208018</v>
      </c>
      <c r="P31" s="316">
        <f>'[1]Dividend Capture -INPUTS'!D44</f>
        <v>49581</v>
      </c>
      <c r="U31" s="437"/>
    </row>
    <row r="32" spans="2:23" ht="15" thickBot="1">
      <c r="B32" s="542"/>
      <c r="C32" s="317" t="s">
        <v>18</v>
      </c>
      <c r="D32" s="346">
        <f>SUMIF('[1]Dividend Capture - DATA'!$B$9:$B$41,'[1]Dividend Capture -Fact Sheet'!C32,'[1]Dividend Capture - DATA'!$D$9:$D$41)</f>
        <v>-0.52426272942650931</v>
      </c>
      <c r="E32" s="346"/>
      <c r="F32" s="347">
        <f>SUMIF('[1]Dividend Capture - DATA'!$B$9:$B$41,'[1]Dividend Capture -Fact Sheet'!C32,'[1]Dividend Capture - DATA'!$G$9:$G$41)</f>
        <v>-0.56822856305532221</v>
      </c>
      <c r="K32" s="436"/>
      <c r="M32" s="433"/>
      <c r="N32" s="318" t="s">
        <v>69</v>
      </c>
      <c r="O32" s="319">
        <f>'[1]Dividend Capture -INPUTS'!C45</f>
        <v>20.100000000000001</v>
      </c>
      <c r="P32" s="320">
        <f>'[1]Dividend Capture -INPUTS'!D45</f>
        <v>29.8</v>
      </c>
      <c r="U32" s="437"/>
    </row>
    <row r="33" spans="2:21" ht="15" thickBot="1">
      <c r="B33" s="321"/>
      <c r="C33" s="322"/>
      <c r="D33" s="323"/>
      <c r="E33" s="323"/>
      <c r="F33" s="323"/>
      <c r="G33" s="323"/>
      <c r="H33" s="323"/>
      <c r="I33" s="323"/>
      <c r="J33" s="462"/>
      <c r="K33" s="463"/>
      <c r="M33" s="433"/>
      <c r="U33" s="437"/>
    </row>
    <row r="34" spans="2:21" ht="15" thickBot="1">
      <c r="C34" s="446"/>
      <c r="D34" s="447"/>
      <c r="E34" s="447"/>
      <c r="F34" s="447"/>
      <c r="G34" s="447"/>
      <c r="M34" s="464"/>
      <c r="N34" s="465"/>
      <c r="O34" s="465"/>
      <c r="P34" s="465"/>
      <c r="Q34" s="465"/>
      <c r="R34" s="466"/>
      <c r="S34" s="466"/>
      <c r="T34" s="466"/>
      <c r="U34" s="467"/>
    </row>
    <row r="35" spans="2:21">
      <c r="C35" s="324"/>
      <c r="D35" s="468" t="str">
        <f>D15</f>
        <v>YTD</v>
      </c>
      <c r="E35" s="468" t="str">
        <f>E15</f>
        <v>Since 12/12/2019</v>
      </c>
      <c r="F35" s="468" t="str">
        <f t="shared" ref="F35:J35" si="4">F15</f>
        <v>1yr</v>
      </c>
      <c r="G35" s="468" t="str">
        <f t="shared" si="4"/>
        <v>3yr</v>
      </c>
      <c r="H35" s="468" t="str">
        <f t="shared" si="4"/>
        <v>5yr</v>
      </c>
      <c r="I35" s="468" t="str">
        <f t="shared" si="4"/>
        <v>10yr</v>
      </c>
      <c r="J35" s="468" t="str">
        <f t="shared" si="4"/>
        <v>Inception*</v>
      </c>
    </row>
    <row r="36" spans="2:21">
      <c r="C36" s="325" t="s">
        <v>66</v>
      </c>
      <c r="D36" s="469">
        <f>SUMIF('[1]Dividend Capture - DATA'!$B$9:$B$41,'[1]Dividend Capture -Fact Sheet'!D$35,'[1]Dividend Capture - DATA'!$D$9:$D$41)</f>
        <v>0.15855097545626179</v>
      </c>
      <c r="E36" s="469">
        <f>SUMIF('[1]Dividend Capture - DATA'!$B$9:$B$41,'[1]Dividend Capture -Fact Sheet'!E$35,'[1]Dividend Capture - DATA'!$D$9:$D$41)</f>
        <v>0.16249004877281314</v>
      </c>
      <c r="F36" s="469">
        <f>SUMIF('[1]Dividend Capture - DATA'!$B$9:$B$41,'[1]Dividend Capture -Fact Sheet'!F$35,'[1]Dividend Capture - DATA'!$D$9:$D$41)</f>
        <v>0.15855097545626179</v>
      </c>
      <c r="G36" s="469">
        <f>SUMIF('[1]Dividend Capture - DATA'!$B$9:$B$41,'[1]Dividend Capture -Fact Sheet'!G$35,'[1]Dividend Capture - DATA'!$D$9:$D$41)</f>
        <v>4.3261878360096651E-2</v>
      </c>
      <c r="H36" s="469">
        <f>SUMIF('[1]Dividend Capture - DATA'!$B$9:$B$41,'[1]Dividend Capture -Fact Sheet'!H$35,'[1]Dividend Capture - DATA'!$D$9:$D$41)</f>
        <v>3.3889052896953986E-2</v>
      </c>
      <c r="I36" s="469">
        <f>SUMIF('[1]Dividend Capture - DATA'!$B$9:$B$41,'[1]Dividend Capture -Fact Sheet'!I$35,'[1]Dividend Capture - DATA'!$D$9:$D$41)</f>
        <v>5.9571144138544918E-2</v>
      </c>
      <c r="J36" s="469">
        <f>SUMIF('[1]Dividend Capture - DATA'!$B$9:$B$41,'[1]Dividend Capture -Fact Sheet'!J$35,'[1]Dividend Capture - DATA'!$D$9:$D$41)</f>
        <v>5.5924262748949793E-2</v>
      </c>
    </row>
    <row r="37" spans="2:21">
      <c r="C37" s="325" t="s">
        <v>52</v>
      </c>
      <c r="D37" s="469">
        <f>SUMIF('[1]Dividend Capture - DATA'!$B$9:$B$41,'[1]Dividend Capture -Fact Sheet'!D$35,'[1]Dividend Capture - DATA'!$G$9:$G$41)</f>
        <v>1.3592246192282737E-2</v>
      </c>
      <c r="E37" s="469">
        <f>SUMIF('[1]Dividend Capture - DATA'!$B$9:$B$41,'[1]Dividend Capture -Fact Sheet'!E$35,'[1]Dividend Capture - DATA'!$G$9:$G$41)</f>
        <v>2.9201566783644051E-2</v>
      </c>
      <c r="F37" s="469">
        <f>SUMIF('[1]Dividend Capture - DATA'!$B$9:$B$41,'[1]Dividend Capture -Fact Sheet'!F$35,'[1]Dividend Capture - DATA'!$G$9:$G$41)</f>
        <v>1.3592246192282737E-2</v>
      </c>
      <c r="G37" s="469">
        <f>SUMIF('[1]Dividend Capture - DATA'!$B$9:$B$41,'[1]Dividend Capture -Fact Sheet'!G$35,'[1]Dividend Capture - DATA'!$G$9:$G$41)</f>
        <v>6.7800056029454714E-2</v>
      </c>
      <c r="H37" s="469">
        <f>SUMIF('[1]Dividend Capture - DATA'!$B$9:$B$41,'[1]Dividend Capture -Fact Sheet'!H$35,'[1]Dividend Capture - DATA'!$G$9:$G$41)</f>
        <v>0.10519232261193956</v>
      </c>
      <c r="I37" s="469">
        <f>SUMIF('[1]Dividend Capture - DATA'!$B$9:$B$41,'[1]Dividend Capture -Fact Sheet'!I$35,'[1]Dividend Capture - DATA'!$G$9:$G$41)</f>
        <v>0.10741076010668515</v>
      </c>
      <c r="J37" s="469">
        <f>SUMIF('[1]Dividend Capture - DATA'!$B$9:$B$41,'[1]Dividend Capture -Fact Sheet'!J$35,'[1]Dividend Capture - DATA'!$G$9:$G$41)</f>
        <v>6.290074752582675E-2</v>
      </c>
    </row>
    <row r="38" spans="2:21">
      <c r="C38" s="470" t="s">
        <v>70</v>
      </c>
      <c r="D38" s="469">
        <f>SUMIF('[1]Dividend Capture - DATA'!$B$9:$B$41,'[1]Dividend Capture -Fact Sheet'!D$35,'[1]Dividend Capture - DATA'!$F$9:$F$41)</f>
        <v>0.18398826898926832</v>
      </c>
      <c r="E38" s="498">
        <v>0.20799999999999999</v>
      </c>
      <c r="F38" s="469">
        <f>SUMIF('[1]Dividend Capture - DATA'!$B$9:$B$41,'[1]Dividend Capture -Fact Sheet'!F$35,'[1]Dividend Capture - DATA'!$F$9:$F$41)</f>
        <v>0.18398826898926832</v>
      </c>
      <c r="G38" s="469">
        <f>SUMIF('[1]Dividend Capture - DATA'!$B$9:$B$41,'[1]Dividend Capture -Fact Sheet'!G$35,'[1]Dividend Capture - DATA'!$F$9:$F$41)</f>
        <v>0.1417890418856198</v>
      </c>
      <c r="H38" s="469">
        <f>SUMIF('[1]Dividend Capture - DATA'!$B$9:$B$41,'[1]Dividend Capture -Fact Sheet'!H$35,'[1]Dividend Capture - DATA'!$F$9:$F$41)</f>
        <v>0.15216856682869961</v>
      </c>
      <c r="I38" s="469">
        <f>SUMIF('[1]Dividend Capture - DATA'!$B$9:$B$41,'[1]Dividend Capture -Fact Sheet'!I$35,'[1]Dividend Capture - DATA'!$F$9:$F$41)</f>
        <v>0.13884882650942365</v>
      </c>
      <c r="J38" s="469">
        <f>SUMIF('[1]Dividend Capture - DATA'!$B$9:$B$41,'[1]Dividend Capture -Fact Sheet'!J$35,'[1]Dividend Capture - DATA'!$F$9:$F$41)</f>
        <v>7.8557900441643458E-2</v>
      </c>
      <c r="K38" s="348" t="s">
        <v>115</v>
      </c>
    </row>
    <row r="39" spans="2:21">
      <c r="C39" s="470" t="s">
        <v>60</v>
      </c>
      <c r="D39" s="471">
        <f>SUMIF('[1]Dividend Capture - DATA'!$B$9:$B$41,'[1]Dividend Capture -Fact Sheet'!D$35,'[1]Dividend Capture - DATA'!$C$9:$C$41)</f>
        <v>0.15740702606976648</v>
      </c>
      <c r="E39" s="471">
        <f>SUMIF('[1]Dividend Capture - DATA'!$B$9:$B$41,'[1]Dividend Capture -Fact Sheet'!E$35,'[1]Dividend Capture - DATA'!$C$9:$C$41)</f>
        <v>0.16099498785058297</v>
      </c>
      <c r="F39" s="471">
        <f>SUMIF('[1]Dividend Capture - DATA'!$B$9:$B$41,'[1]Dividend Capture -Fact Sheet'!F$35,'[1]Dividend Capture - DATA'!$C$9:$C$41)</f>
        <v>0.15740702606976648</v>
      </c>
      <c r="G39" s="471">
        <f>SUMIF('[1]Dividend Capture - DATA'!$B$9:$B$41,'[1]Dividend Capture -Fact Sheet'!G$35,'[1]Dividend Capture - DATA'!$C$9:$C$41)</f>
        <v>4.1000771002803083E-2</v>
      </c>
      <c r="H39" s="471">
        <f>SUMIF('[1]Dividend Capture - DATA'!$B$9:$B$41,'[1]Dividend Capture -Fact Sheet'!H$35,'[1]Dividend Capture - DATA'!$C$9:$C$41)</f>
        <v>3.1515127201783955E-2</v>
      </c>
      <c r="I39" s="469">
        <f>SUMIF('[1]Dividend Capture - DATA'!$B$9:$B$41,'[1]Dividend Capture -Fact Sheet'!I$35,'[1]Dividend Capture - DATA'!$C$9:$C$41)</f>
        <v>5.6973683075754122E-2</v>
      </c>
      <c r="J39" s="469">
        <f>SUMIF('[1]Dividend Capture - DATA'!$B$9:$B$41,'[1]Dividend Capture -Fact Sheet'!J$35,'[1]Dividend Capture - DATA'!$C$9:$C$41)</f>
        <v>5.342797681150202E-2</v>
      </c>
    </row>
    <row r="40" spans="2:21">
      <c r="C40" s="470" t="s">
        <v>61</v>
      </c>
      <c r="D40" s="469">
        <f>SUMIF('[1]Dividend Capture - DATA'!$B$9:$B$41,'[1]Dividend Capture -Fact Sheet'!D$35,'[1]Dividend Capture - DATA'!$E$9:$E$41)</f>
        <v>0.14875713318502723</v>
      </c>
      <c r="E40" s="469">
        <f>SUMIF('[1]Dividend Capture - DATA'!$B$9:$B$41,'[1]Dividend Capture -Fact Sheet'!E$35,'[1]Dividend Capture - DATA'!$E$9:$E$41)</f>
        <v>0.15139927459135261</v>
      </c>
      <c r="F40" s="469">
        <f>SUMIF('[1]Dividend Capture - DATA'!$B$9:$B$41,'[1]Dividend Capture -Fact Sheet'!F$35,'[1]Dividend Capture - DATA'!$E$9:$E$41)</f>
        <v>0.14875713318502723</v>
      </c>
      <c r="G40" s="469">
        <f>SUMIF('[1]Dividend Capture - DATA'!$B$9:$B$41,'[1]Dividend Capture -Fact Sheet'!G$35,'[1]Dividend Capture - DATA'!$E$9:$E$41)</f>
        <v>3.3082252136112045E-2</v>
      </c>
      <c r="H40" s="469">
        <f>SUMIF('[1]Dividend Capture - DATA'!$B$9:$B$41,'[1]Dividend Capture -Fact Sheet'!H$35,'[1]Dividend Capture - DATA'!$E$9:$E$41)</f>
        <v>2.4811964300171185E-2</v>
      </c>
      <c r="I40" s="469">
        <f>SUMIF('[1]Dividend Capture - DATA'!$B$9:$B$41,'[1]Dividend Capture -Fact Sheet'!I$35,'[1]Dividend Capture - DATA'!$E$9:$E$41)</f>
        <v>4.996154774392636E-2</v>
      </c>
      <c r="J40" s="469">
        <f>SUMIF('[1]Dividend Capture - DATA'!$B$9:$B$41,'[1]Dividend Capture -Fact Sheet'!J$35,'[1]Dividend Capture - DATA'!$E$9:$E$41)</f>
        <v>4.4728229013300869E-2</v>
      </c>
      <c r="N40" s="472"/>
    </row>
    <row r="41" spans="2:21">
      <c r="C41" s="473" t="s">
        <v>71</v>
      </c>
      <c r="D41" s="474">
        <f>'[1]Dividend Capture -INPUTS'!C7</f>
        <v>0.1017</v>
      </c>
      <c r="E41" s="475">
        <f>'[1]DATA - Since Change'!G12</f>
        <v>0.10584772592768021</v>
      </c>
      <c r="F41" s="474">
        <f>'[1]Dividend Capture -INPUTS'!D7</f>
        <v>0.1017</v>
      </c>
      <c r="G41" s="474">
        <f>'[1]Dividend Capture -INPUTS'!E7</f>
        <v>2.4199999999999999E-2</v>
      </c>
      <c r="H41" s="474">
        <f>'[1]Dividend Capture -INPUTS'!F7</f>
        <v>2.1499999999999998E-2</v>
      </c>
      <c r="I41" s="474">
        <f>'[1]Dividend Capture -INPUTS'!G7</f>
        <v>5.1900000000000002E-2</v>
      </c>
      <c r="J41" s="474">
        <f>'[1]Dividend Capture -INPUTS'!H7</f>
        <v>5.0900000000000001E-2</v>
      </c>
    </row>
    <row r="42" spans="2:21">
      <c r="C42" s="476"/>
      <c r="E42" s="371" t="s">
        <v>155</v>
      </c>
    </row>
    <row r="43" spans="2:21">
      <c r="C43" s="476"/>
      <c r="N43" s="477"/>
    </row>
    <row r="44" spans="2:21">
      <c r="C44" s="476"/>
    </row>
    <row r="45" spans="2:21">
      <c r="C45" s="476"/>
    </row>
    <row r="47" spans="2:21">
      <c r="G47" s="478"/>
    </row>
    <row r="48" spans="2:21">
      <c r="G48" s="479"/>
    </row>
    <row r="49" spans="6:8">
      <c r="G49" s="479"/>
    </row>
    <row r="51" spans="6:8">
      <c r="G51" s="478"/>
    </row>
    <row r="59" spans="6:8">
      <c r="F59" s="480"/>
      <c r="H59" s="428"/>
    </row>
    <row r="60" spans="6:8">
      <c r="F60" s="480"/>
      <c r="H60" s="428"/>
    </row>
    <row r="61" spans="6:8">
      <c r="F61" s="480"/>
      <c r="H61" s="428"/>
    </row>
    <row r="62" spans="6:8">
      <c r="F62" s="427"/>
      <c r="H62" s="428"/>
    </row>
    <row r="63" spans="6:8">
      <c r="F63" s="427"/>
      <c r="H63" s="428"/>
    </row>
    <row r="64" spans="6:8">
      <c r="F64" s="427"/>
      <c r="H64" s="428"/>
    </row>
  </sheetData>
  <mergeCells count="8">
    <mergeCell ref="C6:C12"/>
    <mergeCell ref="F14:J14"/>
    <mergeCell ref="B24:B32"/>
    <mergeCell ref="B2:K2"/>
    <mergeCell ref="M2:U2"/>
    <mergeCell ref="N4:R4"/>
    <mergeCell ref="C4:C5"/>
    <mergeCell ref="D4:D5"/>
  </mergeCells>
  <conditionalFormatting sqref="N5:O9 Q5:R9 O12:P24">
    <cfRule type="containsBlanks" dxfId="5" priority="6">
      <formula>LEN(TRIM(N5))=0</formula>
    </cfRule>
  </conditionalFormatting>
  <conditionalFormatting sqref="D24:F32 E6:F13">
    <cfRule type="cellIs" dxfId="4" priority="5" operator="equal">
      <formula>0</formula>
    </cfRule>
  </conditionalFormatting>
  <conditionalFormatting sqref="D24:F32 E6:F13">
    <cfRule type="containsErrors" dxfId="3" priority="4">
      <formula>ISERROR(D6)</formula>
    </cfRule>
  </conditionalFormatting>
  <conditionalFormatting sqref="D16:J20">
    <cfRule type="cellIs" dxfId="2" priority="2" operator="equal">
      <formula>0</formula>
    </cfRule>
    <cfRule type="containsErrors" dxfId="1" priority="3">
      <formula>ISERROR(D16)</formula>
    </cfRule>
  </conditionalFormatting>
  <conditionalFormatting sqref="O28:P32">
    <cfRule type="containsBlanks" dxfId="0" priority="1">
      <formula>LEN(TRIM(O28))=0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359B-B63B-497E-A014-62FB4195759A}">
  <sheetPr>
    <tabColor rgb="FFC00000"/>
  </sheetPr>
  <dimension ref="A1:C15"/>
  <sheetViews>
    <sheetView workbookViewId="0">
      <selection activeCell="A16" sqref="A16"/>
    </sheetView>
  </sheetViews>
  <sheetFormatPr defaultRowHeight="14.4"/>
  <cols>
    <col min="1" max="1" width="10.5546875" style="484" bestFit="1" customWidth="1"/>
    <col min="2" max="3" width="9.109375" style="372"/>
  </cols>
  <sheetData>
    <row r="1" spans="1:3">
      <c r="A1" s="484" t="s">
        <v>156</v>
      </c>
      <c r="B1" s="372" t="str">
        <f>'DATA - Since Change'!K2</f>
        <v>HDCTX</v>
      </c>
      <c r="C1" s="372" t="str">
        <f>'DATA - Since Change'!O2</f>
        <v>BENCH</v>
      </c>
    </row>
    <row r="2" spans="1:3">
      <c r="A2" s="484">
        <f>'DATA - Since Change'!J3</f>
        <v>43811</v>
      </c>
      <c r="B2" s="372">
        <f>'DATA - Since Change'!K3</f>
        <v>10000</v>
      </c>
      <c r="C2" s="372">
        <f>'DATA - Since Change'!O3</f>
        <v>10000</v>
      </c>
    </row>
    <row r="3" spans="1:3">
      <c r="A3" s="484">
        <f>'DATA - Since Change'!J4</f>
        <v>43830</v>
      </c>
      <c r="B3" s="372">
        <f>'DATA - Since Change'!K4</f>
        <v>10034</v>
      </c>
      <c r="C3" s="372">
        <f>'DATA - Since Change'!O4</f>
        <v>10154</v>
      </c>
    </row>
    <row r="4" spans="1:3">
      <c r="A4" s="484">
        <f>'DATA - Since Change'!J5</f>
        <v>43861</v>
      </c>
      <c r="B4" s="372">
        <f>'DATA - Since Change'!K5</f>
        <v>10583.375707992447</v>
      </c>
      <c r="C4" s="372">
        <f>'DATA - Since Change'!O5</f>
        <v>9886.0451158516353</v>
      </c>
    </row>
    <row r="5" spans="1:3">
      <c r="A5" s="484">
        <f>'DATA - Since Change'!J6</f>
        <v>43890</v>
      </c>
      <c r="B5" s="372">
        <f>'DATA - Since Change'!K6</f>
        <v>10048.20799244808</v>
      </c>
      <c r="C5" s="372">
        <f>'DATA - Since Change'!O6</f>
        <v>8945.8803560782162</v>
      </c>
    </row>
    <row r="6" spans="1:3">
      <c r="A6" s="484">
        <f>'DATA - Since Change'!J7</f>
        <v>43921</v>
      </c>
      <c r="B6" s="372">
        <f>'DATA - Since Change'!K7</f>
        <v>9701.2961768407804</v>
      </c>
      <c r="C6" s="372">
        <f>'DATA - Since Change'!O7</f>
        <v>7581.2765262655057</v>
      </c>
    </row>
    <row r="7" spans="1:3">
      <c r="A7" s="484">
        <f>'DATA - Since Change'!J8</f>
        <v>43951</v>
      </c>
      <c r="B7" s="372">
        <f>'DATA - Since Change'!K8</f>
        <v>10178.447923222153</v>
      </c>
      <c r="C7" s="372">
        <f>'DATA - Since Change'!O8</f>
        <v>8392.9136861816187</v>
      </c>
    </row>
    <row r="8" spans="1:3">
      <c r="A8" s="484">
        <f>'DATA - Since Change'!J9</f>
        <v>43982</v>
      </c>
      <c r="B8" s="372">
        <f>'DATA - Since Change'!K9</f>
        <v>10727.8236312146</v>
      </c>
      <c r="C8" s="372">
        <f>'DATA - Since Change'!O9</f>
        <v>8660.6037943246229</v>
      </c>
    </row>
    <row r="9" spans="1:3">
      <c r="A9" s="484">
        <f>'DATA - Since Change'!J10</f>
        <v>44012</v>
      </c>
      <c r="B9" s="372">
        <f>'DATA - Since Change'!K10</f>
        <v>10757.028949024543</v>
      </c>
      <c r="C9" s="372">
        <f>'DATA - Since Change'!O10</f>
        <v>8578.053216084807</v>
      </c>
    </row>
    <row r="10" spans="1:3">
      <c r="A10" s="484">
        <f>'DATA - Since Change'!J11</f>
        <v>44043</v>
      </c>
      <c r="B10" s="372">
        <f>'DATA - Since Change'!K11</f>
        <v>11085.391441157961</v>
      </c>
      <c r="C10" s="372">
        <f>'DATA - Since Change'!O11</f>
        <v>8891.663943855996</v>
      </c>
    </row>
    <row r="11" spans="1:3">
      <c r="A11" s="484">
        <f>'DATA - Since Change'!J12</f>
        <v>44074</v>
      </c>
      <c r="B11" s="372">
        <f>'DATA - Since Change'!K12</f>
        <v>11328.505978602896</v>
      </c>
      <c r="C11" s="372">
        <f>'DATA - Since Change'!O12</f>
        <v>9210.0218390605987</v>
      </c>
    </row>
    <row r="12" spans="1:3">
      <c r="A12" s="484">
        <f>'DATA - Since Change'!J13</f>
        <v>44104</v>
      </c>
      <c r="B12" s="372">
        <f>'DATA - Since Change'!K13</f>
        <v>10991.855490874765</v>
      </c>
      <c r="C12" s="372">
        <f>'DATA - Since Change'!O13</f>
        <v>8989.2550525779188</v>
      </c>
    </row>
    <row r="13" spans="1:3">
      <c r="A13" s="484">
        <f>'DATA - Since Change'!J14</f>
        <v>44135</v>
      </c>
      <c r="B13" s="372">
        <f>'DATA - Since Change'!K14</f>
        <v>10685.594320327251</v>
      </c>
      <c r="C13" s="372">
        <f>'DATA - Since Change'!O14</f>
        <v>8809.5050460974871</v>
      </c>
    </row>
    <row r="14" spans="1:3">
      <c r="A14" s="484">
        <f>'DATA - Since Change'!J15</f>
        <v>44165</v>
      </c>
      <c r="B14" s="372">
        <f>'DATA - Since Change'!K15</f>
        <v>11276.015339836376</v>
      </c>
      <c r="C14" s="372">
        <f>'DATA - Since Change'!O15</f>
        <v>9943.9997265874335</v>
      </c>
    </row>
    <row r="15" spans="1:3">
      <c r="A15" s="484">
        <f>'DATA - Since Change'!J16</f>
        <v>44196</v>
      </c>
      <c r="B15" s="372">
        <f>'DATA - Since Change'!K16</f>
        <v>11624.900487728131</v>
      </c>
      <c r="C15" s="372">
        <f>'DATA - Since Change'!O16</f>
        <v>10292.01566783644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3120-7948-4640-82E9-2960550A16A1}">
  <sheetPr>
    <tabColor rgb="FFC00000"/>
  </sheetPr>
  <dimension ref="A1:I7"/>
  <sheetViews>
    <sheetView workbookViewId="0">
      <selection activeCell="I14" sqref="I14"/>
    </sheetView>
  </sheetViews>
  <sheetFormatPr defaultRowHeight="14.4"/>
  <cols>
    <col min="1" max="1" width="24.88671875" bestFit="1" customWidth="1"/>
    <col min="2" max="2" width="9.109375" style="372"/>
    <col min="3" max="3" width="16" style="372" bestFit="1" customWidth="1"/>
    <col min="4" max="6" width="9.109375" style="372"/>
    <col min="7" max="7" width="10.44140625" style="372" bestFit="1" customWidth="1"/>
  </cols>
  <sheetData>
    <row r="1" spans="1:9">
      <c r="A1" t="str">
        <f>'Dividend Capture -Fact Sheet'!C15</f>
        <v xml:space="preserve">PERFORMANCE SUMMARY </v>
      </c>
      <c r="B1" t="str">
        <f>'Dividend Capture -Fact Sheet'!D15</f>
        <v>YTD</v>
      </c>
      <c r="C1" t="str">
        <f>'Dividend Capture -Fact Sheet'!E15</f>
        <v>Since 12/12/2019</v>
      </c>
      <c r="D1" t="str">
        <f>'Dividend Capture -Fact Sheet'!F15</f>
        <v>1yr</v>
      </c>
      <c r="E1" t="str">
        <f>'Dividend Capture -Fact Sheet'!G15</f>
        <v>3yr</v>
      </c>
      <c r="F1" t="str">
        <f>'Dividend Capture -Fact Sheet'!H15</f>
        <v>5yr</v>
      </c>
      <c r="G1" t="str">
        <f>'Dividend Capture -Fact Sheet'!I15</f>
        <v>10yr</v>
      </c>
      <c r="H1" t="str">
        <f>'Dividend Capture -Fact Sheet'!J15</f>
        <v>Inception*</v>
      </c>
      <c r="I1" t="s">
        <v>117</v>
      </c>
    </row>
    <row r="2" spans="1:9">
      <c r="A2" t="s">
        <v>157</v>
      </c>
      <c r="B2" s="481">
        <f>'Dividend Capture -Fact Sheet'!D16</f>
        <v>15.85</v>
      </c>
      <c r="C2" s="481">
        <f>'Dividend Capture -Fact Sheet'!E16</f>
        <v>16.25</v>
      </c>
      <c r="D2" s="481">
        <f>'Dividend Capture -Fact Sheet'!F16</f>
        <v>15.85</v>
      </c>
      <c r="E2" s="481">
        <f>'Dividend Capture -Fact Sheet'!G16</f>
        <v>4.3261878360096651</v>
      </c>
      <c r="F2" s="481">
        <f>'Dividend Capture -Fact Sheet'!H16</f>
        <v>3.3889052896953986</v>
      </c>
      <c r="G2" s="481">
        <f>'Dividend Capture -Fact Sheet'!I16</f>
        <v>5.9571144138544918</v>
      </c>
      <c r="H2" s="481">
        <f>'Dividend Capture -Fact Sheet'!J16</f>
        <v>5.6</v>
      </c>
      <c r="I2">
        <v>1</v>
      </c>
    </row>
    <row r="3" spans="1:9">
      <c r="A3" t="str">
        <f>'Dividend Capture -Fact Sheet'!C17</f>
        <v>S&amp;P 500 Value Index</v>
      </c>
      <c r="B3" s="481">
        <f>'Dividend Capture -Fact Sheet'!D17</f>
        <v>1.3592246192282738</v>
      </c>
      <c r="C3" s="481">
        <f>'Dividend Capture -Fact Sheet'!E17</f>
        <v>2.9201566783644051</v>
      </c>
      <c r="D3" s="481">
        <f>'Dividend Capture -Fact Sheet'!F17</f>
        <v>1.3592246192282738</v>
      </c>
      <c r="E3" s="481">
        <f>'Dividend Capture -Fact Sheet'!G17</f>
        <v>6.7800056029454714</v>
      </c>
      <c r="F3" s="481">
        <f>'Dividend Capture -Fact Sheet'!H17</f>
        <v>10.519232261193956</v>
      </c>
      <c r="G3" s="481">
        <f>'Dividend Capture -Fact Sheet'!I17</f>
        <v>10.741076010668515</v>
      </c>
      <c r="H3" s="481">
        <f>'Dividend Capture -Fact Sheet'!J17</f>
        <v>6.290074752582675</v>
      </c>
      <c r="I3">
        <v>2</v>
      </c>
    </row>
    <row r="4" spans="1:9">
      <c r="A4" t="s">
        <v>96</v>
      </c>
      <c r="B4" s="481">
        <f>'Dividend Capture -Fact Sheet'!D18</f>
        <v>18.398826898926831</v>
      </c>
      <c r="C4" s="481">
        <f>'Dividend Capture -Fact Sheet'!E18</f>
        <v>20.8</v>
      </c>
      <c r="D4" s="481">
        <f>'Dividend Capture -Fact Sheet'!F18</f>
        <v>18.398826898926831</v>
      </c>
      <c r="E4" s="481">
        <f>'Dividend Capture -Fact Sheet'!G18</f>
        <v>14.17890418856198</v>
      </c>
      <c r="F4" s="481">
        <f>'Dividend Capture -Fact Sheet'!H18</f>
        <v>15.216856682869961</v>
      </c>
      <c r="G4" s="481">
        <f>'Dividend Capture -Fact Sheet'!I18</f>
        <v>13.884882650942366</v>
      </c>
      <c r="H4" s="481">
        <f>'Dividend Capture -Fact Sheet'!J18</f>
        <v>7.8557900441643458</v>
      </c>
      <c r="I4">
        <v>3</v>
      </c>
    </row>
    <row r="5" spans="1:9">
      <c r="A5" t="str">
        <f>'Dividend Capture -Fact Sheet'!C19</f>
        <v>Class A</v>
      </c>
      <c r="B5" s="481">
        <f>'Dividend Capture -Fact Sheet'!D19</f>
        <v>15.74</v>
      </c>
      <c r="C5" s="481">
        <f>'Dividend Capture -Fact Sheet'!E19</f>
        <v>16.099498785058298</v>
      </c>
      <c r="D5" s="481">
        <f>'Dividend Capture -Fact Sheet'!F19</f>
        <v>15.740702606976647</v>
      </c>
      <c r="E5" s="481">
        <f>'Dividend Capture -Fact Sheet'!G19</f>
        <v>4.1000771002803083</v>
      </c>
      <c r="F5" s="481">
        <f>'Dividend Capture -Fact Sheet'!H19</f>
        <v>3.1515127201783955</v>
      </c>
      <c r="G5" s="481">
        <f>'Dividend Capture -Fact Sheet'!I19</f>
        <v>5.6973683075754122</v>
      </c>
      <c r="H5" s="481">
        <f>'Dividend Capture -Fact Sheet'!J19</f>
        <v>5.35</v>
      </c>
      <c r="I5">
        <v>4</v>
      </c>
    </row>
    <row r="6" spans="1:9">
      <c r="A6" t="str">
        <f>'Dividend Capture -Fact Sheet'!C20</f>
        <v>Class C</v>
      </c>
      <c r="B6" s="481">
        <f>'Dividend Capture -Fact Sheet'!D20</f>
        <v>14.875713318502722</v>
      </c>
      <c r="C6" s="481">
        <f>'Dividend Capture -Fact Sheet'!E20</f>
        <v>15.14</v>
      </c>
      <c r="D6" s="481">
        <f>'Dividend Capture -Fact Sheet'!F20</f>
        <v>14.88</v>
      </c>
      <c r="E6" s="481">
        <f>'Dividend Capture -Fact Sheet'!G20</f>
        <v>3.31</v>
      </c>
      <c r="F6" s="481">
        <f>'Dividend Capture -Fact Sheet'!H20</f>
        <v>2.4811964300171185</v>
      </c>
      <c r="G6" s="481">
        <f>'Dividend Capture -Fact Sheet'!I20</f>
        <v>4.996154774392636</v>
      </c>
      <c r="H6" s="481">
        <f>'Dividend Capture -Fact Sheet'!J20</f>
        <v>4.4728229013300869</v>
      </c>
      <c r="I6">
        <v>5</v>
      </c>
    </row>
    <row r="7" spans="1:9">
      <c r="A7" t="s">
        <v>158</v>
      </c>
      <c r="B7" s="481">
        <f>'Dividend Capture -Fact Sheet'!D21</f>
        <v>10.17</v>
      </c>
      <c r="C7" s="481">
        <f>'Dividend Capture -Fact Sheet'!E21</f>
        <v>10.58</v>
      </c>
      <c r="D7" s="481">
        <f>'Dividend Capture -Fact Sheet'!F21</f>
        <v>10.17</v>
      </c>
      <c r="E7" s="481">
        <f>'Dividend Capture -Fact Sheet'!G21</f>
        <v>2.42</v>
      </c>
      <c r="F7" s="481">
        <f>'Dividend Capture -Fact Sheet'!H21</f>
        <v>2.15</v>
      </c>
      <c r="G7" s="481">
        <f>'Dividend Capture -Fact Sheet'!I21</f>
        <v>5.19</v>
      </c>
      <c r="H7" s="481">
        <f>'Dividend Capture -Fact Sheet'!J21</f>
        <v>5.09</v>
      </c>
      <c r="I7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B9BA-1438-4A57-81F7-F5BB6CA4C303}">
  <sheetPr>
    <tabColor rgb="FFC00000"/>
  </sheetPr>
  <dimension ref="A1:E11"/>
  <sheetViews>
    <sheetView workbookViewId="0">
      <selection activeCell="D3" sqref="D3"/>
    </sheetView>
  </sheetViews>
  <sheetFormatPr defaultRowHeight="14.4"/>
  <cols>
    <col min="1" max="1" width="31.44140625" bestFit="1" customWidth="1"/>
    <col min="3" max="3" width="22" bestFit="1" customWidth="1"/>
    <col min="4" max="4" width="16.109375" bestFit="1" customWidth="1"/>
  </cols>
  <sheetData>
    <row r="1" spans="1:5">
      <c r="A1" t="s">
        <v>118</v>
      </c>
      <c r="B1" t="s">
        <v>49</v>
      </c>
      <c r="C1" t="s">
        <v>116</v>
      </c>
      <c r="D1" t="s">
        <v>96</v>
      </c>
      <c r="E1" t="s">
        <v>117</v>
      </c>
    </row>
    <row r="2" spans="1:5">
      <c r="A2" t="s">
        <v>119</v>
      </c>
      <c r="B2" s="373">
        <f>'Dividend Capture -Fact Sheet'!D24</f>
        <v>0.16249004877281314</v>
      </c>
      <c r="C2" s="373">
        <f>'Dividend Capture -Fact Sheet'!F24</f>
        <v>2.9201566783644051E-2</v>
      </c>
      <c r="D2" s="373" t="str">
        <f>'Dividend Capture -Fact Sheet'!G24</f>
        <v>BB COMP</v>
      </c>
      <c r="E2">
        <v>1</v>
      </c>
    </row>
    <row r="3" spans="1:5">
      <c r="A3" t="s">
        <v>120</v>
      </c>
      <c r="B3" t="s">
        <v>126</v>
      </c>
      <c r="C3" t="s">
        <v>126</v>
      </c>
      <c r="D3" t="s">
        <v>126</v>
      </c>
      <c r="E3">
        <v>2</v>
      </c>
    </row>
    <row r="4" spans="1:5">
      <c r="A4" t="s">
        <v>121</v>
      </c>
      <c r="B4" t="s">
        <v>126</v>
      </c>
      <c r="C4" t="s">
        <v>126</v>
      </c>
      <c r="D4" t="s">
        <v>126</v>
      </c>
      <c r="E4">
        <v>3</v>
      </c>
    </row>
    <row r="5" spans="1:5">
      <c r="A5" t="s">
        <v>15</v>
      </c>
      <c r="B5" t="s">
        <v>126</v>
      </c>
      <c r="C5" t="s">
        <v>126</v>
      </c>
      <c r="D5" t="s">
        <v>126</v>
      </c>
      <c r="E5">
        <v>4</v>
      </c>
    </row>
    <row r="6" spans="1:5">
      <c r="A6" t="s">
        <v>122</v>
      </c>
      <c r="B6" t="s">
        <v>126</v>
      </c>
      <c r="C6" t="s">
        <v>126</v>
      </c>
      <c r="D6" t="s">
        <v>126</v>
      </c>
      <c r="E6">
        <v>5</v>
      </c>
    </row>
    <row r="7" spans="1:5">
      <c r="A7" t="s">
        <v>123</v>
      </c>
      <c r="B7" t="s">
        <v>126</v>
      </c>
      <c r="C7" t="s">
        <v>126</v>
      </c>
      <c r="D7" t="s">
        <v>126</v>
      </c>
      <c r="E7">
        <v>6</v>
      </c>
    </row>
    <row r="8" spans="1:5">
      <c r="A8" t="s">
        <v>124</v>
      </c>
      <c r="B8" t="s">
        <v>126</v>
      </c>
      <c r="C8" t="s">
        <v>126</v>
      </c>
      <c r="D8" t="s">
        <v>126</v>
      </c>
      <c r="E8">
        <v>7</v>
      </c>
    </row>
    <row r="9" spans="1:5">
      <c r="A9" t="s">
        <v>125</v>
      </c>
      <c r="B9" t="s">
        <v>126</v>
      </c>
      <c r="C9" t="s">
        <v>126</v>
      </c>
      <c r="D9" t="s">
        <v>126</v>
      </c>
      <c r="E9">
        <v>8</v>
      </c>
    </row>
    <row r="10" spans="1:5">
      <c r="A10" t="s">
        <v>18</v>
      </c>
      <c r="B10" t="s">
        <v>126</v>
      </c>
      <c r="C10" t="s">
        <v>126</v>
      </c>
      <c r="D10" t="s">
        <v>126</v>
      </c>
      <c r="E10">
        <v>9</v>
      </c>
    </row>
    <row r="11" spans="1:5">
      <c r="B11" s="3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B771-9266-4BCF-AFCF-A47BE3B1AC90}">
  <sheetPr>
    <tabColor rgb="FFC00000"/>
  </sheetPr>
  <dimension ref="A1:C11"/>
  <sheetViews>
    <sheetView workbookViewId="0">
      <selection activeCell="A2" sqref="A2"/>
    </sheetView>
  </sheetViews>
  <sheetFormatPr defaultRowHeight="14.4"/>
  <cols>
    <col min="1" max="1" width="27.6640625" bestFit="1" customWidth="1"/>
    <col min="2" max="2" width="9.109375" style="482"/>
  </cols>
  <sheetData>
    <row r="1" spans="1:3">
      <c r="A1" t="s">
        <v>118</v>
      </c>
      <c r="B1" s="482" t="s">
        <v>127</v>
      </c>
      <c r="C1" t="s">
        <v>117</v>
      </c>
    </row>
    <row r="2" spans="1:3">
      <c r="A2" s="374" t="str">
        <f>'Dividend Capture -Fact Sheet'!N5</f>
        <v>Cash</v>
      </c>
      <c r="B2" s="482">
        <f>'Dividend Capture -Fact Sheet'!O5</f>
        <v>0.1181</v>
      </c>
      <c r="C2">
        <v>1</v>
      </c>
    </row>
    <row r="3" spans="1:3">
      <c r="A3" s="374" t="str">
        <f>'Dividend Capture -Fact Sheet'!N6</f>
        <v>Johnson &amp; Johnson</v>
      </c>
      <c r="B3" s="482">
        <f>'Dividend Capture -Fact Sheet'!O6</f>
        <v>3.7307017466614127E-2</v>
      </c>
      <c r="C3">
        <v>2</v>
      </c>
    </row>
    <row r="4" spans="1:3">
      <c r="A4" s="374" t="str">
        <f>'Dividend Capture -Fact Sheet'!N7</f>
        <v>JPMorgan Chase &amp; Co</v>
      </c>
      <c r="B4" s="482">
        <f>'Dividend Capture -Fact Sheet'!O7</f>
        <v>3.5286095408314198E-2</v>
      </c>
      <c r="C4">
        <v>3</v>
      </c>
    </row>
    <row r="5" spans="1:3">
      <c r="A5" s="374" t="str">
        <f>'Dividend Capture -Fact Sheet'!N8</f>
        <v>Comcast Corp</v>
      </c>
      <c r="B5" s="482">
        <f>'Dividend Capture -Fact Sheet'!O8</f>
        <v>2.979201488265832E-2</v>
      </c>
      <c r="C5">
        <v>4</v>
      </c>
    </row>
    <row r="6" spans="1:3">
      <c r="A6" s="374" t="str">
        <f>'Dividend Capture -Fact Sheet'!N9</f>
        <v>Verizon Communications Inc</v>
      </c>
      <c r="B6" s="482">
        <f>'Dividend Capture -Fact Sheet'!O9</f>
        <v>2.9216355151848197E-2</v>
      </c>
      <c r="C6">
        <v>5</v>
      </c>
    </row>
    <row r="7" spans="1:3">
      <c r="A7" s="374" t="str">
        <f>'Dividend Capture -Fact Sheet'!Q5</f>
        <v>Pfizer Inc</v>
      </c>
      <c r="B7" s="482">
        <f>'Dividend Capture -Fact Sheet'!R5</f>
        <v>2.9114692877869146E-2</v>
      </c>
      <c r="C7">
        <v>6</v>
      </c>
    </row>
    <row r="8" spans="1:3">
      <c r="A8" s="374" t="str">
        <f>'Dividend Capture -Fact Sheet'!Q6</f>
        <v>Deere &amp; Co</v>
      </c>
      <c r="B8" s="482">
        <f>'Dividend Capture -Fact Sheet'!R6</f>
        <v>2.58747914882826E-2</v>
      </c>
      <c r="C8">
        <v>7</v>
      </c>
    </row>
    <row r="9" spans="1:3">
      <c r="A9" s="374" t="str">
        <f>'Dividend Capture -Fact Sheet'!Q7</f>
        <v>Starbucks Corp</v>
      </c>
      <c r="B9" s="482">
        <f>'Dividend Capture -Fact Sheet'!R7</f>
        <v>2.4434872084609264E-2</v>
      </c>
      <c r="C9">
        <v>8</v>
      </c>
    </row>
    <row r="10" spans="1:3">
      <c r="A10" s="374" t="str">
        <f>'Dividend Capture -Fact Sheet'!Q8</f>
        <v>Procter &amp; Gamble Co/The</v>
      </c>
      <c r="B10" s="482">
        <f>'Dividend Capture -Fact Sheet'!R8</f>
        <v>2.4319248140343235E-2</v>
      </c>
      <c r="C10">
        <v>9</v>
      </c>
    </row>
    <row r="11" spans="1:3">
      <c r="A11" s="374" t="str">
        <f>'Dividend Capture -Fact Sheet'!Q9</f>
        <v>Goldman Sachs Group Inc/The</v>
      </c>
      <c r="B11" s="482">
        <f>'Dividend Capture -Fact Sheet'!R9</f>
        <v>2.2961360218763441E-2</v>
      </c>
      <c r="C11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B21A-53D0-422A-BA77-1AECB0778C01}">
  <sheetPr>
    <tabColor rgb="FFC00000"/>
  </sheetPr>
  <dimension ref="A1:C17"/>
  <sheetViews>
    <sheetView workbookViewId="0"/>
  </sheetViews>
  <sheetFormatPr defaultRowHeight="14.4"/>
  <cols>
    <col min="1" max="1" width="22.5546875" bestFit="1" customWidth="1"/>
    <col min="2" max="2" width="9.109375" style="372"/>
    <col min="3" max="3" width="22" style="372" bestFit="1" customWidth="1"/>
  </cols>
  <sheetData>
    <row r="1" spans="1:3">
      <c r="A1" t="s">
        <v>118</v>
      </c>
      <c r="B1" s="372" t="s">
        <v>63</v>
      </c>
      <c r="C1" s="372" t="s">
        <v>116</v>
      </c>
    </row>
    <row r="2" spans="1:3">
      <c r="A2" s="374" t="str">
        <f>'Dividend Capture -Fact Sheet'!N12</f>
        <v>Financials</v>
      </c>
      <c r="B2" s="372">
        <f>'Dividend Capture -Fact Sheet'!O12*100</f>
        <v>15.890318860648447</v>
      </c>
      <c r="C2" s="372">
        <f>'Dividend Capture -Fact Sheet'!P12*100</f>
        <v>19.2</v>
      </c>
    </row>
    <row r="3" spans="1:3">
      <c r="A3" s="374" t="str">
        <f>'Dividend Capture -Fact Sheet'!N13</f>
        <v>Information Technology</v>
      </c>
      <c r="B3" s="372">
        <f>'Dividend Capture -Fact Sheet'!O13*100</f>
        <v>13.624465642868433</v>
      </c>
      <c r="C3" s="372">
        <f>'Dividend Capture -Fact Sheet'!P13*100</f>
        <v>11.600000000000001</v>
      </c>
    </row>
    <row r="4" spans="1:3">
      <c r="A4" s="374" t="str">
        <f>'Dividend Capture -Fact Sheet'!N14</f>
        <v>Health Care</v>
      </c>
      <c r="B4" s="372">
        <f>'Dividend Capture -Fact Sheet'!O14*100</f>
        <v>12.694601821723575</v>
      </c>
      <c r="C4" s="372">
        <f>'Dividend Capture -Fact Sheet'!P14*100</f>
        <v>15.2</v>
      </c>
    </row>
    <row r="5" spans="1:3">
      <c r="A5" s="374" t="str">
        <f>'Dividend Capture -Fact Sheet'!N15</f>
        <v>Cash</v>
      </c>
      <c r="B5" s="372">
        <f>'Dividend Capture -Fact Sheet'!O15*100</f>
        <v>11.814101534575988</v>
      </c>
      <c r="C5" s="372">
        <f>'Dividend Capture -Fact Sheet'!P15*100</f>
        <v>0</v>
      </c>
    </row>
    <row r="6" spans="1:3">
      <c r="A6" s="374" t="str">
        <f>'Dividend Capture -Fact Sheet'!N16</f>
        <v>Industrials</v>
      </c>
      <c r="B6" s="372">
        <f>'Dividend Capture -Fact Sheet'!O16*100</f>
        <v>11.51079662352176</v>
      </c>
      <c r="C6" s="372">
        <f>'Dividend Capture -Fact Sheet'!P16*100</f>
        <v>11.700000000000001</v>
      </c>
    </row>
    <row r="7" spans="1:3">
      <c r="A7" s="374" t="str">
        <f>'Dividend Capture -Fact Sheet'!N17</f>
        <v>Communication Services</v>
      </c>
      <c r="B7" s="372">
        <f>'Dividend Capture -Fact Sheet'!O17*100</f>
        <v>7.9822029367129774</v>
      </c>
      <c r="C7" s="372">
        <f>'Dividend Capture -Fact Sheet'!P17*100</f>
        <v>7.3</v>
      </c>
    </row>
    <row r="8" spans="1:3">
      <c r="A8" s="374" t="str">
        <f>'Dividend Capture -Fact Sheet'!N18</f>
        <v>Consumer Discretionary</v>
      </c>
      <c r="B8" s="372">
        <f>'Dividend Capture -Fact Sheet'!O18*100</f>
        <v>7.7912288581129276</v>
      </c>
      <c r="C8" s="372">
        <f>'Dividend Capture -Fact Sheet'!P18*100</f>
        <v>7.6</v>
      </c>
    </row>
    <row r="9" spans="1:3">
      <c r="A9" s="374" t="str">
        <f>'Dividend Capture -Fact Sheet'!N19</f>
        <v>Consumer Staples</v>
      </c>
      <c r="B9" s="372">
        <f>'Dividend Capture -Fact Sheet'!O19*100</f>
        <v>5.5933480486713272</v>
      </c>
      <c r="C9" s="372">
        <f>'Dividend Capture -Fact Sheet'!P19*100</f>
        <v>9.8000000000000007</v>
      </c>
    </row>
    <row r="10" spans="1:3">
      <c r="A10" s="374" t="str">
        <f>'Dividend Capture -Fact Sheet'!N20</f>
        <v>Utilities</v>
      </c>
      <c r="B10" s="372">
        <f>'Dividend Capture -Fact Sheet'!O20*100</f>
        <v>3.9429135464382719</v>
      </c>
      <c r="C10" s="372">
        <f>'Dividend Capture -Fact Sheet'!P20*100</f>
        <v>5.3</v>
      </c>
    </row>
    <row r="11" spans="1:3">
      <c r="A11" s="374" t="str">
        <f>'Dividend Capture -Fact Sheet'!N21</f>
        <v>Energy</v>
      </c>
      <c r="B11" s="372">
        <f>'Dividend Capture -Fact Sheet'!O21*100</f>
        <v>2.9164118426589685</v>
      </c>
      <c r="C11" s="372">
        <f>'Dividend Capture -Fact Sheet'!P21*100</f>
        <v>4.8</v>
      </c>
    </row>
    <row r="12" spans="1:3">
      <c r="A12" s="374" t="str">
        <f>'Dividend Capture -Fact Sheet'!N22</f>
        <v>Materials</v>
      </c>
      <c r="B12" s="372">
        <f>'Dividend Capture -Fact Sheet'!O22*100</f>
        <v>2.9068964743863628</v>
      </c>
      <c r="C12" s="372">
        <f>'Dividend Capture -Fact Sheet'!P22*100</f>
        <v>3.5000000000000004</v>
      </c>
    </row>
    <row r="13" spans="1:3">
      <c r="A13" s="374" t="str">
        <f>'Dividend Capture -Fact Sheet'!N23</f>
        <v>Real Estate</v>
      </c>
      <c r="B13" s="372">
        <f>'Dividend Capture -Fact Sheet'!O23*100</f>
        <v>2.4534227674272291</v>
      </c>
      <c r="C13" s="372">
        <f>'Dividend Capture -Fact Sheet'!P23*100</f>
        <v>4</v>
      </c>
    </row>
    <row r="14" spans="1:3">
      <c r="A14" s="374" t="str">
        <f>'Dividend Capture -Fact Sheet'!N24</f>
        <v>Options</v>
      </c>
      <c r="B14" s="372">
        <f>'Dividend Capture -Fact Sheet'!O24*100</f>
        <v>0</v>
      </c>
      <c r="C14" s="372">
        <f>'Dividend Capture -Fact Sheet'!P24*100</f>
        <v>0</v>
      </c>
    </row>
    <row r="15" spans="1:3">
      <c r="A15" s="374"/>
    </row>
    <row r="16" spans="1:3">
      <c r="A16" s="374"/>
    </row>
    <row r="17" spans="1:1">
      <c r="A17" s="374"/>
    </row>
  </sheetData>
  <autoFilter ref="A1:C15" xr:uid="{258C9660-A7AE-48C1-8320-DCE07CAD6F2C}">
    <sortState xmlns:xlrd2="http://schemas.microsoft.com/office/spreadsheetml/2017/richdata2" ref="A2:C15">
      <sortCondition descending="1" ref="B1:B15"/>
    </sortState>
  </autoFilter>
  <sortState xmlns:xlrd2="http://schemas.microsoft.com/office/spreadsheetml/2017/richdata2" ref="A2:C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Dividend Capture -INPUTS</vt:lpstr>
      <vt:lpstr>Dividend Capture - DATA</vt:lpstr>
      <vt:lpstr>DATA - Since Change</vt:lpstr>
      <vt:lpstr>Dividend Capture -Fact Sheet</vt:lpstr>
      <vt:lpstr>HDC_EXPORT_10KCHART</vt:lpstr>
      <vt:lpstr>HDC_EXPORT_PerformanceTable</vt:lpstr>
      <vt:lpstr>HDC_EXPORT_Perf&amp;RiskStats</vt:lpstr>
      <vt:lpstr>HDC_EXPORT_Top10Holdings</vt:lpstr>
      <vt:lpstr>HDC_EXPORT_SectorAllocation</vt:lpstr>
      <vt:lpstr>HDC_EXPORT PortfolioStats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cp:lastPrinted>2016-01-31T05:04:26Z</cp:lastPrinted>
  <dcterms:created xsi:type="dcterms:W3CDTF">2016-01-20T10:33:46Z</dcterms:created>
  <dcterms:modified xsi:type="dcterms:W3CDTF">2021-01-06T14:47:04Z</dcterms:modified>
</cp:coreProperties>
</file>