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EIX\"/>
    </mc:Choice>
  </mc:AlternateContent>
  <xr:revisionPtr revIDLastSave="0" documentId="13_ncr:1_{FE519887-22CE-4F00-969D-46D27FBE7CBA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INSTITUTIONAL FACT SHEET" sheetId="3" r:id="rId1"/>
    <sheet name="Data" sheetId="1" r:id="rId2"/>
    <sheet name="EIX_I_GrowthOf10k" sheetId="4" r:id="rId3"/>
    <sheet name="EIX_I_PerformanceTable" sheetId="5" r:id="rId4"/>
    <sheet name="EIX_I_MonthlyPerformance" sheetId="6" r:id="rId5"/>
    <sheet name="EIX_I_Perf&amp;RiskStats" sheetId="7" r:id="rId6"/>
  </sheets>
  <externalReferences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6" l="1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A53" i="4"/>
  <c r="B53" i="4"/>
  <c r="C53" i="4"/>
  <c r="A54" i="4"/>
  <c r="B54" i="4"/>
  <c r="C54" i="4"/>
  <c r="A55" i="4"/>
  <c r="B55" i="4"/>
  <c r="C55" i="4"/>
  <c r="A56" i="4"/>
  <c r="B56" i="4"/>
  <c r="C56" i="4"/>
  <c r="U27" i="1"/>
  <c r="U26" i="1"/>
  <c r="V25" i="1"/>
  <c r="U25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V23" i="1"/>
  <c r="U23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E15" i="1"/>
  <c r="F14" i="1"/>
  <c r="E14" i="1"/>
  <c r="O5" i="1"/>
  <c r="B36" i="3"/>
  <c r="B35" i="3"/>
  <c r="B34" i="3"/>
  <c r="C33" i="3"/>
  <c r="B33" i="3"/>
  <c r="C32" i="3"/>
  <c r="B32" i="3"/>
  <c r="C31" i="3"/>
  <c r="B31" i="3"/>
  <c r="C30" i="3"/>
  <c r="B30" i="3"/>
  <c r="V26" i="3"/>
  <c r="U26" i="3"/>
  <c r="T26" i="3"/>
  <c r="S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K21" i="3"/>
  <c r="J21" i="3"/>
  <c r="I21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B61" i="1" l="1"/>
  <c r="A50" i="4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O6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P6" i="1"/>
  <c r="P5" i="1"/>
  <c r="A47" i="4"/>
  <c r="G2" i="5"/>
  <c r="G3" i="5"/>
  <c r="P7" i="1" l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O7" i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A51" i="4"/>
  <c r="B62" i="1"/>
  <c r="A48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A3" i="6"/>
  <c r="A4" i="6"/>
  <c r="A5" i="6"/>
  <c r="A6" i="6"/>
  <c r="A2" i="6"/>
  <c r="E52" i="1" l="1"/>
  <c r="E53" i="1" s="1"/>
  <c r="E54" i="1" s="1"/>
  <c r="E55" i="1" s="1"/>
  <c r="E56" i="1" s="1"/>
  <c r="E57" i="1" s="1"/>
  <c r="E58" i="1" s="1"/>
  <c r="E59" i="1" s="1"/>
  <c r="E60" i="1" s="1"/>
  <c r="O8" i="1"/>
  <c r="B63" i="1"/>
  <c r="B64" i="1" s="1"/>
  <c r="B65" i="1" s="1"/>
  <c r="B66" i="1" s="1"/>
  <c r="A52" i="4"/>
  <c r="F52" i="1"/>
  <c r="F53" i="1" s="1"/>
  <c r="F54" i="1" s="1"/>
  <c r="F55" i="1" s="1"/>
  <c r="F56" i="1" s="1"/>
  <c r="F57" i="1" s="1"/>
  <c r="F58" i="1" s="1"/>
  <c r="F59" i="1" s="1"/>
  <c r="F60" i="1" s="1"/>
  <c r="P8" i="1"/>
  <c r="A49" i="4"/>
  <c r="A44" i="4"/>
  <c r="A45" i="4"/>
  <c r="A46" i="4"/>
  <c r="C50" i="4" l="1"/>
  <c r="F61" i="1"/>
  <c r="E61" i="1"/>
  <c r="B50" i="4"/>
  <c r="A1" i="5"/>
  <c r="B1" i="5"/>
  <c r="C1" i="5"/>
  <c r="D1" i="5"/>
  <c r="E1" i="5"/>
  <c r="F1" i="5"/>
  <c r="A2" i="5"/>
  <c r="B2" i="5"/>
  <c r="C2" i="5"/>
  <c r="D2" i="5"/>
  <c r="E2" i="5"/>
  <c r="F2" i="5"/>
  <c r="A3" i="5"/>
  <c r="B3" i="5"/>
  <c r="C3" i="5"/>
  <c r="D3" i="5"/>
  <c r="E3" i="5"/>
  <c r="F3" i="5"/>
  <c r="F62" i="1" l="1"/>
  <c r="C51" i="4"/>
  <c r="B51" i="4"/>
  <c r="E62" i="1"/>
  <c r="C47" i="4"/>
  <c r="B44" i="4"/>
  <c r="C44" i="4"/>
  <c r="C2" i="7"/>
  <c r="C3" i="7"/>
  <c r="C4" i="7"/>
  <c r="C5" i="7"/>
  <c r="C6" i="7"/>
  <c r="C7" i="7"/>
  <c r="C8" i="7"/>
  <c r="B3" i="7"/>
  <c r="B4" i="7"/>
  <c r="B5" i="7"/>
  <c r="B6" i="7"/>
  <c r="B7" i="7"/>
  <c r="B8" i="7"/>
  <c r="B2" i="7"/>
  <c r="A3" i="7"/>
  <c r="A4" i="7"/>
  <c r="A5" i="7"/>
  <c r="A6" i="7"/>
  <c r="A7" i="7"/>
  <c r="A8" i="7"/>
  <c r="A2" i="7"/>
  <c r="M1" i="6"/>
  <c r="N1" i="6"/>
  <c r="B1" i="6"/>
  <c r="C1" i="6"/>
  <c r="D1" i="6"/>
  <c r="E1" i="6"/>
  <c r="F1" i="6"/>
  <c r="G1" i="6"/>
  <c r="H1" i="6"/>
  <c r="I1" i="6"/>
  <c r="J1" i="6"/>
  <c r="K1" i="6"/>
  <c r="L1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A38" i="4"/>
  <c r="A39" i="4"/>
  <c r="A40" i="4"/>
  <c r="A41" i="4"/>
  <c r="A42" i="4"/>
  <c r="A43" i="4"/>
  <c r="A33" i="4"/>
  <c r="A34" i="4"/>
  <c r="A35" i="4"/>
  <c r="A36" i="4"/>
  <c r="A3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63" i="1" l="1"/>
  <c r="B52" i="4"/>
  <c r="F63" i="1"/>
  <c r="C52" i="4"/>
  <c r="B45" i="4"/>
  <c r="C48" i="4"/>
  <c r="C45" i="4"/>
  <c r="P9" i="1" l="1"/>
  <c r="F64" i="1"/>
  <c r="F65" i="1" s="1"/>
  <c r="F66" i="1" s="1"/>
  <c r="O9" i="1"/>
  <c r="E64" i="1"/>
  <c r="E65" i="1" s="1"/>
  <c r="E66" i="1" s="1"/>
  <c r="C49" i="4"/>
  <c r="B46" i="4"/>
  <c r="C46" i="4"/>
  <c r="N28" i="1" l="1"/>
  <c r="P28" i="1" s="1"/>
  <c r="V22" i="1" s="1"/>
  <c r="V24" i="1" s="1"/>
  <c r="N27" i="1"/>
  <c r="P27" i="1" s="1"/>
  <c r="N26" i="1"/>
  <c r="P26" i="1" s="1"/>
  <c r="N23" i="1"/>
  <c r="P23" i="1" s="1"/>
  <c r="N25" i="1"/>
  <c r="P25" i="1" s="1"/>
  <c r="N24" i="1"/>
  <c r="P24" i="1" s="1"/>
  <c r="P10" i="1"/>
  <c r="M23" i="1"/>
  <c r="O23" i="1" s="1"/>
  <c r="M25" i="1"/>
  <c r="O25" i="1" s="1"/>
  <c r="M28" i="1"/>
  <c r="O28" i="1" s="1"/>
  <c r="U22" i="1" s="1"/>
  <c r="M27" i="1"/>
  <c r="O27" i="1" s="1"/>
  <c r="M26" i="1"/>
  <c r="O26" i="1" s="1"/>
  <c r="M24" i="1"/>
  <c r="O24" i="1" s="1"/>
  <c r="O10" i="1"/>
  <c r="B47" i="4"/>
  <c r="U28" i="1" l="1"/>
  <c r="U24" i="1"/>
  <c r="B48" i="4"/>
  <c r="B49" i="4" l="1"/>
</calcChain>
</file>

<file path=xl/sharedStrings.xml><?xml version="1.0" encoding="utf-8"?>
<sst xmlns="http://schemas.openxmlformats.org/spreadsheetml/2006/main" count="86" uniqueCount="54">
  <si>
    <t>NET of FEES</t>
  </si>
  <si>
    <t>Index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</si>
  <si>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</si>
  <si>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</si>
  <si>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</si>
  <si>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</si>
  <si>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</si>
  <si>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</si>
  <si>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</si>
  <si>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</si>
  <si>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</si>
  <si>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</si>
  <si>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</si>
  <si>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</si>
  <si>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YTD</t>
  </si>
  <si>
    <t>Agg</t>
  </si>
  <si>
    <t>Ann</t>
  </si>
  <si>
    <t>Annualized if greater than a year</t>
  </si>
  <si>
    <t>Share Class/Benchmark</t>
  </si>
  <si>
    <t>1 Year</t>
  </si>
  <si>
    <t>Since Inception*</t>
  </si>
  <si>
    <t>MONTHLY PERFORMANCE (%)</t>
  </si>
  <si>
    <t>Apr</t>
  </si>
  <si>
    <t>Jun</t>
  </si>
  <si>
    <t>Jul</t>
  </si>
  <si>
    <t>Sep</t>
  </si>
  <si>
    <t>Wickapogue Structured Credit Fund</t>
  </si>
  <si>
    <t>Barclays U.S. Agg. Bond TR Index</t>
  </si>
  <si>
    <t>*Inception: 11/1/2016</t>
  </si>
  <si>
    <t>QTD</t>
  </si>
  <si>
    <t>2 Years</t>
  </si>
  <si>
    <t>Annualized Return</t>
  </si>
  <si>
    <t>Standard Deviation</t>
  </si>
  <si>
    <t>Number of Negative Months</t>
  </si>
  <si>
    <t>Beta</t>
  </si>
  <si>
    <t>R-Squared</t>
  </si>
  <si>
    <t>Alpha</t>
  </si>
  <si>
    <t>Rf:</t>
  </si>
  <si>
    <t>Sharpe Ratio</t>
  </si>
  <si>
    <t>Wickapogue Structured Credit Fund (Net)</t>
  </si>
  <si>
    <r>
      <t xml:space="preserve">Alpha </t>
    </r>
    <r>
      <rPr>
        <sz val="7"/>
        <color rgb="FF000000"/>
        <rFont val="Roboto Condensed"/>
      </rPr>
      <t>(vs. Barclays Agg)</t>
    </r>
  </si>
  <si>
    <r>
      <t xml:space="preserve">Beta </t>
    </r>
    <r>
      <rPr>
        <sz val="7"/>
        <rFont val="Roboto Condensed"/>
      </rPr>
      <t>(vs. Barclays Agg)</t>
    </r>
  </si>
  <si>
    <t>Number of Down Months</t>
  </si>
  <si>
    <t>Barclays Agg</t>
  </si>
  <si>
    <t>Date</t>
  </si>
  <si>
    <t>ID</t>
  </si>
  <si>
    <t>Year</t>
  </si>
  <si>
    <t>Label</t>
  </si>
  <si>
    <t>3 Years</t>
  </si>
  <si>
    <t>Barclays</t>
  </si>
  <si>
    <t>Since Inception</t>
  </si>
  <si>
    <r>
      <t xml:space="preserve">R-squared </t>
    </r>
    <r>
      <rPr>
        <sz val="7"/>
        <rFont val="Roboto Condensed"/>
      </rPr>
      <t>(vs. Barclays Agg)</t>
    </r>
  </si>
  <si>
    <r>
      <t xml:space="preserve">Performance (%): </t>
    </r>
    <r>
      <rPr>
        <sz val="9"/>
        <color theme="1"/>
        <rFont val="Calibri"/>
        <family val="2"/>
        <charset val="1"/>
        <scheme val="minor"/>
      </rPr>
      <t>Ending March 31, 2021</t>
    </r>
  </si>
  <si>
    <r>
      <t xml:space="preserve">Performance &amp; Risk Statistics: </t>
    </r>
    <r>
      <rPr>
        <sz val="8"/>
        <rFont val="Arial"/>
        <family val="2"/>
        <charset val="1"/>
      </rPr>
      <t>as of March 31,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</si>
</sst>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70BA9"/>
      <name val="Calibri"/>
      <family val="2"/>
      <scheme val="minor"/>
    </font>
    <font>
      <sz val="8"/>
      <color rgb="FF070BA9"/>
      <name val="Calibri"/>
      <family val="2"/>
      <scheme val="minor"/>
    </font>
    <font>
      <i/>
      <sz val="6"/>
      <color rgb="FF070BA9"/>
      <name val="Times New Roman"/>
      <family val="1"/>
    </font>
    <font>
      <sz val="11"/>
      <color rgb="FF002060"/>
      <name val="Calibri"/>
      <family val="2"/>
      <scheme val="minor"/>
    </font>
    <font>
      <sz val="9"/>
      <color rgb="FF070BA9"/>
      <name val="Times New Roman"/>
      <family val="1"/>
    </font>
    <font>
      <b/>
      <sz val="9"/>
      <color rgb="FF070BA9"/>
      <name val="Times New Roman"/>
      <family val="1"/>
    </font>
    <font>
      <i/>
      <sz val="9"/>
      <color rgb="FF070BA9"/>
      <name val="Times New Roman"/>
      <family val="1"/>
    </font>
    <font>
      <sz val="9"/>
      <color theme="1"/>
      <name val="Calibri"/>
      <family val="2"/>
      <charset val="1"/>
      <scheme val="minor"/>
    </font>
    <font>
      <b/>
      <sz val="10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.5"/>
      <color rgb="FF000000"/>
      <name val="Roboto Condensed Light"/>
    </font>
    <font>
      <b/>
      <sz val="9"/>
      <color rgb="FF000000"/>
      <name val="Proxima Nova Rg"/>
      <family val="3"/>
    </font>
    <font>
      <sz val="18"/>
      <name val="Arial"/>
      <family val="2"/>
    </font>
    <font>
      <b/>
      <sz val="6.5"/>
      <color rgb="FF000000"/>
      <name val="Helvetica LT Std"/>
      <family val="2"/>
    </font>
    <font>
      <b/>
      <sz val="6.5"/>
      <color rgb="FFFFFFFF"/>
      <name val="Helvetica LT Std"/>
      <family val="2"/>
    </font>
    <font>
      <b/>
      <sz val="7.5"/>
      <color rgb="FF000000"/>
      <name val="Trade Gothic LT Std"/>
      <family val="3"/>
    </font>
    <font>
      <sz val="7.5"/>
      <color rgb="FF000000"/>
      <name val="Trade Gothic LT Std Light"/>
      <family val="3"/>
    </font>
    <font>
      <sz val="7.5"/>
      <name val="Trade Gothic LT Std Light"/>
      <family val="3"/>
    </font>
    <font>
      <sz val="8"/>
      <name val="Arial"/>
      <family val="2"/>
      <charset val="1"/>
    </font>
    <font>
      <b/>
      <sz val="8"/>
      <color rgb="FF000000"/>
      <name val="Roboto Condensed"/>
    </font>
    <font>
      <sz val="7"/>
      <name val="Roboto Condensed"/>
    </font>
    <font>
      <sz val="7"/>
      <color rgb="FF000000"/>
      <name val="Roboto Condensed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A3737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 style="medium">
        <color rgb="FFFFFFF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medium">
        <color rgb="FFFFFFFF"/>
      </right>
      <top/>
      <bottom style="thin">
        <color rgb="FF7F7F7F"/>
      </bottom>
      <diagonal/>
    </border>
    <border>
      <left style="medium">
        <color rgb="FFFFFFFF"/>
      </left>
      <right style="medium">
        <color rgb="FFFFFFFF"/>
      </right>
      <top style="thin">
        <color rgb="FF7F7F7F"/>
      </top>
      <bottom style="thin">
        <color rgb="FFA6A6A6"/>
      </bottom>
      <diagonal/>
    </border>
    <border>
      <left style="medium">
        <color rgb="FFFFFFFF"/>
      </left>
      <right style="thin">
        <color rgb="FFBFBFBF"/>
      </right>
      <top style="thin">
        <color rgb="FF7F7F7F"/>
      </top>
      <bottom style="thin">
        <color rgb="FFA6A6A6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F2F2F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5" fillId="0" borderId="0" xfId="0" applyFont="1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7" fillId="0" borderId="5" xfId="1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0" fillId="2" borderId="0" xfId="1" applyNumberFormat="1" applyFont="1" applyFill="1"/>
    <xf numFmtId="0" fontId="10" fillId="0" borderId="0" xfId="0" applyFont="1" applyAlignment="1">
      <alignment horizontal="left" readingOrder="1"/>
    </xf>
    <xf numFmtId="0" fontId="11" fillId="0" borderId="0" xfId="0" applyFont="1" applyAlignment="1">
      <alignment wrapText="1" readingOrder="1"/>
    </xf>
    <xf numFmtId="0" fontId="12" fillId="0" borderId="9" xfId="0" applyFont="1" applyBorder="1" applyAlignment="1">
      <alignment wrapText="1" readingOrder="1"/>
    </xf>
    <xf numFmtId="0" fontId="13" fillId="0" borderId="10" xfId="0" applyFont="1" applyBorder="1" applyAlignment="1">
      <alignment wrapText="1" readingOrder="1"/>
    </xf>
    <xf numFmtId="2" fontId="14" fillId="0" borderId="10" xfId="0" applyNumberFormat="1" applyFont="1" applyBorder="1" applyAlignment="1">
      <alignment wrapText="1" readingOrder="1"/>
    </xf>
    <xf numFmtId="0" fontId="15" fillId="0" borderId="11" xfId="0" applyFont="1" applyBorder="1" applyAlignment="1">
      <alignment wrapText="1" readingOrder="1"/>
    </xf>
    <xf numFmtId="2" fontId="16" fillId="0" borderId="11" xfId="0" applyNumberFormat="1" applyFont="1" applyBorder="1" applyAlignment="1">
      <alignment wrapText="1" readingOrder="1"/>
    </xf>
    <xf numFmtId="0" fontId="19" fillId="3" borderId="16" xfId="0" applyFont="1" applyFill="1" applyBorder="1" applyAlignment="1">
      <alignment vertical="center" wrapText="1" readingOrder="1"/>
    </xf>
    <xf numFmtId="0" fontId="20" fillId="3" borderId="16" xfId="0" applyFont="1" applyFill="1" applyBorder="1" applyAlignment="1">
      <alignment vertical="center" wrapText="1" readingOrder="1"/>
    </xf>
    <xf numFmtId="0" fontId="21" fillId="4" borderId="17" xfId="0" applyFont="1" applyFill="1" applyBorder="1" applyAlignment="1">
      <alignment vertical="center" wrapText="1" readingOrder="1"/>
    </xf>
    <xf numFmtId="2" fontId="23" fillId="5" borderId="11" xfId="0" applyNumberFormat="1" applyFont="1" applyFill="1" applyBorder="1" applyAlignment="1">
      <alignment vertical="center" wrapText="1" readingOrder="1"/>
    </xf>
    <xf numFmtId="2" fontId="23" fillId="3" borderId="11" xfId="0" applyNumberFormat="1" applyFont="1" applyFill="1" applyBorder="1" applyAlignment="1">
      <alignment vertical="center" wrapText="1" readingOrder="1"/>
    </xf>
    <xf numFmtId="0" fontId="22" fillId="3" borderId="18" xfId="0" applyFont="1" applyFill="1" applyBorder="1" applyAlignment="1">
      <alignment vertical="center" wrapText="1" readingOrder="1"/>
    </xf>
    <xf numFmtId="2" fontId="23" fillId="3" borderId="18" xfId="0" applyNumberFormat="1" applyFont="1" applyFill="1" applyBorder="1" applyAlignment="1">
      <alignment vertical="center" wrapText="1" readingOrder="1"/>
    </xf>
    <xf numFmtId="0" fontId="24" fillId="3" borderId="18" xfId="0" applyFont="1" applyFill="1" applyBorder="1" applyAlignment="1">
      <alignment vertical="center" wrapText="1" readingOrder="1"/>
    </xf>
    <xf numFmtId="0" fontId="22" fillId="3" borderId="19" xfId="0" applyFont="1" applyFill="1" applyBorder="1" applyAlignment="1">
      <alignment vertical="center" wrapText="1" readingOrder="1"/>
    </xf>
    <xf numFmtId="2" fontId="23" fillId="3" borderId="19" xfId="0" applyNumberFormat="1" applyFont="1" applyFill="1" applyBorder="1" applyAlignment="1">
      <alignment vertical="center" wrapText="1" readingOrder="1"/>
    </xf>
    <xf numFmtId="2" fontId="23" fillId="5" borderId="19" xfId="0" applyNumberFormat="1" applyFont="1" applyFill="1" applyBorder="1" applyAlignment="1">
      <alignment vertical="center" wrapText="1" readingOrder="1"/>
    </xf>
    <xf numFmtId="9" fontId="3" fillId="0" borderId="0" xfId="1" applyFont="1"/>
    <xf numFmtId="0" fontId="3" fillId="0" borderId="0" xfId="0" applyFont="1"/>
    <xf numFmtId="2" fontId="0" fillId="0" borderId="0" xfId="0" applyNumberFormat="1"/>
    <xf numFmtId="164" fontId="0" fillId="2" borderId="0" xfId="0" applyNumberFormat="1" applyFill="1"/>
    <xf numFmtId="2" fontId="23" fillId="3" borderId="19" xfId="0" applyNumberFormat="1" applyFont="1" applyFill="1" applyBorder="1" applyAlignment="1">
      <alignment horizontal="center" vertical="center" wrapText="1" readingOrder="1"/>
    </xf>
    <xf numFmtId="0" fontId="19" fillId="0" borderId="9" xfId="0" applyFont="1" applyBorder="1" applyAlignment="1">
      <alignment vertical="center" wrapText="1" readingOrder="1"/>
    </xf>
    <xf numFmtId="0" fontId="26" fillId="0" borderId="9" xfId="0" applyFont="1" applyBorder="1" applyAlignment="1">
      <alignment vertical="center" wrapText="1" readingOrder="1"/>
    </xf>
    <xf numFmtId="0" fontId="13" fillId="0" borderId="20" xfId="0" applyFont="1" applyBorder="1" applyAlignment="1">
      <alignment vertical="center" wrapText="1" readingOrder="1"/>
    </xf>
    <xf numFmtId="0" fontId="13" fillId="0" borderId="21" xfId="0" applyFont="1" applyBorder="1" applyAlignment="1">
      <alignment vertical="center" wrapText="1" readingOrder="1"/>
    </xf>
    <xf numFmtId="2" fontId="14" fillId="0" borderId="21" xfId="0" applyNumberFormat="1" applyFont="1" applyBorder="1" applyAlignment="1">
      <alignment vertical="center" wrapText="1" readingOrder="1"/>
    </xf>
    <xf numFmtId="2" fontId="16" fillId="0" borderId="21" xfId="0" applyNumberFormat="1" applyFont="1" applyBorder="1" applyAlignment="1">
      <alignment vertical="center" wrapText="1" readingOrder="1"/>
    </xf>
    <xf numFmtId="0" fontId="13" fillId="0" borderId="22" xfId="0" applyFont="1" applyBorder="1" applyAlignment="1">
      <alignment vertical="center" wrapText="1" readingOrder="1"/>
    </xf>
    <xf numFmtId="2" fontId="16" fillId="0" borderId="22" xfId="0" applyNumberFormat="1" applyFont="1" applyBorder="1" applyAlignment="1">
      <alignment vertical="center" wrapText="1" readingOrder="1"/>
    </xf>
    <xf numFmtId="0" fontId="13" fillId="0" borderId="23" xfId="0" applyFont="1" applyBorder="1" applyAlignment="1">
      <alignment vertical="center" wrapText="1" readingOrder="1"/>
    </xf>
    <xf numFmtId="2" fontId="14" fillId="0" borderId="23" xfId="0" applyNumberFormat="1" applyFont="1" applyBorder="1" applyAlignment="1">
      <alignment vertical="center" wrapText="1" readingOrder="1"/>
    </xf>
    <xf numFmtId="10" fontId="14" fillId="0" borderId="20" xfId="1" applyNumberFormat="1" applyFont="1" applyBorder="1" applyAlignment="1">
      <alignment vertical="center" wrapText="1" readingOrder="1"/>
    </xf>
    <xf numFmtId="10" fontId="14" fillId="0" borderId="23" xfId="1" applyNumberFormat="1" applyFont="1" applyBorder="1" applyAlignment="1">
      <alignment vertical="center" wrapText="1" readingOrder="1"/>
    </xf>
    <xf numFmtId="10" fontId="16" fillId="0" borderId="23" xfId="1" applyNumberFormat="1" applyFont="1" applyBorder="1" applyAlignment="1">
      <alignment vertical="center" wrapText="1" readingOrder="1"/>
    </xf>
    <xf numFmtId="1" fontId="14" fillId="0" borderId="23" xfId="0" applyNumberFormat="1" applyFont="1" applyBorder="1" applyAlignment="1">
      <alignment vertical="center" wrapText="1" readingOrder="1"/>
    </xf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NumberFormat="1"/>
    <xf numFmtId="10" fontId="7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vertical="center" readingOrder="1"/>
    </xf>
    <xf numFmtId="0" fontId="17" fillId="0" borderId="12" xfId="0" applyFont="1" applyBorder="1" applyAlignment="1">
      <alignment wrapText="1" readingOrder="1"/>
    </xf>
    <xf numFmtId="0" fontId="18" fillId="3" borderId="13" xfId="0" applyFont="1" applyFill="1" applyBorder="1" applyAlignment="1">
      <alignment wrapText="1" readingOrder="1"/>
    </xf>
    <xf numFmtId="0" fontId="18" fillId="3" borderId="14" xfId="0" applyFont="1" applyFill="1" applyBorder="1" applyAlignment="1">
      <alignment wrapText="1" readingOrder="1"/>
    </xf>
    <xf numFmtId="0" fontId="18" fillId="3" borderId="15" xfId="0" applyFont="1" applyFill="1" applyBorder="1" applyAlignment="1">
      <alignment wrapText="1" readingOrder="1"/>
    </xf>
    <xf numFmtId="0" fontId="22" fillId="3" borderId="24" xfId="0" applyFont="1" applyFill="1" applyBorder="1" applyAlignment="1">
      <alignment vertical="center" wrapText="1" readingOrder="1"/>
    </xf>
    <xf numFmtId="2" fontId="23" fillId="3" borderId="0" xfId="0" applyNumberFormat="1" applyFont="1" applyFill="1" applyAlignment="1">
      <alignment vertical="center" wrapText="1" readingOrder="1"/>
    </xf>
    <xf numFmtId="2" fontId="23" fillId="5" borderId="25" xfId="0" applyNumberFormat="1" applyFont="1" applyFill="1" applyBorder="1" applyAlignment="1">
      <alignment vertical="center" wrapText="1" readingOrder="1"/>
    </xf>
    <xf numFmtId="0" fontId="22" fillId="3" borderId="0" xfId="0" applyFont="1" applyFill="1" applyAlignment="1">
      <alignment vertical="center" wrapText="1" readingOrder="1"/>
    </xf>
    <xf numFmtId="2" fontId="23" fillId="5" borderId="18" xfId="0" applyNumberFormat="1" applyFont="1" applyFill="1" applyBorder="1" applyAlignment="1">
      <alignment vertical="center" wrapText="1" readingOrder="1"/>
    </xf>
    <xf numFmtId="10" fontId="14" fillId="0" borderId="22" xfId="1" applyNumberFormat="1" applyFont="1" applyBorder="1" applyAlignment="1">
      <alignment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'[2]INSTITUTIONAL FACT SHEET'!$A$5</c:f>
              <c:strCache>
                <c:ptCount val="1"/>
                <c:pt idx="0">
                  <c:v>Wickapogue Structured Credit Fund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[2]Data!$B$12:$B$59</c:f>
              <c:numCache>
                <c:formatCode>General</c:formatCode>
                <c:ptCount val="48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</c:numCache>
            </c:numRef>
          </c:cat>
          <c:val>
            <c:numRef>
              <c:f>[2]Data!$E$12:$E$59</c:f>
              <c:numCache>
                <c:formatCode>General</c:formatCode>
                <c:ptCount val="48"/>
                <c:pt idx="0">
                  <c:v>10000</c:v>
                </c:pt>
                <c:pt idx="1">
                  <c:v>10709</c:v>
                </c:pt>
                <c:pt idx="2">
                  <c:v>11061.326099999998</c:v>
                </c:pt>
                <c:pt idx="3">
                  <c:v>11436.305054789998</c:v>
                </c:pt>
                <c:pt idx="4">
                  <c:v>11716.494528632353</c:v>
                </c:pt>
                <c:pt idx="5">
                  <c:v>12078.534209567091</c:v>
                </c:pt>
                <c:pt idx="6">
                  <c:v>12324.93630744226</c:v>
                </c:pt>
                <c:pt idx="7">
                  <c:v>12735.356686480089</c:v>
                </c:pt>
                <c:pt idx="8">
                  <c:v>13010.440390908059</c:v>
                </c:pt>
                <c:pt idx="9">
                  <c:v>13113.222869996232</c:v>
                </c:pt>
                <c:pt idx="10">
                  <c:v>13312.543857620176</c:v>
                </c:pt>
                <c:pt idx="11">
                  <c:v>13662.663761075586</c:v>
                </c:pt>
                <c:pt idx="12">
                  <c:v>13883.998914005011</c:v>
                </c:pt>
                <c:pt idx="13">
                  <c:v>14042.276501624669</c:v>
                </c:pt>
                <c:pt idx="14">
                  <c:v>14243.081055597901</c:v>
                </c:pt>
                <c:pt idx="15">
                  <c:v>14412.573720159517</c:v>
                </c:pt>
                <c:pt idx="16">
                  <c:v>14519.226765688698</c:v>
                </c:pt>
                <c:pt idx="17">
                  <c:v>14635.380579814208</c:v>
                </c:pt>
                <c:pt idx="18">
                  <c:v>14730.510553582999</c:v>
                </c:pt>
                <c:pt idx="19">
                  <c:v>14835.097178513441</c:v>
                </c:pt>
                <c:pt idx="20">
                  <c:v>14839.547707666994</c:v>
                </c:pt>
                <c:pt idx="21">
                  <c:v>14876.64657693616</c:v>
                </c:pt>
                <c:pt idx="22">
                  <c:v>14997.147414209343</c:v>
                </c:pt>
                <c:pt idx="23">
                  <c:v>15097.628301884544</c:v>
                </c:pt>
                <c:pt idx="24">
                  <c:v>15167.077392073212</c:v>
                </c:pt>
                <c:pt idx="25">
                  <c:v>15201.961670074979</c:v>
                </c:pt>
                <c:pt idx="26">
                  <c:v>15375.264033113835</c:v>
                </c:pt>
                <c:pt idx="27">
                  <c:v>15413.702193196619</c:v>
                </c:pt>
                <c:pt idx="28">
                  <c:v>15529.304959645595</c:v>
                </c:pt>
                <c:pt idx="29">
                  <c:v>15760.691603544314</c:v>
                </c:pt>
                <c:pt idx="30">
                  <c:v>15877.320721410542</c:v>
                </c:pt>
                <c:pt idx="31">
                  <c:v>16088.489087005304</c:v>
                </c:pt>
                <c:pt idx="32">
                  <c:v>16341.078365671288</c:v>
                </c:pt>
                <c:pt idx="33">
                  <c:v>16424.417865336214</c:v>
                </c:pt>
                <c:pt idx="34">
                  <c:v>16652.717273664388</c:v>
                </c:pt>
                <c:pt idx="35">
                  <c:v>16729.319773123243</c:v>
                </c:pt>
                <c:pt idx="36">
                  <c:v>16903.304698763724</c:v>
                </c:pt>
                <c:pt idx="37">
                  <c:v>17018.247170715316</c:v>
                </c:pt>
                <c:pt idx="38">
                  <c:v>17310.961022051622</c:v>
                </c:pt>
                <c:pt idx="39">
                  <c:v>17475.415151761114</c:v>
                </c:pt>
                <c:pt idx="40">
                  <c:v>17931.523487222079</c:v>
                </c:pt>
                <c:pt idx="41">
                  <c:v>16159.888966684537</c:v>
                </c:pt>
                <c:pt idx="42">
                  <c:v>16782.04469190189</c:v>
                </c:pt>
                <c:pt idx="43">
                  <c:v>17144.536857246971</c:v>
                </c:pt>
                <c:pt idx="44">
                  <c:v>17444.566252248795</c:v>
                </c:pt>
                <c:pt idx="45">
                  <c:v>17758.568444789275</c:v>
                </c:pt>
                <c:pt idx="46">
                  <c:v>17945.033413459561</c:v>
                </c:pt>
                <c:pt idx="47">
                  <c:v>18083.210170743201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65-4C2A-B0BF-92189436D861}"/>
            </c:ext>
          </c:extLst>
        </c:ser>
        <c:ser>
          <c:idx val="2"/>
          <c:order val="1"/>
          <c:tx>
            <c:strRef>
              <c:f>'[2]INSTITUTIONAL FACT SHEET'!$A$6</c:f>
              <c:strCache>
                <c:ptCount val="1"/>
                <c:pt idx="0">
                  <c:v>Barclays U.S. Agg. Bond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[2]Data!$B$12:$B$59</c:f>
              <c:numCache>
                <c:formatCode>General</c:formatCode>
                <c:ptCount val="48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</c:numCache>
            </c:numRef>
          </c:cat>
          <c:val>
            <c:numRef>
              <c:f>[2]Data!$F$12:$F$59</c:f>
              <c:numCache>
                <c:formatCode>General</c:formatCode>
                <c:ptCount val="48"/>
                <c:pt idx="0">
                  <c:v>10000</c:v>
                </c:pt>
                <c:pt idx="1">
                  <c:v>9763.4807559117435</c:v>
                </c:pt>
                <c:pt idx="2">
                  <c:v>9777.2336004749159</c:v>
                </c:pt>
                <c:pt idx="3">
                  <c:v>9796.4282180666833</c:v>
                </c:pt>
                <c:pt idx="4">
                  <c:v>9862.2736717126718</c:v>
                </c:pt>
                <c:pt idx="5">
                  <c:v>9857.0792520035593</c:v>
                </c:pt>
                <c:pt idx="6">
                  <c:v>9933.1651330760851</c:v>
                </c:pt>
                <c:pt idx="7">
                  <c:v>10009.597308795883</c:v>
                </c:pt>
                <c:pt idx="8">
                  <c:v>9999.5547640249315</c:v>
                </c:pt>
                <c:pt idx="9">
                  <c:v>10042.594241614721</c:v>
                </c:pt>
                <c:pt idx="10">
                  <c:v>10132.630849906005</c:v>
                </c:pt>
                <c:pt idx="11">
                  <c:v>10084.396952607103</c:v>
                </c:pt>
                <c:pt idx="12">
                  <c:v>10090.234490946868</c:v>
                </c:pt>
                <c:pt idx="13">
                  <c:v>10077.273177006035</c:v>
                </c:pt>
                <c:pt idx="14">
                  <c:v>10123.528247749084</c:v>
                </c:pt>
                <c:pt idx="15">
                  <c:v>10006.925892945483</c:v>
                </c:pt>
                <c:pt idx="16">
                  <c:v>9912.090630256258</c:v>
                </c:pt>
                <c:pt idx="17">
                  <c:v>9975.6604333630148</c:v>
                </c:pt>
                <c:pt idx="18">
                  <c:v>9901.4544375185505</c:v>
                </c:pt>
                <c:pt idx="19">
                  <c:v>9972.0985455624814</c:v>
                </c:pt>
                <c:pt idx="20">
                  <c:v>9959.8298209161967</c:v>
                </c:pt>
                <c:pt idx="21">
                  <c:v>9962.2044127832196</c:v>
                </c:pt>
                <c:pt idx="22">
                  <c:v>10026.318393192838</c:v>
                </c:pt>
                <c:pt idx="23">
                  <c:v>9961.7591768081547</c:v>
                </c:pt>
                <c:pt idx="24">
                  <c:v>9883.0513505491253</c:v>
                </c:pt>
                <c:pt idx="25">
                  <c:v>9942.0203819135259</c:v>
                </c:pt>
                <c:pt idx="26">
                  <c:v>10124.6660730187</c:v>
                </c:pt>
                <c:pt idx="27">
                  <c:v>10232.215296329277</c:v>
                </c:pt>
                <c:pt idx="28">
                  <c:v>10226.278816661719</c:v>
                </c:pt>
                <c:pt idx="29">
                  <c:v>10422.627881666172</c:v>
                </c:pt>
                <c:pt idx="30">
                  <c:v>10425.299297516574</c:v>
                </c:pt>
                <c:pt idx="31">
                  <c:v>10610.369051152669</c:v>
                </c:pt>
                <c:pt idx="32">
                  <c:v>10743.593549025431</c:v>
                </c:pt>
                <c:pt idx="33">
                  <c:v>10767.240526367865</c:v>
                </c:pt>
                <c:pt idx="34">
                  <c:v>11046.255070743051</c:v>
                </c:pt>
                <c:pt idx="35">
                  <c:v>10987.43445137034</c:v>
                </c:pt>
                <c:pt idx="36">
                  <c:v>11020.530325516971</c:v>
                </c:pt>
                <c:pt idx="37">
                  <c:v>11014.890669832792</c:v>
                </c:pt>
                <c:pt idx="38">
                  <c:v>11007.222716928862</c:v>
                </c:pt>
                <c:pt idx="39">
                  <c:v>11219.056099732861</c:v>
                </c:pt>
                <c:pt idx="40">
                  <c:v>11420.995349757593</c:v>
                </c:pt>
                <c:pt idx="41">
                  <c:v>11353.76471752251</c:v>
                </c:pt>
                <c:pt idx="42">
                  <c:v>11555.605026219451</c:v>
                </c:pt>
                <c:pt idx="43">
                  <c:v>11609.379637874739</c:v>
                </c:pt>
                <c:pt idx="44">
                  <c:v>11682.546749777384</c:v>
                </c:pt>
                <c:pt idx="45">
                  <c:v>11857.029781339668</c:v>
                </c:pt>
                <c:pt idx="46">
                  <c:v>11761.304046700308</c:v>
                </c:pt>
                <c:pt idx="47">
                  <c:v>11754.872860393789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565-4C2A-B0BF-92189436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ax val="20000"/>
          <c:min val="8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'[1]INSTITUTIONAL FACT SHEET'!$A$5</c:f>
              <c:strCache>
                <c:ptCount val="1"/>
                <c:pt idx="0">
                  <c:v>Wickapogue Structured Credit Fund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[1]Data!$B$12:$B$62</c:f>
              <c:numCache>
                <c:formatCode>General</c:formatCode>
                <c:ptCount val="51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  <c:pt idx="48">
                  <c:v>44135</c:v>
                </c:pt>
                <c:pt idx="49">
                  <c:v>44165</c:v>
                </c:pt>
                <c:pt idx="50">
                  <c:v>44196</c:v>
                </c:pt>
              </c:numCache>
            </c:numRef>
          </c:cat>
          <c:val>
            <c:numRef>
              <c:f>[1]Data!$E$12:$E$62</c:f>
              <c:numCache>
                <c:formatCode>General</c:formatCode>
                <c:ptCount val="51"/>
                <c:pt idx="0">
                  <c:v>10000</c:v>
                </c:pt>
                <c:pt idx="1">
                  <c:v>10709</c:v>
                </c:pt>
                <c:pt idx="2">
                  <c:v>11061.326099999998</c:v>
                </c:pt>
                <c:pt idx="3">
                  <c:v>11436.305054789998</c:v>
                </c:pt>
                <c:pt idx="4">
                  <c:v>11716.494528632353</c:v>
                </c:pt>
                <c:pt idx="5">
                  <c:v>12078.534209567091</c:v>
                </c:pt>
                <c:pt idx="6">
                  <c:v>12324.93630744226</c:v>
                </c:pt>
                <c:pt idx="7">
                  <c:v>12735.356686480089</c:v>
                </c:pt>
                <c:pt idx="8">
                  <c:v>13010.440390908059</c:v>
                </c:pt>
                <c:pt idx="9">
                  <c:v>13113.222869996232</c:v>
                </c:pt>
                <c:pt idx="10">
                  <c:v>13312.543857620176</c:v>
                </c:pt>
                <c:pt idx="11">
                  <c:v>13662.663761075586</c:v>
                </c:pt>
                <c:pt idx="12">
                  <c:v>13883.998914005011</c:v>
                </c:pt>
                <c:pt idx="13">
                  <c:v>14042.276501624669</c:v>
                </c:pt>
                <c:pt idx="14">
                  <c:v>14243.081055597901</c:v>
                </c:pt>
                <c:pt idx="15">
                  <c:v>14412.573720159517</c:v>
                </c:pt>
                <c:pt idx="16">
                  <c:v>14519.226765688698</c:v>
                </c:pt>
                <c:pt idx="17">
                  <c:v>14635.380579814208</c:v>
                </c:pt>
                <c:pt idx="18">
                  <c:v>14730.510553582999</c:v>
                </c:pt>
                <c:pt idx="19">
                  <c:v>14835.097178513441</c:v>
                </c:pt>
                <c:pt idx="20">
                  <c:v>14839.547707666994</c:v>
                </c:pt>
                <c:pt idx="21">
                  <c:v>14876.64657693616</c:v>
                </c:pt>
                <c:pt idx="22">
                  <c:v>14997.147414209343</c:v>
                </c:pt>
                <c:pt idx="23">
                  <c:v>15097.628301884544</c:v>
                </c:pt>
                <c:pt idx="24">
                  <c:v>15167.077392073212</c:v>
                </c:pt>
                <c:pt idx="25">
                  <c:v>15201.961670074979</c:v>
                </c:pt>
                <c:pt idx="26">
                  <c:v>15375.264033113835</c:v>
                </c:pt>
                <c:pt idx="27">
                  <c:v>15413.702193196619</c:v>
                </c:pt>
                <c:pt idx="28">
                  <c:v>15529.304959645595</c:v>
                </c:pt>
                <c:pt idx="29">
                  <c:v>15760.691603544314</c:v>
                </c:pt>
                <c:pt idx="30">
                  <c:v>15877.320721410542</c:v>
                </c:pt>
                <c:pt idx="31">
                  <c:v>16088.489087005304</c:v>
                </c:pt>
                <c:pt idx="32">
                  <c:v>16341.078365671288</c:v>
                </c:pt>
                <c:pt idx="33">
                  <c:v>16424.417865336214</c:v>
                </c:pt>
                <c:pt idx="34">
                  <c:v>16652.717273664388</c:v>
                </c:pt>
                <c:pt idx="35">
                  <c:v>16729.319773123243</c:v>
                </c:pt>
                <c:pt idx="36">
                  <c:v>16903.304698763724</c:v>
                </c:pt>
                <c:pt idx="37">
                  <c:v>17018.247170715316</c:v>
                </c:pt>
                <c:pt idx="38">
                  <c:v>17310.961022051622</c:v>
                </c:pt>
                <c:pt idx="39">
                  <c:v>17475.415151761114</c:v>
                </c:pt>
                <c:pt idx="40">
                  <c:v>17931.523487222079</c:v>
                </c:pt>
                <c:pt idx="41">
                  <c:v>16159.888966684537</c:v>
                </c:pt>
                <c:pt idx="42">
                  <c:v>16782.04469190189</c:v>
                </c:pt>
                <c:pt idx="43">
                  <c:v>17144.536857246971</c:v>
                </c:pt>
                <c:pt idx="44">
                  <c:v>17444.566252248795</c:v>
                </c:pt>
                <c:pt idx="45">
                  <c:v>17758.568444789275</c:v>
                </c:pt>
                <c:pt idx="46">
                  <c:v>17945.033413459561</c:v>
                </c:pt>
                <c:pt idx="47">
                  <c:v>18083.210170743201</c:v>
                </c:pt>
                <c:pt idx="48">
                  <c:v>18276.700519570153</c:v>
                </c:pt>
                <c:pt idx="49">
                  <c:v>18461.295194817812</c:v>
                </c:pt>
                <c:pt idx="50">
                  <c:v>18636.677499168582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454-44C0-86BE-50BD5F2A2BB1}"/>
            </c:ext>
          </c:extLst>
        </c:ser>
        <c:ser>
          <c:idx val="2"/>
          <c:order val="1"/>
          <c:tx>
            <c:strRef>
              <c:f>'[1]INSTITUTIONAL FACT SHEET'!$A$6</c:f>
              <c:strCache>
                <c:ptCount val="1"/>
                <c:pt idx="0">
                  <c:v>Barclays U.S. Agg. Bond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[1]Data!$B$12:$B$62</c:f>
              <c:numCache>
                <c:formatCode>General</c:formatCode>
                <c:ptCount val="51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  <c:pt idx="48">
                  <c:v>44135</c:v>
                </c:pt>
                <c:pt idx="49">
                  <c:v>44165</c:v>
                </c:pt>
                <c:pt idx="50">
                  <c:v>44196</c:v>
                </c:pt>
              </c:numCache>
            </c:numRef>
          </c:cat>
          <c:val>
            <c:numRef>
              <c:f>[1]Data!$F$12:$F$62</c:f>
              <c:numCache>
                <c:formatCode>General</c:formatCode>
                <c:ptCount val="51"/>
                <c:pt idx="0">
                  <c:v>10000</c:v>
                </c:pt>
                <c:pt idx="1">
                  <c:v>9763.4807559117435</c:v>
                </c:pt>
                <c:pt idx="2">
                  <c:v>9777.2336004749159</c:v>
                </c:pt>
                <c:pt idx="3">
                  <c:v>9796.4282180666833</c:v>
                </c:pt>
                <c:pt idx="4">
                  <c:v>9862.2736717126718</c:v>
                </c:pt>
                <c:pt idx="5">
                  <c:v>9857.0792520035593</c:v>
                </c:pt>
                <c:pt idx="6">
                  <c:v>9933.1651330760851</c:v>
                </c:pt>
                <c:pt idx="7">
                  <c:v>10009.597308795883</c:v>
                </c:pt>
                <c:pt idx="8">
                  <c:v>9999.5547640249315</c:v>
                </c:pt>
                <c:pt idx="9">
                  <c:v>10042.594241614721</c:v>
                </c:pt>
                <c:pt idx="10">
                  <c:v>10132.630849906005</c:v>
                </c:pt>
                <c:pt idx="11">
                  <c:v>10084.396952607103</c:v>
                </c:pt>
                <c:pt idx="12">
                  <c:v>10090.234490946868</c:v>
                </c:pt>
                <c:pt idx="13">
                  <c:v>10077.273177006035</c:v>
                </c:pt>
                <c:pt idx="14">
                  <c:v>10123.528247749084</c:v>
                </c:pt>
                <c:pt idx="15">
                  <c:v>10006.925892945483</c:v>
                </c:pt>
                <c:pt idx="16">
                  <c:v>9912.090630256258</c:v>
                </c:pt>
                <c:pt idx="17">
                  <c:v>9975.6604333630148</c:v>
                </c:pt>
                <c:pt idx="18">
                  <c:v>9901.4544375185505</c:v>
                </c:pt>
                <c:pt idx="19">
                  <c:v>9972.0985455624814</c:v>
                </c:pt>
                <c:pt idx="20">
                  <c:v>9959.8298209161967</c:v>
                </c:pt>
                <c:pt idx="21">
                  <c:v>9962.2044127832196</c:v>
                </c:pt>
                <c:pt idx="22">
                  <c:v>10026.318393192838</c:v>
                </c:pt>
                <c:pt idx="23">
                  <c:v>9961.7591768081547</c:v>
                </c:pt>
                <c:pt idx="24">
                  <c:v>9883.0513505491253</c:v>
                </c:pt>
                <c:pt idx="25">
                  <c:v>9942.0203819135259</c:v>
                </c:pt>
                <c:pt idx="26">
                  <c:v>10124.6660730187</c:v>
                </c:pt>
                <c:pt idx="27">
                  <c:v>10232.215296329277</c:v>
                </c:pt>
                <c:pt idx="28">
                  <c:v>10226.278816661719</c:v>
                </c:pt>
                <c:pt idx="29">
                  <c:v>10422.627881666172</c:v>
                </c:pt>
                <c:pt idx="30">
                  <c:v>10425.299297516574</c:v>
                </c:pt>
                <c:pt idx="31">
                  <c:v>10610.369051152669</c:v>
                </c:pt>
                <c:pt idx="32">
                  <c:v>10743.593549025431</c:v>
                </c:pt>
                <c:pt idx="33">
                  <c:v>10767.240526367865</c:v>
                </c:pt>
                <c:pt idx="34">
                  <c:v>11046.255070743051</c:v>
                </c:pt>
                <c:pt idx="35">
                  <c:v>10987.43445137034</c:v>
                </c:pt>
                <c:pt idx="36">
                  <c:v>11020.530325516971</c:v>
                </c:pt>
                <c:pt idx="37">
                  <c:v>11014.890669832792</c:v>
                </c:pt>
                <c:pt idx="38">
                  <c:v>11007.222716928862</c:v>
                </c:pt>
                <c:pt idx="39">
                  <c:v>11219.056099732861</c:v>
                </c:pt>
                <c:pt idx="40">
                  <c:v>11420.995349757593</c:v>
                </c:pt>
                <c:pt idx="41">
                  <c:v>11353.76471752251</c:v>
                </c:pt>
                <c:pt idx="42">
                  <c:v>11555.605026219451</c:v>
                </c:pt>
                <c:pt idx="43">
                  <c:v>11609.379637874739</c:v>
                </c:pt>
                <c:pt idx="44">
                  <c:v>11682.546749777384</c:v>
                </c:pt>
                <c:pt idx="45">
                  <c:v>11857.029781339668</c:v>
                </c:pt>
                <c:pt idx="46">
                  <c:v>11761.304046700308</c:v>
                </c:pt>
                <c:pt idx="47">
                  <c:v>11754.872860393789</c:v>
                </c:pt>
                <c:pt idx="48">
                  <c:v>11702.384485999804</c:v>
                </c:pt>
                <c:pt idx="49">
                  <c:v>11817.205896903139</c:v>
                </c:pt>
                <c:pt idx="50">
                  <c:v>11833.481745325023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454-44C0-86BE-50BD5F2A2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ax val="20000"/>
          <c:min val="8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'[3]INSTITUTIONAL FACT SHEET'!$A$5</c:f>
              <c:strCache>
                <c:ptCount val="1"/>
                <c:pt idx="0">
                  <c:v>Wickapogue Structured Credit Fund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[3]Data!$B$13:$B$66</c:f>
              <c:numCache>
                <c:formatCode>m/d/yyyy</c:formatCode>
                <c:ptCount val="54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  <c:pt idx="48">
                  <c:v>44135</c:v>
                </c:pt>
                <c:pt idx="49">
                  <c:v>44165</c:v>
                </c:pt>
                <c:pt idx="50">
                  <c:v>44196</c:v>
                </c:pt>
                <c:pt idx="51">
                  <c:v>44227</c:v>
                </c:pt>
                <c:pt idx="52">
                  <c:v>44255</c:v>
                </c:pt>
                <c:pt idx="53">
                  <c:v>44286</c:v>
                </c:pt>
              </c:numCache>
            </c:numRef>
          </c:cat>
          <c:val>
            <c:numRef>
              <c:f>[3]Data!$E$13:$E$66</c:f>
              <c:numCache>
                <c:formatCode>General</c:formatCode>
                <c:ptCount val="54"/>
                <c:pt idx="0">
                  <c:v>10000</c:v>
                </c:pt>
                <c:pt idx="1">
                  <c:v>10709</c:v>
                </c:pt>
                <c:pt idx="2">
                  <c:v>11061.326099999998</c:v>
                </c:pt>
                <c:pt idx="3">
                  <c:v>11436.305054789998</c:v>
                </c:pt>
                <c:pt idx="4">
                  <c:v>11716.494528632353</c:v>
                </c:pt>
                <c:pt idx="5">
                  <c:v>12078.534209567091</c:v>
                </c:pt>
                <c:pt idx="6">
                  <c:v>12324.93630744226</c:v>
                </c:pt>
                <c:pt idx="7">
                  <c:v>12735.356686480089</c:v>
                </c:pt>
                <c:pt idx="8">
                  <c:v>13010.440390908059</c:v>
                </c:pt>
                <c:pt idx="9">
                  <c:v>13113.222869996232</c:v>
                </c:pt>
                <c:pt idx="10">
                  <c:v>13312.543857620176</c:v>
                </c:pt>
                <c:pt idx="11">
                  <c:v>13662.663761075586</c:v>
                </c:pt>
                <c:pt idx="12">
                  <c:v>13883.998914005011</c:v>
                </c:pt>
                <c:pt idx="13">
                  <c:v>14042.276501624669</c:v>
                </c:pt>
                <c:pt idx="14">
                  <c:v>14243.081055597901</c:v>
                </c:pt>
                <c:pt idx="15">
                  <c:v>14412.573720159517</c:v>
                </c:pt>
                <c:pt idx="16">
                  <c:v>14519.226765688698</c:v>
                </c:pt>
                <c:pt idx="17">
                  <c:v>14635.380579814208</c:v>
                </c:pt>
                <c:pt idx="18">
                  <c:v>14730.510553582999</c:v>
                </c:pt>
                <c:pt idx="19">
                  <c:v>14835.097178513441</c:v>
                </c:pt>
                <c:pt idx="20">
                  <c:v>14839.547707666994</c:v>
                </c:pt>
                <c:pt idx="21">
                  <c:v>14876.64657693616</c:v>
                </c:pt>
                <c:pt idx="22">
                  <c:v>14997.147414209343</c:v>
                </c:pt>
                <c:pt idx="23">
                  <c:v>15097.628301884544</c:v>
                </c:pt>
                <c:pt idx="24">
                  <c:v>15167.077392073212</c:v>
                </c:pt>
                <c:pt idx="25">
                  <c:v>15201.961670074979</c:v>
                </c:pt>
                <c:pt idx="26">
                  <c:v>15375.264033113835</c:v>
                </c:pt>
                <c:pt idx="27">
                  <c:v>15413.702193196619</c:v>
                </c:pt>
                <c:pt idx="28">
                  <c:v>15529.304959645595</c:v>
                </c:pt>
                <c:pt idx="29">
                  <c:v>15760.691603544314</c:v>
                </c:pt>
                <c:pt idx="30">
                  <c:v>15877.320721410542</c:v>
                </c:pt>
                <c:pt idx="31">
                  <c:v>16088.489087005304</c:v>
                </c:pt>
                <c:pt idx="32">
                  <c:v>16341.078365671288</c:v>
                </c:pt>
                <c:pt idx="33">
                  <c:v>16424.417865336214</c:v>
                </c:pt>
                <c:pt idx="34">
                  <c:v>16652.717273664388</c:v>
                </c:pt>
                <c:pt idx="35">
                  <c:v>16729.319773123243</c:v>
                </c:pt>
                <c:pt idx="36">
                  <c:v>16903.304698763724</c:v>
                </c:pt>
                <c:pt idx="37">
                  <c:v>17018.247170715316</c:v>
                </c:pt>
                <c:pt idx="38">
                  <c:v>17310.961022051622</c:v>
                </c:pt>
                <c:pt idx="39">
                  <c:v>17475.415151761114</c:v>
                </c:pt>
                <c:pt idx="40">
                  <c:v>17931.523487222079</c:v>
                </c:pt>
                <c:pt idx="41">
                  <c:v>16159.888966684537</c:v>
                </c:pt>
                <c:pt idx="42">
                  <c:v>16782.04469190189</c:v>
                </c:pt>
                <c:pt idx="43">
                  <c:v>17144.536857246971</c:v>
                </c:pt>
                <c:pt idx="44">
                  <c:v>17444.566252248795</c:v>
                </c:pt>
                <c:pt idx="45">
                  <c:v>17758.568444789275</c:v>
                </c:pt>
                <c:pt idx="46">
                  <c:v>17945.033413459561</c:v>
                </c:pt>
                <c:pt idx="47">
                  <c:v>18083.210170743201</c:v>
                </c:pt>
                <c:pt idx="48">
                  <c:v>18276.700519570153</c:v>
                </c:pt>
                <c:pt idx="49">
                  <c:v>18461.295194817812</c:v>
                </c:pt>
                <c:pt idx="50">
                  <c:v>18636.677499168582</c:v>
                </c:pt>
                <c:pt idx="51">
                  <c:v>18754.088567413342</c:v>
                </c:pt>
                <c:pt idx="52">
                  <c:v>18956.632723941406</c:v>
                </c:pt>
                <c:pt idx="53">
                  <c:v>19053.31155083351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9A7-4FC8-A061-82E73B025836}"/>
            </c:ext>
          </c:extLst>
        </c:ser>
        <c:ser>
          <c:idx val="2"/>
          <c:order val="1"/>
          <c:tx>
            <c:strRef>
              <c:f>'[3]INSTITUTIONAL FACT SHEET'!$A$6</c:f>
              <c:strCache>
                <c:ptCount val="1"/>
                <c:pt idx="0">
                  <c:v>Barclays U.S. Agg. Bond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[3]Data!$B$13:$B$66</c:f>
              <c:numCache>
                <c:formatCode>m/d/yyyy</c:formatCode>
                <c:ptCount val="54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  <c:pt idx="48">
                  <c:v>44135</c:v>
                </c:pt>
                <c:pt idx="49">
                  <c:v>44165</c:v>
                </c:pt>
                <c:pt idx="50">
                  <c:v>44196</c:v>
                </c:pt>
                <c:pt idx="51">
                  <c:v>44227</c:v>
                </c:pt>
                <c:pt idx="52">
                  <c:v>44255</c:v>
                </c:pt>
                <c:pt idx="53">
                  <c:v>44286</c:v>
                </c:pt>
              </c:numCache>
            </c:numRef>
          </c:cat>
          <c:val>
            <c:numRef>
              <c:f>[3]Data!$F$13:$F$66</c:f>
              <c:numCache>
                <c:formatCode>General</c:formatCode>
                <c:ptCount val="54"/>
                <c:pt idx="0">
                  <c:v>10000</c:v>
                </c:pt>
                <c:pt idx="1">
                  <c:v>9763.4807559117435</c:v>
                </c:pt>
                <c:pt idx="2">
                  <c:v>9777.2336004749159</c:v>
                </c:pt>
                <c:pt idx="3">
                  <c:v>9796.4282180666833</c:v>
                </c:pt>
                <c:pt idx="4">
                  <c:v>9862.2736717126718</c:v>
                </c:pt>
                <c:pt idx="5">
                  <c:v>9857.0792520035593</c:v>
                </c:pt>
                <c:pt idx="6">
                  <c:v>9933.1651330760851</c:v>
                </c:pt>
                <c:pt idx="7">
                  <c:v>10009.597308795883</c:v>
                </c:pt>
                <c:pt idx="8">
                  <c:v>9999.5547640249315</c:v>
                </c:pt>
                <c:pt idx="9">
                  <c:v>10042.594241614721</c:v>
                </c:pt>
                <c:pt idx="10">
                  <c:v>10132.630849906005</c:v>
                </c:pt>
                <c:pt idx="11">
                  <c:v>10084.396952607103</c:v>
                </c:pt>
                <c:pt idx="12">
                  <c:v>10090.234490946868</c:v>
                </c:pt>
                <c:pt idx="13">
                  <c:v>10077.273177006035</c:v>
                </c:pt>
                <c:pt idx="14">
                  <c:v>10123.528247749084</c:v>
                </c:pt>
                <c:pt idx="15">
                  <c:v>10006.925892945483</c:v>
                </c:pt>
                <c:pt idx="16">
                  <c:v>9912.090630256258</c:v>
                </c:pt>
                <c:pt idx="17">
                  <c:v>9975.6604333630148</c:v>
                </c:pt>
                <c:pt idx="18">
                  <c:v>9901.4544375185505</c:v>
                </c:pt>
                <c:pt idx="19">
                  <c:v>9972.0985455624814</c:v>
                </c:pt>
                <c:pt idx="20">
                  <c:v>9959.8298209161967</c:v>
                </c:pt>
                <c:pt idx="21">
                  <c:v>9962.2044127832196</c:v>
                </c:pt>
                <c:pt idx="22">
                  <c:v>10026.318393192838</c:v>
                </c:pt>
                <c:pt idx="23">
                  <c:v>9961.7591768081547</c:v>
                </c:pt>
                <c:pt idx="24">
                  <c:v>9883.0513505491253</c:v>
                </c:pt>
                <c:pt idx="25">
                  <c:v>9942.0203819135259</c:v>
                </c:pt>
                <c:pt idx="26">
                  <c:v>10124.6660730187</c:v>
                </c:pt>
                <c:pt idx="27">
                  <c:v>10232.215296329277</c:v>
                </c:pt>
                <c:pt idx="28">
                  <c:v>10226.278816661719</c:v>
                </c:pt>
                <c:pt idx="29">
                  <c:v>10422.627881666172</c:v>
                </c:pt>
                <c:pt idx="30">
                  <c:v>10425.299297516574</c:v>
                </c:pt>
                <c:pt idx="31">
                  <c:v>10610.369051152669</c:v>
                </c:pt>
                <c:pt idx="32">
                  <c:v>10743.593549025431</c:v>
                </c:pt>
                <c:pt idx="33">
                  <c:v>10767.240526367865</c:v>
                </c:pt>
                <c:pt idx="34">
                  <c:v>11046.255070743051</c:v>
                </c:pt>
                <c:pt idx="35">
                  <c:v>10987.43445137034</c:v>
                </c:pt>
                <c:pt idx="36">
                  <c:v>11020.530325516971</c:v>
                </c:pt>
                <c:pt idx="37">
                  <c:v>11014.890669832792</c:v>
                </c:pt>
                <c:pt idx="38">
                  <c:v>11007.222716928862</c:v>
                </c:pt>
                <c:pt idx="39">
                  <c:v>11219.056099732861</c:v>
                </c:pt>
                <c:pt idx="40">
                  <c:v>11420.995349757593</c:v>
                </c:pt>
                <c:pt idx="41">
                  <c:v>11353.76471752251</c:v>
                </c:pt>
                <c:pt idx="42">
                  <c:v>11555.605026219451</c:v>
                </c:pt>
                <c:pt idx="43">
                  <c:v>11609.379637874739</c:v>
                </c:pt>
                <c:pt idx="44">
                  <c:v>11682.546749777384</c:v>
                </c:pt>
                <c:pt idx="45">
                  <c:v>11857.029781339668</c:v>
                </c:pt>
                <c:pt idx="46">
                  <c:v>11761.304046700308</c:v>
                </c:pt>
                <c:pt idx="47">
                  <c:v>11754.872860393789</c:v>
                </c:pt>
                <c:pt idx="48">
                  <c:v>11702.384485999804</c:v>
                </c:pt>
                <c:pt idx="49">
                  <c:v>11817.205896903139</c:v>
                </c:pt>
                <c:pt idx="50">
                  <c:v>11833.481745325023</c:v>
                </c:pt>
                <c:pt idx="51">
                  <c:v>11748.639556742852</c:v>
                </c:pt>
                <c:pt idx="52">
                  <c:v>11579.004650242407</c:v>
                </c:pt>
                <c:pt idx="53">
                  <c:v>11434.401899673494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9A7-4FC8-A061-82E73B02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ax val="20000"/>
          <c:min val="8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105831</xdr:colOff>
      <xdr:row>8</xdr:row>
      <xdr:rowOff>135467</xdr:rowOff>
    </xdr:from>
    <xdr:to>
      <xdr:col>4</xdr:col>
      <xdr:colOff>608897</xdr:colOff>
      <xdr:row>17</xdr:row>
      <xdr:rowOff>10904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9B042-D69F-4C0A-A8BD-0245F655C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105831</xdr:colOff>
      <xdr:row>8</xdr:row>
      <xdr:rowOff>135467</xdr:rowOff>
    </xdr:from>
    <xdr:to>
      <xdr:col>4</xdr:col>
      <xdr:colOff>608897</xdr:colOff>
      <xdr:row>17</xdr:row>
      <xdr:rowOff>10904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464FF-8F75-4133-806E-F9BD7628C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105831</xdr:colOff>
      <xdr:row>8</xdr:row>
      <xdr:rowOff>135467</xdr:rowOff>
    </xdr:from>
    <xdr:to>
      <xdr:col>4</xdr:col>
      <xdr:colOff>608897</xdr:colOff>
      <xdr:row>17</xdr:row>
      <xdr:rowOff>10904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B15AF-8008-4621-9991-932C0499E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EIX/Institutional/Wickapogue%20Structured%20Credit%20Fund%20Track%20Record%20for%20Fact%20Sheet%202020-12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EIX/Institutional/Wickapogue%20Structured%20Credit%20Fund%20Track%20Record%20for%20Fact%20Sheet%202020-09-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1-Q1/EIX/Institutional/Wickapogue%20Structured%20Credit%20Fund%20Track%20Record%20for%20Fact%20Sheet%202021-03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</sheetNames>
    <sheetDataSet>
      <sheetData sheetId="0">
        <row r="5">
          <cell r="A5" t="str">
            <v>Wickapogue Structured Credit Fund</v>
          </cell>
        </row>
        <row r="6">
          <cell r="A6" t="str">
            <v>Barclays U.S. Agg. Bond TR Index</v>
          </cell>
        </row>
      </sheetData>
      <sheetData sheetId="1">
        <row r="5">
          <cell r="M5">
            <v>7.0900000000000005E-2</v>
          </cell>
        </row>
        <row r="12">
          <cell r="B12">
            <v>42675</v>
          </cell>
          <cell r="E12">
            <v>10000</v>
          </cell>
          <cell r="F12">
            <v>10000</v>
          </cell>
        </row>
        <row r="13">
          <cell r="B13">
            <v>42704</v>
          </cell>
          <cell r="E13">
            <v>10709</v>
          </cell>
          <cell r="F13">
            <v>9763.4807559117435</v>
          </cell>
        </row>
        <row r="14">
          <cell r="B14">
            <v>42735</v>
          </cell>
          <cell r="E14">
            <v>11061.326099999998</v>
          </cell>
          <cell r="F14">
            <v>9777.2336004749159</v>
          </cell>
        </row>
        <row r="15">
          <cell r="B15">
            <v>42766</v>
          </cell>
          <cell r="E15">
            <v>11436.305054789998</v>
          </cell>
          <cell r="F15">
            <v>9796.4282180666833</v>
          </cell>
        </row>
        <row r="16">
          <cell r="B16">
            <v>42794</v>
          </cell>
          <cell r="E16">
            <v>11716.494528632353</v>
          </cell>
          <cell r="F16">
            <v>9862.2736717126718</v>
          </cell>
        </row>
        <row r="17">
          <cell r="B17">
            <v>42825</v>
          </cell>
          <cell r="E17">
            <v>12078.534209567091</v>
          </cell>
          <cell r="F17">
            <v>9857.0792520035593</v>
          </cell>
        </row>
        <row r="18">
          <cell r="B18">
            <v>42855</v>
          </cell>
          <cell r="E18">
            <v>12324.93630744226</v>
          </cell>
          <cell r="F18">
            <v>9933.1651330760851</v>
          </cell>
        </row>
        <row r="19">
          <cell r="B19">
            <v>42886</v>
          </cell>
          <cell r="E19">
            <v>12735.356686480089</v>
          </cell>
          <cell r="F19">
            <v>10009.597308795883</v>
          </cell>
        </row>
        <row r="20">
          <cell r="B20">
            <v>42916</v>
          </cell>
          <cell r="E20">
            <v>13010.440390908059</v>
          </cell>
          <cell r="F20">
            <v>9999.5547640249315</v>
          </cell>
        </row>
        <row r="21">
          <cell r="B21">
            <v>42947</v>
          </cell>
          <cell r="E21">
            <v>13113.222869996232</v>
          </cell>
          <cell r="F21">
            <v>10042.594241614721</v>
          </cell>
        </row>
        <row r="22">
          <cell r="B22">
            <v>42978</v>
          </cell>
          <cell r="E22">
            <v>13312.543857620176</v>
          </cell>
          <cell r="F22">
            <v>10132.630849906005</v>
          </cell>
        </row>
        <row r="23">
          <cell r="B23">
            <v>43008</v>
          </cell>
          <cell r="E23">
            <v>13662.663761075586</v>
          </cell>
          <cell r="F23">
            <v>10084.396952607103</v>
          </cell>
        </row>
        <row r="24">
          <cell r="B24">
            <v>43039</v>
          </cell>
          <cell r="E24">
            <v>13883.998914005011</v>
          </cell>
          <cell r="F24">
            <v>10090.234490946868</v>
          </cell>
        </row>
        <row r="25">
          <cell r="B25">
            <v>43069</v>
          </cell>
          <cell r="E25">
            <v>14042.276501624669</v>
          </cell>
          <cell r="F25">
            <v>10077.273177006035</v>
          </cell>
        </row>
        <row r="26">
          <cell r="B26">
            <v>43100</v>
          </cell>
          <cell r="E26">
            <v>14243.081055597901</v>
          </cell>
          <cell r="F26">
            <v>10123.528247749084</v>
          </cell>
        </row>
        <row r="27">
          <cell r="B27">
            <v>43131</v>
          </cell>
          <cell r="E27">
            <v>14412.573720159517</v>
          </cell>
          <cell r="F27">
            <v>10006.925892945483</v>
          </cell>
        </row>
        <row r="28">
          <cell r="B28">
            <v>43159</v>
          </cell>
          <cell r="E28">
            <v>14519.226765688698</v>
          </cell>
          <cell r="F28">
            <v>9912.090630256258</v>
          </cell>
        </row>
        <row r="29">
          <cell r="B29">
            <v>43190</v>
          </cell>
          <cell r="E29">
            <v>14635.380579814208</v>
          </cell>
          <cell r="F29">
            <v>9975.6604333630148</v>
          </cell>
        </row>
        <row r="30">
          <cell r="B30">
            <v>43220</v>
          </cell>
          <cell r="E30">
            <v>14730.510553582999</v>
          </cell>
          <cell r="F30">
            <v>9901.4544375185505</v>
          </cell>
        </row>
        <row r="31">
          <cell r="B31">
            <v>43251</v>
          </cell>
          <cell r="E31">
            <v>14835.097178513441</v>
          </cell>
          <cell r="F31">
            <v>9972.0985455624814</v>
          </cell>
        </row>
        <row r="32">
          <cell r="B32">
            <v>43281</v>
          </cell>
          <cell r="E32">
            <v>14839.547707666994</v>
          </cell>
          <cell r="F32">
            <v>9959.8298209161967</v>
          </cell>
        </row>
        <row r="33">
          <cell r="B33">
            <v>43312</v>
          </cell>
          <cell r="E33">
            <v>14876.64657693616</v>
          </cell>
          <cell r="F33">
            <v>9962.2044127832196</v>
          </cell>
        </row>
        <row r="34">
          <cell r="B34">
            <v>43343</v>
          </cell>
          <cell r="E34">
            <v>14997.147414209343</v>
          </cell>
          <cell r="F34">
            <v>10026.318393192838</v>
          </cell>
        </row>
        <row r="35">
          <cell r="B35">
            <v>43373</v>
          </cell>
          <cell r="E35">
            <v>15097.628301884544</v>
          </cell>
          <cell r="F35">
            <v>9961.7591768081547</v>
          </cell>
        </row>
        <row r="36">
          <cell r="B36">
            <v>43404</v>
          </cell>
          <cell r="E36">
            <v>15167.077392073212</v>
          </cell>
          <cell r="F36">
            <v>9883.0513505491253</v>
          </cell>
        </row>
        <row r="37">
          <cell r="B37">
            <v>43434</v>
          </cell>
          <cell r="E37">
            <v>15201.961670074979</v>
          </cell>
          <cell r="F37">
            <v>9942.0203819135259</v>
          </cell>
        </row>
        <row r="38">
          <cell r="B38">
            <v>43465</v>
          </cell>
          <cell r="E38">
            <v>15375.264033113835</v>
          </cell>
          <cell r="F38">
            <v>10124.6660730187</v>
          </cell>
        </row>
        <row r="39">
          <cell r="B39">
            <v>43496</v>
          </cell>
          <cell r="E39">
            <v>15413.702193196619</v>
          </cell>
          <cell r="F39">
            <v>10232.215296329277</v>
          </cell>
        </row>
        <row r="40">
          <cell r="B40">
            <v>43524</v>
          </cell>
          <cell r="E40">
            <v>15529.304959645595</v>
          </cell>
          <cell r="F40">
            <v>10226.278816661719</v>
          </cell>
        </row>
        <row r="41">
          <cell r="B41">
            <v>43555</v>
          </cell>
          <cell r="E41">
            <v>15760.691603544314</v>
          </cell>
          <cell r="F41">
            <v>10422.627881666172</v>
          </cell>
        </row>
        <row r="42">
          <cell r="B42">
            <v>43585</v>
          </cell>
          <cell r="E42">
            <v>15877.320721410542</v>
          </cell>
          <cell r="F42">
            <v>10425.299297516574</v>
          </cell>
        </row>
        <row r="43">
          <cell r="B43">
            <v>43616</v>
          </cell>
          <cell r="E43">
            <v>16088.489087005304</v>
          </cell>
          <cell r="F43">
            <v>10610.369051152669</v>
          </cell>
        </row>
        <row r="44">
          <cell r="B44">
            <v>43646</v>
          </cell>
          <cell r="E44">
            <v>16341.078365671288</v>
          </cell>
          <cell r="F44">
            <v>10743.593549025431</v>
          </cell>
        </row>
        <row r="45">
          <cell r="B45">
            <v>43677</v>
          </cell>
          <cell r="E45">
            <v>16424.417865336214</v>
          </cell>
          <cell r="F45">
            <v>10767.240526367865</v>
          </cell>
        </row>
        <row r="46">
          <cell r="B46">
            <v>43708</v>
          </cell>
          <cell r="E46">
            <v>16652.717273664388</v>
          </cell>
          <cell r="F46">
            <v>11046.255070743051</v>
          </cell>
        </row>
        <row r="47">
          <cell r="B47">
            <v>43738</v>
          </cell>
          <cell r="E47">
            <v>16729.319773123243</v>
          </cell>
          <cell r="F47">
            <v>10987.43445137034</v>
          </cell>
        </row>
        <row r="48">
          <cell r="B48">
            <v>43769</v>
          </cell>
          <cell r="E48">
            <v>16903.304698763724</v>
          </cell>
          <cell r="F48">
            <v>11020.530325516971</v>
          </cell>
        </row>
        <row r="49">
          <cell r="B49">
            <v>43799</v>
          </cell>
          <cell r="E49">
            <v>17018.247170715316</v>
          </cell>
          <cell r="F49">
            <v>11014.890669832792</v>
          </cell>
        </row>
        <row r="50">
          <cell r="B50">
            <v>43830</v>
          </cell>
          <cell r="E50">
            <v>17310.961022051622</v>
          </cell>
          <cell r="F50">
            <v>11007.222716928862</v>
          </cell>
        </row>
        <row r="51">
          <cell r="B51">
            <v>43861</v>
          </cell>
          <cell r="E51">
            <v>17475.415151761114</v>
          </cell>
          <cell r="F51">
            <v>11219.056099732861</v>
          </cell>
        </row>
        <row r="52">
          <cell r="B52">
            <v>43890</v>
          </cell>
          <cell r="E52">
            <v>17931.523487222079</v>
          </cell>
          <cell r="F52">
            <v>11420.995349757593</v>
          </cell>
        </row>
        <row r="53">
          <cell r="B53">
            <v>43921</v>
          </cell>
          <cell r="E53">
            <v>16159.888966684537</v>
          </cell>
          <cell r="F53">
            <v>11353.76471752251</v>
          </cell>
        </row>
        <row r="54">
          <cell r="B54">
            <v>43951</v>
          </cell>
          <cell r="E54">
            <v>16782.04469190189</v>
          </cell>
          <cell r="F54">
            <v>11555.605026219451</v>
          </cell>
        </row>
        <row r="55">
          <cell r="B55">
            <v>43982</v>
          </cell>
          <cell r="E55">
            <v>17144.536857246971</v>
          </cell>
          <cell r="F55">
            <v>11609.379637874739</v>
          </cell>
        </row>
        <row r="56">
          <cell r="B56">
            <v>44012</v>
          </cell>
          <cell r="E56">
            <v>17444.566252248795</v>
          </cell>
          <cell r="F56">
            <v>11682.546749777384</v>
          </cell>
        </row>
        <row r="57">
          <cell r="B57">
            <v>44043</v>
          </cell>
          <cell r="E57">
            <v>17758.568444789275</v>
          </cell>
          <cell r="F57">
            <v>11857.029781339668</v>
          </cell>
        </row>
        <row r="58">
          <cell r="B58">
            <v>44074</v>
          </cell>
          <cell r="E58">
            <v>17945.033413459561</v>
          </cell>
          <cell r="F58">
            <v>11761.304046700308</v>
          </cell>
        </row>
        <row r="59">
          <cell r="B59">
            <v>44104</v>
          </cell>
          <cell r="E59">
            <v>18083.210170743201</v>
          </cell>
          <cell r="F59">
            <v>11754.872860393789</v>
          </cell>
        </row>
        <row r="60">
          <cell r="B60">
            <v>44135</v>
          </cell>
          <cell r="E60">
            <v>18276.700519570153</v>
          </cell>
          <cell r="F60">
            <v>11702.384485999804</v>
          </cell>
        </row>
        <row r="61">
          <cell r="B61">
            <v>44165</v>
          </cell>
          <cell r="E61">
            <v>18461.295194817812</v>
          </cell>
          <cell r="F61">
            <v>11817.205896903139</v>
          </cell>
        </row>
        <row r="62">
          <cell r="B62">
            <v>44196</v>
          </cell>
          <cell r="E62">
            <v>18636.677499168582</v>
          </cell>
          <cell r="F62">
            <v>11833.481745325023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</sheetNames>
    <sheetDataSet>
      <sheetData sheetId="0">
        <row r="5">
          <cell r="A5" t="str">
            <v>Wickapogue Structured Credit Fund</v>
          </cell>
        </row>
        <row r="6">
          <cell r="A6" t="str">
            <v>Barclays U.S. Agg. Bond TR Index</v>
          </cell>
        </row>
      </sheetData>
      <sheetData sheetId="1">
        <row r="12">
          <cell r="B12">
            <v>42675</v>
          </cell>
          <cell r="E12">
            <v>10000</v>
          </cell>
          <cell r="F12">
            <v>10000</v>
          </cell>
        </row>
        <row r="13">
          <cell r="B13">
            <v>42704</v>
          </cell>
          <cell r="E13">
            <v>10709</v>
          </cell>
          <cell r="F13">
            <v>9763.4807559117435</v>
          </cell>
        </row>
        <row r="14">
          <cell r="B14">
            <v>42735</v>
          </cell>
          <cell r="E14">
            <v>11061.326099999998</v>
          </cell>
          <cell r="F14">
            <v>9777.2336004749159</v>
          </cell>
        </row>
        <row r="15">
          <cell r="B15">
            <v>42766</v>
          </cell>
          <cell r="E15">
            <v>11436.305054789998</v>
          </cell>
          <cell r="F15">
            <v>9796.4282180666833</v>
          </cell>
        </row>
        <row r="16">
          <cell r="B16">
            <v>42794</v>
          </cell>
          <cell r="E16">
            <v>11716.494528632353</v>
          </cell>
          <cell r="F16">
            <v>9862.2736717126718</v>
          </cell>
        </row>
        <row r="17">
          <cell r="B17">
            <v>42825</v>
          </cell>
          <cell r="E17">
            <v>12078.534209567091</v>
          </cell>
          <cell r="F17">
            <v>9857.0792520035593</v>
          </cell>
        </row>
        <row r="18">
          <cell r="B18">
            <v>42855</v>
          </cell>
          <cell r="E18">
            <v>12324.93630744226</v>
          </cell>
          <cell r="F18">
            <v>9933.1651330760851</v>
          </cell>
        </row>
        <row r="19">
          <cell r="B19">
            <v>42886</v>
          </cell>
          <cell r="E19">
            <v>12735.356686480089</v>
          </cell>
          <cell r="F19">
            <v>10009.597308795883</v>
          </cell>
        </row>
        <row r="20">
          <cell r="B20">
            <v>42916</v>
          </cell>
          <cell r="E20">
            <v>13010.440390908059</v>
          </cell>
          <cell r="F20">
            <v>9999.5547640249315</v>
          </cell>
        </row>
        <row r="21">
          <cell r="B21">
            <v>42947</v>
          </cell>
          <cell r="E21">
            <v>13113.222869996232</v>
          </cell>
          <cell r="F21">
            <v>10042.594241614721</v>
          </cell>
        </row>
        <row r="22">
          <cell r="B22">
            <v>42978</v>
          </cell>
          <cell r="E22">
            <v>13312.543857620176</v>
          </cell>
          <cell r="F22">
            <v>10132.630849906005</v>
          </cell>
        </row>
        <row r="23">
          <cell r="B23">
            <v>43008</v>
          </cell>
          <cell r="E23">
            <v>13662.663761075586</v>
          </cell>
          <cell r="F23">
            <v>10084.396952607103</v>
          </cell>
        </row>
        <row r="24">
          <cell r="B24">
            <v>43039</v>
          </cell>
          <cell r="E24">
            <v>13883.998914005011</v>
          </cell>
          <cell r="F24">
            <v>10090.234490946868</v>
          </cell>
        </row>
        <row r="25">
          <cell r="B25">
            <v>43069</v>
          </cell>
          <cell r="E25">
            <v>14042.276501624669</v>
          </cell>
          <cell r="F25">
            <v>10077.273177006035</v>
          </cell>
        </row>
        <row r="26">
          <cell r="B26">
            <v>43100</v>
          </cell>
          <cell r="E26">
            <v>14243.081055597901</v>
          </cell>
          <cell r="F26">
            <v>10123.528247749084</v>
          </cell>
        </row>
        <row r="27">
          <cell r="B27">
            <v>43131</v>
          </cell>
          <cell r="E27">
            <v>14412.573720159517</v>
          </cell>
          <cell r="F27">
            <v>10006.925892945483</v>
          </cell>
        </row>
        <row r="28">
          <cell r="B28">
            <v>43159</v>
          </cell>
          <cell r="E28">
            <v>14519.226765688698</v>
          </cell>
          <cell r="F28">
            <v>9912.090630256258</v>
          </cell>
        </row>
        <row r="29">
          <cell r="B29">
            <v>43190</v>
          </cell>
          <cell r="E29">
            <v>14635.380579814208</v>
          </cell>
          <cell r="F29">
            <v>9975.6604333630148</v>
          </cell>
        </row>
        <row r="30">
          <cell r="B30">
            <v>43220</v>
          </cell>
          <cell r="E30">
            <v>14730.510553582999</v>
          </cell>
          <cell r="F30">
            <v>9901.4544375185505</v>
          </cell>
        </row>
        <row r="31">
          <cell r="B31">
            <v>43251</v>
          </cell>
          <cell r="E31">
            <v>14835.097178513441</v>
          </cell>
          <cell r="F31">
            <v>9972.0985455624814</v>
          </cell>
        </row>
        <row r="32">
          <cell r="B32">
            <v>43281</v>
          </cell>
          <cell r="E32">
            <v>14839.547707666994</v>
          </cell>
          <cell r="F32">
            <v>9959.8298209161967</v>
          </cell>
        </row>
        <row r="33">
          <cell r="B33">
            <v>43312</v>
          </cell>
          <cell r="E33">
            <v>14876.64657693616</v>
          </cell>
          <cell r="F33">
            <v>9962.2044127832196</v>
          </cell>
        </row>
        <row r="34">
          <cell r="B34">
            <v>43343</v>
          </cell>
          <cell r="E34">
            <v>14997.147414209343</v>
          </cell>
          <cell r="F34">
            <v>10026.318393192838</v>
          </cell>
        </row>
        <row r="35">
          <cell r="B35">
            <v>43373</v>
          </cell>
          <cell r="E35">
            <v>15097.628301884544</v>
          </cell>
          <cell r="F35">
            <v>9961.7591768081547</v>
          </cell>
        </row>
        <row r="36">
          <cell r="B36">
            <v>43404</v>
          </cell>
          <cell r="E36">
            <v>15167.077392073212</v>
          </cell>
          <cell r="F36">
            <v>9883.0513505491253</v>
          </cell>
        </row>
        <row r="37">
          <cell r="B37">
            <v>43434</v>
          </cell>
          <cell r="E37">
            <v>15201.961670074979</v>
          </cell>
          <cell r="F37">
            <v>9942.0203819135259</v>
          </cell>
        </row>
        <row r="38">
          <cell r="B38">
            <v>43465</v>
          </cell>
          <cell r="E38">
            <v>15375.264033113835</v>
          </cell>
          <cell r="F38">
            <v>10124.6660730187</v>
          </cell>
        </row>
        <row r="39">
          <cell r="B39">
            <v>43496</v>
          </cell>
          <cell r="E39">
            <v>15413.702193196619</v>
          </cell>
          <cell r="F39">
            <v>10232.215296329277</v>
          </cell>
        </row>
        <row r="40">
          <cell r="B40">
            <v>43524</v>
          </cell>
          <cell r="E40">
            <v>15529.304959645595</v>
          </cell>
          <cell r="F40">
            <v>10226.278816661719</v>
          </cell>
        </row>
        <row r="41">
          <cell r="B41">
            <v>43555</v>
          </cell>
          <cell r="E41">
            <v>15760.691603544314</v>
          </cell>
          <cell r="F41">
            <v>10422.627881666172</v>
          </cell>
        </row>
        <row r="42">
          <cell r="B42">
            <v>43585</v>
          </cell>
          <cell r="E42">
            <v>15877.320721410542</v>
          </cell>
          <cell r="F42">
            <v>10425.299297516574</v>
          </cell>
        </row>
        <row r="43">
          <cell r="B43">
            <v>43616</v>
          </cell>
          <cell r="E43">
            <v>16088.489087005304</v>
          </cell>
          <cell r="F43">
            <v>10610.369051152669</v>
          </cell>
        </row>
        <row r="44">
          <cell r="B44">
            <v>43646</v>
          </cell>
          <cell r="E44">
            <v>16341.078365671288</v>
          </cell>
          <cell r="F44">
            <v>10743.593549025431</v>
          </cell>
        </row>
        <row r="45">
          <cell r="B45">
            <v>43677</v>
          </cell>
          <cell r="E45">
            <v>16424.417865336214</v>
          </cell>
          <cell r="F45">
            <v>10767.240526367865</v>
          </cell>
        </row>
        <row r="46">
          <cell r="B46">
            <v>43708</v>
          </cell>
          <cell r="E46">
            <v>16652.717273664388</v>
          </cell>
          <cell r="F46">
            <v>11046.255070743051</v>
          </cell>
        </row>
        <row r="47">
          <cell r="B47">
            <v>43738</v>
          </cell>
          <cell r="E47">
            <v>16729.319773123243</v>
          </cell>
          <cell r="F47">
            <v>10987.43445137034</v>
          </cell>
        </row>
        <row r="48">
          <cell r="B48">
            <v>43769</v>
          </cell>
          <cell r="E48">
            <v>16903.304698763724</v>
          </cell>
          <cell r="F48">
            <v>11020.530325516971</v>
          </cell>
        </row>
        <row r="49">
          <cell r="B49">
            <v>43799</v>
          </cell>
          <cell r="E49">
            <v>17018.247170715316</v>
          </cell>
          <cell r="F49">
            <v>11014.890669832792</v>
          </cell>
        </row>
        <row r="50">
          <cell r="B50">
            <v>43830</v>
          </cell>
          <cell r="E50">
            <v>17310.961022051622</v>
          </cell>
          <cell r="F50">
            <v>11007.222716928862</v>
          </cell>
        </row>
        <row r="51">
          <cell r="B51">
            <v>43861</v>
          </cell>
          <cell r="E51">
            <v>17475.415151761114</v>
          </cell>
          <cell r="F51">
            <v>11219.056099732861</v>
          </cell>
        </row>
        <row r="52">
          <cell r="B52">
            <v>43890</v>
          </cell>
          <cell r="E52">
            <v>17931.523487222079</v>
          </cell>
          <cell r="F52">
            <v>11420.995349757593</v>
          </cell>
        </row>
        <row r="53">
          <cell r="B53">
            <v>43921</v>
          </cell>
          <cell r="E53">
            <v>16159.888966684537</v>
          </cell>
          <cell r="F53">
            <v>11353.76471752251</v>
          </cell>
        </row>
        <row r="54">
          <cell r="B54">
            <v>43951</v>
          </cell>
          <cell r="E54">
            <v>16782.04469190189</v>
          </cell>
          <cell r="F54">
            <v>11555.605026219451</v>
          </cell>
        </row>
        <row r="55">
          <cell r="B55">
            <v>43982</v>
          </cell>
          <cell r="E55">
            <v>17144.536857246971</v>
          </cell>
          <cell r="F55">
            <v>11609.379637874739</v>
          </cell>
        </row>
        <row r="56">
          <cell r="B56">
            <v>44012</v>
          </cell>
          <cell r="E56">
            <v>17444.566252248795</v>
          </cell>
          <cell r="F56">
            <v>11682.546749777384</v>
          </cell>
        </row>
        <row r="57">
          <cell r="B57">
            <v>44043</v>
          </cell>
          <cell r="E57">
            <v>17758.568444789275</v>
          </cell>
          <cell r="F57">
            <v>11857.029781339668</v>
          </cell>
        </row>
        <row r="58">
          <cell r="B58">
            <v>44074</v>
          </cell>
          <cell r="E58">
            <v>17945.033413459561</v>
          </cell>
          <cell r="F58">
            <v>11761.304046700308</v>
          </cell>
        </row>
        <row r="59">
          <cell r="B59">
            <v>44104</v>
          </cell>
          <cell r="E59">
            <v>18083.210170743201</v>
          </cell>
          <cell r="F59">
            <v>11754.872860393789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</sheetNames>
    <sheetDataSet>
      <sheetData sheetId="0">
        <row r="5">
          <cell r="A5" t="str">
            <v>Wickapogue Structured Credit Fund</v>
          </cell>
        </row>
        <row r="6">
          <cell r="A6" t="str">
            <v>Barclays U.S. Agg. Bond TR Index</v>
          </cell>
        </row>
      </sheetData>
      <sheetData sheetId="1">
        <row r="5">
          <cell r="M5">
            <v>7.0900000000000005E-2</v>
          </cell>
          <cell r="N5">
            <v>3.2899999999999999E-2</v>
          </cell>
          <cell r="O5">
            <v>0.10613260999999974</v>
          </cell>
          <cell r="P5">
            <v>-2.2276639952508392E-2</v>
          </cell>
        </row>
        <row r="6">
          <cell r="C6">
            <v>3.39E-2</v>
          </cell>
          <cell r="D6">
            <v>2.4500000000000001E-2</v>
          </cell>
          <cell r="E6">
            <v>3.09E-2</v>
          </cell>
          <cell r="F6">
            <v>2.0400000000000001E-2</v>
          </cell>
          <cell r="G6">
            <v>3.3300000000000003E-2</v>
          </cell>
          <cell r="H6">
            <v>2.1600000000000001E-2</v>
          </cell>
          <cell r="I6">
            <v>7.9000000000000008E-3</v>
          </cell>
          <cell r="J6">
            <v>1.52E-2</v>
          </cell>
          <cell r="K6">
            <v>2.63E-2</v>
          </cell>
          <cell r="L6">
            <v>1.6199999999999999E-2</v>
          </cell>
          <cell r="M6">
            <v>1.14E-2</v>
          </cell>
          <cell r="N6">
            <v>1.43E-2</v>
          </cell>
          <cell r="O6">
            <v>0.28764679088503708</v>
          </cell>
          <cell r="P6">
            <v>3.5418469213760684E-2</v>
          </cell>
        </row>
        <row r="7">
          <cell r="C7">
            <v>1.1900000000000001E-2</v>
          </cell>
          <cell r="D7">
            <v>7.4000000000000003E-3</v>
          </cell>
          <cell r="E7">
            <v>8.0000000000000002E-3</v>
          </cell>
          <cell r="F7">
            <v>6.4999999999999997E-3</v>
          </cell>
          <cell r="G7">
            <v>7.1000000000000004E-3</v>
          </cell>
          <cell r="H7">
            <v>2.9999999999999997E-4</v>
          </cell>
          <cell r="I7">
            <v>2.5000000000000001E-3</v>
          </cell>
          <cell r="J7">
            <v>8.0999999999999996E-3</v>
          </cell>
          <cell r="K7">
            <v>6.7000000000000002E-3</v>
          </cell>
          <cell r="L7">
            <v>4.5999999999999999E-3</v>
          </cell>
          <cell r="M7">
            <v>2.3E-3</v>
          </cell>
          <cell r="N7">
            <v>1.14E-2</v>
          </cell>
          <cell r="O7">
            <v>7.9490032605758154E-2</v>
          </cell>
          <cell r="P7">
            <v>1.1239414182195873E-4</v>
          </cell>
        </row>
        <row r="8">
          <cell r="C8">
            <v>2.5000000000000001E-3</v>
          </cell>
          <cell r="D8">
            <v>7.4999999999999997E-3</v>
          </cell>
          <cell r="E8">
            <v>1.49E-2</v>
          </cell>
          <cell r="F8">
            <v>7.4000000000000003E-3</v>
          </cell>
          <cell r="G8">
            <v>1.3299999999999999E-2</v>
          </cell>
          <cell r="H8">
            <v>1.5699999999999999E-2</v>
          </cell>
          <cell r="I8">
            <v>5.1000000000000004E-3</v>
          </cell>
          <cell r="J8">
            <v>1.3899999999999999E-2</v>
          </cell>
          <cell r="K8">
            <v>4.5999999999999999E-3</v>
          </cell>
          <cell r="L8">
            <v>1.04E-2</v>
          </cell>
          <cell r="M8">
            <v>6.7999999999999996E-3</v>
          </cell>
          <cell r="N8">
            <v>1.72E-2</v>
          </cell>
          <cell r="O8">
            <v>0.12589682913859956</v>
          </cell>
          <cell r="P8">
            <v>8.7168963158409163E-2</v>
          </cell>
        </row>
        <row r="9">
          <cell r="C9">
            <v>9.4999999999999998E-3</v>
          </cell>
          <cell r="D9">
            <v>2.6100000000000002E-2</v>
          </cell>
          <cell r="E9">
            <v>-9.8799999999999999E-2</v>
          </cell>
          <cell r="F9">
            <v>3.85E-2</v>
          </cell>
          <cell r="G9">
            <v>2.1600000000000001E-2</v>
          </cell>
          <cell r="H9">
            <v>1.7500000000000002E-2</v>
          </cell>
          <cell r="I9">
            <v>1.7999999999999999E-2</v>
          </cell>
          <cell r="J9">
            <v>1.0500000000000001E-2</v>
          </cell>
          <cell r="K9">
            <v>7.7000000000000002E-3</v>
          </cell>
          <cell r="L9">
            <v>1.0699999999999999E-2</v>
          </cell>
          <cell r="M9">
            <v>1.01E-2</v>
          </cell>
          <cell r="N9">
            <v>9.4999999999999998E-3</v>
          </cell>
          <cell r="O9">
            <v>9.5099707520891474E-2</v>
          </cell>
          <cell r="P9">
            <v>7.4316768094136565E-2</v>
          </cell>
        </row>
        <row r="10">
          <cell r="C10">
            <v>6.3E-3</v>
          </cell>
          <cell r="D10">
            <v>1.0800000000000001E-2</v>
          </cell>
          <cell r="E10">
            <v>5.1000000000000004E-3</v>
          </cell>
        </row>
        <row r="13">
          <cell r="B13">
            <v>42675</v>
          </cell>
          <cell r="E13">
            <v>10000</v>
          </cell>
          <cell r="F13">
            <v>10000</v>
          </cell>
        </row>
        <row r="14">
          <cell r="B14">
            <v>42704</v>
          </cell>
          <cell r="E14">
            <v>10709</v>
          </cell>
          <cell r="F14">
            <v>9763.4807559117435</v>
          </cell>
        </row>
        <row r="15">
          <cell r="B15">
            <v>42735</v>
          </cell>
          <cell r="E15">
            <v>11061.326099999998</v>
          </cell>
          <cell r="F15">
            <v>9777.2336004749159</v>
          </cell>
        </row>
        <row r="16">
          <cell r="B16">
            <v>42766</v>
          </cell>
          <cell r="E16">
            <v>11436.305054789998</v>
          </cell>
          <cell r="F16">
            <v>9796.4282180666833</v>
          </cell>
        </row>
        <row r="17">
          <cell r="B17">
            <v>42794</v>
          </cell>
          <cell r="E17">
            <v>11716.494528632353</v>
          </cell>
          <cell r="F17">
            <v>9862.2736717126718</v>
          </cell>
        </row>
        <row r="18">
          <cell r="B18">
            <v>42825</v>
          </cell>
          <cell r="E18">
            <v>12078.534209567091</v>
          </cell>
          <cell r="F18">
            <v>9857.0792520035593</v>
          </cell>
        </row>
        <row r="19">
          <cell r="B19">
            <v>42855</v>
          </cell>
          <cell r="E19">
            <v>12324.93630744226</v>
          </cell>
          <cell r="F19">
            <v>9933.1651330760851</v>
          </cell>
        </row>
        <row r="20">
          <cell r="B20">
            <v>42886</v>
          </cell>
          <cell r="E20">
            <v>12735.356686480089</v>
          </cell>
          <cell r="F20">
            <v>10009.597308795883</v>
          </cell>
        </row>
        <row r="21">
          <cell r="B21">
            <v>42916</v>
          </cell>
          <cell r="E21">
            <v>13010.440390908059</v>
          </cell>
          <cell r="F21">
            <v>9999.5547640249315</v>
          </cell>
        </row>
        <row r="22">
          <cell r="B22">
            <v>42947</v>
          </cell>
          <cell r="E22">
            <v>13113.222869996232</v>
          </cell>
          <cell r="F22">
            <v>10042.594241614721</v>
          </cell>
          <cell r="U22">
            <v>0.15714968144363017</v>
          </cell>
          <cell r="V22">
            <v>3.0814228169778968E-2</v>
          </cell>
        </row>
        <row r="23">
          <cell r="B23">
            <v>42978</v>
          </cell>
          <cell r="E23">
            <v>13312.543857620176</v>
          </cell>
          <cell r="F23">
            <v>10132.630849906005</v>
          </cell>
          <cell r="L23" t="str">
            <v>QTD</v>
          </cell>
          <cell r="O23">
            <v>2.2355597004000138E-2</v>
          </cell>
          <cell r="P23">
            <v>-3.3724634409411314E-2</v>
          </cell>
          <cell r="U23">
            <v>6.8014323386890257E-2</v>
          </cell>
          <cell r="V23">
            <v>3.4003684356440342E-2</v>
          </cell>
        </row>
        <row r="24">
          <cell r="B24">
            <v>43008</v>
          </cell>
          <cell r="E24">
            <v>13662.663761075586</v>
          </cell>
          <cell r="F24">
            <v>10084.396952607103</v>
          </cell>
          <cell r="L24" t="str">
            <v>YTD</v>
          </cell>
          <cell r="O24">
            <v>2.2355597004000138E-2</v>
          </cell>
          <cell r="P24">
            <v>-3.3724634409411314E-2</v>
          </cell>
          <cell r="U24">
            <v>2.3079356468888523</v>
          </cell>
          <cell r="V24">
            <v>0.90099731101568814</v>
          </cell>
        </row>
        <row r="25">
          <cell r="B25">
            <v>43039</v>
          </cell>
          <cell r="E25">
            <v>13883.998914005011</v>
          </cell>
          <cell r="F25">
            <v>10090.234490946868</v>
          </cell>
          <cell r="L25" t="str">
            <v>1 Year</v>
          </cell>
          <cell r="O25">
            <v>0.17904965746448487</v>
          </cell>
          <cell r="P25">
            <v>7.1022417812247607E-3</v>
          </cell>
          <cell r="U25">
            <v>1</v>
          </cell>
          <cell r="V25">
            <v>22</v>
          </cell>
        </row>
        <row r="26">
          <cell r="B26">
            <v>43069</v>
          </cell>
          <cell r="E26">
            <v>14042.276501624669</v>
          </cell>
          <cell r="F26">
            <v>10077.273177006035</v>
          </cell>
          <cell r="L26" t="str">
            <v>2 Years</v>
          </cell>
          <cell r="O26">
            <v>9.9505987997082546E-2</v>
          </cell>
          <cell r="P26">
            <v>4.741336258219353E-2</v>
          </cell>
          <cell r="U26">
            <v>0.12529464154063602</v>
          </cell>
        </row>
        <row r="27">
          <cell r="B27">
            <v>43100</v>
          </cell>
          <cell r="E27">
            <v>14243.081055597901</v>
          </cell>
          <cell r="F27">
            <v>10123.528247749084</v>
          </cell>
          <cell r="L27" t="str">
            <v>3 Years</v>
          </cell>
          <cell r="O27">
            <v>9.1914960029621184E-2</v>
          </cell>
          <cell r="P27">
            <v>4.6543452836169896E-2</v>
          </cell>
          <cell r="U27">
            <v>4.0762539824993043E-3</v>
          </cell>
        </row>
        <row r="28">
          <cell r="B28">
            <v>43131</v>
          </cell>
          <cell r="E28">
            <v>14412.573720159517</v>
          </cell>
          <cell r="F28">
            <v>10006.925892945483</v>
          </cell>
          <cell r="L28" t="str">
            <v>Since Inception*</v>
          </cell>
          <cell r="O28">
            <v>0.15714968144363017</v>
          </cell>
          <cell r="P28">
            <v>3.0814228169778968E-2</v>
          </cell>
          <cell r="U28">
            <v>0.15313400092229904</v>
          </cell>
        </row>
        <row r="29">
          <cell r="B29">
            <v>43159</v>
          </cell>
          <cell r="E29">
            <v>14519.226765688698</v>
          </cell>
          <cell r="F29">
            <v>9912.090630256258</v>
          </cell>
        </row>
        <row r="30">
          <cell r="B30">
            <v>43190</v>
          </cell>
          <cell r="E30">
            <v>14635.380579814208</v>
          </cell>
          <cell r="F30">
            <v>9975.6604333630148</v>
          </cell>
        </row>
        <row r="31">
          <cell r="B31">
            <v>43220</v>
          </cell>
          <cell r="E31">
            <v>14730.510553582999</v>
          </cell>
          <cell r="F31">
            <v>9901.4544375185505</v>
          </cell>
        </row>
        <row r="32">
          <cell r="B32">
            <v>43251</v>
          </cell>
          <cell r="E32">
            <v>14835.097178513441</v>
          </cell>
          <cell r="F32">
            <v>9972.0985455624814</v>
          </cell>
        </row>
        <row r="33">
          <cell r="B33">
            <v>43281</v>
          </cell>
          <cell r="E33">
            <v>14839.547707666994</v>
          </cell>
          <cell r="F33">
            <v>9959.8298209161967</v>
          </cell>
        </row>
        <row r="34">
          <cell r="B34">
            <v>43312</v>
          </cell>
          <cell r="E34">
            <v>14876.64657693616</v>
          </cell>
          <cell r="F34">
            <v>9962.2044127832196</v>
          </cell>
        </row>
        <row r="35">
          <cell r="B35">
            <v>43343</v>
          </cell>
          <cell r="E35">
            <v>14997.147414209343</v>
          </cell>
          <cell r="F35">
            <v>10026.318393192838</v>
          </cell>
        </row>
        <row r="36">
          <cell r="B36">
            <v>43373</v>
          </cell>
          <cell r="E36">
            <v>15097.628301884544</v>
          </cell>
          <cell r="F36">
            <v>9961.7591768081547</v>
          </cell>
        </row>
        <row r="37">
          <cell r="B37">
            <v>43404</v>
          </cell>
          <cell r="E37">
            <v>15167.077392073212</v>
          </cell>
          <cell r="F37">
            <v>9883.0513505491253</v>
          </cell>
        </row>
        <row r="38">
          <cell r="B38">
            <v>43434</v>
          </cell>
          <cell r="E38">
            <v>15201.961670074979</v>
          </cell>
          <cell r="F38">
            <v>9942.0203819135259</v>
          </cell>
        </row>
        <row r="39">
          <cell r="B39">
            <v>43465</v>
          </cell>
          <cell r="E39">
            <v>15375.264033113835</v>
          </cell>
          <cell r="F39">
            <v>10124.6660730187</v>
          </cell>
        </row>
        <row r="40">
          <cell r="B40">
            <v>43496</v>
          </cell>
          <cell r="E40">
            <v>15413.702193196619</v>
          </cell>
          <cell r="F40">
            <v>10232.215296329277</v>
          </cell>
        </row>
        <row r="41">
          <cell r="B41">
            <v>43524</v>
          </cell>
          <cell r="E41">
            <v>15529.304959645595</v>
          </cell>
          <cell r="F41">
            <v>10226.278816661719</v>
          </cell>
        </row>
        <row r="42">
          <cell r="B42">
            <v>43555</v>
          </cell>
          <cell r="E42">
            <v>15760.691603544314</v>
          </cell>
          <cell r="F42">
            <v>10422.627881666172</v>
          </cell>
        </row>
        <row r="43">
          <cell r="B43">
            <v>43585</v>
          </cell>
          <cell r="E43">
            <v>15877.320721410542</v>
          </cell>
          <cell r="F43">
            <v>10425.299297516574</v>
          </cell>
        </row>
        <row r="44">
          <cell r="B44">
            <v>43616</v>
          </cell>
          <cell r="E44">
            <v>16088.489087005304</v>
          </cell>
          <cell r="F44">
            <v>10610.369051152669</v>
          </cell>
        </row>
        <row r="45">
          <cell r="B45">
            <v>43646</v>
          </cell>
          <cell r="E45">
            <v>16341.078365671288</v>
          </cell>
          <cell r="F45">
            <v>10743.593549025431</v>
          </cell>
        </row>
        <row r="46">
          <cell r="B46">
            <v>43677</v>
          </cell>
          <cell r="E46">
            <v>16424.417865336214</v>
          </cell>
          <cell r="F46">
            <v>10767.240526367865</v>
          </cell>
        </row>
        <row r="47">
          <cell r="B47">
            <v>43708</v>
          </cell>
          <cell r="E47">
            <v>16652.717273664388</v>
          </cell>
          <cell r="F47">
            <v>11046.255070743051</v>
          </cell>
        </row>
        <row r="48">
          <cell r="B48">
            <v>43738</v>
          </cell>
          <cell r="E48">
            <v>16729.319773123243</v>
          </cell>
          <cell r="F48">
            <v>10987.43445137034</v>
          </cell>
        </row>
        <row r="49">
          <cell r="B49">
            <v>43769</v>
          </cell>
          <cell r="E49">
            <v>16903.304698763724</v>
          </cell>
          <cell r="F49">
            <v>11020.530325516971</v>
          </cell>
        </row>
        <row r="50">
          <cell r="B50">
            <v>43799</v>
          </cell>
          <cell r="E50">
            <v>17018.247170715316</v>
          </cell>
          <cell r="F50">
            <v>11014.890669832792</v>
          </cell>
        </row>
        <row r="51">
          <cell r="B51">
            <v>43830</v>
          </cell>
          <cell r="E51">
            <v>17310.961022051622</v>
          </cell>
          <cell r="F51">
            <v>11007.222716928862</v>
          </cell>
        </row>
        <row r="52">
          <cell r="B52">
            <v>43861</v>
          </cell>
          <cell r="E52">
            <v>17475.415151761114</v>
          </cell>
          <cell r="F52">
            <v>11219.056099732861</v>
          </cell>
        </row>
        <row r="53">
          <cell r="B53">
            <v>43890</v>
          </cell>
          <cell r="E53">
            <v>17931.523487222079</v>
          </cell>
          <cell r="F53">
            <v>11420.995349757593</v>
          </cell>
        </row>
        <row r="54">
          <cell r="B54">
            <v>43921</v>
          </cell>
          <cell r="E54">
            <v>16159.888966684537</v>
          </cell>
          <cell r="F54">
            <v>11353.76471752251</v>
          </cell>
        </row>
        <row r="55">
          <cell r="B55">
            <v>43951</v>
          </cell>
          <cell r="E55">
            <v>16782.04469190189</v>
          </cell>
          <cell r="F55">
            <v>11555.605026219451</v>
          </cell>
        </row>
        <row r="56">
          <cell r="B56">
            <v>43982</v>
          </cell>
          <cell r="E56">
            <v>17144.536857246971</v>
          </cell>
          <cell r="F56">
            <v>11609.379637874739</v>
          </cell>
        </row>
        <row r="57">
          <cell r="B57">
            <v>44012</v>
          </cell>
          <cell r="E57">
            <v>17444.566252248795</v>
          </cell>
          <cell r="F57">
            <v>11682.546749777384</v>
          </cell>
        </row>
        <row r="58">
          <cell r="B58">
            <v>44043</v>
          </cell>
          <cell r="E58">
            <v>17758.568444789275</v>
          </cell>
          <cell r="F58">
            <v>11857.029781339668</v>
          </cell>
        </row>
        <row r="59">
          <cell r="B59">
            <v>44074</v>
          </cell>
          <cell r="E59">
            <v>17945.033413459561</v>
          </cell>
          <cell r="F59">
            <v>11761.304046700308</v>
          </cell>
        </row>
        <row r="60">
          <cell r="B60">
            <v>44104</v>
          </cell>
          <cell r="E60">
            <v>18083.210170743201</v>
          </cell>
          <cell r="F60">
            <v>11754.872860393789</v>
          </cell>
        </row>
        <row r="61">
          <cell r="B61">
            <v>44135</v>
          </cell>
          <cell r="E61">
            <v>18276.700519570153</v>
          </cell>
          <cell r="F61">
            <v>11702.384485999804</v>
          </cell>
        </row>
        <row r="62">
          <cell r="B62">
            <v>44165</v>
          </cell>
          <cell r="E62">
            <v>18461.295194817812</v>
          </cell>
          <cell r="F62">
            <v>11817.205896903139</v>
          </cell>
        </row>
        <row r="63">
          <cell r="B63">
            <v>44196</v>
          </cell>
          <cell r="E63">
            <v>18636.677499168582</v>
          </cell>
          <cell r="F63">
            <v>11833.481745325023</v>
          </cell>
        </row>
        <row r="64">
          <cell r="B64">
            <v>44227</v>
          </cell>
          <cell r="E64">
            <v>18754.088567413342</v>
          </cell>
          <cell r="F64">
            <v>11748.639556742852</v>
          </cell>
        </row>
        <row r="65">
          <cell r="B65">
            <v>44255</v>
          </cell>
          <cell r="E65">
            <v>18956.632723941406</v>
          </cell>
          <cell r="F65">
            <v>11579.004650242407</v>
          </cell>
        </row>
        <row r="66">
          <cell r="B66">
            <v>44286</v>
          </cell>
          <cell r="E66">
            <v>19053.31155083351</v>
          </cell>
          <cell r="F66">
            <v>11434.401899673494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6"/>
  <sheetViews>
    <sheetView tabSelected="1" zoomScale="130" zoomScaleNormal="130" workbookViewId="0"/>
  </sheetViews>
  <sheetFormatPr defaultColWidth="8.6640625" defaultRowHeight="14.4"/>
  <cols>
    <col min="1" max="1" width="27.33203125" style="57" bestFit="1" customWidth="1"/>
    <col min="2" max="5" width="9" style="57" bestFit="1" customWidth="1"/>
    <col min="6" max="6" width="9" style="57" customWidth="1"/>
    <col min="7" max="8" width="9" style="57" bestFit="1" customWidth="1"/>
    <col min="9" max="9" width="9.109375" style="57" bestFit="1" customWidth="1"/>
    <col min="10" max="20" width="8.6640625" style="57"/>
    <col min="21" max="21" width="9.109375" style="57" bestFit="1" customWidth="1"/>
    <col min="22" max="16384" width="8.6640625" style="57"/>
  </cols>
  <sheetData>
    <row r="2" spans="1:7" ht="14.4" customHeight="1">
      <c r="A2" s="18" t="s">
        <v>52</v>
      </c>
      <c r="B2" s="56"/>
      <c r="C2" s="56"/>
      <c r="D2" s="56"/>
      <c r="E2" s="56"/>
      <c r="F2" s="56"/>
      <c r="G2" s="56"/>
    </row>
    <row r="3" spans="1:7">
      <c r="A3" s="19" t="s">
        <v>17</v>
      </c>
      <c r="B3" s="56"/>
      <c r="C3" s="56"/>
      <c r="D3" s="56"/>
      <c r="E3" s="56"/>
      <c r="F3" s="56"/>
      <c r="G3" s="56"/>
    </row>
    <row r="4" spans="1:7" ht="20.399999999999999">
      <c r="A4" s="20" t="s">
        <v>18</v>
      </c>
      <c r="B4" s="20" t="str">
        <f>[3]Data!L23</f>
        <v>QTD</v>
      </c>
      <c r="C4" s="20" t="str">
        <f>[3]Data!L24</f>
        <v>YTD</v>
      </c>
      <c r="D4" s="20" t="str">
        <f>[3]Data!L25</f>
        <v>1 Year</v>
      </c>
      <c r="E4" s="20" t="str">
        <f>[3]Data!L26</f>
        <v>2 Years</v>
      </c>
      <c r="F4" s="20" t="str">
        <f>[3]Data!L27</f>
        <v>3 Years</v>
      </c>
      <c r="G4" s="20" t="str">
        <f>[3]Data!L28</f>
        <v>Since Inception*</v>
      </c>
    </row>
    <row r="5" spans="1:7">
      <c r="A5" s="21" t="s">
        <v>26</v>
      </c>
      <c r="B5" s="22">
        <f>[3]Data!O23*100</f>
        <v>2.2355597004000138</v>
      </c>
      <c r="C5" s="22">
        <f>[3]Data!O24*100</f>
        <v>2.2355597004000138</v>
      </c>
      <c r="D5" s="22">
        <f>[3]Data!O25*100</f>
        <v>17.904965746448486</v>
      </c>
      <c r="E5" s="22">
        <f>[3]Data!O26*100</f>
        <v>9.9505987997082546</v>
      </c>
      <c r="F5" s="22">
        <f>[3]Data!O27*100</f>
        <v>9.1914960029621184</v>
      </c>
      <c r="G5" s="22">
        <f>[3]Data!O28*100</f>
        <v>15.714968144363016</v>
      </c>
    </row>
    <row r="6" spans="1:7">
      <c r="A6" s="23" t="s">
        <v>27</v>
      </c>
      <c r="B6" s="24">
        <f>[3]Data!P23*100</f>
        <v>-3.3724634409411314</v>
      </c>
      <c r="C6" s="24">
        <f>[3]Data!P24*100</f>
        <v>-3.3724634409411314</v>
      </c>
      <c r="D6" s="24">
        <f>[3]Data!P25*100</f>
        <v>0.71022417812247607</v>
      </c>
      <c r="E6" s="24">
        <f>[3]Data!P26*100</f>
        <v>4.741336258219353</v>
      </c>
      <c r="F6" s="24">
        <f>[3]Data!P27*100</f>
        <v>4.6543452836169896</v>
      </c>
      <c r="G6" s="24">
        <f>[3]Data!P28*100</f>
        <v>3.0814228169778968</v>
      </c>
    </row>
    <row r="7" spans="1:7">
      <c r="A7" s="62" t="s">
        <v>28</v>
      </c>
      <c r="B7" s="62"/>
      <c r="C7" s="62"/>
      <c r="D7" s="62"/>
      <c r="E7" s="62"/>
      <c r="F7" s="62"/>
      <c r="G7" s="62"/>
    </row>
    <row r="19" spans="1:22">
      <c r="H19" s="63" t="s">
        <v>21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5"/>
    </row>
    <row r="20" spans="1:22" s="58" customFormat="1" ht="14.4" customHeight="1">
      <c r="H20" s="25"/>
      <c r="I20" s="26" t="s">
        <v>2</v>
      </c>
      <c r="J20" s="26" t="s">
        <v>3</v>
      </c>
      <c r="K20" s="26" t="s">
        <v>4</v>
      </c>
      <c r="L20" s="26" t="s">
        <v>22</v>
      </c>
      <c r="M20" s="26" t="s">
        <v>6</v>
      </c>
      <c r="N20" s="26" t="s">
        <v>23</v>
      </c>
      <c r="O20" s="26" t="s">
        <v>24</v>
      </c>
      <c r="P20" s="26" t="s">
        <v>9</v>
      </c>
      <c r="Q20" s="26" t="s">
        <v>25</v>
      </c>
      <c r="R20" s="26" t="s">
        <v>11</v>
      </c>
      <c r="S20" s="26" t="s">
        <v>12</v>
      </c>
      <c r="T20" s="26" t="s">
        <v>13</v>
      </c>
      <c r="U20" s="27" t="s">
        <v>14</v>
      </c>
      <c r="V20" s="26" t="s">
        <v>43</v>
      </c>
    </row>
    <row r="21" spans="1:22" s="58" customFormat="1" ht="14.4" customHeight="1">
      <c r="H21" s="66">
        <v>2021</v>
      </c>
      <c r="I21" s="67">
        <f>[3]Data!C10*100</f>
        <v>0.63</v>
      </c>
      <c r="J21" s="67">
        <f>[3]Data!D10*100</f>
        <v>1.08</v>
      </c>
      <c r="K21" s="67">
        <f>[3]Data!E10*100</f>
        <v>0.51</v>
      </c>
      <c r="L21" s="67"/>
      <c r="M21" s="67"/>
      <c r="N21" s="67"/>
      <c r="O21" s="67"/>
      <c r="P21" s="67"/>
      <c r="Q21" s="67"/>
      <c r="R21" s="67"/>
      <c r="S21" s="67"/>
      <c r="T21" s="67"/>
      <c r="U21" s="68"/>
      <c r="V21" s="67"/>
    </row>
    <row r="22" spans="1:22" s="58" customFormat="1" ht="14.4" customHeight="1">
      <c r="H22" s="69">
        <v>2020</v>
      </c>
      <c r="I22" s="67">
        <f>[3]Data!C9*100</f>
        <v>0.95</v>
      </c>
      <c r="J22" s="67">
        <f>[3]Data!D9*100</f>
        <v>2.6100000000000003</v>
      </c>
      <c r="K22" s="67">
        <f>[3]Data!E9*100</f>
        <v>-9.879999999999999</v>
      </c>
      <c r="L22" s="67">
        <f>[3]Data!F9*100</f>
        <v>3.85</v>
      </c>
      <c r="M22" s="67">
        <f>[3]Data!G9*100</f>
        <v>2.16</v>
      </c>
      <c r="N22" s="67">
        <f>[3]Data!H9*100</f>
        <v>1.7500000000000002</v>
      </c>
      <c r="O22" s="67">
        <f>[3]Data!I9*100</f>
        <v>1.7999999999999998</v>
      </c>
      <c r="P22" s="67">
        <f>[3]Data!J9*100</f>
        <v>1.05</v>
      </c>
      <c r="Q22" s="67">
        <f>[3]Data!K9*100</f>
        <v>0.77</v>
      </c>
      <c r="R22" s="67">
        <f>[3]Data!L9*100</f>
        <v>1.0699999999999998</v>
      </c>
      <c r="S22" s="67">
        <f>[3]Data!M9*100</f>
        <v>1.01</v>
      </c>
      <c r="T22" s="67">
        <f>[3]Data!N9*100</f>
        <v>0.95</v>
      </c>
      <c r="U22" s="67">
        <f>[3]Data!O9*100</f>
        <v>9.5099707520891474</v>
      </c>
      <c r="V22" s="67">
        <f>[3]Data!P9*100</f>
        <v>7.4316768094136565</v>
      </c>
    </row>
    <row r="23" spans="1:22" s="58" customFormat="1" ht="14.4" customHeight="1">
      <c r="H23" s="30">
        <v>2019</v>
      </c>
      <c r="I23" s="31">
        <f>[3]Data!C8*100</f>
        <v>0.25</v>
      </c>
      <c r="J23" s="31">
        <f>[3]Data!D8*100</f>
        <v>0.75</v>
      </c>
      <c r="K23" s="31">
        <f>[3]Data!E8*100</f>
        <v>1.49</v>
      </c>
      <c r="L23" s="31">
        <f>[3]Data!F8*100</f>
        <v>0.74</v>
      </c>
      <c r="M23" s="31">
        <f>[3]Data!G8*100</f>
        <v>1.3299999999999998</v>
      </c>
      <c r="N23" s="31">
        <f>[3]Data!H8*100</f>
        <v>1.5699999999999998</v>
      </c>
      <c r="O23" s="31">
        <f>[3]Data!I8*100</f>
        <v>0.51</v>
      </c>
      <c r="P23" s="31">
        <f>[3]Data!J8*100</f>
        <v>1.39</v>
      </c>
      <c r="Q23" s="31">
        <f>[3]Data!K8*100</f>
        <v>0.45999999999999996</v>
      </c>
      <c r="R23" s="31">
        <f>[3]Data!L8*100</f>
        <v>1.04</v>
      </c>
      <c r="S23" s="31">
        <f>[3]Data!M8*100</f>
        <v>0.67999999999999994</v>
      </c>
      <c r="T23" s="31">
        <f>[3]Data!N8*100</f>
        <v>1.72</v>
      </c>
      <c r="U23" s="70">
        <f>[3]Data!O8*100</f>
        <v>12.589682913859956</v>
      </c>
      <c r="V23" s="31">
        <f>[3]Data!P8*100</f>
        <v>8.7168963158409163</v>
      </c>
    </row>
    <row r="24" spans="1:22" s="58" customFormat="1" ht="14.4" customHeight="1">
      <c r="H24" s="30">
        <v>2018</v>
      </c>
      <c r="I24" s="31">
        <f>[3]Data!C7*100</f>
        <v>1.1900000000000002</v>
      </c>
      <c r="J24" s="31">
        <f>[3]Data!D7*100</f>
        <v>0.74</v>
      </c>
      <c r="K24" s="31">
        <f>[3]Data!E7*100</f>
        <v>0.8</v>
      </c>
      <c r="L24" s="31">
        <f>[3]Data!F7*100</f>
        <v>0.65</v>
      </c>
      <c r="M24" s="31">
        <f>[3]Data!G7*100</f>
        <v>0.71000000000000008</v>
      </c>
      <c r="N24" s="31">
        <f>[3]Data!H7*100</f>
        <v>0.03</v>
      </c>
      <c r="O24" s="31">
        <f>[3]Data!I7*100</f>
        <v>0.25</v>
      </c>
      <c r="P24" s="31">
        <f>[3]Data!J7*100</f>
        <v>0.80999999999999994</v>
      </c>
      <c r="Q24" s="31">
        <f>[3]Data!K7*100</f>
        <v>0.67</v>
      </c>
      <c r="R24" s="31">
        <f>[3]Data!L7*100</f>
        <v>0.45999999999999996</v>
      </c>
      <c r="S24" s="31">
        <f>[3]Data!M7*100</f>
        <v>0.22999999999999998</v>
      </c>
      <c r="T24" s="31">
        <f>[3]Data!N7*100</f>
        <v>1.1400000000000001</v>
      </c>
      <c r="U24" s="28">
        <f>[3]Data!O7*100</f>
        <v>7.9490032605758154</v>
      </c>
      <c r="V24" s="31">
        <f>[3]Data!P7*100</f>
        <v>1.1239414182195873E-2</v>
      </c>
    </row>
    <row r="25" spans="1:22" s="58" customFormat="1" ht="14.4" customHeight="1">
      <c r="H25" s="30">
        <v>2017</v>
      </c>
      <c r="I25" s="31">
        <f>[3]Data!C6*100</f>
        <v>3.39</v>
      </c>
      <c r="J25" s="31">
        <f>[3]Data!D6*100</f>
        <v>2.4500000000000002</v>
      </c>
      <c r="K25" s="31">
        <f>[3]Data!E6*100</f>
        <v>3.09</v>
      </c>
      <c r="L25" s="32">
        <f>[3]Data!F6*100</f>
        <v>2.04</v>
      </c>
      <c r="M25" s="32">
        <f>[3]Data!G6*100</f>
        <v>3.3300000000000005</v>
      </c>
      <c r="N25" s="32">
        <f>[3]Data!H6*100</f>
        <v>2.16</v>
      </c>
      <c r="O25" s="32">
        <f>[3]Data!I6*100</f>
        <v>0.79</v>
      </c>
      <c r="P25" s="32">
        <f>[3]Data!J6*100</f>
        <v>1.52</v>
      </c>
      <c r="Q25" s="32">
        <f>[3]Data!K6*100</f>
        <v>2.63</v>
      </c>
      <c r="R25" s="32">
        <f>[3]Data!L6*100</f>
        <v>1.6199999999999999</v>
      </c>
      <c r="S25" s="32">
        <f>[3]Data!M6*100</f>
        <v>1.1400000000000001</v>
      </c>
      <c r="T25" s="32">
        <f>[3]Data!N6*100</f>
        <v>1.43</v>
      </c>
      <c r="U25" s="28">
        <f>[3]Data!O6*100</f>
        <v>28.764679088503708</v>
      </c>
      <c r="V25" s="29">
        <f>[3]Data!P6*100</f>
        <v>3.5418469213760684</v>
      </c>
    </row>
    <row r="26" spans="1:22">
      <c r="H26" s="33">
        <v>2016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34">
        <f>[3]Data!M5*100</f>
        <v>7.0900000000000007</v>
      </c>
      <c r="T26" s="34">
        <f>[3]Data!N5*100</f>
        <v>3.29</v>
      </c>
      <c r="U26" s="35">
        <f>[3]Data!O5*100</f>
        <v>10.613260999999973</v>
      </c>
      <c r="V26" s="34">
        <f>[3]Data!P5*100</f>
        <v>-2.2276639952508392</v>
      </c>
    </row>
    <row r="28" spans="1:22">
      <c r="A28" s="61" t="s">
        <v>53</v>
      </c>
      <c r="B28" s="61"/>
      <c r="C28" s="61"/>
    </row>
    <row r="29" spans="1:22" ht="48">
      <c r="A29" s="41"/>
      <c r="B29" s="42" t="s">
        <v>39</v>
      </c>
      <c r="C29" s="42" t="s">
        <v>27</v>
      </c>
    </row>
    <row r="30" spans="1:22">
      <c r="A30" s="43" t="s">
        <v>31</v>
      </c>
      <c r="B30" s="51">
        <f>[3]Data!U22</f>
        <v>0.15714968144363017</v>
      </c>
      <c r="C30" s="51">
        <f>[3]Data!V22</f>
        <v>3.0814228169778968E-2</v>
      </c>
    </row>
    <row r="31" spans="1:22">
      <c r="A31" s="49" t="s">
        <v>32</v>
      </c>
      <c r="B31" s="52">
        <f>[3]Data!U23</f>
        <v>6.8014323386890257E-2</v>
      </c>
      <c r="C31" s="52">
        <f>[3]Data!V23</f>
        <v>3.4003684356440342E-2</v>
      </c>
    </row>
    <row r="32" spans="1:22">
      <c r="A32" s="49" t="s">
        <v>38</v>
      </c>
      <c r="B32" s="50">
        <f>[3]Data!U24</f>
        <v>2.3079356468888523</v>
      </c>
      <c r="C32" s="50">
        <f>[3]Data!V24</f>
        <v>0.90099731101568814</v>
      </c>
    </row>
    <row r="33" spans="1:3">
      <c r="A33" s="49" t="s">
        <v>42</v>
      </c>
      <c r="B33" s="54">
        <f>[3]Data!U25</f>
        <v>1</v>
      </c>
      <c r="C33" s="54">
        <f>[3]Data!V25</f>
        <v>22</v>
      </c>
    </row>
    <row r="34" spans="1:3">
      <c r="A34" s="49" t="s">
        <v>40</v>
      </c>
      <c r="B34" s="52">
        <f>[3]Data!U28</f>
        <v>0.15313400092229904</v>
      </c>
      <c r="C34" s="53">
        <v>0</v>
      </c>
    </row>
    <row r="35" spans="1:3">
      <c r="A35" s="44" t="s">
        <v>41</v>
      </c>
      <c r="B35" s="45">
        <f>[3]Data!U26</f>
        <v>0.12529464154063602</v>
      </c>
      <c r="C35" s="46">
        <v>1</v>
      </c>
    </row>
    <row r="36" spans="1:3">
      <c r="A36" s="47" t="s">
        <v>51</v>
      </c>
      <c r="B36" s="71">
        <f>[3]Data!U27</f>
        <v>4.0762539824993043E-3</v>
      </c>
      <c r="C36" s="48">
        <v>1</v>
      </c>
    </row>
  </sheetData>
  <mergeCells count="3">
    <mergeCell ref="A28:C28"/>
    <mergeCell ref="A7:G7"/>
    <mergeCell ref="H19:U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27"/>
  <sheetViews>
    <sheetView zoomScaleNormal="100" workbookViewId="0"/>
  </sheetViews>
  <sheetFormatPr defaultRowHeight="14.4"/>
  <cols>
    <col min="2" max="2" width="11.33203125" bestFit="1" customWidth="1"/>
    <col min="13" max="13" width="11.5546875" bestFit="1" customWidth="1"/>
    <col min="20" max="20" width="24" bestFit="1" customWidth="1"/>
    <col min="21" max="21" width="8.6640625" customWidth="1"/>
  </cols>
  <sheetData>
    <row r="1" spans="2:16">
      <c r="E1" s="2" t="s">
        <v>26</v>
      </c>
    </row>
    <row r="2" spans="2:16" ht="15" thickBo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36"/>
      <c r="N2" s="37"/>
      <c r="O2" s="36"/>
    </row>
    <row r="3" spans="2:16" ht="15.6" thickTop="1" thickBot="1">
      <c r="B3" s="8"/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10" t="s">
        <v>14</v>
      </c>
      <c r="P3" s="10" t="s">
        <v>15</v>
      </c>
    </row>
    <row r="4" spans="2:16" ht="15" hidden="1" thickBot="1">
      <c r="B4" s="14" t="s">
        <v>1</v>
      </c>
      <c r="C4" s="15">
        <v>-3.0520690181707111E-2</v>
      </c>
      <c r="D4" s="15">
        <v>2.0796582833526589E-2</v>
      </c>
      <c r="E4" s="15">
        <v>-4.2368958643205779E-2</v>
      </c>
      <c r="F4" s="15">
        <v>6.1831352633342718E-2</v>
      </c>
      <c r="G4" s="15">
        <v>-3.574940215346134E-2</v>
      </c>
      <c r="H4" s="15">
        <v>-8.2829770627187438E-2</v>
      </c>
      <c r="I4" s="15"/>
      <c r="J4" s="15"/>
      <c r="K4" s="15"/>
      <c r="L4" s="15"/>
      <c r="M4" s="15"/>
      <c r="N4" s="15"/>
      <c r="O4" s="16">
        <v>-0.11003817376698721</v>
      </c>
      <c r="P4" s="16">
        <v>-0.11003817376698721</v>
      </c>
    </row>
    <row r="5" spans="2:16" ht="15.6" thickTop="1" thickBot="1">
      <c r="B5" s="11">
        <v>2016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>
        <v>7.0900000000000005E-2</v>
      </c>
      <c r="N5" s="12">
        <v>3.2899999999999999E-2</v>
      </c>
      <c r="O5" s="13">
        <f>E15/E13-1</f>
        <v>0.10613260999999974</v>
      </c>
      <c r="P5" s="13">
        <f>F15/F13-1</f>
        <v>-2.2276639952508392E-2</v>
      </c>
    </row>
    <row r="6" spans="2:16" ht="15.6" thickTop="1" thickBot="1">
      <c r="B6" s="11">
        <v>2017</v>
      </c>
      <c r="C6" s="12">
        <v>3.39E-2</v>
      </c>
      <c r="D6" s="12">
        <v>2.4500000000000001E-2</v>
      </c>
      <c r="E6" s="12">
        <v>3.09E-2</v>
      </c>
      <c r="F6" s="12">
        <v>2.0400000000000001E-2</v>
      </c>
      <c r="G6" s="12">
        <v>3.3300000000000003E-2</v>
      </c>
      <c r="H6" s="12">
        <v>2.1600000000000001E-2</v>
      </c>
      <c r="I6" s="12">
        <v>7.9000000000000008E-3</v>
      </c>
      <c r="J6" s="12">
        <v>1.52E-2</v>
      </c>
      <c r="K6" s="12">
        <v>2.63E-2</v>
      </c>
      <c r="L6" s="12">
        <v>1.6199999999999999E-2</v>
      </c>
      <c r="M6" s="12">
        <v>1.14E-2</v>
      </c>
      <c r="N6" s="12">
        <v>1.43E-2</v>
      </c>
      <c r="O6" s="13">
        <f>E27/E15-1</f>
        <v>0.28764679088503708</v>
      </c>
      <c r="P6" s="13">
        <f>F27/F15-1</f>
        <v>3.5418469213760684E-2</v>
      </c>
    </row>
    <row r="7" spans="2:16" ht="15.6" thickTop="1" thickBot="1">
      <c r="B7" s="11">
        <v>2018</v>
      </c>
      <c r="C7" s="12">
        <v>1.1900000000000001E-2</v>
      </c>
      <c r="D7" s="12">
        <v>7.4000000000000003E-3</v>
      </c>
      <c r="E7" s="12">
        <v>8.0000000000000002E-3</v>
      </c>
      <c r="F7" s="12">
        <v>6.4999999999999997E-3</v>
      </c>
      <c r="G7" s="12">
        <v>7.1000000000000004E-3</v>
      </c>
      <c r="H7" s="12">
        <v>2.9999999999999997E-4</v>
      </c>
      <c r="I7" s="12">
        <v>2.5000000000000001E-3</v>
      </c>
      <c r="J7" s="12">
        <v>8.0999999999999996E-3</v>
      </c>
      <c r="K7" s="12">
        <v>6.7000000000000002E-3</v>
      </c>
      <c r="L7" s="12">
        <v>4.5999999999999999E-3</v>
      </c>
      <c r="M7" s="12">
        <v>2.3E-3</v>
      </c>
      <c r="N7" s="12">
        <v>1.14E-2</v>
      </c>
      <c r="O7" s="13">
        <f>E39/E27-1</f>
        <v>7.9490032605758154E-2</v>
      </c>
      <c r="P7" s="13">
        <f>F39/F27-1</f>
        <v>1.1239414182195873E-4</v>
      </c>
    </row>
    <row r="8" spans="2:16" ht="15.6" thickTop="1" thickBot="1">
      <c r="B8" s="11">
        <v>2019</v>
      </c>
      <c r="C8" s="12">
        <v>2.5000000000000001E-3</v>
      </c>
      <c r="D8" s="12">
        <v>7.4999999999999997E-3</v>
      </c>
      <c r="E8" s="12">
        <v>1.49E-2</v>
      </c>
      <c r="F8" s="12">
        <v>7.4000000000000003E-3</v>
      </c>
      <c r="G8" s="12">
        <v>1.3299999999999999E-2</v>
      </c>
      <c r="H8" s="12">
        <v>1.5699999999999999E-2</v>
      </c>
      <c r="I8" s="12">
        <v>5.1000000000000004E-3</v>
      </c>
      <c r="J8" s="12">
        <v>1.3899999999999999E-2</v>
      </c>
      <c r="K8" s="12">
        <v>4.5999999999999999E-3</v>
      </c>
      <c r="L8" s="12">
        <v>1.04E-2</v>
      </c>
      <c r="M8" s="12">
        <v>6.7999999999999996E-3</v>
      </c>
      <c r="N8" s="12">
        <v>1.72E-2</v>
      </c>
      <c r="O8" s="13">
        <f>E51/E39-1</f>
        <v>0.12589682913859956</v>
      </c>
      <c r="P8" s="13">
        <f>F51/F39-1</f>
        <v>8.7168963158409163E-2</v>
      </c>
    </row>
    <row r="9" spans="2:16" ht="15.6" thickTop="1" thickBot="1">
      <c r="B9" s="11">
        <v>2020</v>
      </c>
      <c r="C9" s="12">
        <v>9.4999999999999998E-3</v>
      </c>
      <c r="D9" s="12">
        <v>2.6100000000000002E-2</v>
      </c>
      <c r="E9" s="12">
        <v>-9.8799999999999999E-2</v>
      </c>
      <c r="F9" s="12">
        <v>3.85E-2</v>
      </c>
      <c r="G9" s="12">
        <v>2.1600000000000001E-2</v>
      </c>
      <c r="H9" s="12">
        <v>1.7500000000000002E-2</v>
      </c>
      <c r="I9" s="12">
        <v>1.7999999999999999E-2</v>
      </c>
      <c r="J9" s="12">
        <v>1.0500000000000001E-2</v>
      </c>
      <c r="K9" s="12">
        <v>7.7000000000000002E-3</v>
      </c>
      <c r="L9" s="12">
        <v>1.0699999999999999E-2</v>
      </c>
      <c r="M9" s="12">
        <v>1.01E-2</v>
      </c>
      <c r="N9" s="12">
        <v>9.4999999999999998E-3</v>
      </c>
      <c r="O9" s="13">
        <f>E63/E50-1</f>
        <v>9.5099707520891474E-2</v>
      </c>
      <c r="P9" s="13">
        <f>F63/F50-1</f>
        <v>7.4316768094136565E-2</v>
      </c>
    </row>
    <row r="10" spans="2:16" ht="15.6" thickTop="1" thickBot="1">
      <c r="B10" s="11">
        <v>2021</v>
      </c>
      <c r="C10" s="12">
        <v>6.3E-3</v>
      </c>
      <c r="D10" s="12">
        <v>1.0800000000000001E-2</v>
      </c>
      <c r="E10" s="12">
        <v>5.1000000000000004E-3</v>
      </c>
      <c r="F10" s="12"/>
      <c r="G10" s="12"/>
      <c r="H10" s="12"/>
      <c r="I10" s="12"/>
      <c r="J10" s="12"/>
      <c r="K10" s="12"/>
      <c r="L10" s="12"/>
      <c r="M10" s="12"/>
      <c r="N10" s="12"/>
      <c r="O10" s="13">
        <f>E66/E63-1</f>
        <v>2.2355597004000138E-2</v>
      </c>
      <c r="P10" s="13">
        <f>F66/F63-1</f>
        <v>-3.3724634409411314E-2</v>
      </c>
    </row>
    <row r="11" spans="2:16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2:16">
      <c r="C12" t="s">
        <v>26</v>
      </c>
      <c r="D12" t="s">
        <v>27</v>
      </c>
      <c r="E12" t="s">
        <v>26</v>
      </c>
      <c r="F12" t="s">
        <v>27</v>
      </c>
    </row>
    <row r="13" spans="2:16">
      <c r="B13" s="5">
        <v>42675</v>
      </c>
      <c r="E13">
        <v>10000</v>
      </c>
      <c r="F13">
        <v>10000</v>
      </c>
      <c r="I13" s="4"/>
    </row>
    <row r="14" spans="2:16">
      <c r="B14" s="5">
        <v>42704</v>
      </c>
      <c r="C14" s="4">
        <v>7.0900000000000005E-2</v>
      </c>
      <c r="D14" s="4">
        <v>-2.3651924408825686E-2</v>
      </c>
      <c r="E14">
        <f>E13*(1+C14)</f>
        <v>10709</v>
      </c>
      <c r="F14">
        <f>F13*(1+D14)</f>
        <v>9763.4807559117435</v>
      </c>
      <c r="I14" s="4"/>
    </row>
    <row r="15" spans="2:16">
      <c r="B15" s="5">
        <v>42735</v>
      </c>
      <c r="C15" s="4">
        <v>3.2899999999999999E-2</v>
      </c>
      <c r="D15" s="4">
        <v>1.4086005705338245E-3</v>
      </c>
      <c r="E15">
        <f t="shared" ref="E15:F26" si="0">E14*(1+C15)</f>
        <v>11061.326099999998</v>
      </c>
      <c r="F15">
        <f t="shared" si="0"/>
        <v>9777.2336004749159</v>
      </c>
      <c r="I15" s="4"/>
    </row>
    <row r="16" spans="2:16">
      <c r="B16" s="5">
        <v>42766</v>
      </c>
      <c r="C16" s="4">
        <v>3.39E-2</v>
      </c>
      <c r="D16" s="4">
        <v>1.9631951507055323E-3</v>
      </c>
      <c r="E16">
        <f t="shared" si="0"/>
        <v>11436.305054789998</v>
      </c>
      <c r="F16">
        <f t="shared" si="0"/>
        <v>9796.4282180666833</v>
      </c>
    </row>
    <row r="17" spans="2:22">
      <c r="B17" s="5">
        <v>42794</v>
      </c>
      <c r="C17" s="4">
        <v>2.4500000000000001E-2</v>
      </c>
      <c r="D17" s="4">
        <v>6.7213735639439776E-3</v>
      </c>
      <c r="E17">
        <f t="shared" si="0"/>
        <v>11716.494528632353</v>
      </c>
      <c r="F17">
        <f t="shared" si="0"/>
        <v>9862.2736717126718</v>
      </c>
    </row>
    <row r="18" spans="2:22">
      <c r="B18" s="5">
        <v>42825</v>
      </c>
      <c r="C18" s="4">
        <v>3.09E-2</v>
      </c>
      <c r="D18" s="4">
        <v>-5.2669596099441662E-4</v>
      </c>
      <c r="E18">
        <f t="shared" si="0"/>
        <v>12078.534209567091</v>
      </c>
      <c r="F18">
        <f t="shared" si="0"/>
        <v>9857.0792520035593</v>
      </c>
      <c r="S18" t="s">
        <v>37</v>
      </c>
      <c r="T18" s="39">
        <v>1.7699999999999999E-4</v>
      </c>
    </row>
    <row r="19" spans="2:22">
      <c r="B19" s="5">
        <v>42855</v>
      </c>
      <c r="C19" s="4">
        <v>2.0400000000000001E-2</v>
      </c>
      <c r="D19" s="4">
        <v>7.7189073078680615E-3</v>
      </c>
      <c r="E19">
        <f t="shared" si="0"/>
        <v>12324.93630744226</v>
      </c>
      <c r="F19">
        <f t="shared" si="0"/>
        <v>9933.1651330760851</v>
      </c>
    </row>
    <row r="20" spans="2:22">
      <c r="B20" s="5">
        <v>42886</v>
      </c>
      <c r="C20" s="4">
        <v>3.3300000000000003E-2</v>
      </c>
      <c r="D20" s="4">
        <v>7.6946446269465785E-3</v>
      </c>
      <c r="E20">
        <f t="shared" si="0"/>
        <v>12735.356686480089</v>
      </c>
      <c r="F20">
        <f t="shared" si="0"/>
        <v>10009.597308795883</v>
      </c>
    </row>
    <row r="21" spans="2:22">
      <c r="B21" s="5">
        <v>42916</v>
      </c>
      <c r="C21" s="4">
        <v>2.1600000000000001E-2</v>
      </c>
      <c r="D21" s="4">
        <v>-1.0032915871776016E-3</v>
      </c>
      <c r="E21">
        <f t="shared" si="0"/>
        <v>13010.440390908059</v>
      </c>
      <c r="F21">
        <f t="shared" si="0"/>
        <v>9999.5547640249315</v>
      </c>
      <c r="M21" t="s">
        <v>15</v>
      </c>
      <c r="O21" t="s">
        <v>16</v>
      </c>
      <c r="U21" t="s">
        <v>26</v>
      </c>
      <c r="V21" t="s">
        <v>27</v>
      </c>
    </row>
    <row r="22" spans="2:22">
      <c r="B22" s="5">
        <v>42947</v>
      </c>
      <c r="C22" s="4">
        <v>7.9000000000000008E-3</v>
      </c>
      <c r="D22" s="4">
        <v>4.3041393947489404E-3</v>
      </c>
      <c r="E22">
        <f t="shared" si="0"/>
        <v>13113.222869996232</v>
      </c>
      <c r="F22">
        <f t="shared" si="0"/>
        <v>10042.594241614721</v>
      </c>
      <c r="M22" t="s">
        <v>26</v>
      </c>
      <c r="N22" t="s">
        <v>27</v>
      </c>
      <c r="O22" t="s">
        <v>26</v>
      </c>
      <c r="P22" t="s">
        <v>27</v>
      </c>
      <c r="T22" t="s">
        <v>31</v>
      </c>
      <c r="U22" s="4">
        <f>O28</f>
        <v>0.15714968144363017</v>
      </c>
      <c r="V22" s="4">
        <f>P28</f>
        <v>3.0814228169778968E-2</v>
      </c>
    </row>
    <row r="23" spans="2:22">
      <c r="B23" s="5">
        <v>42978</v>
      </c>
      <c r="C23" s="4">
        <v>1.52E-2</v>
      </c>
      <c r="D23" s="4">
        <v>8.9654730764874291E-3</v>
      </c>
      <c r="E23">
        <f t="shared" si="0"/>
        <v>13312.543857620176</v>
      </c>
      <c r="F23">
        <f t="shared" si="0"/>
        <v>10132.630849906005</v>
      </c>
      <c r="L23" t="s">
        <v>29</v>
      </c>
      <c r="M23" s="3">
        <f>E66/E63-1</f>
        <v>2.2355597004000138E-2</v>
      </c>
      <c r="N23" s="3">
        <f>F66/F63-1</f>
        <v>-3.3724634409411314E-2</v>
      </c>
      <c r="O23" s="3">
        <f t="shared" ref="O23:P25" si="1">M23</f>
        <v>2.2355597004000138E-2</v>
      </c>
      <c r="P23" s="3">
        <f t="shared" si="1"/>
        <v>-3.3724634409411314E-2</v>
      </c>
      <c r="T23" t="s">
        <v>32</v>
      </c>
      <c r="U23" s="3">
        <f>STDEV(C14:C66)*SQRT(12)</f>
        <v>6.8014323386890257E-2</v>
      </c>
      <c r="V23" s="3">
        <f>STDEV(D14:D66)*SQRT(12)</f>
        <v>3.4003684356440342E-2</v>
      </c>
    </row>
    <row r="24" spans="2:22">
      <c r="B24" s="5">
        <v>43008</v>
      </c>
      <c r="C24" s="4">
        <v>2.63E-2</v>
      </c>
      <c r="D24" s="4">
        <v>-4.7602540755098399E-3</v>
      </c>
      <c r="E24">
        <f t="shared" si="0"/>
        <v>13662.663761075586</v>
      </c>
      <c r="F24">
        <f t="shared" si="0"/>
        <v>10084.396952607103</v>
      </c>
      <c r="L24" t="s">
        <v>14</v>
      </c>
      <c r="M24" s="3">
        <f>E66/E63-1</f>
        <v>2.2355597004000138E-2</v>
      </c>
      <c r="N24" s="3">
        <f>F66/F63-1</f>
        <v>-3.3724634409411314E-2</v>
      </c>
      <c r="O24" s="3">
        <f t="shared" si="1"/>
        <v>2.2355597004000138E-2</v>
      </c>
      <c r="P24" s="3">
        <f t="shared" si="1"/>
        <v>-3.3724634409411314E-2</v>
      </c>
      <c r="T24" t="s">
        <v>38</v>
      </c>
      <c r="U24" s="38">
        <f>(U22-$T$18)/U23</f>
        <v>2.3079356468888523</v>
      </c>
      <c r="V24" s="38">
        <f>(V22-$T$18)/V23</f>
        <v>0.90099731101568814</v>
      </c>
    </row>
    <row r="25" spans="2:22">
      <c r="B25" s="5">
        <f>EOMONTH(B24,1)</f>
        <v>43039</v>
      </c>
      <c r="C25" s="4">
        <v>1.6199999999999999E-2</v>
      </c>
      <c r="D25" s="4">
        <v>5.7886836141007869E-4</v>
      </c>
      <c r="E25">
        <f>E24*(1+C25)</f>
        <v>13883.998914005011</v>
      </c>
      <c r="F25">
        <f t="shared" si="0"/>
        <v>10090.234490946868</v>
      </c>
      <c r="L25" t="s">
        <v>19</v>
      </c>
      <c r="M25" s="3">
        <f>E66/E54-1</f>
        <v>0.17904965746448487</v>
      </c>
      <c r="N25" s="3">
        <f>F66/F54-1</f>
        <v>7.1022417812247607E-3</v>
      </c>
      <c r="O25" s="3">
        <f t="shared" si="1"/>
        <v>0.17904965746448487</v>
      </c>
      <c r="P25" s="3">
        <f t="shared" si="1"/>
        <v>7.1022417812247607E-3</v>
      </c>
      <c r="T25" t="s">
        <v>33</v>
      </c>
      <c r="U25">
        <f>COUNTIF(C14:C66,"&lt;0")</f>
        <v>1</v>
      </c>
      <c r="V25">
        <f>COUNTIF(D14:D66,"&lt;0")</f>
        <v>22</v>
      </c>
    </row>
    <row r="26" spans="2:22">
      <c r="B26" s="5">
        <f t="shared" ref="B26" si="2">EOMONTH(B25,1)</f>
        <v>43069</v>
      </c>
      <c r="C26" s="4">
        <v>1.14E-2</v>
      </c>
      <c r="D26" s="4">
        <v>-1.2845404090918722E-3</v>
      </c>
      <c r="E26">
        <f t="shared" ref="E26:F41" si="3">E25*(1+C26)</f>
        <v>14042.276501624669</v>
      </c>
      <c r="F26">
        <f t="shared" si="0"/>
        <v>10077.273177006035</v>
      </c>
      <c r="L26" t="s">
        <v>30</v>
      </c>
      <c r="M26" s="3">
        <f>E66/E42-1</f>
        <v>0.20891341764144045</v>
      </c>
      <c r="N26" s="3">
        <f>F66/F42-1</f>
        <v>9.7074752115737795E-2</v>
      </c>
      <c r="O26" s="3">
        <f>(1+M26)^(1/2)-1</f>
        <v>9.9505987997082546E-2</v>
      </c>
      <c r="P26" s="3">
        <f>(1+N26)^(1/2)-1</f>
        <v>4.741336258219353E-2</v>
      </c>
      <c r="T26" t="s">
        <v>34</v>
      </c>
      <c r="U26" s="38">
        <f>COVAR(C14:C66,D14:D66)/VAR(D14:D66)</f>
        <v>0.12529464154063602</v>
      </c>
    </row>
    <row r="27" spans="2:22">
      <c r="B27" s="5">
        <f>EOMONTH(B26,1)</f>
        <v>43100</v>
      </c>
      <c r="C27" s="4">
        <v>1.43E-2</v>
      </c>
      <c r="D27" s="4">
        <v>4.5900383894119656E-3</v>
      </c>
      <c r="E27">
        <f t="shared" si="3"/>
        <v>14243.081055597901</v>
      </c>
      <c r="F27">
        <f>F26*(1+D27)</f>
        <v>10123.528247749084</v>
      </c>
      <c r="L27" t="s">
        <v>48</v>
      </c>
      <c r="M27" s="3">
        <f>E66/E30-1</f>
        <v>0.30186649038103708</v>
      </c>
      <c r="N27" s="3">
        <f>F66/F30-1</f>
        <v>0.14623006427041196</v>
      </c>
      <c r="O27" s="3">
        <f>(1+M27)^(1/3)-1</f>
        <v>9.1914960029621184E-2</v>
      </c>
      <c r="P27" s="3">
        <f>(1+N27)^(1/3)-1</f>
        <v>4.6543452836169896E-2</v>
      </c>
      <c r="T27" t="s">
        <v>35</v>
      </c>
      <c r="U27" s="3">
        <f>RSQ(C14:C66,D14:D66)</f>
        <v>4.0762539824993043E-3</v>
      </c>
    </row>
    <row r="28" spans="2:22">
      <c r="B28" s="5">
        <f t="shared" ref="B28:B66" si="4">EOMONTH(B27,1)</f>
        <v>43131</v>
      </c>
      <c r="C28" s="4">
        <v>1.1900000000000001E-2</v>
      </c>
      <c r="D28" s="4">
        <v>-1.1517956185831513E-2</v>
      </c>
      <c r="E28">
        <f t="shared" si="3"/>
        <v>14412.573720159517</v>
      </c>
      <c r="F28">
        <f t="shared" si="3"/>
        <v>10006.925892945483</v>
      </c>
      <c r="L28" t="s">
        <v>20</v>
      </c>
      <c r="M28" s="3">
        <f>E66/E13-1</f>
        <v>0.90533115508335094</v>
      </c>
      <c r="N28" s="3">
        <f>F66/F13-1</f>
        <v>0.14344018996734942</v>
      </c>
      <c r="O28" s="17">
        <f>(1+M28)^(12/53)-1</f>
        <v>0.15714968144363017</v>
      </c>
      <c r="P28" s="17">
        <f>(1+N28)^(12/53)-1</f>
        <v>3.0814228169778968E-2</v>
      </c>
      <c r="T28" t="s">
        <v>36</v>
      </c>
      <c r="U28" s="3">
        <f>(U22-$T$18)-U26*(V22-T18)</f>
        <v>0.15313400092229904</v>
      </c>
    </row>
    <row r="29" spans="2:22">
      <c r="B29" s="5">
        <f t="shared" si="4"/>
        <v>43159</v>
      </c>
      <c r="C29" s="4">
        <v>7.4000000000000003E-3</v>
      </c>
      <c r="D29" s="4">
        <v>-9.4769626260627904E-3</v>
      </c>
      <c r="E29">
        <f t="shared" si="3"/>
        <v>14519.226765688698</v>
      </c>
      <c r="F29">
        <f t="shared" si="3"/>
        <v>9912.090630256258</v>
      </c>
    </row>
    <row r="30" spans="2:22">
      <c r="B30" s="5">
        <f t="shared" si="4"/>
        <v>43190</v>
      </c>
      <c r="C30" s="4">
        <v>8.0000000000000002E-3</v>
      </c>
      <c r="D30" s="4">
        <v>6.4133597520499297E-3</v>
      </c>
      <c r="E30">
        <f t="shared" si="3"/>
        <v>14635.380579814208</v>
      </c>
      <c r="F30">
        <f t="shared" si="3"/>
        <v>9975.6604333630148</v>
      </c>
    </row>
    <row r="31" spans="2:22">
      <c r="B31" s="5">
        <f t="shared" si="4"/>
        <v>43220</v>
      </c>
      <c r="C31" s="4">
        <v>6.4999999999999997E-3</v>
      </c>
      <c r="D31" s="4">
        <v>-7.4387050702213742E-3</v>
      </c>
      <c r="E31">
        <f t="shared" si="3"/>
        <v>14730.510553582999</v>
      </c>
      <c r="F31">
        <f t="shared" si="3"/>
        <v>9901.4544375185505</v>
      </c>
    </row>
    <row r="32" spans="2:22">
      <c r="B32" s="5">
        <f t="shared" si="4"/>
        <v>43251</v>
      </c>
      <c r="C32" s="4">
        <v>7.1000000000000004E-3</v>
      </c>
      <c r="D32" s="4">
        <v>7.1347203069729304E-3</v>
      </c>
      <c r="E32">
        <f t="shared" si="3"/>
        <v>14835.097178513441</v>
      </c>
      <c r="F32">
        <f t="shared" si="3"/>
        <v>9972.0985455624814</v>
      </c>
    </row>
    <row r="33" spans="2:6">
      <c r="B33" s="5">
        <f t="shared" si="4"/>
        <v>43281</v>
      </c>
      <c r="C33" s="4">
        <v>2.9999999999999997E-4</v>
      </c>
      <c r="D33" s="4">
        <v>-1.2303051950629529E-3</v>
      </c>
      <c r="E33">
        <f t="shared" si="3"/>
        <v>14839.547707666994</v>
      </c>
      <c r="F33">
        <f t="shared" si="3"/>
        <v>9959.8298209161967</v>
      </c>
    </row>
    <row r="34" spans="2:6">
      <c r="B34" s="5">
        <f t="shared" si="4"/>
        <v>43312</v>
      </c>
      <c r="C34" s="4">
        <v>2.5000000000000001E-3</v>
      </c>
      <c r="D34" s="4">
        <v>2.3841691170622958E-4</v>
      </c>
      <c r="E34">
        <f t="shared" si="3"/>
        <v>14876.64657693616</v>
      </c>
      <c r="F34">
        <f t="shared" si="3"/>
        <v>9962.2044127832196</v>
      </c>
    </row>
    <row r="35" spans="2:6">
      <c r="B35" s="5">
        <f t="shared" si="4"/>
        <v>43343</v>
      </c>
      <c r="C35" s="4">
        <v>8.0999999999999996E-3</v>
      </c>
      <c r="D35" s="4">
        <v>6.4357222310504891E-3</v>
      </c>
      <c r="E35">
        <f t="shared" si="3"/>
        <v>14997.147414209343</v>
      </c>
      <c r="F35">
        <f t="shared" si="3"/>
        <v>10026.318393192838</v>
      </c>
    </row>
    <row r="36" spans="2:6">
      <c r="B36" s="5">
        <f t="shared" si="4"/>
        <v>43373</v>
      </c>
      <c r="C36" s="4">
        <v>6.7000000000000002E-3</v>
      </c>
      <c r="D36" s="4">
        <v>-6.4389752901239383E-3</v>
      </c>
      <c r="E36">
        <f t="shared" si="3"/>
        <v>15097.628301884544</v>
      </c>
      <c r="F36">
        <f t="shared" si="3"/>
        <v>9961.7591768081547</v>
      </c>
    </row>
    <row r="37" spans="2:6">
      <c r="B37" s="5">
        <f t="shared" si="4"/>
        <v>43404</v>
      </c>
      <c r="C37" s="4">
        <v>4.5999999999999999E-3</v>
      </c>
      <c r="D37" s="4">
        <v>-7.900996687639994E-3</v>
      </c>
      <c r="E37">
        <f t="shared" si="3"/>
        <v>15167.077392073212</v>
      </c>
      <c r="F37">
        <f t="shared" si="3"/>
        <v>9883.0513505491253</v>
      </c>
    </row>
    <row r="38" spans="2:6">
      <c r="B38" s="5">
        <f t="shared" si="4"/>
        <v>43434</v>
      </c>
      <c r="C38" s="4">
        <v>2.3E-3</v>
      </c>
      <c r="D38" s="4">
        <v>5.9666826846067611E-3</v>
      </c>
      <c r="E38">
        <f t="shared" si="3"/>
        <v>15201.961670074979</v>
      </c>
      <c r="F38">
        <f t="shared" si="3"/>
        <v>9942.0203819135259</v>
      </c>
    </row>
    <row r="39" spans="2:6">
      <c r="B39" s="5">
        <f t="shared" si="4"/>
        <v>43465</v>
      </c>
      <c r="C39" s="4">
        <v>1.14E-2</v>
      </c>
      <c r="D39" s="4">
        <v>1.8371083953664158E-2</v>
      </c>
      <c r="E39">
        <f t="shared" si="3"/>
        <v>15375.264033113835</v>
      </c>
      <c r="F39">
        <f t="shared" si="3"/>
        <v>10124.6660730187</v>
      </c>
    </row>
    <row r="40" spans="2:6">
      <c r="B40" s="5">
        <f t="shared" si="4"/>
        <v>43496</v>
      </c>
      <c r="C40" s="4">
        <v>2.5000000000000001E-3</v>
      </c>
      <c r="D40" s="4">
        <v>1.0622495846770441E-2</v>
      </c>
      <c r="E40">
        <f t="shared" si="3"/>
        <v>15413.702193196619</v>
      </c>
      <c r="F40">
        <f t="shared" si="3"/>
        <v>10232.215296329277</v>
      </c>
    </row>
    <row r="41" spans="2:6">
      <c r="B41" s="5">
        <f t="shared" si="4"/>
        <v>43524</v>
      </c>
      <c r="C41" s="4">
        <v>7.4999999999999997E-3</v>
      </c>
      <c r="D41" s="4">
        <v>-5.8017540636468024E-4</v>
      </c>
      <c r="E41">
        <f t="shared" si="3"/>
        <v>15529.304959645595</v>
      </c>
      <c r="F41">
        <f t="shared" si="3"/>
        <v>10226.278816661719</v>
      </c>
    </row>
    <row r="42" spans="2:6">
      <c r="B42" s="5">
        <f t="shared" si="4"/>
        <v>43555</v>
      </c>
      <c r="C42" s="4">
        <v>1.49E-2</v>
      </c>
      <c r="D42" s="4">
        <v>1.9200441189276107E-2</v>
      </c>
      <c r="E42">
        <f t="shared" ref="E42:F57" si="5">E41*(1+C42)</f>
        <v>15760.691603544314</v>
      </c>
      <c r="F42">
        <f t="shared" si="5"/>
        <v>10422.627881666172</v>
      </c>
    </row>
    <row r="43" spans="2:6">
      <c r="B43" s="5">
        <f t="shared" si="4"/>
        <v>43585</v>
      </c>
      <c r="C43" s="4">
        <v>7.4000000000000003E-3</v>
      </c>
      <c r="D43" s="4">
        <v>2.5630924184683046E-4</v>
      </c>
      <c r="E43">
        <f t="shared" si="5"/>
        <v>15877.320721410542</v>
      </c>
      <c r="F43">
        <f t="shared" si="5"/>
        <v>10425.299297516574</v>
      </c>
    </row>
    <row r="44" spans="2:6">
      <c r="B44" s="5">
        <f t="shared" si="4"/>
        <v>43616</v>
      </c>
      <c r="C44" s="4">
        <v>1.3299999999999999E-2</v>
      </c>
      <c r="D44" s="4">
        <v>1.7751984701310342E-2</v>
      </c>
      <c r="E44">
        <f t="shared" si="5"/>
        <v>16088.489087005304</v>
      </c>
      <c r="F44">
        <f t="shared" si="5"/>
        <v>10610.369051152669</v>
      </c>
    </row>
    <row r="45" spans="2:6">
      <c r="B45" s="5">
        <f t="shared" si="4"/>
        <v>43646</v>
      </c>
      <c r="C45" s="4">
        <v>1.5699999999999999E-2</v>
      </c>
      <c r="D45" s="4">
        <v>1.2556066356456119E-2</v>
      </c>
      <c r="E45">
        <f t="shared" si="5"/>
        <v>16341.078365671288</v>
      </c>
      <c r="F45">
        <f t="shared" si="5"/>
        <v>10743.593549025431</v>
      </c>
    </row>
    <row r="46" spans="2:6">
      <c r="B46" s="5">
        <f t="shared" si="4"/>
        <v>43677</v>
      </c>
      <c r="C46" s="4">
        <v>5.1000000000000004E-3</v>
      </c>
      <c r="D46" s="4">
        <v>2.2010305243331807E-3</v>
      </c>
      <c r="E46">
        <f t="shared" si="5"/>
        <v>16424.417865336214</v>
      </c>
      <c r="F46">
        <f t="shared" si="5"/>
        <v>10767.240526367865</v>
      </c>
    </row>
    <row r="47" spans="2:6">
      <c r="B47" s="5">
        <f t="shared" si="4"/>
        <v>43708</v>
      </c>
      <c r="C47" s="4">
        <v>1.3899999999999999E-2</v>
      </c>
      <c r="D47" s="4">
        <v>2.5913282395048975E-2</v>
      </c>
      <c r="E47">
        <f t="shared" si="5"/>
        <v>16652.717273664388</v>
      </c>
      <c r="F47">
        <f t="shared" si="5"/>
        <v>11046.255070743051</v>
      </c>
    </row>
    <row r="48" spans="2:6">
      <c r="B48" s="5">
        <f t="shared" si="4"/>
        <v>43738</v>
      </c>
      <c r="C48" s="4">
        <v>4.5999999999999999E-3</v>
      </c>
      <c r="D48" s="4">
        <v>-5.3249376368741386E-3</v>
      </c>
      <c r="E48">
        <f t="shared" si="5"/>
        <v>16729.319773123243</v>
      </c>
      <c r="F48">
        <f t="shared" si="5"/>
        <v>10987.43445137034</v>
      </c>
    </row>
    <row r="49" spans="2:6">
      <c r="B49" s="5">
        <f t="shared" si="4"/>
        <v>43769</v>
      </c>
      <c r="C49" s="4">
        <v>1.04E-2</v>
      </c>
      <c r="D49" s="4">
        <v>3.0121566861773807E-3</v>
      </c>
      <c r="E49">
        <f t="shared" si="5"/>
        <v>16903.304698763724</v>
      </c>
      <c r="F49">
        <f t="shared" si="5"/>
        <v>11020.530325516971</v>
      </c>
    </row>
    <row r="50" spans="2:6">
      <c r="B50" s="5">
        <f t="shared" si="4"/>
        <v>43799</v>
      </c>
      <c r="C50" s="4">
        <v>6.7999999999999996E-3</v>
      </c>
      <c r="D50" s="4">
        <v>-5.1174086160998833E-4</v>
      </c>
      <c r="E50">
        <f t="shared" si="5"/>
        <v>17018.247170715316</v>
      </c>
      <c r="F50">
        <f t="shared" si="5"/>
        <v>11014.890669832792</v>
      </c>
    </row>
    <row r="51" spans="2:6">
      <c r="B51" s="5">
        <f t="shared" si="4"/>
        <v>43830</v>
      </c>
      <c r="C51" s="4">
        <v>1.72E-2</v>
      </c>
      <c r="D51" s="4">
        <v>-6.9614425905561994E-4</v>
      </c>
      <c r="E51">
        <f t="shared" si="5"/>
        <v>17310.961022051622</v>
      </c>
      <c r="F51">
        <f t="shared" si="5"/>
        <v>11007.222716928862</v>
      </c>
    </row>
    <row r="52" spans="2:6">
      <c r="B52" s="5">
        <f t="shared" si="4"/>
        <v>43861</v>
      </c>
      <c r="C52" s="4">
        <v>9.4999999999999998E-3</v>
      </c>
      <c r="D52" s="4">
        <v>1.9244943820224902E-2</v>
      </c>
      <c r="E52">
        <f t="shared" si="5"/>
        <v>17475.415151761114</v>
      </c>
      <c r="F52">
        <f t="shared" si="5"/>
        <v>11219.056099732861</v>
      </c>
    </row>
    <row r="53" spans="2:6">
      <c r="B53" s="5">
        <f t="shared" si="4"/>
        <v>43890</v>
      </c>
      <c r="C53" s="4">
        <v>2.6100000000000002E-2</v>
      </c>
      <c r="D53" s="4">
        <v>1.7999664876400923E-2</v>
      </c>
      <c r="E53">
        <f t="shared" si="5"/>
        <v>17931.523487222079</v>
      </c>
      <c r="F53">
        <f t="shared" si="5"/>
        <v>11420.995349757593</v>
      </c>
    </row>
    <row r="54" spans="2:6">
      <c r="B54" s="5">
        <f t="shared" si="4"/>
        <v>43921</v>
      </c>
      <c r="C54" s="4">
        <v>-9.8799999999999999E-2</v>
      </c>
      <c r="D54" s="4">
        <v>-5.8865825767550062E-3</v>
      </c>
      <c r="E54">
        <f t="shared" si="5"/>
        <v>16159.888966684537</v>
      </c>
      <c r="F54">
        <f t="shared" si="5"/>
        <v>11353.76471752251</v>
      </c>
    </row>
    <row r="55" spans="2:6">
      <c r="B55" s="5">
        <f t="shared" si="4"/>
        <v>43951</v>
      </c>
      <c r="C55" s="4">
        <v>3.85E-2</v>
      </c>
      <c r="D55" s="4">
        <v>1.7777390470795629E-2</v>
      </c>
      <c r="E55">
        <f t="shared" si="5"/>
        <v>16782.04469190189</v>
      </c>
      <c r="F55">
        <f t="shared" si="5"/>
        <v>11555.605026219451</v>
      </c>
    </row>
    <row r="56" spans="2:6">
      <c r="B56" s="5">
        <f t="shared" si="4"/>
        <v>43982</v>
      </c>
      <c r="C56" s="4">
        <v>2.1600000000000001E-2</v>
      </c>
      <c r="D56" s="4">
        <v>4.6535522400839024E-3</v>
      </c>
      <c r="E56">
        <f t="shared" si="5"/>
        <v>17144.536857246971</v>
      </c>
      <c r="F56">
        <f t="shared" si="5"/>
        <v>11609.379637874739</v>
      </c>
    </row>
    <row r="57" spans="2:6">
      <c r="B57" s="5">
        <f t="shared" si="4"/>
        <v>44012</v>
      </c>
      <c r="C57" s="4">
        <v>1.7500000000000002E-2</v>
      </c>
      <c r="D57" s="4">
        <v>6.302413581509736E-3</v>
      </c>
      <c r="E57">
        <f t="shared" si="5"/>
        <v>17444.566252248795</v>
      </c>
      <c r="F57">
        <f t="shared" si="5"/>
        <v>11682.546749777384</v>
      </c>
    </row>
    <row r="58" spans="2:6">
      <c r="B58" s="5">
        <f t="shared" si="4"/>
        <v>44043</v>
      </c>
      <c r="C58" s="4">
        <v>1.7999999999999999E-2</v>
      </c>
      <c r="D58" s="4">
        <v>1.4935359155794359E-2</v>
      </c>
      <c r="E58">
        <f t="shared" ref="E58:F66" si="6">E57*(1+C58)</f>
        <v>17758.568444789275</v>
      </c>
      <c r="F58">
        <f t="shared" si="6"/>
        <v>11857.029781339668</v>
      </c>
    </row>
    <row r="59" spans="2:6">
      <c r="B59" s="5">
        <f t="shared" si="4"/>
        <v>44074</v>
      </c>
      <c r="C59" s="4">
        <v>1.0500000000000001E-2</v>
      </c>
      <c r="D59" s="4">
        <v>-8.0733317200578636E-3</v>
      </c>
      <c r="E59">
        <f t="shared" si="6"/>
        <v>17945.033413459561</v>
      </c>
      <c r="F59">
        <f t="shared" si="6"/>
        <v>11761.304046700308</v>
      </c>
    </row>
    <row r="60" spans="2:6">
      <c r="B60" s="5">
        <f t="shared" si="4"/>
        <v>44104</v>
      </c>
      <c r="C60" s="4">
        <v>7.7000000000000002E-3</v>
      </c>
      <c r="D60" s="4">
        <v>-5.4680894915926093E-4</v>
      </c>
      <c r="E60">
        <f t="shared" si="6"/>
        <v>18083.210170743201</v>
      </c>
      <c r="F60">
        <f t="shared" si="6"/>
        <v>11754.872860393789</v>
      </c>
    </row>
    <row r="61" spans="2:6">
      <c r="B61" s="5">
        <f t="shared" si="4"/>
        <v>44135</v>
      </c>
      <c r="C61" s="4">
        <v>1.0699999999999999E-2</v>
      </c>
      <c r="D61" s="4">
        <v>-4.465243905005245E-3</v>
      </c>
      <c r="E61">
        <f t="shared" si="6"/>
        <v>18276.700519570153</v>
      </c>
      <c r="F61">
        <f t="shared" si="6"/>
        <v>11702.384485999804</v>
      </c>
    </row>
    <row r="62" spans="2:6">
      <c r="B62" s="5">
        <f t="shared" si="4"/>
        <v>44165</v>
      </c>
      <c r="C62" s="4">
        <v>1.01E-2</v>
      </c>
      <c r="D62" s="4">
        <v>9.8117961378469953E-3</v>
      </c>
      <c r="E62">
        <f t="shared" si="6"/>
        <v>18461.295194817812</v>
      </c>
      <c r="F62">
        <f t="shared" si="6"/>
        <v>11817.205896903139</v>
      </c>
    </row>
    <row r="63" spans="2:6">
      <c r="B63" s="5">
        <f t="shared" si="4"/>
        <v>44196</v>
      </c>
      <c r="C63" s="4">
        <v>9.4999999999999998E-3</v>
      </c>
      <c r="D63" s="4">
        <v>1.3773009088511312E-3</v>
      </c>
      <c r="E63">
        <f t="shared" si="6"/>
        <v>18636.677499168582</v>
      </c>
      <c r="F63">
        <f t="shared" si="6"/>
        <v>11833.481745325023</v>
      </c>
    </row>
    <row r="64" spans="2:6">
      <c r="B64" s="5">
        <f t="shared" si="4"/>
        <v>44227</v>
      </c>
      <c r="C64" s="4">
        <v>6.3E-3</v>
      </c>
      <c r="D64" s="4">
        <v>-7.1696724943771661E-3</v>
      </c>
      <c r="E64">
        <f t="shared" si="6"/>
        <v>18754.088567413342</v>
      </c>
      <c r="F64">
        <f t="shared" si="6"/>
        <v>11748.639556742852</v>
      </c>
    </row>
    <row r="65" spans="2:6">
      <c r="B65" s="5">
        <f t="shared" si="4"/>
        <v>44255</v>
      </c>
      <c r="C65" s="4">
        <v>1.0800000000000001E-2</v>
      </c>
      <c r="D65" s="4">
        <v>-1.4438685064866674E-2</v>
      </c>
      <c r="E65">
        <f t="shared" si="6"/>
        <v>18956.632723941406</v>
      </c>
      <c r="F65">
        <f t="shared" si="6"/>
        <v>11579.004650242407</v>
      </c>
    </row>
    <row r="66" spans="2:6">
      <c r="B66" s="5">
        <f t="shared" si="4"/>
        <v>44286</v>
      </c>
      <c r="C66" s="4">
        <v>5.1000000000000004E-3</v>
      </c>
      <c r="D66" s="4">
        <v>-1.2488357586581067E-2</v>
      </c>
      <c r="E66">
        <f t="shared" si="6"/>
        <v>19053.31155083351</v>
      </c>
      <c r="F66">
        <f t="shared" si="6"/>
        <v>11434.401899673494</v>
      </c>
    </row>
    <row r="71" spans="2:6">
      <c r="D71" s="60"/>
    </row>
    <row r="72" spans="2:6">
      <c r="D72" s="60"/>
    </row>
    <row r="73" spans="2:6">
      <c r="D73" s="60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BB0A-95E8-4484-B44E-665FFB567A66}">
  <sheetPr>
    <tabColor rgb="FFFF0000"/>
  </sheetPr>
  <dimension ref="A1:C56"/>
  <sheetViews>
    <sheetView topLeftCell="A25" workbookViewId="0">
      <selection activeCell="E55" sqref="E55"/>
    </sheetView>
  </sheetViews>
  <sheetFormatPr defaultRowHeight="14.4"/>
  <cols>
    <col min="1" max="1" width="10.6640625" style="5" bestFit="1" customWidth="1"/>
    <col min="2" max="2" width="33" style="38" bestFit="1" customWidth="1"/>
    <col min="3" max="3" width="30" style="38" bestFit="1" customWidth="1"/>
  </cols>
  <sheetData>
    <row r="1" spans="1:3">
      <c r="A1" s="5" t="s">
        <v>44</v>
      </c>
      <c r="B1" s="38" t="s">
        <v>26</v>
      </c>
      <c r="C1" s="38" t="s">
        <v>27</v>
      </c>
    </row>
    <row r="2" spans="1:3">
      <c r="A2" s="5">
        <f>Data!B12</f>
        <v>0</v>
      </c>
      <c r="B2" s="38" t="str">
        <f>Data!E12</f>
        <v>Wickapogue Structured Credit Fund</v>
      </c>
      <c r="C2" s="38" t="str">
        <f>Data!F12</f>
        <v>Barclays U.S. Agg. Bond TR Index</v>
      </c>
    </row>
    <row r="3" spans="1:3">
      <c r="A3" s="5">
        <f>Data!B13</f>
        <v>42675</v>
      </c>
      <c r="B3" s="38">
        <f>Data!E13</f>
        <v>10000</v>
      </c>
      <c r="C3" s="38">
        <f>Data!F13</f>
        <v>10000</v>
      </c>
    </row>
    <row r="4" spans="1:3">
      <c r="A4" s="5">
        <f>Data!B14</f>
        <v>42704</v>
      </c>
      <c r="B4" s="38">
        <f>Data!E14</f>
        <v>10709</v>
      </c>
      <c r="C4" s="38">
        <f>Data!F14</f>
        <v>9763.4807559117435</v>
      </c>
    </row>
    <row r="5" spans="1:3">
      <c r="A5" s="5">
        <f>Data!B15</f>
        <v>42735</v>
      </c>
      <c r="B5" s="38">
        <f>Data!E15</f>
        <v>11061.326099999998</v>
      </c>
      <c r="C5" s="38">
        <f>Data!F15</f>
        <v>9777.2336004749159</v>
      </c>
    </row>
    <row r="6" spans="1:3">
      <c r="A6" s="5">
        <f>Data!B16</f>
        <v>42766</v>
      </c>
      <c r="B6" s="38">
        <f>Data!E16</f>
        <v>11436.305054789998</v>
      </c>
      <c r="C6" s="38">
        <f>Data!F16</f>
        <v>9796.4282180666833</v>
      </c>
    </row>
    <row r="7" spans="1:3">
      <c r="A7" s="5">
        <f>Data!B17</f>
        <v>42794</v>
      </c>
      <c r="B7" s="38">
        <f>Data!E17</f>
        <v>11716.494528632353</v>
      </c>
      <c r="C7" s="38">
        <f>Data!F17</f>
        <v>9862.2736717126718</v>
      </c>
    </row>
    <row r="8" spans="1:3">
      <c r="A8" s="5">
        <f>Data!B18</f>
        <v>42825</v>
      </c>
      <c r="B8" s="38">
        <f>Data!E18</f>
        <v>12078.534209567091</v>
      </c>
      <c r="C8" s="38">
        <f>Data!F18</f>
        <v>9857.0792520035593</v>
      </c>
    </row>
    <row r="9" spans="1:3">
      <c r="A9" s="5">
        <f>Data!B19</f>
        <v>42855</v>
      </c>
      <c r="B9" s="38">
        <f>Data!E19</f>
        <v>12324.93630744226</v>
      </c>
      <c r="C9" s="38">
        <f>Data!F19</f>
        <v>9933.1651330760851</v>
      </c>
    </row>
    <row r="10" spans="1:3">
      <c r="A10" s="5">
        <f>Data!B20</f>
        <v>42886</v>
      </c>
      <c r="B10" s="38">
        <f>Data!E20</f>
        <v>12735.356686480089</v>
      </c>
      <c r="C10" s="38">
        <f>Data!F20</f>
        <v>10009.597308795883</v>
      </c>
    </row>
    <row r="11" spans="1:3">
      <c r="A11" s="5">
        <f>Data!B21</f>
        <v>42916</v>
      </c>
      <c r="B11" s="38">
        <f>Data!E21</f>
        <v>13010.440390908059</v>
      </c>
      <c r="C11" s="38">
        <f>Data!F21</f>
        <v>9999.5547640249315</v>
      </c>
    </row>
    <row r="12" spans="1:3">
      <c r="A12" s="5">
        <f>Data!B22</f>
        <v>42947</v>
      </c>
      <c r="B12" s="38">
        <f>Data!E22</f>
        <v>13113.222869996232</v>
      </c>
      <c r="C12" s="38">
        <f>Data!F22</f>
        <v>10042.594241614721</v>
      </c>
    </row>
    <row r="13" spans="1:3">
      <c r="A13" s="5">
        <f>Data!B23</f>
        <v>42978</v>
      </c>
      <c r="B13" s="38">
        <f>Data!E23</f>
        <v>13312.543857620176</v>
      </c>
      <c r="C13" s="38">
        <f>Data!F23</f>
        <v>10132.630849906005</v>
      </c>
    </row>
    <row r="14" spans="1:3">
      <c r="A14" s="5">
        <f>Data!B24</f>
        <v>43008</v>
      </c>
      <c r="B14" s="38">
        <f>Data!E24</f>
        <v>13662.663761075586</v>
      </c>
      <c r="C14" s="38">
        <f>Data!F24</f>
        <v>10084.396952607103</v>
      </c>
    </row>
    <row r="15" spans="1:3">
      <c r="A15" s="5">
        <f>Data!B25</f>
        <v>43039</v>
      </c>
      <c r="B15" s="38">
        <f>Data!E25</f>
        <v>13883.998914005011</v>
      </c>
      <c r="C15" s="38">
        <f>Data!F25</f>
        <v>10090.234490946868</v>
      </c>
    </row>
    <row r="16" spans="1:3">
      <c r="A16" s="5">
        <f>Data!B26</f>
        <v>43069</v>
      </c>
      <c r="B16" s="38">
        <f>Data!E26</f>
        <v>14042.276501624669</v>
      </c>
      <c r="C16" s="38">
        <f>Data!F26</f>
        <v>10077.273177006035</v>
      </c>
    </row>
    <row r="17" spans="1:3">
      <c r="A17" s="5">
        <f>Data!B27</f>
        <v>43100</v>
      </c>
      <c r="B17" s="38">
        <f>Data!E27</f>
        <v>14243.081055597901</v>
      </c>
      <c r="C17" s="38">
        <f>Data!F27</f>
        <v>10123.528247749084</v>
      </c>
    </row>
    <row r="18" spans="1:3">
      <c r="A18" s="5">
        <f>Data!B28</f>
        <v>43131</v>
      </c>
      <c r="B18" s="38">
        <f>Data!E28</f>
        <v>14412.573720159517</v>
      </c>
      <c r="C18" s="38">
        <f>Data!F28</f>
        <v>10006.925892945483</v>
      </c>
    </row>
    <row r="19" spans="1:3">
      <c r="A19" s="5">
        <f>Data!B29</f>
        <v>43159</v>
      </c>
      <c r="B19" s="38">
        <f>Data!E29</f>
        <v>14519.226765688698</v>
      </c>
      <c r="C19" s="38">
        <f>Data!F29</f>
        <v>9912.090630256258</v>
      </c>
    </row>
    <row r="20" spans="1:3">
      <c r="A20" s="5">
        <f>Data!B30</f>
        <v>43190</v>
      </c>
      <c r="B20" s="38">
        <f>Data!E30</f>
        <v>14635.380579814208</v>
      </c>
      <c r="C20" s="38">
        <f>Data!F30</f>
        <v>9975.6604333630148</v>
      </c>
    </row>
    <row r="21" spans="1:3">
      <c r="A21" s="5">
        <f>Data!B31</f>
        <v>43220</v>
      </c>
      <c r="B21" s="38">
        <f>Data!E31</f>
        <v>14730.510553582999</v>
      </c>
      <c r="C21" s="38">
        <f>Data!F31</f>
        <v>9901.4544375185505</v>
      </c>
    </row>
    <row r="22" spans="1:3">
      <c r="A22" s="5">
        <f>Data!B32</f>
        <v>43251</v>
      </c>
      <c r="B22" s="38">
        <f>Data!E32</f>
        <v>14835.097178513441</v>
      </c>
      <c r="C22" s="38">
        <f>Data!F32</f>
        <v>9972.0985455624814</v>
      </c>
    </row>
    <row r="23" spans="1:3">
      <c r="A23" s="5">
        <f>Data!B33</f>
        <v>43281</v>
      </c>
      <c r="B23" s="38">
        <f>Data!E33</f>
        <v>14839.547707666994</v>
      </c>
      <c r="C23" s="38">
        <f>Data!F33</f>
        <v>9959.8298209161967</v>
      </c>
    </row>
    <row r="24" spans="1:3">
      <c r="A24" s="5">
        <f>Data!B34</f>
        <v>43312</v>
      </c>
      <c r="B24" s="38">
        <f>Data!E34</f>
        <v>14876.64657693616</v>
      </c>
      <c r="C24" s="38">
        <f>Data!F34</f>
        <v>9962.2044127832196</v>
      </c>
    </row>
    <row r="25" spans="1:3">
      <c r="A25" s="5">
        <f>Data!B35</f>
        <v>43343</v>
      </c>
      <c r="B25" s="38">
        <f>Data!E35</f>
        <v>14997.147414209343</v>
      </c>
      <c r="C25" s="38">
        <f>Data!F35</f>
        <v>10026.318393192838</v>
      </c>
    </row>
    <row r="26" spans="1:3">
      <c r="A26" s="5">
        <f>Data!B36</f>
        <v>43373</v>
      </c>
      <c r="B26" s="38">
        <f>Data!E36</f>
        <v>15097.628301884544</v>
      </c>
      <c r="C26" s="38">
        <f>Data!F36</f>
        <v>9961.7591768081547</v>
      </c>
    </row>
    <row r="27" spans="1:3">
      <c r="A27" s="5">
        <f>Data!B37</f>
        <v>43404</v>
      </c>
      <c r="B27" s="38">
        <f>Data!E37</f>
        <v>15167.077392073212</v>
      </c>
      <c r="C27" s="38">
        <f>Data!F37</f>
        <v>9883.0513505491253</v>
      </c>
    </row>
    <row r="28" spans="1:3">
      <c r="A28" s="5">
        <f>Data!B38</f>
        <v>43434</v>
      </c>
      <c r="B28" s="38">
        <f>Data!E38</f>
        <v>15201.961670074979</v>
      </c>
      <c r="C28" s="38">
        <f>Data!F38</f>
        <v>9942.0203819135259</v>
      </c>
    </row>
    <row r="29" spans="1:3">
      <c r="A29" s="5">
        <f>Data!B39</f>
        <v>43465</v>
      </c>
      <c r="B29" s="38">
        <f>Data!E39</f>
        <v>15375.264033113835</v>
      </c>
      <c r="C29" s="38">
        <f>Data!F39</f>
        <v>10124.6660730187</v>
      </c>
    </row>
    <row r="30" spans="1:3">
      <c r="A30" s="5">
        <f>Data!B40</f>
        <v>43496</v>
      </c>
      <c r="B30" s="38">
        <f>Data!E40</f>
        <v>15413.702193196619</v>
      </c>
      <c r="C30" s="38">
        <f>Data!F40</f>
        <v>10232.215296329277</v>
      </c>
    </row>
    <row r="31" spans="1:3">
      <c r="A31" s="5">
        <f>Data!B41</f>
        <v>43524</v>
      </c>
      <c r="B31" s="38">
        <f>Data!E41</f>
        <v>15529.304959645595</v>
      </c>
      <c r="C31" s="38">
        <f>Data!F41</f>
        <v>10226.278816661719</v>
      </c>
    </row>
    <row r="32" spans="1:3">
      <c r="A32" s="5">
        <f>Data!B42</f>
        <v>43555</v>
      </c>
      <c r="B32" s="38">
        <f>Data!E42</f>
        <v>15760.691603544314</v>
      </c>
      <c r="C32" s="38">
        <f>Data!F42</f>
        <v>10422.627881666172</v>
      </c>
    </row>
    <row r="33" spans="1:3">
      <c r="A33" s="5">
        <f>Data!B43</f>
        <v>43585</v>
      </c>
      <c r="B33" s="38">
        <f>Data!E43</f>
        <v>15877.320721410542</v>
      </c>
      <c r="C33" s="38">
        <f>Data!F43</f>
        <v>10425.299297516574</v>
      </c>
    </row>
    <row r="34" spans="1:3">
      <c r="A34" s="5">
        <f>Data!B44</f>
        <v>43616</v>
      </c>
      <c r="B34" s="38">
        <f>Data!E44</f>
        <v>16088.489087005304</v>
      </c>
      <c r="C34" s="38">
        <f>Data!F44</f>
        <v>10610.369051152669</v>
      </c>
    </row>
    <row r="35" spans="1:3">
      <c r="A35" s="5">
        <f>Data!B45</f>
        <v>43646</v>
      </c>
      <c r="B35" s="38">
        <f>Data!E45</f>
        <v>16341.078365671288</v>
      </c>
      <c r="C35" s="38">
        <f>Data!F45</f>
        <v>10743.593549025431</v>
      </c>
    </row>
    <row r="36" spans="1:3">
      <c r="A36" s="5">
        <f>Data!B46</f>
        <v>43677</v>
      </c>
      <c r="B36" s="38">
        <f>Data!E46</f>
        <v>16424.417865336214</v>
      </c>
      <c r="C36" s="38">
        <f>Data!F46</f>
        <v>10767.240526367865</v>
      </c>
    </row>
    <row r="37" spans="1:3">
      <c r="A37" s="5">
        <f>Data!B47</f>
        <v>43708</v>
      </c>
      <c r="B37" s="38">
        <f>Data!E47</f>
        <v>16652.717273664388</v>
      </c>
      <c r="C37" s="38">
        <f>Data!F47</f>
        <v>11046.255070743051</v>
      </c>
    </row>
    <row r="38" spans="1:3">
      <c r="A38" s="5">
        <f>Data!B48</f>
        <v>43738</v>
      </c>
      <c r="B38" s="38">
        <f>Data!E48</f>
        <v>16729.319773123243</v>
      </c>
      <c r="C38" s="38">
        <f>Data!F48</f>
        <v>10987.43445137034</v>
      </c>
    </row>
    <row r="39" spans="1:3">
      <c r="A39" s="5">
        <f>Data!B49</f>
        <v>43769</v>
      </c>
      <c r="B39" s="38">
        <f>Data!E49</f>
        <v>16903.304698763724</v>
      </c>
      <c r="C39" s="38">
        <f>Data!F49</f>
        <v>11020.530325516971</v>
      </c>
    </row>
    <row r="40" spans="1:3">
      <c r="A40" s="5">
        <f>Data!B50</f>
        <v>43799</v>
      </c>
      <c r="B40" s="38">
        <f>Data!E50</f>
        <v>17018.247170715316</v>
      </c>
      <c r="C40" s="38">
        <f>Data!F50</f>
        <v>11014.890669832792</v>
      </c>
    </row>
    <row r="41" spans="1:3">
      <c r="A41" s="5">
        <f>Data!B51</f>
        <v>43830</v>
      </c>
      <c r="B41" s="38">
        <f>Data!E51</f>
        <v>17310.961022051622</v>
      </c>
      <c r="C41" s="38">
        <f>Data!F51</f>
        <v>11007.222716928862</v>
      </c>
    </row>
    <row r="42" spans="1:3">
      <c r="A42" s="5">
        <f>Data!B52</f>
        <v>43861</v>
      </c>
      <c r="B42" s="38">
        <f>Data!E52</f>
        <v>17475.415151761114</v>
      </c>
      <c r="C42" s="38">
        <f>Data!F52</f>
        <v>11219.056099732861</v>
      </c>
    </row>
    <row r="43" spans="1:3">
      <c r="A43" s="5">
        <f>Data!B53</f>
        <v>43890</v>
      </c>
      <c r="B43" s="38">
        <f>Data!E53</f>
        <v>17931.523487222079</v>
      </c>
      <c r="C43" s="38">
        <f>Data!F53</f>
        <v>11420.995349757593</v>
      </c>
    </row>
    <row r="44" spans="1:3">
      <c r="A44" s="5">
        <f>Data!B54</f>
        <v>43921</v>
      </c>
      <c r="B44" s="38">
        <f>Data!E54</f>
        <v>16159.888966684537</v>
      </c>
      <c r="C44" s="38">
        <f>Data!F54</f>
        <v>11353.76471752251</v>
      </c>
    </row>
    <row r="45" spans="1:3">
      <c r="A45" s="5">
        <f>Data!B55</f>
        <v>43951</v>
      </c>
      <c r="B45" s="38">
        <f>Data!E55</f>
        <v>16782.04469190189</v>
      </c>
      <c r="C45" s="38">
        <f>Data!F55</f>
        <v>11555.605026219451</v>
      </c>
    </row>
    <row r="46" spans="1:3">
      <c r="A46" s="5">
        <f>Data!B56</f>
        <v>43982</v>
      </c>
      <c r="B46" s="38">
        <f>Data!E56</f>
        <v>17144.536857246971</v>
      </c>
      <c r="C46" s="38">
        <f>Data!F56</f>
        <v>11609.379637874739</v>
      </c>
    </row>
    <row r="47" spans="1:3">
      <c r="A47" s="5">
        <f>Data!B57</f>
        <v>44012</v>
      </c>
      <c r="B47" s="38">
        <f>Data!E57</f>
        <v>17444.566252248795</v>
      </c>
      <c r="C47" s="38">
        <f>Data!F57</f>
        <v>11682.546749777384</v>
      </c>
    </row>
    <row r="48" spans="1:3">
      <c r="A48" s="5">
        <f>Data!B58</f>
        <v>44043</v>
      </c>
      <c r="B48" s="38">
        <f>Data!E58</f>
        <v>17758.568444789275</v>
      </c>
      <c r="C48" s="38">
        <f>Data!F58</f>
        <v>11857.029781339668</v>
      </c>
    </row>
    <row r="49" spans="1:3">
      <c r="A49" s="5">
        <f>Data!B59</f>
        <v>44074</v>
      </c>
      <c r="B49" s="38">
        <f>Data!E59</f>
        <v>17945.033413459561</v>
      </c>
      <c r="C49" s="38">
        <f>Data!F59</f>
        <v>11761.304046700308</v>
      </c>
    </row>
    <row r="50" spans="1:3">
      <c r="A50" s="5">
        <f>Data!B60</f>
        <v>44104</v>
      </c>
      <c r="B50" s="38">
        <f>Data!E60</f>
        <v>18083.210170743201</v>
      </c>
      <c r="C50" s="38">
        <f>Data!F60</f>
        <v>11754.872860393789</v>
      </c>
    </row>
    <row r="51" spans="1:3">
      <c r="A51" s="5">
        <f>Data!B61</f>
        <v>44135</v>
      </c>
      <c r="B51" s="38">
        <f>Data!E61</f>
        <v>18276.700519570153</v>
      </c>
      <c r="C51" s="38">
        <f>Data!F61</f>
        <v>11702.384485999804</v>
      </c>
    </row>
    <row r="52" spans="1:3">
      <c r="A52" s="5">
        <f>Data!B62</f>
        <v>44165</v>
      </c>
      <c r="B52" s="38">
        <f>Data!E62</f>
        <v>18461.295194817812</v>
      </c>
      <c r="C52" s="38">
        <f>Data!F62</f>
        <v>11817.205896903139</v>
      </c>
    </row>
    <row r="53" spans="1:3">
      <c r="A53" s="5">
        <f>Data!B63</f>
        <v>44196</v>
      </c>
      <c r="B53" s="38">
        <f>Data!E63</f>
        <v>18636.677499168582</v>
      </c>
      <c r="C53" s="38">
        <f>Data!F63</f>
        <v>11833.481745325023</v>
      </c>
    </row>
    <row r="54" spans="1:3">
      <c r="A54" s="5">
        <f>Data!B64</f>
        <v>44227</v>
      </c>
      <c r="B54" s="38">
        <f>Data!E64</f>
        <v>18754.088567413342</v>
      </c>
      <c r="C54" s="38">
        <f>Data!F64</f>
        <v>11748.639556742852</v>
      </c>
    </row>
    <row r="55" spans="1:3">
      <c r="A55" s="5">
        <f>Data!B65</f>
        <v>44255</v>
      </c>
      <c r="B55" s="38">
        <f>Data!E65</f>
        <v>18956.632723941406</v>
      </c>
      <c r="C55" s="38">
        <f>Data!F65</f>
        <v>11579.004650242407</v>
      </c>
    </row>
    <row r="56" spans="1:3">
      <c r="A56" s="5">
        <f>Data!B66</f>
        <v>44286</v>
      </c>
      <c r="B56" s="38">
        <f>Data!E66</f>
        <v>19053.31155083351</v>
      </c>
      <c r="C56" s="38">
        <f>Data!F66</f>
        <v>11434.401899673494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2F6E-ABE3-48F5-96DE-A95B01CE032C}">
  <sheetPr>
    <tabColor rgb="FFFF0000"/>
  </sheetPr>
  <dimension ref="A1:H3"/>
  <sheetViews>
    <sheetView workbookViewId="0">
      <selection activeCell="G40" sqref="G40"/>
    </sheetView>
  </sheetViews>
  <sheetFormatPr defaultRowHeight="14.4"/>
  <cols>
    <col min="1" max="1" width="33" bestFit="1" customWidth="1"/>
    <col min="2" max="5" width="9.109375" style="38"/>
    <col min="6" max="6" width="15.6640625" style="38" bestFit="1" customWidth="1"/>
    <col min="7" max="7" width="14.6640625" style="38" bestFit="1" customWidth="1"/>
  </cols>
  <sheetData>
    <row r="1" spans="1:8">
      <c r="A1" t="str">
        <f>'INSTITUTIONAL FACT SHEET'!A4</f>
        <v>Share Class/Benchmark</v>
      </c>
      <c r="B1" s="38" t="str">
        <f>'INSTITUTIONAL FACT SHEET'!B4</f>
        <v>QTD</v>
      </c>
      <c r="C1" s="38" t="str">
        <f>'INSTITUTIONAL FACT SHEET'!C4</f>
        <v>YTD</v>
      </c>
      <c r="D1" s="38" t="str">
        <f>'INSTITUTIONAL FACT SHEET'!D4</f>
        <v>1 Year</v>
      </c>
      <c r="E1" s="38" t="str">
        <f>'INSTITUTIONAL FACT SHEET'!E4</f>
        <v>2 Years</v>
      </c>
      <c r="F1" s="38" t="str">
        <f>'INSTITUTIONAL FACT SHEET'!F4</f>
        <v>3 Years</v>
      </c>
      <c r="G1" s="38" t="s">
        <v>50</v>
      </c>
      <c r="H1" t="s">
        <v>45</v>
      </c>
    </row>
    <row r="2" spans="1:8">
      <c r="A2" t="str">
        <f>'INSTITUTIONAL FACT SHEET'!A5</f>
        <v>Wickapogue Structured Credit Fund</v>
      </c>
      <c r="B2" s="38">
        <f>'INSTITUTIONAL FACT SHEET'!B5</f>
        <v>2.2355597004000138</v>
      </c>
      <c r="C2" s="38">
        <f>'INSTITUTIONAL FACT SHEET'!C5</f>
        <v>2.2355597004000138</v>
      </c>
      <c r="D2" s="38">
        <f>'INSTITUTIONAL FACT SHEET'!D5</f>
        <v>17.904965746448486</v>
      </c>
      <c r="E2" s="38">
        <f>'INSTITUTIONAL FACT SHEET'!E5</f>
        <v>9.9505987997082546</v>
      </c>
      <c r="F2" s="38">
        <f>'INSTITUTIONAL FACT SHEET'!F5</f>
        <v>9.1914960029621184</v>
      </c>
      <c r="G2" s="38">
        <f>'INSTITUTIONAL FACT SHEET'!G5</f>
        <v>15.714968144363016</v>
      </c>
      <c r="H2">
        <v>1</v>
      </c>
    </row>
    <row r="3" spans="1:8">
      <c r="A3" t="str">
        <f>'INSTITUTIONAL FACT SHEET'!A6</f>
        <v>Barclays U.S. Agg. Bond TR Index</v>
      </c>
      <c r="B3" s="38">
        <f>'INSTITUTIONAL FACT SHEET'!B6</f>
        <v>-3.3724634409411314</v>
      </c>
      <c r="C3" s="38">
        <f>'INSTITUTIONAL FACT SHEET'!C6</f>
        <v>-3.3724634409411314</v>
      </c>
      <c r="D3" s="38">
        <f>'INSTITUTIONAL FACT SHEET'!D6</f>
        <v>0.71022417812247607</v>
      </c>
      <c r="E3" s="38">
        <f>'INSTITUTIONAL FACT SHEET'!E6</f>
        <v>4.741336258219353</v>
      </c>
      <c r="F3" s="38">
        <f>'INSTITUTIONAL FACT SHEET'!F6</f>
        <v>4.6543452836169896</v>
      </c>
      <c r="G3" s="38">
        <f>'INSTITUTIONAL FACT SHEET'!G6</f>
        <v>3.0814228169778968</v>
      </c>
      <c r="H3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6476-4FED-4E7F-B7DC-B153128BA44E}">
  <sheetPr>
    <tabColor rgb="FFFF0000"/>
  </sheetPr>
  <dimension ref="A1:P7"/>
  <sheetViews>
    <sheetView workbookViewId="0">
      <selection activeCell="A8" sqref="A8"/>
    </sheetView>
  </sheetViews>
  <sheetFormatPr defaultRowHeight="14.4"/>
  <cols>
    <col min="1" max="1" width="9.109375" style="59"/>
    <col min="2" max="13" width="9.109375" style="38"/>
    <col min="14" max="14" width="12.6640625" style="38" bestFit="1" customWidth="1"/>
    <col min="15" max="15" width="9.109375" style="38"/>
    <col min="16" max="16" width="9.109375" style="59"/>
  </cols>
  <sheetData>
    <row r="1" spans="1:16">
      <c r="A1" s="59" t="s">
        <v>46</v>
      </c>
      <c r="B1" s="38" t="str">
        <f>'INSTITUTIONAL FACT SHEET'!I20</f>
        <v>Jan</v>
      </c>
      <c r="C1" s="38" t="str">
        <f>'INSTITUTIONAL FACT SHEET'!J20</f>
        <v>Feb</v>
      </c>
      <c r="D1" s="38" t="str">
        <f>'INSTITUTIONAL FACT SHEET'!K20</f>
        <v>Mar</v>
      </c>
      <c r="E1" s="38" t="str">
        <f>'INSTITUTIONAL FACT SHEET'!L20</f>
        <v>Apr</v>
      </c>
      <c r="F1" s="38" t="str">
        <f>'INSTITUTIONAL FACT SHEET'!M20</f>
        <v>May</v>
      </c>
      <c r="G1" s="38" t="str">
        <f>'INSTITUTIONAL FACT SHEET'!N20</f>
        <v>Jun</v>
      </c>
      <c r="H1" s="38" t="str">
        <f>'INSTITUTIONAL FACT SHEET'!O20</f>
        <v>Jul</v>
      </c>
      <c r="I1" s="38" t="str">
        <f>'INSTITUTIONAL FACT SHEET'!P20</f>
        <v>Aug</v>
      </c>
      <c r="J1" s="38" t="str">
        <f>'INSTITUTIONAL FACT SHEET'!Q20</f>
        <v>Sep</v>
      </c>
      <c r="K1" s="38" t="str">
        <f>'INSTITUTIONAL FACT SHEET'!R20</f>
        <v>Oct</v>
      </c>
      <c r="L1" s="38" t="str">
        <f>'INSTITUTIONAL FACT SHEET'!S20</f>
        <v>Nov</v>
      </c>
      <c r="M1" s="38" t="str">
        <f>'INSTITUTIONAL FACT SHEET'!T20</f>
        <v>Dec</v>
      </c>
      <c r="N1" s="38" t="str">
        <f>'INSTITUTIONAL FACT SHEET'!U20</f>
        <v>YTD</v>
      </c>
      <c r="O1" s="38" t="s">
        <v>49</v>
      </c>
      <c r="P1" s="59" t="s">
        <v>45</v>
      </c>
    </row>
    <row r="2" spans="1:16">
      <c r="A2" s="59">
        <f>'INSTITUTIONAL FACT SHEET'!H21</f>
        <v>2021</v>
      </c>
      <c r="B2" s="38">
        <f>'INSTITUTIONAL FACT SHEET'!I21</f>
        <v>0.63</v>
      </c>
      <c r="C2" s="38">
        <f>'INSTITUTIONAL FACT SHEET'!J21</f>
        <v>1.08</v>
      </c>
      <c r="D2" s="38">
        <f>'INSTITUTIONAL FACT SHEET'!K21</f>
        <v>0.51</v>
      </c>
      <c r="E2" s="38">
        <f>'INSTITUTIONAL FACT SHEET'!L21</f>
        <v>0</v>
      </c>
      <c r="F2" s="38">
        <f>'INSTITUTIONAL FACT SHEET'!M21</f>
        <v>0</v>
      </c>
      <c r="G2" s="38">
        <f>'INSTITUTIONAL FACT SHEET'!N21</f>
        <v>0</v>
      </c>
      <c r="H2" s="38">
        <f>'INSTITUTIONAL FACT SHEET'!O21</f>
        <v>0</v>
      </c>
      <c r="I2" s="38">
        <f>'INSTITUTIONAL FACT SHEET'!P21</f>
        <v>0</v>
      </c>
      <c r="J2" s="38">
        <f>'INSTITUTIONAL FACT SHEET'!Q21</f>
        <v>0</v>
      </c>
      <c r="K2" s="38">
        <f>'INSTITUTIONAL FACT SHEET'!R21</f>
        <v>0</v>
      </c>
      <c r="L2" s="38">
        <f>'INSTITUTIONAL FACT SHEET'!S21</f>
        <v>0</v>
      </c>
      <c r="M2" s="38">
        <f>'INSTITUTIONAL FACT SHEET'!T21</f>
        <v>0</v>
      </c>
      <c r="N2" s="38">
        <f>'INSTITUTIONAL FACT SHEET'!U21</f>
        <v>0</v>
      </c>
      <c r="O2" s="38">
        <f>'INSTITUTIONAL FACT SHEET'!V21</f>
        <v>0</v>
      </c>
      <c r="P2" s="59">
        <v>1</v>
      </c>
    </row>
    <row r="3" spans="1:16">
      <c r="A3" s="59">
        <f>'INSTITUTIONAL FACT SHEET'!H22</f>
        <v>2020</v>
      </c>
      <c r="B3" s="38">
        <f>'INSTITUTIONAL FACT SHEET'!I22</f>
        <v>0.95</v>
      </c>
      <c r="C3" s="38">
        <f>'INSTITUTIONAL FACT SHEET'!J22</f>
        <v>2.6100000000000003</v>
      </c>
      <c r="D3" s="38">
        <f>'INSTITUTIONAL FACT SHEET'!K22</f>
        <v>-9.879999999999999</v>
      </c>
      <c r="E3" s="38">
        <f>'INSTITUTIONAL FACT SHEET'!L22</f>
        <v>3.85</v>
      </c>
      <c r="F3" s="38">
        <f>'INSTITUTIONAL FACT SHEET'!M22</f>
        <v>2.16</v>
      </c>
      <c r="G3" s="38">
        <f>'INSTITUTIONAL FACT SHEET'!N22</f>
        <v>1.7500000000000002</v>
      </c>
      <c r="H3" s="38">
        <f>'INSTITUTIONAL FACT SHEET'!O22</f>
        <v>1.7999999999999998</v>
      </c>
      <c r="I3" s="38">
        <f>'INSTITUTIONAL FACT SHEET'!P22</f>
        <v>1.05</v>
      </c>
      <c r="J3" s="38">
        <f>'INSTITUTIONAL FACT SHEET'!Q22</f>
        <v>0.77</v>
      </c>
      <c r="K3" s="38">
        <f>'INSTITUTIONAL FACT SHEET'!R22</f>
        <v>1.0699999999999998</v>
      </c>
      <c r="L3" s="38">
        <f>'INSTITUTIONAL FACT SHEET'!S22</f>
        <v>1.01</v>
      </c>
      <c r="M3" s="38">
        <f>'INSTITUTIONAL FACT SHEET'!T22</f>
        <v>0.95</v>
      </c>
      <c r="N3" s="38">
        <f>'INSTITUTIONAL FACT SHEET'!U22</f>
        <v>9.5099707520891474</v>
      </c>
      <c r="O3" s="38">
        <f>'INSTITUTIONAL FACT SHEET'!V22</f>
        <v>7.4316768094136565</v>
      </c>
      <c r="P3" s="59">
        <v>2</v>
      </c>
    </row>
    <row r="4" spans="1:16">
      <c r="A4" s="59">
        <f>'INSTITUTIONAL FACT SHEET'!H23</f>
        <v>2019</v>
      </c>
      <c r="B4" s="38">
        <f>'INSTITUTIONAL FACT SHEET'!I23</f>
        <v>0.25</v>
      </c>
      <c r="C4" s="38">
        <f>'INSTITUTIONAL FACT SHEET'!J23</f>
        <v>0.75</v>
      </c>
      <c r="D4" s="38">
        <f>'INSTITUTIONAL FACT SHEET'!K23</f>
        <v>1.49</v>
      </c>
      <c r="E4" s="38">
        <f>'INSTITUTIONAL FACT SHEET'!L23</f>
        <v>0.74</v>
      </c>
      <c r="F4" s="38">
        <f>'INSTITUTIONAL FACT SHEET'!M23</f>
        <v>1.3299999999999998</v>
      </c>
      <c r="G4" s="38">
        <f>'INSTITUTIONAL FACT SHEET'!N23</f>
        <v>1.5699999999999998</v>
      </c>
      <c r="H4" s="38">
        <f>'INSTITUTIONAL FACT SHEET'!O23</f>
        <v>0.51</v>
      </c>
      <c r="I4" s="38">
        <f>'INSTITUTIONAL FACT SHEET'!P23</f>
        <v>1.39</v>
      </c>
      <c r="J4" s="38">
        <f>'INSTITUTIONAL FACT SHEET'!Q23</f>
        <v>0.45999999999999996</v>
      </c>
      <c r="K4" s="38">
        <f>'INSTITUTIONAL FACT SHEET'!R23</f>
        <v>1.04</v>
      </c>
      <c r="L4" s="38">
        <f>'INSTITUTIONAL FACT SHEET'!S23</f>
        <v>0.67999999999999994</v>
      </c>
      <c r="M4" s="38">
        <f>'INSTITUTIONAL FACT SHEET'!T23</f>
        <v>1.72</v>
      </c>
      <c r="N4" s="38">
        <f>'INSTITUTIONAL FACT SHEET'!U23</f>
        <v>12.589682913859956</v>
      </c>
      <c r="O4" s="38">
        <f>'INSTITUTIONAL FACT SHEET'!V23</f>
        <v>8.7168963158409163</v>
      </c>
      <c r="P4" s="59">
        <v>3</v>
      </c>
    </row>
    <row r="5" spans="1:16">
      <c r="A5" s="59">
        <f>'INSTITUTIONAL FACT SHEET'!H24</f>
        <v>2018</v>
      </c>
      <c r="B5" s="38">
        <f>'INSTITUTIONAL FACT SHEET'!I24</f>
        <v>1.1900000000000002</v>
      </c>
      <c r="C5" s="38">
        <f>'INSTITUTIONAL FACT SHEET'!J24</f>
        <v>0.74</v>
      </c>
      <c r="D5" s="38">
        <f>'INSTITUTIONAL FACT SHEET'!K24</f>
        <v>0.8</v>
      </c>
      <c r="E5" s="38">
        <f>'INSTITUTIONAL FACT SHEET'!L24</f>
        <v>0.65</v>
      </c>
      <c r="F5" s="38">
        <f>'INSTITUTIONAL FACT SHEET'!M24</f>
        <v>0.71000000000000008</v>
      </c>
      <c r="G5" s="38">
        <f>'INSTITUTIONAL FACT SHEET'!N24</f>
        <v>0.03</v>
      </c>
      <c r="H5" s="38">
        <f>'INSTITUTIONAL FACT SHEET'!O24</f>
        <v>0.25</v>
      </c>
      <c r="I5" s="38">
        <f>'INSTITUTIONAL FACT SHEET'!P24</f>
        <v>0.80999999999999994</v>
      </c>
      <c r="J5" s="38">
        <f>'INSTITUTIONAL FACT SHEET'!Q24</f>
        <v>0.67</v>
      </c>
      <c r="K5" s="38">
        <f>'INSTITUTIONAL FACT SHEET'!R24</f>
        <v>0.45999999999999996</v>
      </c>
      <c r="L5" s="38">
        <f>'INSTITUTIONAL FACT SHEET'!S24</f>
        <v>0.22999999999999998</v>
      </c>
      <c r="M5" s="38">
        <f>'INSTITUTIONAL FACT SHEET'!T24</f>
        <v>1.1400000000000001</v>
      </c>
      <c r="N5" s="38">
        <f>'INSTITUTIONAL FACT SHEET'!U24</f>
        <v>7.9490032605758154</v>
      </c>
      <c r="O5" s="38">
        <f>'INSTITUTIONAL FACT SHEET'!V24</f>
        <v>1.1239414182195873E-2</v>
      </c>
      <c r="P5" s="59">
        <v>4</v>
      </c>
    </row>
    <row r="6" spans="1:16">
      <c r="A6" s="59">
        <f>'INSTITUTIONAL FACT SHEET'!H25</f>
        <v>2017</v>
      </c>
      <c r="B6" s="38">
        <f>'INSTITUTIONAL FACT SHEET'!I25</f>
        <v>3.39</v>
      </c>
      <c r="C6" s="38">
        <f>'INSTITUTIONAL FACT SHEET'!J25</f>
        <v>2.4500000000000002</v>
      </c>
      <c r="D6" s="38">
        <f>'INSTITUTIONAL FACT SHEET'!K25</f>
        <v>3.09</v>
      </c>
      <c r="E6" s="38">
        <f>'INSTITUTIONAL FACT SHEET'!L25</f>
        <v>2.04</v>
      </c>
      <c r="F6" s="38">
        <f>'INSTITUTIONAL FACT SHEET'!M25</f>
        <v>3.3300000000000005</v>
      </c>
      <c r="G6" s="38">
        <f>'INSTITUTIONAL FACT SHEET'!N25</f>
        <v>2.16</v>
      </c>
      <c r="H6" s="38">
        <f>'INSTITUTIONAL FACT SHEET'!O25</f>
        <v>0.79</v>
      </c>
      <c r="I6" s="38">
        <f>'INSTITUTIONAL FACT SHEET'!P25</f>
        <v>1.52</v>
      </c>
      <c r="J6" s="38">
        <f>'INSTITUTIONAL FACT SHEET'!Q25</f>
        <v>2.63</v>
      </c>
      <c r="K6" s="38">
        <f>'INSTITUTIONAL FACT SHEET'!R25</f>
        <v>1.6199999999999999</v>
      </c>
      <c r="L6" s="38">
        <f>'INSTITUTIONAL FACT SHEET'!S25</f>
        <v>1.1400000000000001</v>
      </c>
      <c r="M6" s="38">
        <f>'INSTITUTIONAL FACT SHEET'!T25</f>
        <v>1.43</v>
      </c>
      <c r="N6" s="38">
        <f>'INSTITUTIONAL FACT SHEET'!U25</f>
        <v>28.764679088503708</v>
      </c>
      <c r="O6" s="38">
        <f>'INSTITUTIONAL FACT SHEET'!V25</f>
        <v>3.5418469213760684</v>
      </c>
      <c r="P6" s="59">
        <v>5</v>
      </c>
    </row>
    <row r="7" spans="1:16">
      <c r="A7" s="59">
        <f>'INSTITUTIONAL FACT SHEET'!H26</f>
        <v>2016</v>
      </c>
      <c r="B7" s="38">
        <f>'INSTITUTIONAL FACT SHEET'!I26</f>
        <v>0</v>
      </c>
      <c r="C7" s="38">
        <f>'INSTITUTIONAL FACT SHEET'!J26</f>
        <v>0</v>
      </c>
      <c r="D7" s="38">
        <f>'INSTITUTIONAL FACT SHEET'!K26</f>
        <v>0</v>
      </c>
      <c r="E7" s="38">
        <f>'INSTITUTIONAL FACT SHEET'!L26</f>
        <v>0</v>
      </c>
      <c r="F7" s="38">
        <f>'INSTITUTIONAL FACT SHEET'!M26</f>
        <v>0</v>
      </c>
      <c r="G7" s="38">
        <f>'INSTITUTIONAL FACT SHEET'!N26</f>
        <v>0</v>
      </c>
      <c r="H7" s="38">
        <f>'INSTITUTIONAL FACT SHEET'!O26</f>
        <v>0</v>
      </c>
      <c r="I7" s="38">
        <f>'INSTITUTIONAL FACT SHEET'!P26</f>
        <v>0</v>
      </c>
      <c r="J7" s="38">
        <f>'INSTITUTIONAL FACT SHEET'!Q26</f>
        <v>0</v>
      </c>
      <c r="K7" s="38">
        <f>'INSTITUTIONAL FACT SHEET'!R26</f>
        <v>0</v>
      </c>
      <c r="L7" s="38">
        <f>'INSTITUTIONAL FACT SHEET'!S26</f>
        <v>7.0900000000000007</v>
      </c>
      <c r="M7" s="38">
        <f>'INSTITUTIONAL FACT SHEET'!T26</f>
        <v>3.29</v>
      </c>
      <c r="N7" s="38">
        <f>'INSTITUTIONAL FACT SHEET'!U26</f>
        <v>10.613260999999973</v>
      </c>
      <c r="O7" s="38">
        <f>'INSTITUTIONAL FACT SHEET'!V26</f>
        <v>-2.2276639952508392</v>
      </c>
      <c r="P7" s="59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9EB0-CF30-41DF-9633-6869C51AE0BD}">
  <sheetPr>
    <tabColor rgb="FFFF0000"/>
  </sheetPr>
  <dimension ref="A1:D8"/>
  <sheetViews>
    <sheetView workbookViewId="0"/>
  </sheetViews>
  <sheetFormatPr defaultRowHeight="14.4"/>
  <cols>
    <col min="1" max="1" width="26.109375" bestFit="1" customWidth="1"/>
    <col min="2" max="2" width="38.44140625" bestFit="1" customWidth="1"/>
    <col min="3" max="3" width="30" bestFit="1" customWidth="1"/>
  </cols>
  <sheetData>
    <row r="1" spans="1:4">
      <c r="A1" t="s">
        <v>47</v>
      </c>
      <c r="B1" t="s">
        <v>39</v>
      </c>
      <c r="C1" t="s">
        <v>27</v>
      </c>
      <c r="D1" t="s">
        <v>45</v>
      </c>
    </row>
    <row r="2" spans="1:4">
      <c r="A2" t="str">
        <f>'INSTITUTIONAL FACT SHEET'!A30</f>
        <v>Annualized Return</v>
      </c>
      <c r="B2" s="4">
        <f>'INSTITUTIONAL FACT SHEET'!B30</f>
        <v>0.15714968144363017</v>
      </c>
      <c r="C2" s="4">
        <f>'INSTITUTIONAL FACT SHEET'!C30</f>
        <v>3.0814228169778968E-2</v>
      </c>
      <c r="D2">
        <v>1</v>
      </c>
    </row>
    <row r="3" spans="1:4">
      <c r="A3" t="str">
        <f>'INSTITUTIONAL FACT SHEET'!A31</f>
        <v>Standard Deviation</v>
      </c>
      <c r="B3" s="4">
        <f>'INSTITUTIONAL FACT SHEET'!B31</f>
        <v>6.8014323386890257E-2</v>
      </c>
      <c r="C3" s="4">
        <f>'INSTITUTIONAL FACT SHEET'!C31</f>
        <v>3.4003684356440342E-2</v>
      </c>
      <c r="D3">
        <v>2</v>
      </c>
    </row>
    <row r="4" spans="1:4">
      <c r="A4" t="str">
        <f>'INSTITUTIONAL FACT SHEET'!A32</f>
        <v>Sharpe Ratio</v>
      </c>
      <c r="B4" s="38">
        <f>'INSTITUTIONAL FACT SHEET'!B32</f>
        <v>2.3079356468888523</v>
      </c>
      <c r="C4" s="38">
        <f>'INSTITUTIONAL FACT SHEET'!C32</f>
        <v>0.90099731101568814</v>
      </c>
      <c r="D4">
        <v>3</v>
      </c>
    </row>
    <row r="5" spans="1:4">
      <c r="A5" t="str">
        <f>'INSTITUTIONAL FACT SHEET'!A33</f>
        <v>Number of Down Months</v>
      </c>
      <c r="B5" s="55">
        <f>'INSTITUTIONAL FACT SHEET'!B33</f>
        <v>1</v>
      </c>
      <c r="C5" s="55">
        <f>'INSTITUTIONAL FACT SHEET'!C33</f>
        <v>22</v>
      </c>
      <c r="D5">
        <v>4</v>
      </c>
    </row>
    <row r="6" spans="1:4">
      <c r="A6" t="str">
        <f>'INSTITUTIONAL FACT SHEET'!A34</f>
        <v>Alpha (vs. Barclays Agg)</v>
      </c>
      <c r="B6" s="4">
        <f>'INSTITUTIONAL FACT SHEET'!B34</f>
        <v>0.15313400092229904</v>
      </c>
      <c r="C6" s="4">
        <f>'INSTITUTIONAL FACT SHEET'!C34</f>
        <v>0</v>
      </c>
      <c r="D6">
        <v>5</v>
      </c>
    </row>
    <row r="7" spans="1:4">
      <c r="A7" t="str">
        <f>'INSTITUTIONAL FACT SHEET'!A35</f>
        <v>Beta (vs. Barclays Agg)</v>
      </c>
      <c r="B7" s="38">
        <f>'INSTITUTIONAL FACT SHEET'!B35</f>
        <v>0.12529464154063602</v>
      </c>
      <c r="C7" s="38">
        <f>'INSTITUTIONAL FACT SHEET'!C35</f>
        <v>1</v>
      </c>
      <c r="D7">
        <v>6</v>
      </c>
    </row>
    <row r="8" spans="1:4">
      <c r="A8" t="str">
        <f>'INSTITUTIONAL FACT SHEET'!A36</f>
        <v>R-squared (vs. Barclays Agg)</v>
      </c>
      <c r="B8" s="3">
        <f>'INSTITUTIONAL FACT SHEET'!B36</f>
        <v>4.0762539824993043E-3</v>
      </c>
      <c r="C8" s="38">
        <f>'INSTITUTIONAL FACT SHEET'!C36</f>
        <v>1</v>
      </c>
      <c r="D8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INSTITUTIONAL FACT SHEET</vt:lpstr>
      <vt:lpstr>Data</vt:lpstr>
      <vt:lpstr>EIX_I_GrowthOf10k</vt:lpstr>
      <vt:lpstr>EIX_I_PerformanceTable</vt:lpstr>
      <vt:lpstr>EIX_I_MonthlyPerformance</vt:lpstr>
      <vt:lpstr>EIX_I_Perf&amp;RiskStats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jacob</cp:lastModifiedBy>
  <dcterms:created xsi:type="dcterms:W3CDTF">2015-07-21T17:09:23Z</dcterms:created>
  <dcterms:modified xsi:type="dcterms:W3CDTF">2021-04-27T13:13:12Z</dcterms:modified>
</cp:coreProperties>
</file>