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PE\"/>
    </mc:Choice>
  </mc:AlternateContent>
  <xr:revisionPtr revIDLastSave="0" documentId="13_ncr:1_{0A733880-2925-49BE-9618-2DE65A24C4C9}" xr6:coauthVersionLast="46" xr6:coauthVersionMax="46" xr10:uidLastSave="{00000000-0000-0000-0000-000000000000}"/>
  <bookViews>
    <workbookView xWindow="-28920" yWindow="-120" windowWidth="29040" windowHeight="15840" tabRatio="909" xr2:uid="{00000000-000D-0000-FFFF-FFFF00000000}"/>
  </bookViews>
  <sheets>
    <sheet name="CPE Fact Sheet Backup" sheetId="1" r:id="rId1"/>
    <sheet name="SP500" sheetId="3" r:id="rId2"/>
    <sheet name="CPE" sheetId="2" r:id="rId3"/>
    <sheet name="CPE_EXPORT_10kChart" sheetId="4" r:id="rId4"/>
    <sheet name="CPE_EXPORT_10kChartTable" sheetId="11" r:id="rId5"/>
    <sheet name="CPE_EXPORT_PerformanceTable" sheetId="5" r:id="rId6"/>
    <sheet name="CPE_EXPORT_PerformanceBarGraph" sheetId="6" r:id="rId7"/>
    <sheet name="CPE_EXPORT_PortfolioSector" sheetId="7" r:id="rId8"/>
    <sheet name="CPE_EXPORT_TopHoldings" sheetId="8" r:id="rId9"/>
    <sheet name="CPE_EXPORT_PortCharacteristics" sheetId="9" r:id="rId10"/>
    <sheet name="CPE_EXPORT_PerfRisks&amp;Statistics" sheetId="10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CPE!$1:$2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1" l="1"/>
  <c r="B11" i="11"/>
  <c r="C11" i="11"/>
  <c r="A112" i="4"/>
  <c r="B112" i="4"/>
  <c r="C112" i="4"/>
  <c r="A113" i="4"/>
  <c r="B113" i="4"/>
  <c r="C113" i="4"/>
  <c r="A114" i="4"/>
  <c r="B114" i="4"/>
  <c r="C114" i="4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A74" i="1"/>
  <c r="D73" i="1"/>
  <c r="C73" i="1"/>
  <c r="A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K45" i="1"/>
  <c r="D45" i="1"/>
  <c r="C45" i="1"/>
  <c r="K44" i="1"/>
  <c r="D44" i="1"/>
  <c r="C44" i="1"/>
  <c r="K43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K26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V15" i="1"/>
  <c r="D15" i="1"/>
  <c r="C15" i="1"/>
  <c r="D14" i="1"/>
  <c r="C14" i="1"/>
  <c r="D13" i="1"/>
  <c r="C13" i="1"/>
  <c r="D12" i="1"/>
  <c r="C12" i="1"/>
  <c r="D11" i="1"/>
  <c r="C11" i="1"/>
  <c r="O10" i="1"/>
  <c r="D10" i="1"/>
  <c r="C10" i="1"/>
  <c r="O9" i="1"/>
  <c r="D9" i="1"/>
  <c r="C9" i="1"/>
  <c r="K9" i="1" s="1"/>
  <c r="O8" i="1"/>
  <c r="D8" i="1"/>
  <c r="C8" i="1"/>
  <c r="O7" i="1"/>
  <c r="D7" i="1"/>
  <c r="C7" i="1"/>
  <c r="O6" i="1"/>
  <c r="D6" i="1"/>
  <c r="C6" i="1"/>
  <c r="L5" i="1"/>
  <c r="K5" i="1"/>
  <c r="D5" i="1"/>
  <c r="C5" i="1"/>
  <c r="W4" i="1"/>
  <c r="P4" i="1"/>
  <c r="E4" i="1"/>
  <c r="E5" i="1" s="1"/>
  <c r="E6" i="1" s="1"/>
  <c r="D4" i="1"/>
  <c r="C4" i="1"/>
  <c r="G3" i="1"/>
  <c r="F3" i="1"/>
  <c r="L15" i="1" s="1"/>
  <c r="L11" i="1" s="1"/>
  <c r="D3" i="1"/>
  <c r="K12" i="1" s="1"/>
  <c r="C3" i="1"/>
  <c r="K3" i="1" s="1"/>
  <c r="B109" i="4"/>
  <c r="B110" i="4"/>
  <c r="B111" i="4"/>
  <c r="E7" i="1" l="1"/>
  <c r="G6" i="1"/>
  <c r="G5" i="1"/>
  <c r="K10" i="1"/>
  <c r="K6" i="1"/>
  <c r="G4" i="1"/>
  <c r="L6" i="1"/>
  <c r="K15" i="1"/>
  <c r="K11" i="1" s="1"/>
  <c r="A75" i="1"/>
  <c r="B106" i="4"/>
  <c r="B107" i="4"/>
  <c r="B108" i="4"/>
  <c r="A76" i="1" l="1"/>
  <c r="E8" i="1"/>
  <c r="G7" i="1"/>
  <c r="C10" i="7"/>
  <c r="B103" i="4"/>
  <c r="B104" i="4"/>
  <c r="B105" i="4"/>
  <c r="A77" i="1" l="1"/>
  <c r="E9" i="1"/>
  <c r="G8" i="1"/>
  <c r="A13" i="7"/>
  <c r="B13" i="7"/>
  <c r="C13" i="7"/>
  <c r="G9" i="1" l="1"/>
  <c r="E10" i="1"/>
  <c r="A78" i="1"/>
  <c r="B3" i="9"/>
  <c r="B4" i="9"/>
  <c r="B5" i="9"/>
  <c r="B2" i="9"/>
  <c r="A79" i="1" l="1"/>
  <c r="G10" i="1"/>
  <c r="E11" i="1"/>
  <c r="A10" i="11"/>
  <c r="B100" i="4"/>
  <c r="B101" i="4"/>
  <c r="B102" i="4"/>
  <c r="G11" i="1" l="1"/>
  <c r="E12" i="1"/>
  <c r="A80" i="1"/>
  <c r="B8" i="11"/>
  <c r="B2" i="11"/>
  <c r="A3" i="11"/>
  <c r="A4" i="11"/>
  <c r="A5" i="11"/>
  <c r="A6" i="11"/>
  <c r="A7" i="11"/>
  <c r="A8" i="11"/>
  <c r="A9" i="11"/>
  <c r="A2" i="11"/>
  <c r="C3" i="10"/>
  <c r="C4" i="10"/>
  <c r="C2" i="10"/>
  <c r="B3" i="10"/>
  <c r="B4" i="10"/>
  <c r="C3" i="7"/>
  <c r="C4" i="7"/>
  <c r="C5" i="7"/>
  <c r="C6" i="7"/>
  <c r="C7" i="7"/>
  <c r="C8" i="7"/>
  <c r="C9" i="7"/>
  <c r="C11" i="7"/>
  <c r="C12" i="7"/>
  <c r="C2" i="7"/>
  <c r="B3" i="7"/>
  <c r="B4" i="7"/>
  <c r="B5" i="7"/>
  <c r="B6" i="7"/>
  <c r="B7" i="7"/>
  <c r="B8" i="7"/>
  <c r="B9" i="7"/>
  <c r="B10" i="7"/>
  <c r="B11" i="7"/>
  <c r="B12" i="7"/>
  <c r="B2" i="7"/>
  <c r="A3" i="7"/>
  <c r="A4" i="7"/>
  <c r="A5" i="7"/>
  <c r="A6" i="7"/>
  <c r="A7" i="7"/>
  <c r="A8" i="7"/>
  <c r="A9" i="7"/>
  <c r="A10" i="7"/>
  <c r="A11" i="7"/>
  <c r="A12" i="7"/>
  <c r="A2" i="7"/>
  <c r="B3" i="8"/>
  <c r="B4" i="8"/>
  <c r="B5" i="8"/>
  <c r="B6" i="8"/>
  <c r="B7" i="8"/>
  <c r="B8" i="8"/>
  <c r="B9" i="8"/>
  <c r="B10" i="8"/>
  <c r="B11" i="8"/>
  <c r="B2" i="8"/>
  <c r="A3" i="8"/>
  <c r="A4" i="8"/>
  <c r="A5" i="8"/>
  <c r="A6" i="8"/>
  <c r="A7" i="8"/>
  <c r="A8" i="8"/>
  <c r="A9" i="8"/>
  <c r="A10" i="8"/>
  <c r="A11" i="8"/>
  <c r="A2" i="8"/>
  <c r="A6" i="6"/>
  <c r="A5" i="6"/>
  <c r="A4" i="6"/>
  <c r="A3" i="6"/>
  <c r="A2" i="6"/>
  <c r="A3" i="5"/>
  <c r="B3" i="5"/>
  <c r="C3" i="5"/>
  <c r="D3" i="5"/>
  <c r="E3" i="5"/>
  <c r="F3" i="5"/>
  <c r="A4" i="5"/>
  <c r="A5" i="5"/>
  <c r="B5" i="5"/>
  <c r="C5" i="5"/>
  <c r="D5" i="5"/>
  <c r="E5" i="5"/>
  <c r="F5" i="5"/>
  <c r="A6" i="5"/>
  <c r="B6" i="5"/>
  <c r="C6" i="5"/>
  <c r="D6" i="5"/>
  <c r="E6" i="5"/>
  <c r="F6" i="5"/>
  <c r="A7" i="5"/>
  <c r="F7" i="5"/>
  <c r="A2" i="5"/>
  <c r="B1" i="5"/>
  <c r="C1" i="5"/>
  <c r="D1" i="5"/>
  <c r="E1" i="5"/>
  <c r="F1" i="5"/>
  <c r="A1" i="5"/>
  <c r="C3" i="4"/>
  <c r="C4" i="4"/>
  <c r="C5" i="4"/>
  <c r="C6" i="4"/>
  <c r="C7" i="4"/>
  <c r="C8" i="4"/>
  <c r="C9" i="4"/>
  <c r="C1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2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2" i="4"/>
  <c r="G12" i="1" l="1"/>
  <c r="E13" i="1"/>
  <c r="A81" i="1"/>
  <c r="A80" i="4"/>
  <c r="C11" i="4"/>
  <c r="A82" i="1" l="1"/>
  <c r="E14" i="1"/>
  <c r="G13" i="1"/>
  <c r="C12" i="4"/>
  <c r="A81" i="4"/>
  <c r="G14" i="1" l="1"/>
  <c r="E15" i="1"/>
  <c r="A83" i="1"/>
  <c r="A82" i="4"/>
  <c r="C13" i="4"/>
  <c r="A84" i="1" l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G15" i="1"/>
  <c r="E16" i="1"/>
  <c r="A83" i="4"/>
  <c r="C14" i="4"/>
  <c r="E17" i="1" l="1"/>
  <c r="G16" i="1"/>
  <c r="A110" i="1"/>
  <c r="A109" i="4"/>
  <c r="A103" i="4"/>
  <c r="C15" i="4"/>
  <c r="A84" i="4"/>
  <c r="A111" i="1" l="1"/>
  <c r="A110" i="4"/>
  <c r="G17" i="1"/>
  <c r="E18" i="1"/>
  <c r="A104" i="4"/>
  <c r="A85" i="4"/>
  <c r="C16" i="4"/>
  <c r="E19" i="1" l="1"/>
  <c r="G18" i="1"/>
  <c r="A112" i="1"/>
  <c r="A113" i="1" s="1"/>
  <c r="A114" i="1" s="1"/>
  <c r="A111" i="4"/>
  <c r="Y6" i="1"/>
  <c r="A105" i="4"/>
  <c r="C17" i="4"/>
  <c r="A86" i="4"/>
  <c r="R9" i="1" l="1"/>
  <c r="P9" i="1"/>
  <c r="W15" i="1"/>
  <c r="X15" i="1" s="1"/>
  <c r="W12" i="1"/>
  <c r="W13" i="1"/>
  <c r="X13" i="1" s="1"/>
  <c r="W8" i="1"/>
  <c r="W10" i="1"/>
  <c r="P5" i="1"/>
  <c r="W14" i="1"/>
  <c r="W7" i="1"/>
  <c r="X7" i="1" s="1"/>
  <c r="P10" i="1"/>
  <c r="W6" i="1"/>
  <c r="W5" i="1"/>
  <c r="P8" i="1"/>
  <c r="P6" i="1"/>
  <c r="P7" i="1"/>
  <c r="W9" i="1"/>
  <c r="X9" i="1" s="1"/>
  <c r="W11" i="1"/>
  <c r="X11" i="1" s="1"/>
  <c r="Y5" i="1"/>
  <c r="Z6" i="1" s="1"/>
  <c r="G19" i="1"/>
  <c r="E20" i="1"/>
  <c r="A106" i="4"/>
  <c r="A87" i="4"/>
  <c r="C18" i="4"/>
  <c r="K13" i="1" l="1"/>
  <c r="K14" i="1" s="1"/>
  <c r="Q8" i="1"/>
  <c r="L18" i="1" s="1"/>
  <c r="Q7" i="1"/>
  <c r="M18" i="1" s="1"/>
  <c r="Q9" i="1"/>
  <c r="N18" i="1" s="1"/>
  <c r="Q6" i="1"/>
  <c r="K18" i="1" s="1"/>
  <c r="Q5" i="1"/>
  <c r="J18" i="1" s="1"/>
  <c r="X14" i="1"/>
  <c r="G20" i="1"/>
  <c r="E21" i="1"/>
  <c r="X10" i="1"/>
  <c r="X8" i="1"/>
  <c r="A107" i="4"/>
  <c r="C19" i="4"/>
  <c r="A88" i="4"/>
  <c r="G21" i="1" l="1"/>
  <c r="E22" i="1"/>
  <c r="K7" i="1"/>
  <c r="A108" i="4"/>
  <c r="A89" i="4"/>
  <c r="C20" i="4"/>
  <c r="G22" i="1" l="1"/>
  <c r="E23" i="1"/>
  <c r="C21" i="4"/>
  <c r="A90" i="4"/>
  <c r="G23" i="1" l="1"/>
  <c r="E24" i="1"/>
  <c r="A91" i="4"/>
  <c r="C22" i="4"/>
  <c r="G24" i="1" l="1"/>
  <c r="E25" i="1"/>
  <c r="C23" i="4"/>
  <c r="A92" i="4"/>
  <c r="G25" i="1" l="1"/>
  <c r="E26" i="1"/>
  <c r="A93" i="4"/>
  <c r="C24" i="4"/>
  <c r="E27" i="1" l="1"/>
  <c r="G26" i="1"/>
  <c r="C25" i="4"/>
  <c r="A94" i="4"/>
  <c r="G27" i="1" l="1"/>
  <c r="E28" i="1"/>
  <c r="Y7" i="1"/>
  <c r="Z7" i="1" s="1"/>
  <c r="A95" i="4"/>
  <c r="C26" i="4"/>
  <c r="E29" i="1" l="1"/>
  <c r="G28" i="1"/>
  <c r="C27" i="4"/>
  <c r="A96" i="4"/>
  <c r="G29" i="1" l="1"/>
  <c r="E30" i="1"/>
  <c r="A97" i="4"/>
  <c r="C28" i="4"/>
  <c r="E31" i="1" l="1"/>
  <c r="G30" i="1"/>
  <c r="C29" i="4"/>
  <c r="A98" i="4"/>
  <c r="G31" i="1" l="1"/>
  <c r="E32" i="1"/>
  <c r="A99" i="4"/>
  <c r="C30" i="4"/>
  <c r="E33" i="1" l="1"/>
  <c r="G32" i="1"/>
  <c r="C31" i="4"/>
  <c r="A100" i="4"/>
  <c r="G33" i="1" l="1"/>
  <c r="E34" i="1"/>
  <c r="A101" i="4"/>
  <c r="C32" i="4"/>
  <c r="E35" i="1" l="1"/>
  <c r="G34" i="1"/>
  <c r="C33" i="4"/>
  <c r="A102" i="4"/>
  <c r="G35" i="1" l="1"/>
  <c r="E36" i="1"/>
  <c r="B10" i="11"/>
  <c r="B5" i="11"/>
  <c r="B9" i="11"/>
  <c r="C2" i="11"/>
  <c r="C34" i="4"/>
  <c r="E37" i="1" l="1"/>
  <c r="G36" i="1"/>
  <c r="B4" i="11"/>
  <c r="C35" i="4"/>
  <c r="B3" i="11"/>
  <c r="B6" i="11"/>
  <c r="B7" i="11"/>
  <c r="C3" i="11"/>
  <c r="G37" i="1" l="1"/>
  <c r="E38" i="1"/>
  <c r="B5" i="6"/>
  <c r="E2" i="5"/>
  <c r="F2" i="5"/>
  <c r="B6" i="6"/>
  <c r="B2" i="6"/>
  <c r="B2" i="5"/>
  <c r="C36" i="4"/>
  <c r="C2" i="5"/>
  <c r="B3" i="6"/>
  <c r="B4" i="6"/>
  <c r="D2" i="5"/>
  <c r="E39" i="1" l="1"/>
  <c r="G38" i="1"/>
  <c r="C37" i="4"/>
  <c r="G39" i="1" l="1"/>
  <c r="E40" i="1"/>
  <c r="Y8" i="1"/>
  <c r="Z8" i="1" s="1"/>
  <c r="C38" i="4"/>
  <c r="E41" i="1" l="1"/>
  <c r="G40" i="1"/>
  <c r="C4" i="11"/>
  <c r="C39" i="4"/>
  <c r="G41" i="1" l="1"/>
  <c r="E42" i="1"/>
  <c r="C40" i="4"/>
  <c r="E43" i="1" l="1"/>
  <c r="G42" i="1"/>
  <c r="C41" i="4"/>
  <c r="G43" i="1" l="1"/>
  <c r="E44" i="1"/>
  <c r="C42" i="4"/>
  <c r="E45" i="1" l="1"/>
  <c r="G44" i="1"/>
  <c r="C43" i="4"/>
  <c r="G45" i="1" l="1"/>
  <c r="E46" i="1"/>
  <c r="C44" i="4"/>
  <c r="G46" i="1" l="1"/>
  <c r="E47" i="1"/>
  <c r="C45" i="4"/>
  <c r="G47" i="1" l="1"/>
  <c r="E48" i="1"/>
  <c r="C46" i="4"/>
  <c r="G48" i="1" l="1"/>
  <c r="E49" i="1"/>
  <c r="C47" i="4"/>
  <c r="G49" i="1" l="1"/>
  <c r="E50" i="1"/>
  <c r="C48" i="4"/>
  <c r="G50" i="1" l="1"/>
  <c r="E51" i="1"/>
  <c r="C49" i="4"/>
  <c r="G51" i="1" l="1"/>
  <c r="Y9" i="1"/>
  <c r="Z9" i="1" s="1"/>
  <c r="E52" i="1"/>
  <c r="C50" i="4"/>
  <c r="G52" i="1" l="1"/>
  <c r="E53" i="1"/>
  <c r="C5" i="11"/>
  <c r="C51" i="4"/>
  <c r="G53" i="1" l="1"/>
  <c r="E54" i="1"/>
  <c r="C52" i="4"/>
  <c r="G54" i="1" l="1"/>
  <c r="E55" i="1"/>
  <c r="R7" i="1"/>
  <c r="C53" i="4"/>
  <c r="G55" i="1" l="1"/>
  <c r="E56" i="1"/>
  <c r="C54" i="4"/>
  <c r="G56" i="1" l="1"/>
  <c r="E57" i="1"/>
  <c r="C55" i="4"/>
  <c r="G57" i="1" l="1"/>
  <c r="E58" i="1"/>
  <c r="C56" i="4"/>
  <c r="G58" i="1" l="1"/>
  <c r="E59" i="1"/>
  <c r="C57" i="4"/>
  <c r="G59" i="1" l="1"/>
  <c r="E60" i="1"/>
  <c r="C58" i="4"/>
  <c r="G60" i="1" l="1"/>
  <c r="E61" i="1"/>
  <c r="C59" i="4"/>
  <c r="G61" i="1" l="1"/>
  <c r="E62" i="1"/>
  <c r="C60" i="4"/>
  <c r="G62" i="1" l="1"/>
  <c r="E63" i="1"/>
  <c r="C61" i="4"/>
  <c r="G63" i="1" l="1"/>
  <c r="E64" i="1"/>
  <c r="Y10" i="1"/>
  <c r="Z10" i="1" s="1"/>
  <c r="C62" i="4"/>
  <c r="G64" i="1" l="1"/>
  <c r="E65" i="1"/>
  <c r="C6" i="11"/>
  <c r="C63" i="4"/>
  <c r="G65" i="1" l="1"/>
  <c r="E66" i="1"/>
  <c r="C64" i="4"/>
  <c r="G66" i="1" l="1"/>
  <c r="E67" i="1"/>
  <c r="C65" i="4"/>
  <c r="G67" i="1" l="1"/>
  <c r="E68" i="1"/>
  <c r="C66" i="4"/>
  <c r="G68" i="1" l="1"/>
  <c r="E69" i="1"/>
  <c r="C67" i="4"/>
  <c r="G69" i="1" l="1"/>
  <c r="E70" i="1"/>
  <c r="C68" i="4"/>
  <c r="G70" i="1" l="1"/>
  <c r="E71" i="1"/>
  <c r="C69" i="4"/>
  <c r="G71" i="1" l="1"/>
  <c r="E72" i="1"/>
  <c r="C70" i="4"/>
  <c r="G72" i="1" l="1"/>
  <c r="E73" i="1"/>
  <c r="C71" i="4"/>
  <c r="E74" i="1" l="1"/>
  <c r="G73" i="1"/>
  <c r="C72" i="4"/>
  <c r="G74" i="1" l="1"/>
  <c r="E75" i="1"/>
  <c r="C73" i="4"/>
  <c r="E76" i="1" l="1"/>
  <c r="G75" i="1"/>
  <c r="Y11" i="1"/>
  <c r="Z11" i="1" s="1"/>
  <c r="C74" i="4"/>
  <c r="E77" i="1" l="1"/>
  <c r="G76" i="1"/>
  <c r="C7" i="11"/>
  <c r="C75" i="4"/>
  <c r="G77" i="1" l="1"/>
  <c r="E78" i="1"/>
  <c r="C76" i="4"/>
  <c r="E79" i="1" l="1"/>
  <c r="G78" i="1"/>
  <c r="C77" i="4"/>
  <c r="G79" i="1" l="1"/>
  <c r="E80" i="1"/>
  <c r="C78" i="4"/>
  <c r="G80" i="1" l="1"/>
  <c r="E81" i="1"/>
  <c r="C79" i="4"/>
  <c r="E82" i="1" l="1"/>
  <c r="G81" i="1"/>
  <c r="C80" i="4"/>
  <c r="G82" i="1" l="1"/>
  <c r="E83" i="1"/>
  <c r="C81" i="4"/>
  <c r="E84" i="1" l="1"/>
  <c r="G83" i="1"/>
  <c r="C82" i="4"/>
  <c r="E85" i="1" l="1"/>
  <c r="G84" i="1"/>
  <c r="C83" i="4"/>
  <c r="G85" i="1" l="1"/>
  <c r="E86" i="1"/>
  <c r="C84" i="4"/>
  <c r="E87" i="1" l="1"/>
  <c r="G86" i="1"/>
  <c r="C85" i="4"/>
  <c r="G87" i="1" l="1"/>
  <c r="E88" i="1"/>
  <c r="Y12" i="1"/>
  <c r="Z12" i="1" s="1"/>
  <c r="C86" i="4"/>
  <c r="G88" i="1" l="1"/>
  <c r="E89" i="1"/>
  <c r="C87" i="4"/>
  <c r="C8" i="11"/>
  <c r="E90" i="1" l="1"/>
  <c r="G89" i="1"/>
  <c r="C88" i="4"/>
  <c r="G90" i="1" l="1"/>
  <c r="E91" i="1"/>
  <c r="C89" i="4"/>
  <c r="E92" i="1" l="1"/>
  <c r="G91" i="1"/>
  <c r="C90" i="4"/>
  <c r="E93" i="1" l="1"/>
  <c r="G92" i="1"/>
  <c r="C91" i="4"/>
  <c r="G93" i="1" l="1"/>
  <c r="E94" i="1"/>
  <c r="C92" i="4"/>
  <c r="E95" i="1" l="1"/>
  <c r="G94" i="1"/>
  <c r="C93" i="4"/>
  <c r="G95" i="1" l="1"/>
  <c r="E96" i="1"/>
  <c r="C94" i="4"/>
  <c r="G96" i="1" l="1"/>
  <c r="E97" i="1"/>
  <c r="C95" i="4"/>
  <c r="E98" i="1" l="1"/>
  <c r="G97" i="1"/>
  <c r="C96" i="4"/>
  <c r="G98" i="1" l="1"/>
  <c r="E99" i="1"/>
  <c r="C97" i="4"/>
  <c r="E100" i="1" l="1"/>
  <c r="G99" i="1"/>
  <c r="Y13" i="1"/>
  <c r="Z13" i="1" s="1"/>
  <c r="C98" i="4"/>
  <c r="E101" i="1" l="1"/>
  <c r="G100" i="1"/>
  <c r="C99" i="4"/>
  <c r="C9" i="11"/>
  <c r="G101" i="1" l="1"/>
  <c r="E102" i="1"/>
  <c r="C100" i="4"/>
  <c r="E103" i="1" l="1"/>
  <c r="G102" i="1"/>
  <c r="R6" i="1"/>
  <c r="C101" i="4"/>
  <c r="G103" i="1" l="1"/>
  <c r="E104" i="1"/>
  <c r="C103" i="4"/>
  <c r="C102" i="4"/>
  <c r="G104" i="1" l="1"/>
  <c r="E105" i="1"/>
  <c r="C104" i="4"/>
  <c r="E106" i="1" l="1"/>
  <c r="G105" i="1"/>
  <c r="C105" i="4"/>
  <c r="C6" i="6"/>
  <c r="F4" i="5"/>
  <c r="G106" i="1" l="1"/>
  <c r="E107" i="1"/>
  <c r="C106" i="4"/>
  <c r="E108" i="1" l="1"/>
  <c r="G107" i="1"/>
  <c r="C107" i="4"/>
  <c r="E109" i="1" l="1"/>
  <c r="G108" i="1"/>
  <c r="C108" i="4"/>
  <c r="G109" i="1" l="1"/>
  <c r="C109" i="4"/>
  <c r="E110" i="1"/>
  <c r="E111" i="1" l="1"/>
  <c r="G110" i="1"/>
  <c r="C110" i="4"/>
  <c r="G111" i="1" l="1"/>
  <c r="C111" i="4"/>
  <c r="E112" i="1"/>
  <c r="Y14" i="1"/>
  <c r="Z14" i="1" s="1"/>
  <c r="C10" i="11" s="1"/>
  <c r="R5" i="1"/>
  <c r="G112" i="1" l="1"/>
  <c r="E113" i="1"/>
  <c r="E114" i="1" l="1"/>
  <c r="G113" i="1"/>
  <c r="G114" i="1" l="1"/>
  <c r="L12" i="1" s="1"/>
  <c r="R8" i="1"/>
  <c r="R10" i="1"/>
  <c r="Y15" i="1"/>
  <c r="Z15" i="1" s="1"/>
  <c r="L13" i="1" l="1"/>
  <c r="L14" i="1" s="1"/>
  <c r="S9" i="1"/>
  <c r="S8" i="1"/>
  <c r="L20" i="1" s="1"/>
  <c r="S7" i="1"/>
  <c r="M20" i="1" s="1"/>
  <c r="S5" i="1"/>
  <c r="J20" i="1" s="1"/>
  <c r="S6" i="1"/>
  <c r="K20" i="1" s="1"/>
  <c r="J23" i="1" l="1"/>
  <c r="B7" i="5" s="1"/>
  <c r="B4" i="5"/>
  <c r="C2" i="6"/>
  <c r="L7" i="1"/>
  <c r="K8" i="1"/>
  <c r="B2" i="10" s="1"/>
  <c r="M23" i="1"/>
  <c r="E7" i="5" s="1"/>
  <c r="C5" i="6"/>
  <c r="E4" i="5"/>
  <c r="K23" i="1"/>
  <c r="C7" i="5" s="1"/>
  <c r="C3" i="6"/>
  <c r="C4" i="5"/>
  <c r="L23" i="1"/>
  <c r="D7" i="5" s="1"/>
  <c r="C4" i="6"/>
  <c r="D4" i="5"/>
</calcChain>
</file>

<file path=xl/sharedStrings.xml><?xml version="1.0" encoding="utf-8"?>
<sst xmlns="http://schemas.openxmlformats.org/spreadsheetml/2006/main" count="274" uniqueCount="189">
  <si>
    <t>Date</t>
  </si>
  <si>
    <t>CPEAX</t>
  </si>
  <si>
    <t>% Return</t>
  </si>
  <si>
    <t>DD</t>
  </si>
  <si>
    <t>S&amp;P 500 TR Index</t>
  </si>
  <si>
    <t>CURRENT</t>
  </si>
  <si>
    <t>Risk Free Rate:</t>
  </si>
  <si>
    <t>Months:</t>
  </si>
  <si>
    <t>SP500TR</t>
  </si>
  <si>
    <t>YTD</t>
  </si>
  <si>
    <t>1YR</t>
  </si>
  <si>
    <t>3YRS</t>
  </si>
  <si>
    <t>Inception</t>
  </si>
  <si>
    <t>Current</t>
  </si>
  <si>
    <t>Cumulative Return</t>
  </si>
  <si>
    <t>Ann. Inception</t>
  </si>
  <si>
    <t># positive months</t>
  </si>
  <si>
    <t>Sector Allocation</t>
  </si>
  <si>
    <t>Top 10 Holdings</t>
  </si>
  <si>
    <t>Information Technology</t>
  </si>
  <si>
    <t>Consumer Staples</t>
  </si>
  <si>
    <t>Financials</t>
  </si>
  <si>
    <t>Consumer Discretionary</t>
  </si>
  <si>
    <t>Health Care</t>
  </si>
  <si>
    <t>Industrials</t>
  </si>
  <si>
    <t>Materials</t>
  </si>
  <si>
    <t>Utilities</t>
  </si>
  <si>
    <t>Energy</t>
  </si>
  <si>
    <t>Portfolio Characteristics</t>
  </si>
  <si>
    <t>Portfolio Valuation</t>
  </si>
  <si>
    <t>Average:</t>
  </si>
  <si>
    <t>Quoted in U.S. Dollar</t>
  </si>
  <si>
    <t>Median: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</si>
  <si>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</si>
  <si>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</si>
  <si>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</si>
  <si>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</si>
  <si>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</si>
  <si>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</si>
  <si>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</si>
  <si>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Sector</t>
  </si>
  <si>
    <t>P/E</t>
  </si>
  <si>
    <t>Market Cap ($ millions)</t>
  </si>
  <si>
    <t>% Assets</t>
  </si>
  <si>
    <t>Share Class/Benchmark</t>
  </si>
  <si>
    <t>1 Year</t>
  </si>
  <si>
    <t>3 Years</t>
  </si>
  <si>
    <t>Class A</t>
  </si>
  <si>
    <t>Class C</t>
  </si>
  <si>
    <t>Class A w/ Sales Charge</t>
  </si>
  <si>
    <t>Real Estate</t>
  </si>
  <si>
    <t>CATALYST DYNAMIC ALPHA FUND (1859)</t>
  </si>
  <si>
    <t>CATALYST DYNAMIC ALPHA FUND</t>
  </si>
  <si>
    <t>MONEY MARKET FUNDS</t>
  </si>
  <si>
    <t>Cash</t>
  </si>
  <si>
    <t>TOTAL - MONEY MARKET FUNDS</t>
  </si>
  <si>
    <t>TOTAL - CATALYST DYNAMIC ALPHA FUND</t>
  </si>
  <si>
    <t>5 Years</t>
  </si>
  <si>
    <t>5YRS</t>
  </si>
  <si>
    <t>Since
 Inception*</t>
  </si>
  <si>
    <t>https://us.spindices.com/indices/equity/sp-500</t>
  </si>
  <si>
    <t>Download Month-End Fact Sheet</t>
  </si>
  <si>
    <t>Communication Services</t>
  </si>
  <si>
    <t>8AMMF0A92</t>
  </si>
  <si>
    <t>Class I</t>
  </si>
  <si>
    <t>#N/A N/A</t>
  </si>
  <si>
    <t>US BANK MMDA - USBGFS5</t>
  </si>
  <si>
    <t>482480100</t>
  </si>
  <si>
    <t>KLAC</t>
  </si>
  <si>
    <t>Hard-coded</t>
  </si>
  <si>
    <t>ID</t>
  </si>
  <si>
    <t>Label</t>
  </si>
  <si>
    <t>Portfolio</t>
  </si>
  <si>
    <t>S&amp;P 500</t>
  </si>
  <si>
    <t>Value</t>
  </si>
  <si>
    <t>S&amp;P 500 TR</t>
  </si>
  <si>
    <t>Year</t>
  </si>
  <si>
    <t>Amazon.com Inc</t>
  </si>
  <si>
    <t>#N/A Field Not Applicable</t>
  </si>
  <si>
    <t>023135106</t>
  </si>
  <si>
    <t>AMZN</t>
  </si>
  <si>
    <t>23918K108</t>
  </si>
  <si>
    <t>DVA</t>
  </si>
  <si>
    <t>91324P102</t>
  </si>
  <si>
    <t>UNH</t>
  </si>
  <si>
    <t>Standard Deviation:</t>
  </si>
  <si>
    <t>Sharpe Ratio:</t>
  </si>
  <si>
    <t>Alpha:</t>
  </si>
  <si>
    <t>Beta:</t>
  </si>
  <si>
    <t>R-squared:</t>
  </si>
  <si>
    <t>% positive months</t>
  </si>
  <si>
    <t>max DD</t>
  </si>
  <si>
    <t>Apple Inc</t>
  </si>
  <si>
    <t>Long equity holdings:</t>
  </si>
  <si>
    <t>Median Market Capitalization:</t>
  </si>
  <si>
    <t>Average Market Capitalization:</t>
  </si>
  <si>
    <t>Median P/E ratio:</t>
  </si>
  <si>
    <t>COMMON STOCKS</t>
  </si>
  <si>
    <t>037833100</t>
  </si>
  <si>
    <t>AAPL</t>
  </si>
  <si>
    <t>87612E106</t>
  </si>
  <si>
    <t>TGT</t>
  </si>
  <si>
    <t>Target Corp</t>
  </si>
  <si>
    <t>TOTAL - COMMON STOCKS</t>
  </si>
  <si>
    <t>DEPOSITARY RECEIPTS</t>
  </si>
  <si>
    <t>47215P106</t>
  </si>
  <si>
    <t>JD</t>
  </si>
  <si>
    <t>TOTAL - DEPOSITARY RECEIPTS</t>
  </si>
  <si>
    <t>Long Equity Holdings</t>
  </si>
  <si>
    <t>Median Market Capitalization</t>
  </si>
  <si>
    <t>Average Market Capitalization</t>
  </si>
  <si>
    <t>Median P/E Ratio</t>
  </si>
  <si>
    <t>Alpha</t>
  </si>
  <si>
    <t>Beta</t>
  </si>
  <si>
    <t>R-Squared</t>
  </si>
  <si>
    <t>693718108</t>
  </si>
  <si>
    <t>PCAR</t>
  </si>
  <si>
    <t>773903109</t>
  </si>
  <si>
    <t>ROK</t>
  </si>
  <si>
    <t>Rockwell Automation Inc.</t>
  </si>
  <si>
    <t>12008R107</t>
  </si>
  <si>
    <t>BLDR</t>
  </si>
  <si>
    <t>DaVita Inc.</t>
  </si>
  <si>
    <t>JD.com Inc.</t>
  </si>
  <si>
    <t>UnitedHealth Group Inc</t>
  </si>
  <si>
    <t>KLA Corp</t>
  </si>
  <si>
    <t>Pinterest Inc</t>
  </si>
  <si>
    <t>98936J101</t>
  </si>
  <si>
    <t>ZEN</t>
  </si>
  <si>
    <t>72352L106</t>
  </si>
  <si>
    <t>PINS</t>
  </si>
  <si>
    <t>35671D857</t>
  </si>
  <si>
    <t>FCX</t>
  </si>
  <si>
    <t>00287Y109</t>
  </si>
  <si>
    <t>ABBV</t>
  </si>
  <si>
    <t>AbbVie Inc.</t>
  </si>
  <si>
    <t>05352A100</t>
  </si>
  <si>
    <t>AVTR</t>
  </si>
  <si>
    <t>Avantor Inc.</t>
  </si>
  <si>
    <t>456788108</t>
  </si>
  <si>
    <t>INFY</t>
  </si>
  <si>
    <t>2021 YTD</t>
  </si>
  <si>
    <t>Freeport-McMoRan Inc</t>
  </si>
  <si>
    <t>Infosys Ltd</t>
  </si>
  <si>
    <t>Builders FirstSource Inc</t>
  </si>
  <si>
    <t>PACCAR Inc</t>
  </si>
  <si>
    <t>$31.9B</t>
  </si>
  <si>
    <t>$185.5B</t>
  </si>
  <si>
    <t>As of Date: 3/31/2021</t>
  </si>
  <si>
    <t>20030N101</t>
  </si>
  <si>
    <t>CMCSA</t>
  </si>
  <si>
    <t>Comcast Corporation</t>
  </si>
  <si>
    <t>74762E102</t>
  </si>
  <si>
    <t>PWR</t>
  </si>
  <si>
    <t>Quanta Services Inc.</t>
  </si>
  <si>
    <t>Zendesk Inc.</t>
  </si>
  <si>
    <t>02005N100</t>
  </si>
  <si>
    <t>ALLY</t>
  </si>
  <si>
    <t>Ally Financial Inc.</t>
  </si>
  <si>
    <t>617446448</t>
  </si>
  <si>
    <t>MS</t>
  </si>
  <si>
    <t>Morgan Stanley</t>
  </si>
  <si>
    <t>682189105</t>
  </si>
  <si>
    <t>ON</t>
  </si>
  <si>
    <t>ON Semiconductor Corporation</t>
  </si>
  <si>
    <t>G7945M107</t>
  </si>
  <si>
    <t>STX</t>
  </si>
  <si>
    <t>Seagate Technology plc</t>
  </si>
  <si>
    <t>876030107</t>
  </si>
  <si>
    <t>TPR</t>
  </si>
  <si>
    <t>Tapestry Inc.</t>
  </si>
  <si>
    <t>H84989104</t>
  </si>
  <si>
    <t>TEL</t>
  </si>
  <si>
    <t>TE Connectivity Ltd.</t>
  </si>
  <si>
    <t>50212V100</t>
  </si>
  <si>
    <t>LPLA</t>
  </si>
  <si>
    <t>LPL Financial Holdings Inc.</t>
  </si>
  <si>
    <t>316773100</t>
  </si>
  <si>
    <t>FITB</t>
  </si>
  <si>
    <t>Fifth Third Bancorp</t>
  </si>
  <si>
    <t>57164Y107</t>
  </si>
  <si>
    <t>VAC</t>
  </si>
  <si>
    <t>Marriott Vacations Worldwide Corporation</t>
  </si>
  <si>
    <t>G6095L109</t>
  </si>
  <si>
    <t>APTV</t>
  </si>
  <si>
    <t>Aptiv plc</t>
  </si>
  <si>
    <t>012653101</t>
  </si>
  <si>
    <t>ALB</t>
  </si>
  <si>
    <t>Albemarle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</si>
</sst>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10409]#,##0.00;\(#,##0.00\);0.00"/>
    <numFmt numFmtId="167" formatCode="[$-10409]#,##0.000;\-#,##0.000"/>
    <numFmt numFmtId="168" formatCode="0.0000%"/>
    <numFmt numFmtId="169" formatCode="[$-10409]#,##0.000;\(#,##0.000\);0.000"/>
    <numFmt numFmtId="170" formatCode="[$-10409]#,##0.00;\(#,##0.00\)"/>
    <numFmt numFmtId="171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8.5"/>
      <color rgb="FF000000"/>
      <name val="Roboto Condensed Light"/>
    </font>
    <font>
      <sz val="9"/>
      <color rgb="FF000000"/>
      <name val="Univers LT Std 47 Cn Lt"/>
      <family val="2"/>
    </font>
    <font>
      <sz val="8.5"/>
      <color theme="1"/>
      <name val="Roboto Condensed Light"/>
    </font>
    <font>
      <sz val="8.5"/>
      <color theme="1"/>
      <name val="Univers LT Std 57 Cn"/>
      <family val="2"/>
    </font>
    <font>
      <sz val="8.5"/>
      <color theme="1"/>
      <name val="Univers LT Std 47 Cn Lt"/>
      <family val="2"/>
    </font>
    <font>
      <sz val="8"/>
      <color theme="1"/>
      <name val="Roboto Condensed Light"/>
    </font>
    <font>
      <b/>
      <sz val="10"/>
      <color rgb="FF000000"/>
      <name val="Univers LT Std 47 Cn Lt"/>
      <family val="2"/>
    </font>
    <font>
      <sz val="8"/>
      <color rgb="FF000000"/>
      <name val="Roboto Condensed Light"/>
    </font>
    <font>
      <sz val="8.5"/>
      <color rgb="FF000000"/>
      <name val="Univers LT Std 57 Cn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E2EFDA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thin">
        <color rgb="FFF2F2F2"/>
      </top>
      <bottom style="thin">
        <color rgb="FFF2F2F2"/>
      </bottom>
      <diagonal/>
    </border>
    <border>
      <left/>
      <right style="medium">
        <color indexed="64"/>
      </right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 style="thin">
        <color rgb="FFF2F2F2"/>
      </top>
      <bottom style="medium">
        <color indexed="64"/>
      </bottom>
      <diagonal/>
    </border>
    <border>
      <left/>
      <right style="medium">
        <color indexed="64"/>
      </right>
      <top style="thin">
        <color rgb="FFF2F2F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F2F2F2"/>
      </bottom>
      <diagonal/>
    </border>
    <border>
      <left/>
      <right style="medium">
        <color indexed="64"/>
      </right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F2F2F2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>
      <alignment wrapText="1"/>
    </xf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146">
    <xf numFmtId="0" fontId="0" fillId="0" borderId="0" xfId="0"/>
    <xf numFmtId="0" fontId="5" fillId="0" borderId="0" xfId="0" applyFont="1"/>
    <xf numFmtId="43" fontId="6" fillId="2" borderId="0" xfId="0" applyNumberFormat="1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3" borderId="1" xfId="0" applyFont="1" applyFill="1" applyBorder="1"/>
    <xf numFmtId="0" fontId="10" fillId="0" borderId="0" xfId="0" applyFont="1" applyAlignment="1">
      <alignment horizontal="center"/>
    </xf>
    <xf numFmtId="43" fontId="6" fillId="2" borderId="5" xfId="0" applyNumberFormat="1" applyFont="1" applyFill="1" applyBorder="1" applyAlignment="1">
      <alignment horizontal="center" wrapText="1"/>
    </xf>
    <xf numFmtId="164" fontId="9" fillId="0" borderId="30" xfId="0" applyNumberFormat="1" applyFont="1" applyBorder="1" applyAlignment="1">
      <alignment horizontal="center" vertical="center"/>
    </xf>
    <xf numFmtId="43" fontId="9" fillId="0" borderId="5" xfId="0" applyNumberFormat="1" applyFont="1" applyBorder="1" applyAlignment="1">
      <alignment horizontal="center"/>
    </xf>
    <xf numFmtId="164" fontId="9" fillId="0" borderId="6" xfId="0" applyNumberFormat="1" applyFont="1" applyBorder="1" applyAlignment="1">
      <alignment horizontal="center"/>
    </xf>
    <xf numFmtId="10" fontId="11" fillId="8" borderId="0" xfId="2" applyNumberFormat="1" applyFont="1" applyFill="1" applyAlignment="1">
      <alignment horizontal="center"/>
    </xf>
    <xf numFmtId="10" fontId="12" fillId="8" borderId="8" xfId="2" applyNumberFormat="1" applyFont="1" applyFill="1" applyBorder="1" applyAlignment="1">
      <alignment horizontal="center"/>
    </xf>
    <xf numFmtId="2" fontId="11" fillId="8" borderId="0" xfId="0" applyNumberFormat="1" applyFont="1" applyFill="1" applyAlignment="1">
      <alignment horizontal="center"/>
    </xf>
    <xf numFmtId="2" fontId="12" fillId="8" borderId="8" xfId="0" applyNumberFormat="1" applyFont="1" applyFill="1" applyBorder="1" applyAlignment="1">
      <alignment horizontal="center"/>
    </xf>
    <xf numFmtId="2" fontId="11" fillId="8" borderId="0" xfId="2" applyNumberFormat="1" applyFont="1" applyFill="1" applyAlignment="1">
      <alignment horizontal="center"/>
    </xf>
    <xf numFmtId="0" fontId="12" fillId="8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2" fontId="11" fillId="8" borderId="0" xfId="1" applyNumberFormat="1" applyFont="1" applyFill="1" applyAlignment="1">
      <alignment horizontal="center"/>
    </xf>
    <xf numFmtId="165" fontId="11" fillId="0" borderId="0" xfId="2" applyNumberFormat="1" applyFont="1" applyAlignment="1">
      <alignment horizontal="center"/>
    </xf>
    <xf numFmtId="165" fontId="12" fillId="0" borderId="8" xfId="2" applyNumberFormat="1" applyFont="1" applyBorder="1" applyAlignment="1">
      <alignment horizontal="center"/>
    </xf>
    <xf numFmtId="10" fontId="11" fillId="0" borderId="10" xfId="0" applyNumberFormat="1" applyFont="1" applyBorder="1" applyAlignment="1">
      <alignment horizontal="center"/>
    </xf>
    <xf numFmtId="10" fontId="12" fillId="0" borderId="11" xfId="0" applyNumberFormat="1" applyFont="1" applyBorder="1" applyAlignment="1">
      <alignment horizontal="center"/>
    </xf>
    <xf numFmtId="0" fontId="13" fillId="0" borderId="24" xfId="0" applyFont="1" applyBorder="1" applyAlignment="1">
      <alignment horizontal="left" vertical="center" wrapText="1" readingOrder="1"/>
    </xf>
    <xf numFmtId="0" fontId="13" fillId="0" borderId="25" xfId="0" applyFont="1" applyBorder="1" applyAlignment="1">
      <alignment horizontal="center" wrapText="1" readingOrder="1"/>
    </xf>
    <xf numFmtId="0" fontId="13" fillId="0" borderId="26" xfId="0" applyFont="1" applyBorder="1" applyAlignment="1">
      <alignment horizontal="center" wrapText="1" readingOrder="1"/>
    </xf>
    <xf numFmtId="0" fontId="14" fillId="0" borderId="27" xfId="0" applyFont="1" applyBorder="1" applyAlignment="1">
      <alignment horizontal="left" vertical="center" wrapText="1" readingOrder="1"/>
    </xf>
    <xf numFmtId="2" fontId="15" fillId="0" borderId="22" xfId="0" applyNumberFormat="1" applyFont="1" applyBorder="1" applyAlignment="1">
      <alignment horizontal="center" vertical="center" wrapText="1" readingOrder="1"/>
    </xf>
    <xf numFmtId="0" fontId="14" fillId="0" borderId="14" xfId="0" applyFont="1" applyBorder="1" applyAlignment="1">
      <alignment horizontal="left" vertical="center" wrapText="1" readingOrder="1"/>
    </xf>
    <xf numFmtId="2" fontId="15" fillId="5" borderId="23" xfId="0" applyNumberFormat="1" applyFont="1" applyFill="1" applyBorder="1" applyAlignment="1">
      <alignment horizontal="center" vertical="center" wrapText="1" readingOrder="1"/>
    </xf>
    <xf numFmtId="2" fontId="15" fillId="5" borderId="15" xfId="0" applyNumberFormat="1" applyFont="1" applyFill="1" applyBorder="1" applyAlignment="1">
      <alignment horizontal="center" vertical="center" wrapText="1" readingOrder="1"/>
    </xf>
    <xf numFmtId="0" fontId="16" fillId="0" borderId="14" xfId="0" applyFont="1" applyBorder="1" applyAlignment="1">
      <alignment horizontal="left" vertical="center" wrapText="1" readingOrder="1"/>
    </xf>
    <xf numFmtId="2" fontId="17" fillId="0" borderId="23" xfId="0" applyNumberFormat="1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left"/>
    </xf>
    <xf numFmtId="165" fontId="9" fillId="0" borderId="5" xfId="2" applyNumberFormat="1" applyFont="1" applyBorder="1" applyAlignment="1">
      <alignment horizontal="center"/>
    </xf>
    <xf numFmtId="165" fontId="9" fillId="5" borderId="5" xfId="2" applyNumberFormat="1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6" xfId="2" applyNumberFormat="1" applyFont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21" fillId="0" borderId="0" xfId="0" applyFont="1" applyAlignment="1">
      <alignment horizontal="left"/>
    </xf>
    <xf numFmtId="165" fontId="11" fillId="0" borderId="8" xfId="2" applyNumberFormat="1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165" fontId="19" fillId="0" borderId="10" xfId="2" applyNumberFormat="1" applyFont="1" applyBorder="1" applyAlignment="1">
      <alignment horizontal="center"/>
    </xf>
    <xf numFmtId="165" fontId="20" fillId="6" borderId="10" xfId="2" applyNumberFormat="1" applyFont="1" applyFill="1" applyBorder="1" applyAlignment="1">
      <alignment horizontal="center"/>
    </xf>
    <xf numFmtId="0" fontId="21" fillId="0" borderId="10" xfId="0" applyFont="1" applyBorder="1" applyAlignment="1">
      <alignment horizontal="left"/>
    </xf>
    <xf numFmtId="165" fontId="11" fillId="0" borderId="11" xfId="2" applyNumberFormat="1" applyFont="1" applyBorder="1" applyAlignment="1">
      <alignment horizontal="center"/>
    </xf>
    <xf numFmtId="0" fontId="23" fillId="0" borderId="14" xfId="0" applyFont="1" applyBorder="1" applyAlignment="1">
      <alignment horizontal="left" wrapText="1" readingOrder="1"/>
    </xf>
    <xf numFmtId="0" fontId="24" fillId="0" borderId="15" xfId="0" applyFont="1" applyBorder="1" applyAlignment="1">
      <alignment horizontal="center" vertical="center" wrapText="1" readingOrder="1"/>
    </xf>
    <xf numFmtId="0" fontId="23" fillId="0" borderId="16" xfId="0" applyFont="1" applyBorder="1" applyAlignment="1">
      <alignment horizontal="left" wrapText="1" readingOrder="1"/>
    </xf>
    <xf numFmtId="2" fontId="24" fillId="0" borderId="17" xfId="0" applyNumberFormat="1" applyFont="1" applyBorder="1" applyAlignment="1">
      <alignment horizontal="center" vertical="center" wrapText="1" readingOrder="1"/>
    </xf>
    <xf numFmtId="43" fontId="25" fillId="0" borderId="0" xfId="1" applyFont="1" applyAlignment="1">
      <alignment horizontal="center"/>
    </xf>
    <xf numFmtId="43" fontId="25" fillId="0" borderId="0" xfId="1" applyFont="1"/>
    <xf numFmtId="2" fontId="15" fillId="0" borderId="28" xfId="0" applyNumberFormat="1" applyFont="1" applyBorder="1" applyAlignment="1">
      <alignment horizontal="center" vertical="center" wrapText="1" readingOrder="1"/>
    </xf>
    <xf numFmtId="0" fontId="26" fillId="0" borderId="0" xfId="6"/>
    <xf numFmtId="0" fontId="2" fillId="4" borderId="18" xfId="0" applyFont="1" applyFill="1" applyBorder="1" applyAlignment="1">
      <alignment wrapText="1"/>
    </xf>
    <xf numFmtId="2" fontId="0" fillId="4" borderId="18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3" fillId="0" borderId="20" xfId="0" applyFont="1" applyBorder="1" applyAlignment="1">
      <alignment horizontal="center" wrapText="1"/>
    </xf>
    <xf numFmtId="0" fontId="0" fillId="0" borderId="19" xfId="0" applyBorder="1" applyAlignment="1" applyProtection="1">
      <alignment vertical="top"/>
      <protection locked="0"/>
    </xf>
    <xf numFmtId="2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4" fillId="4" borderId="0" xfId="0" applyFont="1" applyFill="1" applyAlignment="1" applyProtection="1">
      <alignment vertical="top" readingOrder="1"/>
      <protection locked="0"/>
    </xf>
    <xf numFmtId="0" fontId="0" fillId="4" borderId="0" xfId="0" applyFill="1"/>
    <xf numFmtId="0" fontId="0" fillId="4" borderId="0" xfId="0" applyFill="1" applyAlignment="1">
      <alignment wrapText="1"/>
    </xf>
    <xf numFmtId="2" fontId="0" fillId="4" borderId="0" xfId="0" applyNumberFormat="1" applyFill="1" applyAlignment="1">
      <alignment wrapText="1"/>
    </xf>
    <xf numFmtId="165" fontId="0" fillId="4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0" fontId="16" fillId="0" borderId="33" xfId="0" applyFont="1" applyBorder="1" applyAlignment="1">
      <alignment horizontal="left" vertical="center" wrapText="1" readingOrder="1"/>
    </xf>
    <xf numFmtId="0" fontId="16" fillId="0" borderId="16" xfId="0" applyFont="1" applyBorder="1" applyAlignment="1">
      <alignment horizontal="left" vertical="center" wrapText="1" readingOrder="1"/>
    </xf>
    <xf numFmtId="2" fontId="17" fillId="0" borderId="29" xfId="0" applyNumberFormat="1" applyFont="1" applyBorder="1" applyAlignment="1">
      <alignment horizontal="center" vertical="center" wrapText="1" readingOrder="1"/>
    </xf>
    <xf numFmtId="2" fontId="17" fillId="10" borderId="17" xfId="0" applyNumberFormat="1" applyFont="1" applyFill="1" applyBorder="1" applyAlignment="1">
      <alignment horizontal="center" vertical="center" wrapText="1" readingOrder="1"/>
    </xf>
    <xf numFmtId="0" fontId="0" fillId="0" borderId="9" xfId="0" applyBorder="1" applyAlignment="1">
      <alignment horizontal="right"/>
    </xf>
    <xf numFmtId="0" fontId="3" fillId="0" borderId="19" xfId="0" applyFont="1" applyBorder="1" applyAlignment="1" applyProtection="1">
      <alignment horizontal="center" readingOrder="1"/>
      <protection locked="0"/>
    </xf>
    <xf numFmtId="0" fontId="3" fillId="0" borderId="19" xfId="0" applyFont="1" applyBorder="1" applyAlignment="1" applyProtection="1">
      <alignment vertical="top" readingOrder="1"/>
      <protection locked="0"/>
    </xf>
    <xf numFmtId="0" fontId="4" fillId="0" borderId="0" xfId="0" applyFont="1" applyAlignment="1" applyProtection="1">
      <alignment vertical="top" readingOrder="1"/>
      <protection locked="0"/>
    </xf>
    <xf numFmtId="169" fontId="4" fillId="0" borderId="0" xfId="0" applyNumberFormat="1" applyFont="1" applyAlignment="1" applyProtection="1">
      <alignment horizontal="right" vertical="top" readingOrder="1"/>
      <protection locked="0"/>
    </xf>
    <xf numFmtId="167" fontId="4" fillId="0" borderId="0" xfId="0" applyNumberFormat="1" applyFont="1" applyAlignment="1" applyProtection="1">
      <alignment horizontal="right" vertical="top" readingOrder="1"/>
      <protection locked="0"/>
    </xf>
    <xf numFmtId="166" fontId="4" fillId="0" borderId="0" xfId="0" applyNumberFormat="1" applyFont="1" applyAlignment="1" applyProtection="1">
      <alignment horizontal="right" vertical="top" readingOrder="1"/>
      <protection locked="0"/>
    </xf>
    <xf numFmtId="0" fontId="3" fillId="7" borderId="0" xfId="0" applyFont="1" applyFill="1" applyAlignment="1" applyProtection="1">
      <alignment vertical="top" readingOrder="1"/>
      <protection locked="0"/>
    </xf>
    <xf numFmtId="169" fontId="4" fillId="7" borderId="21" xfId="0" applyNumberFormat="1" applyFont="1" applyFill="1" applyBorder="1" applyAlignment="1" applyProtection="1">
      <alignment vertical="top" readingOrder="1"/>
      <protection locked="0"/>
    </xf>
    <xf numFmtId="0" fontId="4" fillId="7" borderId="0" xfId="0" applyFont="1" applyFill="1" applyAlignment="1" applyProtection="1">
      <alignment vertical="top" readingOrder="1"/>
      <protection locked="0"/>
    </xf>
    <xf numFmtId="166" fontId="4" fillId="7" borderId="21" xfId="0" applyNumberFormat="1" applyFont="1" applyFill="1" applyBorder="1" applyAlignment="1" applyProtection="1">
      <alignment vertical="top" readingOrder="1"/>
      <protection locked="0"/>
    </xf>
    <xf numFmtId="169" fontId="4" fillId="7" borderId="0" xfId="0" applyNumberFormat="1" applyFont="1" applyFill="1" applyAlignment="1" applyProtection="1">
      <alignment vertical="top" readingOrder="1"/>
      <protection locked="0"/>
    </xf>
    <xf numFmtId="166" fontId="4" fillId="7" borderId="0" xfId="0" applyNumberFormat="1" applyFont="1" applyFill="1" applyAlignment="1" applyProtection="1">
      <alignment vertical="top" readingOrder="1"/>
      <protection locked="0"/>
    </xf>
    <xf numFmtId="0" fontId="3" fillId="0" borderId="0" xfId="0" applyFont="1" applyAlignment="1" applyProtection="1">
      <alignment vertical="top" readingOrder="1"/>
      <protection locked="0"/>
    </xf>
    <xf numFmtId="14" fontId="0" fillId="0" borderId="0" xfId="0" applyNumberFormat="1"/>
    <xf numFmtId="2" fontId="0" fillId="0" borderId="0" xfId="0" applyNumberFormat="1"/>
    <xf numFmtId="171" fontId="0" fillId="0" borderId="0" xfId="0" applyNumberFormat="1"/>
    <xf numFmtId="0" fontId="1" fillId="0" borderId="0" xfId="0" applyFont="1"/>
    <xf numFmtId="14" fontId="1" fillId="4" borderId="2" xfId="0" applyNumberFormat="1" applyFont="1" applyFill="1" applyBorder="1"/>
    <xf numFmtId="14" fontId="1" fillId="0" borderId="0" xfId="0" applyNumberFormat="1" applyFont="1"/>
    <xf numFmtId="3" fontId="1" fillId="0" borderId="0" xfId="1" applyNumberFormat="1" applyFont="1"/>
    <xf numFmtId="43" fontId="1" fillId="0" borderId="0" xfId="1" applyFont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10" fontId="1" fillId="0" borderId="0" xfId="2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4" fontId="1" fillId="4" borderId="0" xfId="0" applyNumberFormat="1" applyFont="1" applyFill="1"/>
    <xf numFmtId="164" fontId="1" fillId="0" borderId="0" xfId="1" applyNumberFormat="1" applyFont="1" applyAlignment="1">
      <alignment horizontal="center"/>
    </xf>
    <xf numFmtId="164" fontId="1" fillId="0" borderId="31" xfId="1" applyNumberFormat="1" applyFont="1" applyBorder="1" applyAlignment="1">
      <alignment horizontal="center"/>
    </xf>
    <xf numFmtId="10" fontId="1" fillId="0" borderId="8" xfId="2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0" fontId="1" fillId="0" borderId="0" xfId="2" applyNumberFormat="1" applyFont="1" applyBorder="1" applyAlignment="1">
      <alignment horizontal="center"/>
    </xf>
    <xf numFmtId="0" fontId="1" fillId="8" borderId="7" xfId="0" applyFont="1" applyFill="1" applyBorder="1"/>
    <xf numFmtId="0" fontId="1" fillId="8" borderId="0" xfId="0" applyFont="1" applyFill="1"/>
    <xf numFmtId="10" fontId="1" fillId="9" borderId="0" xfId="2" applyNumberFormat="1" applyFont="1" applyFill="1" applyBorder="1" applyAlignment="1">
      <alignment horizontal="center"/>
    </xf>
    <xf numFmtId="10" fontId="1" fillId="0" borderId="0" xfId="2" applyNumberFormat="1" applyFont="1" applyFill="1" applyAlignment="1">
      <alignment horizontal="center"/>
    </xf>
    <xf numFmtId="10" fontId="1" fillId="0" borderId="8" xfId="2" applyNumberFormat="1" applyFont="1" applyFill="1" applyBorder="1" applyAlignment="1">
      <alignment horizontal="center"/>
    </xf>
    <xf numFmtId="0" fontId="1" fillId="0" borderId="9" xfId="0" applyFont="1" applyBorder="1"/>
    <xf numFmtId="14" fontId="1" fillId="0" borderId="10" xfId="0" applyNumberFormat="1" applyFont="1" applyBorder="1"/>
    <xf numFmtId="164" fontId="1" fillId="0" borderId="10" xfId="1" applyNumberFormat="1" applyFont="1" applyBorder="1" applyAlignment="1">
      <alignment horizontal="center"/>
    </xf>
    <xf numFmtId="164" fontId="1" fillId="0" borderId="32" xfId="1" applyNumberFormat="1" applyFont="1" applyBorder="1" applyAlignment="1">
      <alignment horizontal="center"/>
    </xf>
    <xf numFmtId="0" fontId="1" fillId="0" borderId="11" xfId="0" applyFont="1" applyBorder="1"/>
    <xf numFmtId="0" fontId="1" fillId="0" borderId="10" xfId="0" applyFont="1" applyBorder="1"/>
    <xf numFmtId="10" fontId="1" fillId="4" borderId="0" xfId="2" applyNumberFormat="1" applyFont="1" applyFill="1" applyBorder="1" applyAlignment="1">
      <alignment horizontal="center"/>
    </xf>
    <xf numFmtId="10" fontId="1" fillId="0" borderId="5" xfId="2" applyNumberFormat="1" applyFont="1" applyBorder="1" applyAlignment="1">
      <alignment horizontal="center"/>
    </xf>
    <xf numFmtId="10" fontId="1" fillId="0" borderId="6" xfId="2" applyNumberFormat="1" applyFont="1" applyBorder="1" applyAlignment="1">
      <alignment horizontal="center"/>
    </xf>
    <xf numFmtId="10" fontId="1" fillId="0" borderId="10" xfId="2" applyNumberFormat="1" applyFont="1" applyBorder="1" applyAlignment="1">
      <alignment horizontal="center"/>
    </xf>
    <xf numFmtId="10" fontId="1" fillId="0" borderId="11" xfId="2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9" fillId="0" borderId="0" xfId="2" applyNumberFormat="1" applyFont="1" applyBorder="1" applyAlignment="1">
      <alignment horizontal="center"/>
    </xf>
    <xf numFmtId="165" fontId="20" fillId="6" borderId="0" xfId="2" applyNumberFormat="1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1" fillId="0" borderId="0" xfId="0" applyNumberFormat="1" applyFont="1"/>
    <xf numFmtId="165" fontId="1" fillId="0" borderId="0" xfId="2" applyNumberFormat="1" applyFont="1" applyAlignment="1">
      <alignment horizontal="center"/>
    </xf>
    <xf numFmtId="3" fontId="1" fillId="5" borderId="0" xfId="1" applyNumberFormat="1" applyFont="1" applyFill="1"/>
    <xf numFmtId="10" fontId="1" fillId="5" borderId="0" xfId="2" applyNumberFormat="1" applyFont="1" applyFill="1" applyAlignment="1">
      <alignment horizontal="center"/>
    </xf>
    <xf numFmtId="170" fontId="1" fillId="0" borderId="0" xfId="1" applyNumberFormat="1" applyFont="1"/>
    <xf numFmtId="43" fontId="1" fillId="0" borderId="0" xfId="0" applyNumberFormat="1" applyFont="1"/>
    <xf numFmtId="43" fontId="1" fillId="0" borderId="0" xfId="0" applyNumberFormat="1" applyFont="1" applyAlignment="1">
      <alignment horizontal="center"/>
    </xf>
    <xf numFmtId="168" fontId="0" fillId="4" borderId="0" xfId="0" applyNumberFormat="1" applyFill="1" applyAlignment="1">
      <alignment horizontal="center"/>
    </xf>
    <xf numFmtId="2" fontId="17" fillId="5" borderId="15" xfId="0" applyNumberFormat="1" applyFont="1" applyFill="1" applyBorder="1" applyAlignment="1">
      <alignment horizontal="center" vertical="center" wrapText="1" readingOrder="1"/>
    </xf>
    <xf numFmtId="0" fontId="2" fillId="4" borderId="0" xfId="0" applyFont="1" applyFill="1" applyAlignment="1">
      <alignment wrapText="1"/>
    </xf>
    <xf numFmtId="0" fontId="1" fillId="0" borderId="0" xfId="0" applyFont="1" applyAlignment="1">
      <alignment horizontal="center"/>
    </xf>
    <xf numFmtId="10" fontId="0" fillId="0" borderId="0" xfId="4" applyNumberFormat="1" applyFont="1" applyAlignment="1">
      <alignment wrapText="1"/>
    </xf>
    <xf numFmtId="168" fontId="0" fillId="0" borderId="0" xfId="4" applyNumberFormat="1" applyFont="1" applyAlignment="1">
      <alignment wrapText="1"/>
    </xf>
    <xf numFmtId="10" fontId="0" fillId="4" borderId="0" xfId="4" applyNumberFormat="1" applyFont="1" applyFill="1" applyAlignment="1">
      <alignment wrapText="1"/>
    </xf>
    <xf numFmtId="10" fontId="0" fillId="0" borderId="0" xfId="4" applyNumberFormat="1" applyFont="1" applyFill="1" applyAlignment="1">
      <alignment wrapText="1"/>
    </xf>
    <xf numFmtId="0" fontId="1" fillId="0" borderId="0" xfId="0" applyFont="1" applyAlignment="1">
      <alignment horizontal="center"/>
    </xf>
    <xf numFmtId="0" fontId="22" fillId="0" borderId="12" xfId="0" applyFont="1" applyBorder="1" applyAlignment="1">
      <alignment horizontal="left" vertical="center" wrapText="1" readingOrder="1"/>
    </xf>
    <xf numFmtId="0" fontId="22" fillId="0" borderId="13" xfId="0" applyFont="1" applyBorder="1" applyAlignment="1">
      <alignment horizontal="left" vertical="center" wrapText="1" readingOrder="1"/>
    </xf>
  </cellXfs>
  <cellStyles count="7">
    <cellStyle name="Comma" xfId="1" builtinId="3"/>
    <cellStyle name="Hyperlink" xfId="6" builtinId="8"/>
    <cellStyle name="Normal" xfId="0" builtinId="0"/>
    <cellStyle name="Normal 2" xfId="3" xr:uid="{00000000-0005-0000-0000-000002000000}"/>
    <cellStyle name="Percent" xfId="2" builtinId="5"/>
    <cellStyle name="Percent 2" xfId="4" xr:uid="{00000000-0005-0000-0000-000004000000}"/>
    <cellStyle name="Percent 3" xfId="5" xr:uid="{00000000-0005-0000-0000-000031000000}"/>
  </cellStyles>
  <dxfs count="0"/>
  <tableStyles count="0" defaultTableStyle="TableStyleMedium2" defaultPivotStyle="PivotStyleLight16"/>
  <colors>
    <mruColors>
      <color rgb="FFE2EFDA"/>
      <color rgb="FFF79646"/>
      <color rgb="FF01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'[2]CPE Fact Sheet Backup'!$J$18:$N$18</c:f>
              <c:numCache>
                <c:formatCode>General</c:formatCode>
                <c:ptCount val="5"/>
                <c:pt idx="0">
                  <c:v>-17.995959042498544</c:v>
                </c:pt>
                <c:pt idx="1">
                  <c:v>-17.855305135329836</c:v>
                </c:pt>
                <c:pt idx="2">
                  <c:v>1.535434141567249</c:v>
                </c:pt>
                <c:pt idx="3">
                  <c:v>3.6121593672545194</c:v>
                </c:pt>
                <c:pt idx="4">
                  <c:v>11.131708455021915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E-4DD2-989B-41B6A56F7DCB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'[2]CPE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'[2]CPE Fact Sheet Backup'!$J$20:$N$20</c:f>
              <c:numCache>
                <c:formatCode>General</c:formatCode>
                <c:ptCount val="5"/>
                <c:pt idx="0">
                  <c:v>-19.598020620821931</c:v>
                </c:pt>
                <c:pt idx="1">
                  <c:v>-6.9778937445052369</c:v>
                </c:pt>
                <c:pt idx="2">
                  <c:v>5.104190473426562</c:v>
                </c:pt>
                <c:pt idx="3">
                  <c:v>6.7263952684521566</c:v>
                </c:pt>
                <c:pt idx="4">
                  <c:v>11.430941885515145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AE-4DD2-989B-41B6A56F7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'[3]CPE Fact Sheet Backup'!$J$18:$N$18</c:f>
              <c:numCache>
                <c:formatCode>General</c:formatCode>
                <c:ptCount val="5"/>
                <c:pt idx="0">
                  <c:v>4.0683538234991934</c:v>
                </c:pt>
                <c:pt idx="1">
                  <c:v>5.1013349934287966</c:v>
                </c:pt>
                <c:pt idx="2">
                  <c:v>8.3012800229987693</c:v>
                </c:pt>
                <c:pt idx="3">
                  <c:v>9.0638704036341888</c:v>
                </c:pt>
                <c:pt idx="4">
                  <c:v>13.929108227785058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A-49E6-BCDE-911139C3FE19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'[3]CPE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'[3]CPE Fact Sheet Backup'!$J$20:$N$20</c:f>
              <c:numCache>
                <c:formatCode>General</c:formatCode>
                <c:ptCount val="5"/>
                <c:pt idx="0">
                  <c:v>-3.0807636143353911</c:v>
                </c:pt>
                <c:pt idx="1">
                  <c:v>7.5050988025219034</c:v>
                </c:pt>
                <c:pt idx="2">
                  <c:v>10.729863068536606</c:v>
                </c:pt>
                <c:pt idx="3">
                  <c:v>10.728476968205825</c:v>
                </c:pt>
                <c:pt idx="4">
                  <c:v>13.539556341976699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A-49E6-BCDE-911139C3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'[4]CPE Fact Sheet Backup'!$J$18:$N$18</c:f>
              <c:numCache>
                <c:formatCode>General</c:formatCode>
                <c:ptCount val="5"/>
                <c:pt idx="0">
                  <c:v>4.0683538234991934</c:v>
                </c:pt>
                <c:pt idx="1">
                  <c:v>5.1013349934287966</c:v>
                </c:pt>
                <c:pt idx="2">
                  <c:v>8.3012800229987693</c:v>
                </c:pt>
                <c:pt idx="3">
                  <c:v>9.0638704036341888</c:v>
                </c:pt>
                <c:pt idx="4">
                  <c:v>13.929108227785058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D-4C4C-912D-4214D7916A77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'[4]CPE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'[4]CPE Fact Sheet Backup'!$J$20:$N$20</c:f>
              <c:numCache>
                <c:formatCode>General</c:formatCode>
                <c:ptCount val="5"/>
                <c:pt idx="0">
                  <c:v>-3.0807636143353911</c:v>
                </c:pt>
                <c:pt idx="1">
                  <c:v>7.5050988025219034</c:v>
                </c:pt>
                <c:pt idx="2">
                  <c:v>10.729863068536606</c:v>
                </c:pt>
                <c:pt idx="3">
                  <c:v>10.728476968205825</c:v>
                </c:pt>
                <c:pt idx="4">
                  <c:v>13.539556341976699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D-4C4C-912D-4214D7916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'[5]CPE Fact Sheet Backup'!$J$18:$N$18</c:f>
              <c:numCache>
                <c:formatCode>General</c:formatCode>
                <c:ptCount val="5"/>
                <c:pt idx="0">
                  <c:v>7.6778192527653166</c:v>
                </c:pt>
                <c:pt idx="1">
                  <c:v>14.130671506352076</c:v>
                </c:pt>
                <c:pt idx="2">
                  <c:v>7.5316965034326833</c:v>
                </c:pt>
                <c:pt idx="3">
                  <c:v>11.317856909171642</c:v>
                </c:pt>
                <c:pt idx="4">
                  <c:v>13.948512403662615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F-449A-84FF-E861A5D2B5BA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'[5]CPE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'[5]CPE Fact Sheet Backup'!$J$20:$N$20</c:f>
              <c:numCache>
                <c:formatCode>General</c:formatCode>
                <c:ptCount val="5"/>
                <c:pt idx="0">
                  <c:v>5.5734508062017962</c:v>
                </c:pt>
                <c:pt idx="1">
                  <c:v>15.148978379286969</c:v>
                </c:pt>
                <c:pt idx="2">
                  <c:v>12.279734244878583</c:v>
                </c:pt>
                <c:pt idx="3">
                  <c:v>14.148117260728155</c:v>
                </c:pt>
                <c:pt idx="4">
                  <c:v>14.23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F-449A-84FF-E861A5D2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'[6]CPE Fact Sheet Backup'!$J$18:$N$18</c:f>
              <c:numCache>
                <c:formatCode>General</c:formatCode>
                <c:ptCount val="5"/>
                <c:pt idx="0">
                  <c:v>20.995856306290882</c:v>
                </c:pt>
                <c:pt idx="1">
                  <c:v>20.995856306290882</c:v>
                </c:pt>
                <c:pt idx="2">
                  <c:v>8.8642183919732211</c:v>
                </c:pt>
                <c:pt idx="3">
                  <c:v>12.039511158632443</c:v>
                </c:pt>
                <c:pt idx="4">
                  <c:v>15.013833745569594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9-4CB7-9090-356CE0F99126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'[6]CPE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'[6]CPE Fact Sheet Backup'!$J$20:$N$20</c:f>
              <c:numCache>
                <c:formatCode>General</c:formatCode>
                <c:ptCount val="5"/>
                <c:pt idx="0">
                  <c:v>18.398826898926846</c:v>
                </c:pt>
                <c:pt idx="1">
                  <c:v>18.398826898926846</c:v>
                </c:pt>
                <c:pt idx="2">
                  <c:v>14.178904188562003</c:v>
                </c:pt>
                <c:pt idx="3">
                  <c:v>15.216856682869984</c:v>
                </c:pt>
                <c:pt idx="4">
                  <c:v>15.27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9-4CB7-9090-356CE0F9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4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CPEAX</c:v>
          </c:tx>
          <c:spPr>
            <a:solidFill>
              <a:srgbClr val="01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'[1]CPE Fact Sheet Backup'!$J$18:$N$18</c:f>
              <c:numCache>
                <c:formatCode>General</c:formatCode>
                <c:ptCount val="5"/>
                <c:pt idx="0">
                  <c:v>4.2454432242733375E-2</c:v>
                </c:pt>
                <c:pt idx="1">
                  <c:v>47.611292073832786</c:v>
                </c:pt>
                <c:pt idx="2">
                  <c:v>9.0951705528335314</c:v>
                </c:pt>
                <c:pt idx="3">
                  <c:v>13.289570721229115</c:v>
                </c:pt>
                <c:pt idx="4">
                  <c:v>14.586167887579183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2-4E85-9F4E-B0D609EF5CC1}"/>
            </c:ext>
          </c:extLst>
        </c:ser>
        <c:ser>
          <c:idx val="1"/>
          <c:order val="1"/>
          <c:tx>
            <c:v>S&amp;P 500 TR Index</c:v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Univers LT Std 57 Cn" panose="020B050602020205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'[1]CPE Fact Sheet Backup'!$J$17:$N$17</c:f>
              <c:strCache>
                <c:ptCount val="5"/>
                <c:pt idx="0">
                  <c:v>YTD</c:v>
                </c:pt>
                <c:pt idx="1">
                  <c:v>1 Year</c:v>
                </c:pt>
                <c:pt idx="2">
                  <c:v>3 Years</c:v>
                </c:pt>
                <c:pt idx="3">
                  <c:v>5 Years</c:v>
                </c:pt>
                <c:pt idx="4">
                  <c:v>Since
 Inception*</c:v>
                </c:pt>
              </c:strCache>
            </c:strRef>
          </c:cat>
          <c:val>
            <c:numRef>
              <c:f>'[1]CPE Fact Sheet Backup'!$J$20:$N$20</c:f>
              <c:numCache>
                <c:formatCode>General</c:formatCode>
                <c:ptCount val="5"/>
                <c:pt idx="0">
                  <c:v>6.1748728952811804</c:v>
                </c:pt>
                <c:pt idx="1">
                  <c:v>56.351628330676377</c:v>
                </c:pt>
                <c:pt idx="2">
                  <c:v>16.778498637956641</c:v>
                </c:pt>
                <c:pt idx="3">
                  <c:v>16.294038412866563</c:v>
                </c:pt>
                <c:pt idx="4">
                  <c:v>15.57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2-4E85-9F4E-B0D609EF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653464"/>
        <c:axId val="903655104"/>
      </c:barChart>
      <c:catAx>
        <c:axId val="90365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+mn-ea"/>
                <a:cs typeface="+mn-cs"/>
              </a:defRPr>
            </a:pPr>
            <a:endParaRPr lang="en-US"/>
          </a:p>
        </c:txPr>
        <c:crossAx val="903655104"/>
        <c:crosses val="autoZero"/>
        <c:auto val="1"/>
        <c:lblAlgn val="ctr"/>
        <c:lblOffset val="100"/>
        <c:noMultiLvlLbl val="0"/>
      </c:catAx>
      <c:valAx>
        <c:axId val="903655104"/>
        <c:scaling>
          <c:orientation val="minMax"/>
          <c:max val="6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90365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89C1A-989B-4214-9F44-216EE3D76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857E6-A823-4671-B414-705B836F0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953FD1-63F2-4395-8C72-019844BE8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F724CD-2CF3-43B6-BB9C-0DFC1E129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58734</xdr:colOff>
      <xdr:row>14</xdr:row>
      <xdr:rowOff>137352</xdr:rowOff>
    </xdr:from>
    <xdr:to>
      <xdr:col>21</xdr:col>
      <xdr:colOff>568014</xdr:colOff>
      <xdr:row>21</xdr:row>
      <xdr:rowOff>81871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BC6F5E-1DE0-4C91-94E1-3DF3E1D8C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52108</xdr:colOff>
      <xdr:row>18</xdr:row>
      <xdr:rowOff>31335</xdr:rowOff>
    </xdr:from>
    <xdr:to>
      <xdr:col>21</xdr:col>
      <xdr:colOff>561388</xdr:colOff>
      <xdr:row>25</xdr:row>
      <xdr:rowOff>48741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0A96ED-17E5-4717-B8F6-8AA57EE93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14</xdr:col>
      <xdr:colOff>106680</xdr:colOff>
      <xdr:row>32</xdr:row>
      <xdr:rowOff>2248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1998ED-C102-4FAB-BC40-DF0E061D2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8640"/>
          <a:ext cx="8641080" cy="53057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7887AD88-CFDA-4811-BA17-2FBF4CEE3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840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507A417E-68DE-4194-A63B-117A8ED4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059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130B22C8-3BD0-4451-82AA-5AE332995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8059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78D256BB-6A8B-4B0E-8A01-31EEFB23F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248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1-Q1\CPE\CPE%20Fact%20Sheet%20Backup%202021-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1\CPE\CPE%20Fact%20Sheet%20Backup%202020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2\CPE\CPE%20Fact%20Sheet%20Backup%202020-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2\CPE\CPE%20Fact%20Sheet%20Backup%202020-0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3\CPE\CPE%20Fact%20Sheet%20Backup%202020-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ob\Dropbox%20(Catalyst%20Funds)\Marketing%20Team%20Files\Marketing%20Materials\Fact%20Sheets\Catalyst%202020-Q4\CPE\CPE%20Fact%20Sheet%20Backup%202020-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4.2454432242733375E-2</v>
          </cell>
          <cell r="K18">
            <v>47.611292073832786</v>
          </cell>
          <cell r="L18">
            <v>9.0951705528335314</v>
          </cell>
          <cell r="M18">
            <v>13.289570721229115</v>
          </cell>
          <cell r="N18">
            <v>14.586167887579183</v>
          </cell>
        </row>
        <row r="20">
          <cell r="J20">
            <v>6.1748728952811804</v>
          </cell>
          <cell r="K20">
            <v>56.351628330676377</v>
          </cell>
          <cell r="L20">
            <v>16.778498637956641</v>
          </cell>
          <cell r="M20">
            <v>16.294038412866563</v>
          </cell>
          <cell r="N20">
            <v>15.57</v>
          </cell>
        </row>
      </sheetData>
      <sheetData sheetId="1"/>
      <sheetData sheetId="2">
        <row r="5">
          <cell r="K5">
            <v>185534.54731111781</v>
          </cell>
        </row>
        <row r="6">
          <cell r="J6">
            <v>25.873173393590061</v>
          </cell>
          <cell r="K6">
            <v>31936.417332000001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-17.995959042498544</v>
          </cell>
          <cell r="K18">
            <v>-17.855305135329836</v>
          </cell>
          <cell r="L18">
            <v>1.535434141567249</v>
          </cell>
          <cell r="M18">
            <v>3.6121593672545194</v>
          </cell>
          <cell r="N18">
            <v>11.131708455021915</v>
          </cell>
        </row>
        <row r="20">
          <cell r="J20">
            <v>-19.598020620821931</v>
          </cell>
          <cell r="K20">
            <v>-6.9778937445052369</v>
          </cell>
          <cell r="L20">
            <v>5.104190473426562</v>
          </cell>
          <cell r="M20">
            <v>6.7263952684521566</v>
          </cell>
          <cell r="N20">
            <v>11.430941885515145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4.0683538234991934</v>
          </cell>
          <cell r="K18">
            <v>5.1013349934287966</v>
          </cell>
          <cell r="L18">
            <v>8.3012800229987693</v>
          </cell>
          <cell r="M18">
            <v>9.0638704036341888</v>
          </cell>
          <cell r="N18">
            <v>13.929108227785058</v>
          </cell>
        </row>
        <row r="20">
          <cell r="J20">
            <v>-3.0807636143353911</v>
          </cell>
          <cell r="K20">
            <v>7.5050988025219034</v>
          </cell>
          <cell r="L20">
            <v>10.729863068536606</v>
          </cell>
          <cell r="M20">
            <v>10.728476968205825</v>
          </cell>
          <cell r="N20">
            <v>13.539556341976699</v>
          </cell>
        </row>
      </sheetData>
      <sheetData sheetId="1"/>
      <sheetData sheetId="2">
        <row r="5">
          <cell r="K5">
            <v>184711.61101149526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4.0683538234991934</v>
          </cell>
          <cell r="K18">
            <v>5.1013349934287966</v>
          </cell>
          <cell r="L18">
            <v>8.3012800229987693</v>
          </cell>
          <cell r="M18">
            <v>9.0638704036341888</v>
          </cell>
          <cell r="N18">
            <v>13.929108227785058</v>
          </cell>
        </row>
        <row r="20">
          <cell r="J20">
            <v>-3.0807636143353911</v>
          </cell>
          <cell r="K20">
            <v>7.5050988025219034</v>
          </cell>
          <cell r="L20">
            <v>10.729863068536606</v>
          </cell>
          <cell r="M20">
            <v>10.728476968205825</v>
          </cell>
          <cell r="N20">
            <v>13.539556341976699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7.6778192527653166</v>
          </cell>
          <cell r="K18">
            <v>14.130671506352076</v>
          </cell>
          <cell r="L18">
            <v>7.5316965034326833</v>
          </cell>
          <cell r="M18">
            <v>11.317856909171642</v>
          </cell>
          <cell r="N18">
            <v>13.948512403662615</v>
          </cell>
        </row>
        <row r="20">
          <cell r="J20">
            <v>5.5734508062017962</v>
          </cell>
          <cell r="K20">
            <v>15.148978379286969</v>
          </cell>
          <cell r="L20">
            <v>12.279734244878583</v>
          </cell>
          <cell r="M20">
            <v>14.148117260728155</v>
          </cell>
          <cell r="N20">
            <v>14.23</v>
          </cell>
        </row>
      </sheetData>
      <sheetData sheetId="1"/>
      <sheetData sheetId="2">
        <row r="5">
          <cell r="K5">
            <v>197828.31785186857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E Fact Sheet Backup"/>
      <sheetName val="SP500"/>
      <sheetName val="CPE"/>
    </sheetNames>
    <sheetDataSet>
      <sheetData sheetId="0">
        <row r="17">
          <cell r="J17" t="str">
            <v>YTD</v>
          </cell>
          <cell r="K17" t="str">
            <v>1 Year</v>
          </cell>
          <cell r="L17" t="str">
            <v>3 Years</v>
          </cell>
          <cell r="M17" t="str">
            <v>5 Years</v>
          </cell>
          <cell r="N17" t="str">
            <v>Since
 Inception*</v>
          </cell>
        </row>
        <row r="18">
          <cell r="J18">
            <v>20.995856306290882</v>
          </cell>
          <cell r="K18">
            <v>20.995856306290882</v>
          </cell>
          <cell r="L18">
            <v>8.8642183919732211</v>
          </cell>
          <cell r="M18">
            <v>12.039511158632443</v>
          </cell>
          <cell r="N18">
            <v>15.013833745569594</v>
          </cell>
        </row>
        <row r="20">
          <cell r="J20">
            <v>18.398826898926846</v>
          </cell>
          <cell r="K20">
            <v>18.398826898926846</v>
          </cell>
          <cell r="L20">
            <v>14.178904188562003</v>
          </cell>
          <cell r="M20">
            <v>15.216856682869984</v>
          </cell>
          <cell r="N20">
            <v>15.27</v>
          </cell>
        </row>
      </sheetData>
      <sheetData sheetId="1"/>
      <sheetData sheetId="2">
        <row r="5">
          <cell r="K5">
            <v>204237.05233065964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us.spindices.com/indices/equity/sp-5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9"/>
  <sheetViews>
    <sheetView tabSelected="1" zoomScale="115" zoomScaleNormal="115" workbookViewId="0">
      <selection activeCell="A2" sqref="A2"/>
    </sheetView>
  </sheetViews>
  <sheetFormatPr defaultColWidth="8.7109375" defaultRowHeight="15" x14ac:dyDescent="0.25"/>
  <cols>
    <col min="1" max="1" width="11.85546875" style="88" bestFit="1" customWidth="1"/>
    <col min="2" max="2" width="10.5703125" style="133" bestFit="1" customWidth="1"/>
    <col min="3" max="4" width="10.28515625" style="138" bestFit="1" customWidth="1"/>
    <col min="5" max="5" width="13.85546875" style="134" bestFit="1" customWidth="1"/>
    <col min="6" max="6" width="10.28515625" style="138" bestFit="1" customWidth="1"/>
    <col min="7" max="7" width="8.7109375" style="138"/>
    <col min="8" max="8" width="8.7109375" style="88"/>
    <col min="9" max="9" width="26.85546875" style="88" bestFit="1" customWidth="1"/>
    <col min="10" max="10" width="11.85546875" style="88" bestFit="1" customWidth="1"/>
    <col min="11" max="11" width="9.7109375" style="138" bestFit="1" customWidth="1"/>
    <col min="12" max="12" width="24.5703125" style="138" bestFit="1" customWidth="1"/>
    <col min="13" max="13" width="17.140625" style="138" customWidth="1"/>
    <col min="14" max="14" width="12.85546875" style="88" bestFit="1" customWidth="1"/>
    <col min="15" max="15" width="11.85546875" style="88" bestFit="1" customWidth="1"/>
    <col min="16" max="16" width="8.42578125" style="88" bestFit="1" customWidth="1"/>
    <col min="17" max="17" width="8" style="88" customWidth="1"/>
    <col min="18" max="18" width="9.7109375" style="88" bestFit="1" customWidth="1"/>
    <col min="19" max="21" width="8.7109375" style="88"/>
    <col min="22" max="22" width="18.28515625" style="88" customWidth="1"/>
    <col min="23" max="26" width="8.7109375" style="88"/>
    <col min="27" max="27" width="10.7109375" style="88" bestFit="1" customWidth="1"/>
    <col min="28" max="16384" width="8.7109375" style="88"/>
  </cols>
  <sheetData>
    <row r="1" spans="1:27" ht="25.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2</v>
      </c>
      <c r="G1" s="4" t="s">
        <v>3</v>
      </c>
      <c r="I1" s="5" t="s">
        <v>5</v>
      </c>
      <c r="J1" s="89">
        <v>44286</v>
      </c>
    </row>
    <row r="2" spans="1:27" ht="15.75" thickBot="1" x14ac:dyDescent="0.3">
      <c r="A2" s="90">
        <v>40899</v>
      </c>
      <c r="B2" s="91">
        <v>10000</v>
      </c>
      <c r="E2" s="92">
        <v>10000</v>
      </c>
      <c r="I2" s="93" t="s">
        <v>6</v>
      </c>
      <c r="J2" s="94"/>
      <c r="K2" s="135">
        <v>1.7699999999999999E-4</v>
      </c>
      <c r="L2" s="6"/>
    </row>
    <row r="3" spans="1:27" ht="15.75" thickBot="1" x14ac:dyDescent="0.3">
      <c r="A3" s="90">
        <v>40908</v>
      </c>
      <c r="B3" s="91">
        <v>9975</v>
      </c>
      <c r="C3" s="95">
        <f>B3/B2-1</f>
        <v>-2.4999999999999467E-3</v>
      </c>
      <c r="D3" s="95">
        <f>(B3-(MAX($B$2:B3)))/(MAX($B$2:B3))</f>
        <v>-2.5000000000000001E-3</v>
      </c>
      <c r="E3" s="92">
        <v>10032.07</v>
      </c>
      <c r="F3" s="95">
        <f>E3/E2-1</f>
        <v>3.2069999999999599E-3</v>
      </c>
      <c r="G3" s="95">
        <f>(E3-(MAX($E$2:E3)))/(MAX($E$2:E3))</f>
        <v>0</v>
      </c>
      <c r="I3" s="88" t="s">
        <v>7</v>
      </c>
      <c r="K3" s="96">
        <f>COUNTA(C2:C205)-1+0.28</f>
        <v>111.28</v>
      </c>
    </row>
    <row r="4" spans="1:27" ht="14.85" customHeight="1" thickBot="1" x14ac:dyDescent="0.3">
      <c r="A4" s="90">
        <v>40939</v>
      </c>
      <c r="B4" s="91">
        <v>10161</v>
      </c>
      <c r="C4" s="95">
        <f t="shared" ref="C4:C67" si="0">B4/B3-1</f>
        <v>1.8646616541353467E-2</v>
      </c>
      <c r="D4" s="95">
        <f>(B4-(MAX($B$2:B4)))/(MAX($B$2:B4))</f>
        <v>0</v>
      </c>
      <c r="E4" s="92">
        <f>E3*(1+F4)</f>
        <v>10481.643759576458</v>
      </c>
      <c r="F4" s="95">
        <v>4.4813658554661018E-2</v>
      </c>
      <c r="G4" s="95">
        <f>(E4-(MAX($E$2:E4)))/(MAX($E$2:E4))</f>
        <v>0</v>
      </c>
      <c r="N4" s="97"/>
      <c r="O4" s="98"/>
      <c r="P4" s="7" t="str">
        <f>B1</f>
        <v>CPEAX</v>
      </c>
      <c r="Q4" s="7"/>
      <c r="R4" s="8" t="s">
        <v>8</v>
      </c>
      <c r="S4" s="99"/>
      <c r="U4" s="97"/>
      <c r="V4" s="98"/>
      <c r="W4" s="7" t="str">
        <f>I1</f>
        <v>CURRENT</v>
      </c>
      <c r="X4" s="7"/>
      <c r="Y4" s="8" t="s">
        <v>8</v>
      </c>
      <c r="Z4" s="99"/>
    </row>
    <row r="5" spans="1:27" x14ac:dyDescent="0.25">
      <c r="A5" s="90">
        <v>40968</v>
      </c>
      <c r="B5" s="91">
        <v>10597</v>
      </c>
      <c r="C5" s="95">
        <f t="shared" si="0"/>
        <v>4.2909162484007446E-2</v>
      </c>
      <c r="D5" s="95">
        <f>(B5-(MAX($B$2:B5)))/(MAX($B$2:B5))</f>
        <v>0</v>
      </c>
      <c r="E5" s="92">
        <f t="shared" ref="E5:E68" si="1">E4*(1+F5)</f>
        <v>10934.888457344809</v>
      </c>
      <c r="F5" s="95">
        <v>4.3241757511005563E-2</v>
      </c>
      <c r="G5" s="95">
        <f>(E5-(MAX($E$2:E5)))/(MAX($E$2:E5))</f>
        <v>0</v>
      </c>
      <c r="I5" s="97"/>
      <c r="J5" s="98"/>
      <c r="K5" s="9" t="str">
        <f>B1</f>
        <v>CPEAX</v>
      </c>
      <c r="L5" s="10" t="str">
        <f>E1</f>
        <v>S&amp;P 500 TR Index</v>
      </c>
      <c r="N5" s="100" t="s">
        <v>9</v>
      </c>
      <c r="O5" s="101">
        <v>44196</v>
      </c>
      <c r="P5" s="102">
        <f t="shared" ref="P5:P10" si="2">SUMIF($A$2:$A$154,$O5,$B$2:$B$154)</f>
        <v>35332</v>
      </c>
      <c r="Q5" s="95">
        <f>P10/P5-1</f>
        <v>4.2454432242733375E-4</v>
      </c>
      <c r="R5" s="103">
        <f t="shared" ref="R5:R10" si="3">SUMIF($A$2:$A$154,$O5,$E$2:$E$154)</f>
        <v>36055.815518032054</v>
      </c>
      <c r="S5" s="104">
        <f>R10/R5-1</f>
        <v>6.1748728952811804E-2</v>
      </c>
      <c r="U5" s="100"/>
      <c r="V5" s="90">
        <v>40908</v>
      </c>
      <c r="W5" s="105">
        <f t="shared" ref="W5:W15" si="4">SUMIF($A$2:$A$154,$V5,$B$2:$B$154)</f>
        <v>9975</v>
      </c>
      <c r="X5" s="106"/>
      <c r="Y5" s="103">
        <f t="shared" ref="Y5:Y15" si="5">SUMIF($A$2:$A$154,$V5,$E$2:$E$154)</f>
        <v>10032.07</v>
      </c>
      <c r="Z5" s="104"/>
    </row>
    <row r="6" spans="1:27" x14ac:dyDescent="0.25">
      <c r="A6" s="90">
        <v>40999</v>
      </c>
      <c r="B6" s="91">
        <v>10839</v>
      </c>
      <c r="C6" s="95">
        <f t="shared" si="0"/>
        <v>2.2836651882608194E-2</v>
      </c>
      <c r="D6" s="95">
        <f>(B6-(MAX($B$2:B6)))/(MAX($B$2:B6))</f>
        <v>0</v>
      </c>
      <c r="E6" s="92">
        <f t="shared" si="1"/>
        <v>11294.733335294173</v>
      </c>
      <c r="F6" s="95">
        <v>3.2907960547842841E-2</v>
      </c>
      <c r="G6" s="95">
        <f>(E6-(MAX($E$2:E6)))/(MAX($E$2:E6))</f>
        <v>0</v>
      </c>
      <c r="I6" s="107" t="s">
        <v>85</v>
      </c>
      <c r="J6" s="108"/>
      <c r="K6" s="11">
        <f>STDEV(C3:C154)*SQRT(12)</f>
        <v>0.14430897217143129</v>
      </c>
      <c r="L6" s="12">
        <f>STDEV(F3:F154)*SQRT(12)</f>
        <v>0.131229957987651</v>
      </c>
      <c r="N6" s="100" t="s">
        <v>10</v>
      </c>
      <c r="O6" s="90">
        <f>EOMONTH(J1,-12)</f>
        <v>43921</v>
      </c>
      <c r="P6" s="102">
        <f t="shared" si="2"/>
        <v>23946</v>
      </c>
      <c r="Q6" s="95">
        <f>P10/P6-1</f>
        <v>0.47611292073832789</v>
      </c>
      <c r="R6" s="103">
        <f t="shared" si="3"/>
        <v>24484.693064188948</v>
      </c>
      <c r="S6" s="104">
        <f>R10/R6-1</f>
        <v>0.56351628330676373</v>
      </c>
      <c r="U6" s="100">
        <v>2012</v>
      </c>
      <c r="V6" s="90">
        <v>41274</v>
      </c>
      <c r="W6" s="105">
        <f t="shared" si="4"/>
        <v>11239</v>
      </c>
      <c r="X6" s="109">
        <v>0.12620000000000001</v>
      </c>
      <c r="Y6" s="103">
        <f t="shared" si="5"/>
        <v>11637.524614301465</v>
      </c>
      <c r="Z6" s="104">
        <f>Y6/Y5-1</f>
        <v>0.16003223804274347</v>
      </c>
    </row>
    <row r="7" spans="1:27" x14ac:dyDescent="0.25">
      <c r="A7" s="90">
        <v>41029</v>
      </c>
      <c r="B7" s="91">
        <v>11160</v>
      </c>
      <c r="C7" s="95">
        <f t="shared" si="0"/>
        <v>2.9615278162192116E-2</v>
      </c>
      <c r="D7" s="95">
        <f>(B7-(MAX($B$2:B7)))/(MAX($B$2:B7))</f>
        <v>0</v>
      </c>
      <c r="E7" s="92">
        <f t="shared" si="1"/>
        <v>11223.870287919073</v>
      </c>
      <c r="F7" s="95">
        <v>-6.2739902989710217E-3</v>
      </c>
      <c r="G7" s="95">
        <f>(E7-(MAX($E$2:E7)))/(MAX($E$2:E7))</f>
        <v>-6.2739902989709991E-3</v>
      </c>
      <c r="I7" s="107" t="s">
        <v>86</v>
      </c>
      <c r="J7" s="108"/>
      <c r="K7" s="13">
        <f>(K14-$K$2)/K6</f>
        <v>1.0095330642555354</v>
      </c>
      <c r="L7" s="14">
        <f>(L14-$K$2)/L6</f>
        <v>1.1855847445316652</v>
      </c>
      <c r="N7" s="100" t="s">
        <v>58</v>
      </c>
      <c r="O7" s="90">
        <f>EOMONTH(J1,-60)</f>
        <v>42460</v>
      </c>
      <c r="P7" s="102">
        <f t="shared" si="2"/>
        <v>18941</v>
      </c>
      <c r="Q7" s="95">
        <f>POWER(P10/P7,12/60)-1</f>
        <v>0.13289570721229116</v>
      </c>
      <c r="R7" s="103">
        <f t="shared" si="3"/>
        <v>17997.401797965682</v>
      </c>
      <c r="S7" s="104">
        <f>POWER(R10/R7,12/60)-1</f>
        <v>0.16294038412866563</v>
      </c>
      <c r="U7" s="100">
        <v>2013</v>
      </c>
      <c r="V7" s="90">
        <v>41639</v>
      </c>
      <c r="W7" s="105">
        <f t="shared" si="4"/>
        <v>15383</v>
      </c>
      <c r="X7" s="106">
        <f t="shared" ref="X7:X15" si="6">W7/W6-1</f>
        <v>0.36871607794287753</v>
      </c>
      <c r="Y7" s="103">
        <f t="shared" si="5"/>
        <v>15406.741721076092</v>
      </c>
      <c r="Z7" s="104">
        <f t="shared" ref="Z7:Z15" si="7">Y7/Y6-1</f>
        <v>0.32388478062960235</v>
      </c>
    </row>
    <row r="8" spans="1:27" x14ac:dyDescent="0.25">
      <c r="A8" s="90">
        <v>41060</v>
      </c>
      <c r="B8" s="91">
        <v>10520</v>
      </c>
      <c r="C8" s="95">
        <f t="shared" si="0"/>
        <v>-5.7347670250896043E-2</v>
      </c>
      <c r="D8" s="95">
        <f>(B8-(MAX($B$2:B8)))/(MAX($B$2:B8))</f>
        <v>-5.7347670250896057E-2</v>
      </c>
      <c r="E8" s="92">
        <f t="shared" si="1"/>
        <v>10549.300544480164</v>
      </c>
      <c r="F8" s="95">
        <v>-6.0101348833743184E-2</v>
      </c>
      <c r="G8" s="95">
        <f>(E8-(MAX($E$2:E8)))/(MAX($E$2:E8))</f>
        <v>-6.599826385317617E-2</v>
      </c>
      <c r="I8" s="107" t="s">
        <v>87</v>
      </c>
      <c r="J8" s="108"/>
      <c r="K8" s="15">
        <f>((K14-K2)-K9*(L14-K2))*100</f>
        <v>-0.11817082842821847</v>
      </c>
      <c r="L8" s="16"/>
      <c r="N8" s="100" t="s">
        <v>11</v>
      </c>
      <c r="O8" s="90">
        <f>EOMONTH(J1,-36)</f>
        <v>43190</v>
      </c>
      <c r="P8" s="102">
        <f t="shared" si="2"/>
        <v>27223</v>
      </c>
      <c r="Q8" s="95">
        <f>POWER(P10/P8,12/36)-1</f>
        <v>9.0951705528335314E-2</v>
      </c>
      <c r="R8" s="103">
        <f t="shared" si="3"/>
        <v>24038.557904944129</v>
      </c>
      <c r="S8" s="104">
        <f>POWER(R10/R8,12/36)-1</f>
        <v>0.1677849863795664</v>
      </c>
      <c r="U8" s="100">
        <v>2014</v>
      </c>
      <c r="V8" s="90">
        <v>42004</v>
      </c>
      <c r="W8" s="105">
        <f t="shared" si="4"/>
        <v>18755</v>
      </c>
      <c r="X8" s="106">
        <f t="shared" si="6"/>
        <v>0.21920301631671335</v>
      </c>
      <c r="Y8" s="103">
        <f t="shared" si="5"/>
        <v>17515.672478531145</v>
      </c>
      <c r="Z8" s="104">
        <f t="shared" si="7"/>
        <v>0.13688363157085193</v>
      </c>
    </row>
    <row r="9" spans="1:27" x14ac:dyDescent="0.25">
      <c r="A9" s="90">
        <v>41090</v>
      </c>
      <c r="B9" s="91">
        <v>10680</v>
      </c>
      <c r="C9" s="95">
        <f t="shared" si="0"/>
        <v>1.5209125475285079E-2</v>
      </c>
      <c r="D9" s="95">
        <f>(B9-(MAX($B$2:B9)))/(MAX($B$2:B9))</f>
        <v>-4.3010752688172046E-2</v>
      </c>
      <c r="E9" s="92">
        <f t="shared" si="1"/>
        <v>10983.958213428814</v>
      </c>
      <c r="F9" s="95">
        <v>4.1202510736702891E-2</v>
      </c>
      <c r="G9" s="95">
        <f>(E9-(MAX($E$2:E9)))/(MAX($E$2:E9))</f>
        <v>-2.7515047291487484E-2</v>
      </c>
      <c r="I9" s="107" t="s">
        <v>88</v>
      </c>
      <c r="J9" s="108"/>
      <c r="K9" s="13">
        <f>COVAR(C3:C114,F3:F114)/VAR(F3:F114)</f>
        <v>0.94396701576160591</v>
      </c>
      <c r="L9" s="14"/>
      <c r="M9" s="17"/>
      <c r="N9" s="100" t="s">
        <v>12</v>
      </c>
      <c r="O9" s="90">
        <f>A2</f>
        <v>40899</v>
      </c>
      <c r="P9" s="102">
        <f t="shared" si="2"/>
        <v>10000</v>
      </c>
      <c r="Q9" s="110">
        <f>POWER(P10/P9,12/K3)-1</f>
        <v>0.14586167887579182</v>
      </c>
      <c r="R9" s="103">
        <f t="shared" si="3"/>
        <v>10000</v>
      </c>
      <c r="S9" s="111">
        <f>POWER(R10/R9,12/K3)-1</f>
        <v>0.15576123621569038</v>
      </c>
      <c r="U9" s="100">
        <v>2015</v>
      </c>
      <c r="V9" s="90">
        <v>42369</v>
      </c>
      <c r="W9" s="105">
        <f t="shared" si="4"/>
        <v>20013</v>
      </c>
      <c r="X9" s="106">
        <f t="shared" si="6"/>
        <v>6.7075446547587347E-2</v>
      </c>
      <c r="Y9" s="103">
        <f t="shared" si="5"/>
        <v>17758.047334340012</v>
      </c>
      <c r="Z9" s="104">
        <f t="shared" si="7"/>
        <v>1.3837599218981866E-2</v>
      </c>
    </row>
    <row r="10" spans="1:27" ht="15.75" thickBot="1" x14ac:dyDescent="0.3">
      <c r="A10" s="90">
        <v>41121</v>
      </c>
      <c r="B10" s="91">
        <v>10720</v>
      </c>
      <c r="C10" s="95">
        <f t="shared" si="0"/>
        <v>3.7453183520599342E-3</v>
      </c>
      <c r="D10" s="95">
        <f>(B10-(MAX($B$2:B10)))/(MAX($B$2:B10))</f>
        <v>-3.9426523297491037E-2</v>
      </c>
      <c r="E10" s="92">
        <f t="shared" si="1"/>
        <v>11136.511252466489</v>
      </c>
      <c r="F10" s="95">
        <v>1.3888712618295163E-2</v>
      </c>
      <c r="G10" s="95">
        <f>(E10-(MAX($E$2:E10)))/(MAX($E$2:E10))</f>
        <v>-1.4008483257702617E-2</v>
      </c>
      <c r="I10" s="107" t="s">
        <v>89</v>
      </c>
      <c r="J10" s="108"/>
      <c r="K10" s="18">
        <f>RSQ(C3:C114,F3:F114)</f>
        <v>0.75021032879547878</v>
      </c>
      <c r="L10" s="16"/>
      <c r="N10" s="112" t="s">
        <v>13</v>
      </c>
      <c r="O10" s="113">
        <f>J1</f>
        <v>44286</v>
      </c>
      <c r="P10" s="114">
        <f t="shared" si="2"/>
        <v>35347</v>
      </c>
      <c r="Q10" s="114"/>
      <c r="R10" s="115">
        <f t="shared" si="3"/>
        <v>38282.216297627601</v>
      </c>
      <c r="S10" s="116"/>
      <c r="U10" s="100">
        <v>2016</v>
      </c>
      <c r="V10" s="90">
        <v>42735</v>
      </c>
      <c r="W10" s="105">
        <f t="shared" si="4"/>
        <v>21585</v>
      </c>
      <c r="X10" s="106">
        <f t="shared" si="6"/>
        <v>7.8548943186928399E-2</v>
      </c>
      <c r="Y10" s="103">
        <f t="shared" si="5"/>
        <v>19881.894182422868</v>
      </c>
      <c r="Z10" s="104">
        <f t="shared" si="7"/>
        <v>0.11959912078710477</v>
      </c>
    </row>
    <row r="11" spans="1:27" x14ac:dyDescent="0.25">
      <c r="A11" s="90">
        <v>41152</v>
      </c>
      <c r="B11" s="91">
        <v>10870</v>
      </c>
      <c r="C11" s="95">
        <f t="shared" si="0"/>
        <v>1.3992537313432862E-2</v>
      </c>
      <c r="D11" s="95">
        <f>(B11-(MAX($B$2:B11)))/(MAX($B$2:B11))</f>
        <v>-2.5985663082437275E-2</v>
      </c>
      <c r="E11" s="92">
        <f t="shared" si="1"/>
        <v>11387.343206388323</v>
      </c>
      <c r="F11" s="95">
        <v>2.2523387103504211E-2</v>
      </c>
      <c r="G11" s="95">
        <f>(E11-(MAX($E$2:E11)))/(MAX($E$2:E11))</f>
        <v>0</v>
      </c>
      <c r="I11" s="100" t="s">
        <v>90</v>
      </c>
      <c r="K11" s="19">
        <f>K15/$K$3</f>
        <v>0.66498921639108555</v>
      </c>
      <c r="L11" s="20">
        <f>L15/$K$3</f>
        <v>0.73687994248741917</v>
      </c>
      <c r="U11" s="100">
        <v>2017</v>
      </c>
      <c r="V11" s="90">
        <v>43100</v>
      </c>
      <c r="W11" s="105">
        <f t="shared" si="4"/>
        <v>27385</v>
      </c>
      <c r="X11" s="106">
        <f t="shared" si="6"/>
        <v>0.2687051192958072</v>
      </c>
      <c r="Y11" s="103">
        <f t="shared" si="5"/>
        <v>24222.430087542994</v>
      </c>
      <c r="Z11" s="104">
        <f t="shared" si="7"/>
        <v>0.21831601482707308</v>
      </c>
    </row>
    <row r="12" spans="1:27" ht="15.75" thickBot="1" x14ac:dyDescent="0.3">
      <c r="A12" s="90">
        <v>41182</v>
      </c>
      <c r="B12" s="91">
        <v>11100</v>
      </c>
      <c r="C12" s="95">
        <f t="shared" si="0"/>
        <v>2.1159153633854677E-2</v>
      </c>
      <c r="D12" s="95">
        <f>(B12-(MAX($B$2:B12)))/(MAX($B$2:B12))</f>
        <v>-5.3763440860215058E-3</v>
      </c>
      <c r="E12" s="92">
        <f t="shared" si="1"/>
        <v>11681.6223401762</v>
      </c>
      <c r="F12" s="95">
        <v>2.5842650779400955E-2</v>
      </c>
      <c r="G12" s="95">
        <f>(E12-(MAX($E$2:E12)))/(MAX($E$2:E12))</f>
        <v>0</v>
      </c>
      <c r="I12" s="112" t="s">
        <v>91</v>
      </c>
      <c r="J12" s="117"/>
      <c r="K12" s="21">
        <f>MIN(D3:D205)</f>
        <v>-0.2284692463833489</v>
      </c>
      <c r="L12" s="22">
        <f>MIN(G3:G154)</f>
        <v>-0.19598020620821929</v>
      </c>
      <c r="U12" s="100">
        <v>2018</v>
      </c>
      <c r="V12" s="90">
        <v>43465</v>
      </c>
      <c r="W12" s="105">
        <f t="shared" si="4"/>
        <v>26275</v>
      </c>
      <c r="X12" s="118">
        <v>-4.0599999999999997E-2</v>
      </c>
      <c r="Y12" s="103">
        <f t="shared" si="5"/>
        <v>23160.460195929529</v>
      </c>
      <c r="Z12" s="104">
        <f t="shared" si="7"/>
        <v>-4.3842417452558236E-2</v>
      </c>
      <c r="AA12" s="62" t="s">
        <v>69</v>
      </c>
    </row>
    <row r="13" spans="1:27" x14ac:dyDescent="0.25">
      <c r="A13" s="90">
        <v>41213</v>
      </c>
      <c r="B13" s="91">
        <v>10890</v>
      </c>
      <c r="C13" s="95">
        <f t="shared" si="0"/>
        <v>-1.8918918918918948E-2</v>
      </c>
      <c r="D13" s="95">
        <f>(B13-(MAX($B$2:B13)))/(MAX($B$2:B13))</f>
        <v>-2.4193548387096774E-2</v>
      </c>
      <c r="E13" s="92">
        <f t="shared" si="1"/>
        <v>11465.919870723599</v>
      </c>
      <c r="F13" s="95">
        <v>-1.8465112393741934E-2</v>
      </c>
      <c r="G13" s="95">
        <f>(E13-(MAX($E$2:E13)))/(MAX($E$2:E13))</f>
        <v>-1.8465112393741982E-2</v>
      </c>
      <c r="I13" s="97" t="s">
        <v>14</v>
      </c>
      <c r="J13" s="98"/>
      <c r="K13" s="119">
        <f>(P10-$P$9)/P9</f>
        <v>2.5347</v>
      </c>
      <c r="L13" s="120">
        <f>(R10-$R$9)/R9</f>
        <v>2.8282216297627603</v>
      </c>
      <c r="U13" s="100">
        <v>2019</v>
      </c>
      <c r="V13" s="90">
        <v>43830</v>
      </c>
      <c r="W13" s="105">
        <f t="shared" si="4"/>
        <v>29201</v>
      </c>
      <c r="X13" s="106">
        <f t="shared" si="6"/>
        <v>0.11136060894386302</v>
      </c>
      <c r="Y13" s="103">
        <f t="shared" si="5"/>
        <v>30452.848615478015</v>
      </c>
      <c r="Z13" s="104">
        <f t="shared" si="7"/>
        <v>0.314863709868344</v>
      </c>
    </row>
    <row r="14" spans="1:27" x14ac:dyDescent="0.25">
      <c r="A14" s="90">
        <v>41243</v>
      </c>
      <c r="B14" s="91">
        <v>11270</v>
      </c>
      <c r="C14" s="95">
        <f t="shared" si="0"/>
        <v>3.489439853076215E-2</v>
      </c>
      <c r="D14" s="95">
        <f>(B14-(MAX($B$2:B14)))/(MAX($B$2:B14))</f>
        <v>0</v>
      </c>
      <c r="E14" s="92">
        <f t="shared" si="1"/>
        <v>11532.41496632607</v>
      </c>
      <c r="F14" s="95">
        <v>5.7993685942507867E-3</v>
      </c>
      <c r="G14" s="95">
        <f>(E14-(MAX($E$2:E14)))/(MAX($E$2:E14))</f>
        <v>-1.2772829792396702E-2</v>
      </c>
      <c r="I14" s="100" t="s">
        <v>15</v>
      </c>
      <c r="K14" s="95">
        <f>(1+K13)^(12/K3)-1</f>
        <v>0.14586167887579182</v>
      </c>
      <c r="L14" s="104">
        <f>(1+L13)^(12/K3)-1</f>
        <v>0.15576123621569038</v>
      </c>
      <c r="U14" s="100">
        <v>2020</v>
      </c>
      <c r="V14" s="90">
        <v>44196</v>
      </c>
      <c r="W14" s="105">
        <f t="shared" si="4"/>
        <v>35332</v>
      </c>
      <c r="X14" s="106">
        <f>W14/W13-1</f>
        <v>0.20995856306290883</v>
      </c>
      <c r="Y14" s="103">
        <f t="shared" si="5"/>
        <v>36055.815518032054</v>
      </c>
      <c r="Z14" s="104">
        <f t="shared" si="7"/>
        <v>0.18398826898926846</v>
      </c>
    </row>
    <row r="15" spans="1:27" ht="15.75" thickBot="1" x14ac:dyDescent="0.3">
      <c r="A15" s="90">
        <v>41274</v>
      </c>
      <c r="B15" s="91">
        <v>11239</v>
      </c>
      <c r="C15" s="95">
        <f t="shared" si="0"/>
        <v>-2.7506654835847133E-3</v>
      </c>
      <c r="D15" s="95">
        <f>(B15-(MAX($B$2:B15)))/(MAX($B$2:B15))</f>
        <v>-2.7506654835847385E-3</v>
      </c>
      <c r="E15" s="92">
        <f t="shared" si="1"/>
        <v>11637.524614301465</v>
      </c>
      <c r="F15" s="95">
        <v>9.1142790371581128E-3</v>
      </c>
      <c r="G15" s="95">
        <f>(E15-(MAX($E$2:E15)))/(MAX($E$2:E15))</f>
        <v>-3.7749658900606193E-3</v>
      </c>
      <c r="I15" s="112" t="s">
        <v>16</v>
      </c>
      <c r="J15" s="117"/>
      <c r="K15" s="123">
        <f>COUNTIF(C3:C205,"&gt;0")</f>
        <v>74</v>
      </c>
      <c r="L15" s="124">
        <f>COUNTIF(F3:F205,"&gt;0")</f>
        <v>82</v>
      </c>
      <c r="U15" s="71" t="s">
        <v>141</v>
      </c>
      <c r="V15" s="113">
        <f>J1</f>
        <v>44286</v>
      </c>
      <c r="W15" s="114">
        <f t="shared" si="4"/>
        <v>35347</v>
      </c>
      <c r="X15" s="121">
        <f t="shared" si="6"/>
        <v>4.2454432242733375E-4</v>
      </c>
      <c r="Y15" s="115">
        <f t="shared" si="5"/>
        <v>38282.216297627601</v>
      </c>
      <c r="Z15" s="122">
        <f t="shared" si="7"/>
        <v>6.1748728952811804E-2</v>
      </c>
    </row>
    <row r="16" spans="1:27" ht="15.75" thickBot="1" x14ac:dyDescent="0.3">
      <c r="A16" s="90">
        <v>41305</v>
      </c>
      <c r="B16" s="91">
        <v>11880</v>
      </c>
      <c r="C16" s="95">
        <f t="shared" si="0"/>
        <v>5.7033543909600581E-2</v>
      </c>
      <c r="D16" s="95">
        <f>(B16-(MAX($B$2:B16)))/(MAX($B$2:B16))</f>
        <v>0</v>
      </c>
      <c r="E16" s="92">
        <f t="shared" si="1"/>
        <v>12240.301958924289</v>
      </c>
      <c r="F16" s="95">
        <v>5.1796010285732441E-2</v>
      </c>
      <c r="G16" s="95">
        <f>(E16-(MAX($E$2:E16)))/(MAX($E$2:E16))</f>
        <v>0</v>
      </c>
    </row>
    <row r="17" spans="1:14" ht="19.5" x14ac:dyDescent="0.25">
      <c r="A17" s="90">
        <v>41333</v>
      </c>
      <c r="B17" s="91">
        <v>11880</v>
      </c>
      <c r="C17" s="95">
        <f t="shared" si="0"/>
        <v>0</v>
      </c>
      <c r="D17" s="95">
        <f>(B17-(MAX($B$2:B17)))/(MAX($B$2:B17))</f>
        <v>0</v>
      </c>
      <c r="E17" s="92">
        <f t="shared" si="1"/>
        <v>12406.469996572396</v>
      </c>
      <c r="F17" s="95">
        <v>1.3575485164151191E-2</v>
      </c>
      <c r="G17" s="95">
        <f>(E17-(MAX($E$2:E17)))/(MAX($E$2:E17))</f>
        <v>0</v>
      </c>
      <c r="I17" s="23" t="s">
        <v>44</v>
      </c>
      <c r="J17" s="24" t="s">
        <v>9</v>
      </c>
      <c r="K17" s="24" t="s">
        <v>45</v>
      </c>
      <c r="L17" s="24" t="s">
        <v>46</v>
      </c>
      <c r="M17" s="24" t="s">
        <v>57</v>
      </c>
      <c r="N17" s="25" t="s">
        <v>59</v>
      </c>
    </row>
    <row r="18" spans="1:14" x14ac:dyDescent="0.25">
      <c r="A18" s="90">
        <v>41364</v>
      </c>
      <c r="B18" s="91">
        <v>12211</v>
      </c>
      <c r="C18" s="95">
        <f t="shared" si="0"/>
        <v>2.786195286195281E-2</v>
      </c>
      <c r="D18" s="95">
        <f>(B18-(MAX($B$2:B18)))/(MAX($B$2:B18))</f>
        <v>0</v>
      </c>
      <c r="E18" s="92">
        <f t="shared" si="1"/>
        <v>12871.749795501501</v>
      </c>
      <c r="F18" s="95">
        <v>3.7502996344459749E-2</v>
      </c>
      <c r="G18" s="95">
        <f>(E18-(MAX($E$2:E18)))/(MAX($E$2:E18))</f>
        <v>0</v>
      </c>
      <c r="I18" s="26" t="s">
        <v>47</v>
      </c>
      <c r="J18" s="27">
        <f>Q5*100</f>
        <v>4.2454432242733375E-2</v>
      </c>
      <c r="K18" s="27">
        <f>Q6*100</f>
        <v>47.611292073832786</v>
      </c>
      <c r="L18" s="27">
        <f>Q8*100</f>
        <v>9.0951705528335314</v>
      </c>
      <c r="M18" s="27">
        <f>Q7*100</f>
        <v>13.289570721229115</v>
      </c>
      <c r="N18" s="52">
        <f>Q9*100</f>
        <v>14.586167887579183</v>
      </c>
    </row>
    <row r="19" spans="1:14" x14ac:dyDescent="0.25">
      <c r="A19" s="90">
        <v>41394</v>
      </c>
      <c r="B19" s="91">
        <v>12421</v>
      </c>
      <c r="C19" s="95">
        <f t="shared" si="0"/>
        <v>1.7197608713455104E-2</v>
      </c>
      <c r="D19" s="95">
        <f>(B19-(MAX($B$2:B19)))/(MAX($B$2:B19))</f>
        <v>0</v>
      </c>
      <c r="E19" s="92">
        <f t="shared" si="1"/>
        <v>13119.747227528327</v>
      </c>
      <c r="F19" s="95">
        <v>1.9266800238262771E-2</v>
      </c>
      <c r="G19" s="95">
        <f>(E19-(MAX($E$2:E19)))/(MAX($E$2:E19))</f>
        <v>0</v>
      </c>
      <c r="I19" s="28" t="s">
        <v>48</v>
      </c>
      <c r="J19" s="29">
        <v>-0.14000000000000001</v>
      </c>
      <c r="K19" s="29">
        <v>46.53</v>
      </c>
      <c r="L19" s="29">
        <v>8.2899999999999991</v>
      </c>
      <c r="M19" s="29">
        <v>12.44</v>
      </c>
      <c r="N19" s="30">
        <v>13.73</v>
      </c>
    </row>
    <row r="20" spans="1:14" x14ac:dyDescent="0.25">
      <c r="A20" s="90">
        <v>41425</v>
      </c>
      <c r="B20" s="91">
        <v>12712</v>
      </c>
      <c r="C20" s="95">
        <f t="shared" si="0"/>
        <v>2.3428065373158447E-2</v>
      </c>
      <c r="D20" s="95">
        <f>(B20-(MAX($B$2:B20)))/(MAX($B$2:B20))</f>
        <v>0</v>
      </c>
      <c r="E20" s="92">
        <f t="shared" si="1"/>
        <v>13426.619073341551</v>
      </c>
      <c r="F20" s="95">
        <v>2.3390073031996694E-2</v>
      </c>
      <c r="G20" s="95">
        <f>(E20-(MAX($E$2:E20)))/(MAX($E$2:E20))</f>
        <v>0</v>
      </c>
      <c r="I20" s="31" t="s">
        <v>4</v>
      </c>
      <c r="J20" s="32">
        <f>S5*100</f>
        <v>6.1748728952811804</v>
      </c>
      <c r="K20" s="32">
        <f>S6*100</f>
        <v>56.351628330676377</v>
      </c>
      <c r="L20" s="32">
        <f>S8*100</f>
        <v>16.778498637956641</v>
      </c>
      <c r="M20" s="32">
        <f>S7*100</f>
        <v>16.294038412866563</v>
      </c>
      <c r="N20" s="136">
        <v>15.57</v>
      </c>
    </row>
    <row r="21" spans="1:14" x14ac:dyDescent="0.25">
      <c r="A21" s="90">
        <v>41455</v>
      </c>
      <c r="B21" s="91">
        <v>12421</v>
      </c>
      <c r="C21" s="95">
        <f t="shared" si="0"/>
        <v>-2.2891755821271231E-2</v>
      </c>
      <c r="D21" s="95">
        <f>(B21-(MAX($B$2:B21)))/(MAX($B$2:B21))</f>
        <v>-2.2891755821271238E-2</v>
      </c>
      <c r="E21" s="92">
        <f t="shared" si="1"/>
        <v>13246.324893790475</v>
      </c>
      <c r="F21" s="95">
        <v>-1.3428114595806839E-2</v>
      </c>
      <c r="G21" s="95">
        <f>(E21-(MAX($E$2:E21)))/(MAX($E$2:E21))</f>
        <v>-1.3428114595806827E-2</v>
      </c>
      <c r="I21" s="67" t="s">
        <v>49</v>
      </c>
      <c r="J21" s="29">
        <v>-5.71</v>
      </c>
      <c r="K21" s="29">
        <v>39.130000000000003</v>
      </c>
      <c r="L21" s="29">
        <v>6.96</v>
      </c>
      <c r="M21" s="29">
        <v>11.96</v>
      </c>
      <c r="N21" s="30">
        <v>13.86</v>
      </c>
    </row>
    <row r="22" spans="1:14" x14ac:dyDescent="0.25">
      <c r="A22" s="90">
        <v>41486</v>
      </c>
      <c r="B22" s="91">
        <v>13022</v>
      </c>
      <c r="C22" s="95">
        <f t="shared" si="0"/>
        <v>4.8385798244907852E-2</v>
      </c>
      <c r="D22" s="95">
        <f>(B22-(MAX($B$2:B22)))/(MAX($B$2:B22))</f>
        <v>0</v>
      </c>
      <c r="E22" s="92">
        <f t="shared" si="1"/>
        <v>13920.383493936844</v>
      </c>
      <c r="F22" s="95">
        <v>5.0886461380873271E-2</v>
      </c>
      <c r="G22" s="95">
        <f>(E22-(MAX($E$2:E22)))/(MAX($E$2:E22))</f>
        <v>0</v>
      </c>
      <c r="I22" s="28" t="s">
        <v>64</v>
      </c>
      <c r="J22" s="29">
        <v>0.12</v>
      </c>
      <c r="K22" s="29">
        <v>48.03</v>
      </c>
      <c r="L22" s="29">
        <v>9.3699999999999992</v>
      </c>
      <c r="M22" s="29">
        <v>13.57</v>
      </c>
      <c r="N22" s="30">
        <v>11.9</v>
      </c>
    </row>
    <row r="23" spans="1:14" ht="15.75" thickBot="1" x14ac:dyDescent="0.3">
      <c r="A23" s="90">
        <v>41517</v>
      </c>
      <c r="B23" s="91">
        <v>12611</v>
      </c>
      <c r="C23" s="95">
        <f t="shared" si="0"/>
        <v>-3.1561972047304598E-2</v>
      </c>
      <c r="D23" s="95">
        <f>(B23-(MAX($B$2:B23)))/(MAX($B$2:B23))</f>
        <v>-3.1561972047304564E-2</v>
      </c>
      <c r="E23" s="92">
        <f t="shared" si="1"/>
        <v>13517.230838837584</v>
      </c>
      <c r="F23" s="95">
        <v>-2.8961318147223247E-2</v>
      </c>
      <c r="G23" s="95">
        <f>(E23-(MAX($E$2:E23)))/(MAX($E$2:E23))</f>
        <v>-2.8961318147223261E-2</v>
      </c>
      <c r="I23" s="68" t="s">
        <v>4</v>
      </c>
      <c r="J23" s="69">
        <f>J20</f>
        <v>6.1748728952811804</v>
      </c>
      <c r="K23" s="69">
        <f t="shared" ref="K23:L23" si="8">K20</f>
        <v>56.351628330676377</v>
      </c>
      <c r="L23" s="69">
        <f t="shared" si="8"/>
        <v>16.778498637956641</v>
      </c>
      <c r="M23" s="69">
        <f>M20</f>
        <v>16.294038412866563</v>
      </c>
      <c r="N23" s="70">
        <v>13.24</v>
      </c>
    </row>
    <row r="24" spans="1:14" x14ac:dyDescent="0.25">
      <c r="A24" s="90">
        <v>41547</v>
      </c>
      <c r="B24" s="91">
        <v>13373</v>
      </c>
      <c r="C24" s="95">
        <f t="shared" si="0"/>
        <v>6.0423439854095706E-2</v>
      </c>
      <c r="D24" s="95">
        <f>(B24-(MAX($B$2:B24)))/(MAX($B$2:B24))</f>
        <v>0</v>
      </c>
      <c r="E24" s="92">
        <f t="shared" si="1"/>
        <v>13941.108031070808</v>
      </c>
      <c r="F24" s="95">
        <v>3.135828612287539E-2</v>
      </c>
      <c r="G24" s="95">
        <f>(E24-(MAX($E$2:E24)))/(MAX($E$2:E24))</f>
        <v>0</v>
      </c>
    </row>
    <row r="25" spans="1:14" ht="15.75" thickBot="1" x14ac:dyDescent="0.3">
      <c r="A25" s="90">
        <v>41578</v>
      </c>
      <c r="B25" s="91">
        <v>14254</v>
      </c>
      <c r="C25" s="95">
        <f t="shared" si="0"/>
        <v>6.5879009945412292E-2</v>
      </c>
      <c r="D25" s="95">
        <f>(B25-(MAX($B$2:B25)))/(MAX($B$2:B25))</f>
        <v>0</v>
      </c>
      <c r="E25" s="92">
        <f t="shared" si="1"/>
        <v>14581.942317201967</v>
      </c>
      <c r="F25" s="95">
        <v>4.5967241965482186E-2</v>
      </c>
      <c r="G25" s="95">
        <f>(E25-(MAX($E$2:E25)))/(MAX($E$2:E25))</f>
        <v>0</v>
      </c>
      <c r="I25" s="143"/>
      <c r="J25" s="143"/>
      <c r="K25" s="143"/>
      <c r="L25" s="143"/>
    </row>
    <row r="26" spans="1:14" x14ac:dyDescent="0.25">
      <c r="A26" s="90">
        <v>41608</v>
      </c>
      <c r="B26" s="91">
        <v>14765</v>
      </c>
      <c r="C26" s="95">
        <f t="shared" si="0"/>
        <v>3.5849586081100115E-2</v>
      </c>
      <c r="D26" s="95">
        <f>(B26-(MAX($B$2:B26)))/(MAX($B$2:B26))</f>
        <v>0</v>
      </c>
      <c r="E26" s="92">
        <f t="shared" si="1"/>
        <v>15026.311708708909</v>
      </c>
      <c r="F26" s="95">
        <v>3.0473950715243836E-2</v>
      </c>
      <c r="G26" s="95">
        <f>(E26-(MAX($E$2:E26)))/(MAX($E$2:E26))</f>
        <v>0</v>
      </c>
      <c r="I26" s="33" t="s">
        <v>17</v>
      </c>
      <c r="J26" s="34" t="s">
        <v>43</v>
      </c>
      <c r="K26" s="35" t="str">
        <f>R4</f>
        <v>SP500TR</v>
      </c>
      <c r="L26" s="36" t="s">
        <v>18</v>
      </c>
      <c r="M26" s="37" t="s">
        <v>43</v>
      </c>
    </row>
    <row r="27" spans="1:14" x14ac:dyDescent="0.25">
      <c r="A27" s="90">
        <v>41639</v>
      </c>
      <c r="B27" s="91">
        <v>15383</v>
      </c>
      <c r="C27" s="95">
        <f t="shared" si="0"/>
        <v>4.1855739925499513E-2</v>
      </c>
      <c r="D27" s="95">
        <f>(B27-(MAX($B$2:B27)))/(MAX($B$2:B27))</f>
        <v>0</v>
      </c>
      <c r="E27" s="92">
        <f t="shared" si="1"/>
        <v>15406.741721076092</v>
      </c>
      <c r="F27" s="95">
        <v>2.5317590886038577E-2</v>
      </c>
      <c r="G27" s="95">
        <f>(E27-(MAX($E$2:E27)))/(MAX($E$2:E27))</f>
        <v>0</v>
      </c>
      <c r="I27" s="38" t="s">
        <v>19</v>
      </c>
      <c r="J27" s="125">
        <v>0.27325465961085738</v>
      </c>
      <c r="K27" s="126">
        <v>0.26600000000000001</v>
      </c>
      <c r="L27" s="39" t="s">
        <v>125</v>
      </c>
      <c r="M27" s="40">
        <v>5.3999999999999999E-2</v>
      </c>
    </row>
    <row r="28" spans="1:14" x14ac:dyDescent="0.25">
      <c r="A28" s="90">
        <v>41670</v>
      </c>
      <c r="B28" s="91">
        <v>15306</v>
      </c>
      <c r="C28" s="95">
        <f t="shared" si="0"/>
        <v>-5.0055255801859655E-3</v>
      </c>
      <c r="D28" s="95">
        <f>(B28-(MAX($B$2:B28)))/(MAX($B$2:B28))</f>
        <v>-5.0055255801859195E-3</v>
      </c>
      <c r="E28" s="92">
        <f t="shared" si="1"/>
        <v>14874.037475103531</v>
      </c>
      <c r="F28" s="95">
        <v>-3.4576048305128282E-2</v>
      </c>
      <c r="G28" s="95">
        <f>(E28-(MAX($E$2:E28)))/(MAX($E$2:E28))</f>
        <v>-3.4576048305128247E-2</v>
      </c>
      <c r="I28" s="38" t="s">
        <v>22</v>
      </c>
      <c r="J28" s="125">
        <v>0.19581406106264432</v>
      </c>
      <c r="K28" s="126">
        <v>0.124</v>
      </c>
      <c r="L28" s="39" t="s">
        <v>92</v>
      </c>
      <c r="M28" s="40">
        <v>5.1999999999999998E-2</v>
      </c>
    </row>
    <row r="29" spans="1:14" x14ac:dyDescent="0.25">
      <c r="A29" s="90">
        <v>41698</v>
      </c>
      <c r="B29" s="91">
        <v>16343</v>
      </c>
      <c r="C29" s="95">
        <f t="shared" si="0"/>
        <v>6.7751208676336105E-2</v>
      </c>
      <c r="D29" s="95">
        <f>(B29-(MAX($B$2:B29)))/(MAX($B$2:B29))</f>
        <v>0</v>
      </c>
      <c r="E29" s="92">
        <f t="shared" si="1"/>
        <v>15554.462132620647</v>
      </c>
      <c r="F29" s="95">
        <v>4.5745794217341818E-2</v>
      </c>
      <c r="G29" s="95">
        <f>(E29-(MAX($E$2:E29)))/(MAX($E$2:E29))</f>
        <v>0</v>
      </c>
      <c r="I29" s="38" t="s">
        <v>24</v>
      </c>
      <c r="J29" s="125">
        <v>0.14642570893421358</v>
      </c>
      <c r="K29" s="126">
        <v>8.8999999999999996E-2</v>
      </c>
      <c r="L29" s="39" t="s">
        <v>77</v>
      </c>
      <c r="M29" s="40">
        <v>4.9000000000000002E-2</v>
      </c>
    </row>
    <row r="30" spans="1:14" x14ac:dyDescent="0.25">
      <c r="A30" s="90">
        <v>41729</v>
      </c>
      <c r="B30" s="91">
        <v>16234</v>
      </c>
      <c r="C30" s="95">
        <f t="shared" si="0"/>
        <v>-6.6695221195618437E-3</v>
      </c>
      <c r="D30" s="95">
        <f>(B30-(MAX($B$2:B30)))/(MAX($B$2:B30))</f>
        <v>-6.6695221195618923E-3</v>
      </c>
      <c r="E30" s="92">
        <f t="shared" si="1"/>
        <v>15685.175412795177</v>
      </c>
      <c r="F30" s="95">
        <v>8.4035872831886849E-3</v>
      </c>
      <c r="G30" s="95">
        <f>(E30-(MAX($E$2:E30)))/(MAX($E$2:E30))</f>
        <v>0</v>
      </c>
      <c r="I30" s="38" t="s">
        <v>21</v>
      </c>
      <c r="J30" s="125">
        <v>0.11687665784105528</v>
      </c>
      <c r="K30" s="126">
        <v>0.113</v>
      </c>
      <c r="L30" s="39" t="s">
        <v>142</v>
      </c>
      <c r="M30" s="40">
        <v>4.7E-2</v>
      </c>
    </row>
    <row r="31" spans="1:14" x14ac:dyDescent="0.25">
      <c r="A31" s="90">
        <v>41759</v>
      </c>
      <c r="B31" s="91">
        <v>15601</v>
      </c>
      <c r="C31" s="95">
        <f t="shared" si="0"/>
        <v>-3.8992238511765476E-2</v>
      </c>
      <c r="D31" s="95">
        <f>(B31-(MAX($B$2:B31)))/(MAX($B$2:B31))</f>
        <v>-4.5401701034081872E-2</v>
      </c>
      <c r="E31" s="92">
        <f t="shared" si="1"/>
        <v>15801.112005058045</v>
      </c>
      <c r="F31" s="95">
        <v>7.3914756584929631E-3</v>
      </c>
      <c r="G31" s="95">
        <f>(E31-(MAX($E$2:E31)))/(MAX($E$2:E31))</f>
        <v>0</v>
      </c>
      <c r="I31" s="38" t="s">
        <v>23</v>
      </c>
      <c r="J31" s="125">
        <v>0.11374937554775301</v>
      </c>
      <c r="K31" s="126">
        <v>0.13</v>
      </c>
      <c r="L31" s="39" t="s">
        <v>124</v>
      </c>
      <c r="M31" s="40">
        <v>4.4999999999999998E-2</v>
      </c>
    </row>
    <row r="32" spans="1:14" x14ac:dyDescent="0.25">
      <c r="A32" s="90">
        <v>41790</v>
      </c>
      <c r="B32" s="91">
        <v>16354</v>
      </c>
      <c r="C32" s="95">
        <f t="shared" si="0"/>
        <v>4.8266136786103475E-2</v>
      </c>
      <c r="D32" s="95">
        <f>(B32-(MAX($B$2:B32)))/(MAX($B$2:B32))</f>
        <v>0</v>
      </c>
      <c r="E32" s="92">
        <f t="shared" si="1"/>
        <v>16172.06263272718</v>
      </c>
      <c r="F32" s="95">
        <v>2.3476235568129056E-2</v>
      </c>
      <c r="G32" s="95">
        <f>(E32-(MAX($E$2:E32)))/(MAX($E$2:E32))</f>
        <v>0</v>
      </c>
      <c r="I32" s="38" t="s">
        <v>62</v>
      </c>
      <c r="J32" s="125">
        <v>7.9455296966912475E-2</v>
      </c>
      <c r="K32" s="126">
        <v>0.109</v>
      </c>
      <c r="L32" s="39" t="s">
        <v>102</v>
      </c>
      <c r="M32" s="40">
        <v>4.3999999999999997E-2</v>
      </c>
    </row>
    <row r="33" spans="1:13" x14ac:dyDescent="0.25">
      <c r="A33" s="90">
        <v>41820</v>
      </c>
      <c r="B33" s="91">
        <v>16834</v>
      </c>
      <c r="C33" s="95">
        <f t="shared" si="0"/>
        <v>2.9350617585911731E-2</v>
      </c>
      <c r="D33" s="95">
        <f>(B33-(MAX($B$2:B33)))/(MAX($B$2:B33))</f>
        <v>0</v>
      </c>
      <c r="E33" s="92">
        <f t="shared" si="1"/>
        <v>16506.118008189213</v>
      </c>
      <c r="F33" s="95">
        <v>2.0656324616626698E-2</v>
      </c>
      <c r="G33" s="95">
        <f>(E33-(MAX($E$2:E33)))/(MAX($E$2:E33))</f>
        <v>0</v>
      </c>
      <c r="I33" s="38" t="s">
        <v>25</v>
      </c>
      <c r="J33" s="125">
        <v>6.5173641861064613E-2</v>
      </c>
      <c r="K33" s="126">
        <v>2.7E-2</v>
      </c>
      <c r="L33" s="39" t="s">
        <v>126</v>
      </c>
      <c r="M33" s="40">
        <v>4.2000000000000003E-2</v>
      </c>
    </row>
    <row r="34" spans="1:13" x14ac:dyDescent="0.25">
      <c r="A34" s="90">
        <v>41851</v>
      </c>
      <c r="B34" s="91">
        <v>16375</v>
      </c>
      <c r="C34" s="95">
        <f t="shared" si="0"/>
        <v>-2.7266246881311629E-2</v>
      </c>
      <c r="D34" s="95">
        <f>(B34-(MAX($B$2:B34)))/(MAX($B$2:B34))</f>
        <v>-2.7266246881311632E-2</v>
      </c>
      <c r="E34" s="92">
        <f t="shared" si="1"/>
        <v>16278.473372719955</v>
      </c>
      <c r="F34" s="95">
        <v>-1.3791530834586063E-2</v>
      </c>
      <c r="G34" s="95">
        <f>(E34-(MAX($E$2:E34)))/(MAX($E$2:E34))</f>
        <v>-1.3791530834586074E-2</v>
      </c>
      <c r="I34" s="38" t="s">
        <v>54</v>
      </c>
      <c r="J34" s="125">
        <v>9.2505981754993603E-3</v>
      </c>
      <c r="K34" s="126">
        <v>0</v>
      </c>
      <c r="L34" s="39" t="s">
        <v>143</v>
      </c>
      <c r="M34" s="40">
        <v>4.1000000000000002E-2</v>
      </c>
    </row>
    <row r="35" spans="1:13" x14ac:dyDescent="0.25">
      <c r="A35" s="90">
        <v>41882</v>
      </c>
      <c r="B35" s="91">
        <v>17576</v>
      </c>
      <c r="C35" s="95">
        <f t="shared" si="0"/>
        <v>7.334351145038176E-2</v>
      </c>
      <c r="D35" s="95">
        <f>(B35-(MAX($B$2:B35)))/(MAX($B$2:B35))</f>
        <v>0</v>
      </c>
      <c r="E35" s="92">
        <f t="shared" si="1"/>
        <v>16929.716394990144</v>
      </c>
      <c r="F35" s="95">
        <v>4.0006394172168891E-2</v>
      </c>
      <c r="G35" s="95">
        <f>(E35-(MAX($E$2:E35)))/(MAX($E$2:E35))</f>
        <v>0</v>
      </c>
      <c r="I35" s="38" t="s">
        <v>20</v>
      </c>
      <c r="J35" s="125">
        <v>0</v>
      </c>
      <c r="K35" s="126">
        <v>6.0999999999999999E-2</v>
      </c>
      <c r="L35" s="39" t="s">
        <v>144</v>
      </c>
      <c r="M35" s="40">
        <v>3.9E-2</v>
      </c>
    </row>
    <row r="36" spans="1:13" x14ac:dyDescent="0.25">
      <c r="A36" s="90">
        <v>41912</v>
      </c>
      <c r="B36" s="91">
        <v>17510</v>
      </c>
      <c r="C36" s="95">
        <f t="shared" si="0"/>
        <v>-3.7551206190259423E-3</v>
      </c>
      <c r="D36" s="95">
        <f>(B36-(MAX($B$2:B36)))/(MAX($B$2:B36))</f>
        <v>-3.7551206190259445E-3</v>
      </c>
      <c r="E36" s="92">
        <f t="shared" si="1"/>
        <v>16692.313569390546</v>
      </c>
      <c r="F36" s="95">
        <v>-1.4022847167708741E-2</v>
      </c>
      <c r="G36" s="95">
        <f>(E36-(MAX($E$2:E36)))/(MAX($E$2:E36))</f>
        <v>-1.4022847167708644E-2</v>
      </c>
      <c r="I36" s="38" t="s">
        <v>50</v>
      </c>
      <c r="J36" s="125">
        <v>0</v>
      </c>
      <c r="K36" s="126">
        <v>2.5000000000000001E-2</v>
      </c>
      <c r="L36" s="39" t="s">
        <v>145</v>
      </c>
      <c r="M36" s="40">
        <v>3.9E-2</v>
      </c>
    </row>
    <row r="37" spans="1:13" x14ac:dyDescent="0.25">
      <c r="A37" s="90">
        <v>41943</v>
      </c>
      <c r="B37" s="91">
        <v>17892</v>
      </c>
      <c r="C37" s="95">
        <f t="shared" si="0"/>
        <v>2.1816105082809845E-2</v>
      </c>
      <c r="D37" s="95">
        <f>(B37-(MAX($B$2:B37)))/(MAX($B$2:B37))</f>
        <v>0</v>
      </c>
      <c r="E37" s="92">
        <f t="shared" si="1"/>
        <v>17100.020046550631</v>
      </c>
      <c r="F37" s="95">
        <v>2.4424803396200012E-2</v>
      </c>
      <c r="G37" s="95">
        <f>(E37-(MAX($E$2:E37)))/(MAX($E$2:E37))</f>
        <v>0</v>
      </c>
      <c r="I37" s="38" t="s">
        <v>26</v>
      </c>
      <c r="J37" s="125">
        <v>0</v>
      </c>
      <c r="K37" s="126">
        <v>2.7E-2</v>
      </c>
      <c r="M37" s="127"/>
    </row>
    <row r="38" spans="1:13" ht="15.75" thickBot="1" x14ac:dyDescent="0.3">
      <c r="A38" s="90">
        <v>41973</v>
      </c>
      <c r="B38" s="91">
        <v>18874</v>
      </c>
      <c r="C38" s="95">
        <f t="shared" si="0"/>
        <v>5.4884864744019657E-2</v>
      </c>
      <c r="D38" s="95">
        <f>(B38-(MAX($B$2:B38)))/(MAX($B$2:B38))</f>
        <v>0</v>
      </c>
      <c r="E38" s="92">
        <f t="shared" si="1"/>
        <v>17559.909607122027</v>
      </c>
      <c r="F38" s="95">
        <v>2.6894094820909986E-2</v>
      </c>
      <c r="G38" s="95">
        <f>(E38-(MAX($E$2:E38)))/(MAX($E$2:E38))</f>
        <v>0</v>
      </c>
      <c r="I38" s="41" t="s">
        <v>27</v>
      </c>
      <c r="J38" s="42">
        <v>0</v>
      </c>
      <c r="K38" s="43">
        <v>2.8000000000000001E-2</v>
      </c>
      <c r="L38" s="44"/>
      <c r="M38" s="45"/>
    </row>
    <row r="39" spans="1:13" x14ac:dyDescent="0.25">
      <c r="A39" s="90">
        <v>42004</v>
      </c>
      <c r="B39" s="91">
        <v>18755</v>
      </c>
      <c r="C39" s="95">
        <f t="shared" si="0"/>
        <v>-6.3049697997245024E-3</v>
      </c>
      <c r="D39" s="95">
        <f>(B39-(MAX($B$2:B39)))/(MAX($B$2:B39))</f>
        <v>-6.3049697997244886E-3</v>
      </c>
      <c r="E39" s="92">
        <f t="shared" si="1"/>
        <v>17515.672478531145</v>
      </c>
      <c r="F39" s="95">
        <v>-2.5192116349471716E-3</v>
      </c>
      <c r="G39" s="95">
        <f>(E39-(MAX($E$2:E39)))/(MAX($E$2:E39))</f>
        <v>-2.5192116349471009E-3</v>
      </c>
      <c r="J39" s="128"/>
      <c r="K39" s="128"/>
    </row>
    <row r="40" spans="1:13" ht="15.75" thickBot="1" x14ac:dyDescent="0.3">
      <c r="A40" s="90">
        <v>42035</v>
      </c>
      <c r="B40" s="91">
        <v>18888</v>
      </c>
      <c r="C40" s="95">
        <f t="shared" si="0"/>
        <v>7.0914422820580469E-3</v>
      </c>
      <c r="D40" s="95">
        <f>(B40-(MAX($B$2:B40)))/(MAX($B$2:B40))</f>
        <v>0</v>
      </c>
      <c r="E40" s="92">
        <f t="shared" si="1"/>
        <v>16989.845433221872</v>
      </c>
      <c r="F40" s="95">
        <v>-3.0020374379218118E-2</v>
      </c>
      <c r="G40" s="95">
        <f>(E40-(MAX($E$2:E40)))/(MAX($E$2:E40))</f>
        <v>-3.2463958337743702E-2</v>
      </c>
      <c r="J40" s="129"/>
      <c r="K40" s="129"/>
    </row>
    <row r="41" spans="1:13" x14ac:dyDescent="0.25">
      <c r="A41" s="90">
        <v>42063</v>
      </c>
      <c r="B41" s="91">
        <v>19560</v>
      </c>
      <c r="C41" s="95">
        <f t="shared" si="0"/>
        <v>3.5578144853875449E-2</v>
      </c>
      <c r="D41" s="95">
        <f>(B41-(MAX($B$2:B41)))/(MAX($B$2:B41))</f>
        <v>0</v>
      </c>
      <c r="E41" s="92">
        <f t="shared" si="1"/>
        <v>17966.314992264735</v>
      </c>
      <c r="F41" s="95">
        <v>5.747371645497612E-2</v>
      </c>
      <c r="G41" s="95">
        <f>(E41-(MAX($E$2:E41)))/(MAX($E$2:E41))</f>
        <v>0</v>
      </c>
      <c r="I41" s="144" t="s">
        <v>28</v>
      </c>
      <c r="J41" s="145"/>
    </row>
    <row r="42" spans="1:13" x14ac:dyDescent="0.25">
      <c r="A42" s="90">
        <v>42094</v>
      </c>
      <c r="B42" s="91">
        <v>20053</v>
      </c>
      <c r="C42" s="95">
        <f t="shared" si="0"/>
        <v>2.5204498977505096E-2</v>
      </c>
      <c r="D42" s="95">
        <f>(B42-(MAX($B$2:B42)))/(MAX($B$2:B42))</f>
        <v>0</v>
      </c>
      <c r="E42" s="92">
        <f t="shared" si="1"/>
        <v>17682.165789183593</v>
      </c>
      <c r="F42" s="95">
        <v>-1.581566410271007E-2</v>
      </c>
      <c r="G42" s="95">
        <f>(E42-(MAX($E$2:E42)))/(MAX($E$2:E42))</f>
        <v>-1.5815664102710025E-2</v>
      </c>
      <c r="I42" s="46" t="s">
        <v>93</v>
      </c>
      <c r="J42" s="47">
        <v>29</v>
      </c>
    </row>
    <row r="43" spans="1:13" x14ac:dyDescent="0.25">
      <c r="A43" s="90">
        <v>42124</v>
      </c>
      <c r="B43" s="91">
        <v>19272</v>
      </c>
      <c r="C43" s="95">
        <f t="shared" si="0"/>
        <v>-3.8946791003839798E-2</v>
      </c>
      <c r="D43" s="95">
        <f>(B43-(MAX($B$2:B43)))/(MAX($B$2:B43))</f>
        <v>-3.8946791003839826E-2</v>
      </c>
      <c r="E43" s="92">
        <f t="shared" si="1"/>
        <v>17851.818894735392</v>
      </c>
      <c r="F43" s="95">
        <v>9.5945885574479917E-3</v>
      </c>
      <c r="G43" s="95">
        <f>(E43-(MAX($E$2:E43)))/(MAX($E$2:E43))</f>
        <v>-6.3728203350903534E-3</v>
      </c>
      <c r="I43" s="46" t="s">
        <v>94</v>
      </c>
      <c r="J43" s="47" t="s">
        <v>146</v>
      </c>
      <c r="K43" s="96">
        <f>[1]CPE!K6</f>
        <v>31936.417332000001</v>
      </c>
    </row>
    <row r="44" spans="1:13" x14ac:dyDescent="0.25">
      <c r="A44" s="90">
        <v>42155</v>
      </c>
      <c r="B44" s="91">
        <v>20137</v>
      </c>
      <c r="C44" s="95">
        <f t="shared" si="0"/>
        <v>4.4883769198837742E-2</v>
      </c>
      <c r="D44" s="95">
        <f>(B44-(MAX($B$2:B44)))/(MAX($B$2:B44))</f>
        <v>0</v>
      </c>
      <c r="E44" s="92">
        <f t="shared" si="1"/>
        <v>18081.36870065867</v>
      </c>
      <c r="F44" s="95">
        <v>1.2858622825877575E-2</v>
      </c>
      <c r="G44" s="95">
        <f>(E44-(MAX($E$2:E44)))/(MAX($E$2:E44))</f>
        <v>0</v>
      </c>
      <c r="I44" s="46" t="s">
        <v>95</v>
      </c>
      <c r="J44" s="47" t="s">
        <v>147</v>
      </c>
      <c r="K44" s="96">
        <f>[1]CPE!K5</f>
        <v>185534.54731111781</v>
      </c>
    </row>
    <row r="45" spans="1:13" ht="15.75" thickBot="1" x14ac:dyDescent="0.3">
      <c r="A45" s="90">
        <v>42185</v>
      </c>
      <c r="B45" s="91">
        <v>19693</v>
      </c>
      <c r="C45" s="95">
        <f t="shared" si="0"/>
        <v>-2.2048964592541132E-2</v>
      </c>
      <c r="D45" s="95">
        <f>(B45-(MAX($B$2:B45)))/(MAX($B$2:B45))</f>
        <v>-2.2048964592541093E-2</v>
      </c>
      <c r="E45" s="92">
        <f t="shared" si="1"/>
        <v>17731.328480411696</v>
      </c>
      <c r="F45" s="95">
        <v>-1.9359166114135018E-2</v>
      </c>
      <c r="G45" s="95">
        <f>(E45-(MAX($E$2:E45)))/(MAX($E$2:E45))</f>
        <v>-1.9359166114135084E-2</v>
      </c>
      <c r="I45" s="48" t="s">
        <v>96</v>
      </c>
      <c r="J45" s="49">
        <v>25.87</v>
      </c>
      <c r="K45" s="96">
        <f>[1]CPE!J6</f>
        <v>25.873173393590061</v>
      </c>
    </row>
    <row r="46" spans="1:13" x14ac:dyDescent="0.25">
      <c r="A46" s="90">
        <v>42216</v>
      </c>
      <c r="B46" s="91">
        <v>20413</v>
      </c>
      <c r="C46" s="95">
        <f t="shared" si="0"/>
        <v>3.6561214644797557E-2</v>
      </c>
      <c r="D46" s="95">
        <f>(B46-(MAX($B$2:B46)))/(MAX($B$2:B46))</f>
        <v>0</v>
      </c>
      <c r="E46" s="92">
        <f t="shared" si="1"/>
        <v>18102.836718945422</v>
      </c>
      <c r="F46" s="95">
        <v>2.0952081449742588E-2</v>
      </c>
      <c r="G46" s="95">
        <f>(E46-(MAX($E$2:E46)))/(MAX($E$2:E46))</f>
        <v>0</v>
      </c>
    </row>
    <row r="47" spans="1:13" x14ac:dyDescent="0.25">
      <c r="A47" s="90">
        <v>42247</v>
      </c>
      <c r="B47" s="91">
        <v>18743</v>
      </c>
      <c r="C47" s="95">
        <f t="shared" si="0"/>
        <v>-8.1810610885220236E-2</v>
      </c>
      <c r="D47" s="95">
        <f>(B47-(MAX($B$2:B47)))/(MAX($B$2:B47))</f>
        <v>-8.1810610885220209E-2</v>
      </c>
      <c r="E47" s="92">
        <f t="shared" si="1"/>
        <v>17010.616437927885</v>
      </c>
      <c r="F47" s="95">
        <v>-6.0334206068073382E-2</v>
      </c>
      <c r="G47" s="95">
        <f>(E47-(MAX($E$2:E47)))/(MAX($E$2:E47))</f>
        <v>-6.0334206068073284E-2</v>
      </c>
    </row>
    <row r="48" spans="1:13" x14ac:dyDescent="0.25">
      <c r="A48" s="90">
        <v>42277</v>
      </c>
      <c r="B48" s="91">
        <v>18395</v>
      </c>
      <c r="C48" s="95">
        <f t="shared" si="0"/>
        <v>-1.8566931654484309E-2</v>
      </c>
      <c r="D48" s="95">
        <f>(B48-(MAX($B$2:B48)))/(MAX($B$2:B48))</f>
        <v>-9.8858570518787048E-2</v>
      </c>
      <c r="E48" s="92">
        <f t="shared" si="1"/>
        <v>16589.713170305811</v>
      </c>
      <c r="F48" s="95">
        <v>-2.4743563477429453E-2</v>
      </c>
      <c r="G48" s="95">
        <f>(E48-(MAX($E$2:E48)))/(MAX($E$2:E48))</f>
        <v>-8.3584886287797089E-2</v>
      </c>
    </row>
    <row r="49" spans="1:7" x14ac:dyDescent="0.25">
      <c r="A49" s="90">
        <v>42308</v>
      </c>
      <c r="B49" s="91">
        <v>19452</v>
      </c>
      <c r="C49" s="95">
        <f t="shared" si="0"/>
        <v>5.7461266648545894E-2</v>
      </c>
      <c r="D49" s="95">
        <f>(B49-(MAX($B$2:B49)))/(MAX($B$2:B49))</f>
        <v>-4.7077842551315335E-2</v>
      </c>
      <c r="E49" s="92">
        <f t="shared" si="1"/>
        <v>17989.130570140915</v>
      </c>
      <c r="F49" s="95">
        <v>8.4354526535150853E-2</v>
      </c>
      <c r="G49" s="95">
        <f>(E49-(MAX($E$2:E49)))/(MAX($E$2:E49))</f>
        <v>-6.2811232609477638E-3</v>
      </c>
    </row>
    <row r="50" spans="1:7" x14ac:dyDescent="0.25">
      <c r="A50" s="90">
        <v>42338</v>
      </c>
      <c r="B50" s="91">
        <v>19765</v>
      </c>
      <c r="C50" s="95">
        <f t="shared" si="0"/>
        <v>1.6090890396874391E-2</v>
      </c>
      <c r="D50" s="95">
        <f>(B50-(MAX($B$2:B50)))/(MAX($B$2:B50))</f>
        <v>-3.1744476559055504E-2</v>
      </c>
      <c r="E50" s="92">
        <f t="shared" si="1"/>
        <v>18042.614745569597</v>
      </c>
      <c r="F50" s="95">
        <v>2.9731384304618746E-3</v>
      </c>
      <c r="G50" s="95">
        <f>(E50-(MAX($E$2:E50)))/(MAX($E$2:E50))</f>
        <v>-3.3266594794394725E-3</v>
      </c>
    </row>
    <row r="51" spans="1:7" x14ac:dyDescent="0.25">
      <c r="A51" s="90">
        <v>42369</v>
      </c>
      <c r="B51" s="91">
        <v>20013</v>
      </c>
      <c r="C51" s="95">
        <f t="shared" si="0"/>
        <v>1.2547432329875985E-2</v>
      </c>
      <c r="D51" s="95">
        <f>(B51-(MAX($B$2:B51)))/(MAX($B$2:B51))</f>
        <v>-1.9595355900651545E-2</v>
      </c>
      <c r="E51" s="92">
        <f t="shared" si="1"/>
        <v>17758.047334340012</v>
      </c>
      <c r="F51" s="95">
        <v>-1.5771960729775159E-2</v>
      </c>
      <c r="G51" s="95">
        <f>(E51-(MAX($E$2:E51)))/(MAX($E$2:E51))</f>
        <v>-1.9046152266543558E-2</v>
      </c>
    </row>
    <row r="52" spans="1:7" x14ac:dyDescent="0.25">
      <c r="A52" s="90">
        <v>42400</v>
      </c>
      <c r="B52" s="91">
        <v>18296</v>
      </c>
      <c r="C52" s="95">
        <f t="shared" si="0"/>
        <v>-8.579423374806372E-2</v>
      </c>
      <c r="D52" s="95">
        <f>(B52-(MAX($B$2:B52)))/(MAX($B$2:B52))</f>
        <v>-0.10370842110419831</v>
      </c>
      <c r="E52" s="92">
        <f t="shared" si="1"/>
        <v>16876.836297998103</v>
      </c>
      <c r="F52" s="95">
        <v>-4.9623194473518928E-2</v>
      </c>
      <c r="G52" s="95">
        <f>(E52-(MAX($E$2:E52)))/(MAX($E$2:E52))</f>
        <v>-6.7724215822167547E-2</v>
      </c>
    </row>
    <row r="53" spans="1:7" x14ac:dyDescent="0.25">
      <c r="A53" s="90">
        <v>42429</v>
      </c>
      <c r="B53" s="91">
        <v>17687</v>
      </c>
      <c r="C53" s="95">
        <f t="shared" si="0"/>
        <v>-3.3285964145168379E-2</v>
      </c>
      <c r="D53" s="95">
        <f>(B53-(MAX($B$2:B53)))/(MAX($B$2:B53))</f>
        <v>-0.13354235046294027</v>
      </c>
      <c r="E53" s="92">
        <f t="shared" si="1"/>
        <v>16854.06718769397</v>
      </c>
      <c r="F53" s="95">
        <v>-1.3491338010330756E-3</v>
      </c>
      <c r="G53" s="95">
        <f>(E53-(MAX($E$2:E53)))/(MAX($E$2:E53))</f>
        <v>-6.8981980594486542E-2</v>
      </c>
    </row>
    <row r="54" spans="1:7" x14ac:dyDescent="0.25">
      <c r="A54" s="90">
        <v>42460</v>
      </c>
      <c r="B54" s="91">
        <v>18941</v>
      </c>
      <c r="C54" s="95">
        <f t="shared" si="0"/>
        <v>7.0899530728783855E-2</v>
      </c>
      <c r="D54" s="95">
        <f>(B54-(MAX($B$2:B54)))/(MAX($B$2:B54))</f>
        <v>-7.2110909714397695E-2</v>
      </c>
      <c r="E54" s="92">
        <f t="shared" si="1"/>
        <v>17997.401797965682</v>
      </c>
      <c r="F54" s="95">
        <v>6.7837311762143582E-2</v>
      </c>
      <c r="G54" s="95">
        <f>(E54-(MAX($E$2:E54)))/(MAX($E$2:E54))</f>
        <v>-5.8242209559012268E-3</v>
      </c>
    </row>
    <row r="55" spans="1:7" x14ac:dyDescent="0.25">
      <c r="A55" s="90">
        <v>42490</v>
      </c>
      <c r="B55" s="91">
        <v>18649</v>
      </c>
      <c r="C55" s="95">
        <f t="shared" si="0"/>
        <v>-1.5416292698379186E-2</v>
      </c>
      <c r="D55" s="95">
        <f>(B55-(MAX($B$2:B55)))/(MAX($B$2:B55))</f>
        <v>-8.6415519521873319E-2</v>
      </c>
      <c r="E55" s="92">
        <f t="shared" si="1"/>
        <v>18067.19609118365</v>
      </c>
      <c r="F55" s="95">
        <v>3.8780205054853578E-3</v>
      </c>
      <c r="G55" s="95">
        <f>(E55-(MAX($E$2:E55)))/(MAX($E$2:E55))</f>
        <v>-1.968786898711411E-3</v>
      </c>
    </row>
    <row r="56" spans="1:7" x14ac:dyDescent="0.25">
      <c r="A56" s="90">
        <v>42521</v>
      </c>
      <c r="B56" s="91">
        <v>19940</v>
      </c>
      <c r="C56" s="95">
        <f t="shared" si="0"/>
        <v>6.9226231969542695E-2</v>
      </c>
      <c r="D56" s="95">
        <f>(B56-(MAX($B$2:B56)))/(MAX($B$2:B56))</f>
        <v>-2.3171508352520454E-2</v>
      </c>
      <c r="E56" s="92">
        <f t="shared" si="1"/>
        <v>18391.632679231487</v>
      </c>
      <c r="F56" s="95">
        <v>1.7957218508640294E-2</v>
      </c>
      <c r="G56" s="95">
        <f>(E56-(MAX($E$2:E56)))/(MAX($E$2:E56))</f>
        <v>0</v>
      </c>
    </row>
    <row r="57" spans="1:7" x14ac:dyDescent="0.25">
      <c r="A57" s="90">
        <v>42551</v>
      </c>
      <c r="B57" s="91">
        <v>20147</v>
      </c>
      <c r="C57" s="95">
        <f t="shared" si="0"/>
        <v>1.0381143430290951E-2</v>
      </c>
      <c r="D57" s="95">
        <f>(B57-(MAX($B$2:B57)))/(MAX($B$2:B57))</f>
        <v>-1.3030911673933278E-2</v>
      </c>
      <c r="E57" s="92">
        <f t="shared" si="1"/>
        <v>18439.308408154015</v>
      </c>
      <c r="F57" s="95">
        <v>2.5922510390481435E-3</v>
      </c>
      <c r="G57" s="95">
        <f>(E57-(MAX($E$2:E57)))/(MAX($E$2:E57))</f>
        <v>0</v>
      </c>
    </row>
    <row r="58" spans="1:7" x14ac:dyDescent="0.25">
      <c r="A58" s="90">
        <v>42582</v>
      </c>
      <c r="B58" s="91">
        <v>21122</v>
      </c>
      <c r="C58" s="95">
        <f t="shared" si="0"/>
        <v>4.839430188117344E-2</v>
      </c>
      <c r="D58" s="95">
        <f>(B58-(MAX($B$2:B58)))/(MAX($B$2:B58))</f>
        <v>0</v>
      </c>
      <c r="E58" s="92">
        <f t="shared" si="1"/>
        <v>19119.12898723449</v>
      </c>
      <c r="F58" s="95">
        <v>3.6868008497534133E-2</v>
      </c>
      <c r="G58" s="95">
        <f>(E58-(MAX($E$2:E58)))/(MAX($E$2:E58))</f>
        <v>0</v>
      </c>
    </row>
    <row r="59" spans="1:7" x14ac:dyDescent="0.25">
      <c r="A59" s="90">
        <v>42613</v>
      </c>
      <c r="B59" s="91">
        <v>20768</v>
      </c>
      <c r="C59" s="95">
        <f t="shared" si="0"/>
        <v>-1.6759776536312887E-2</v>
      </c>
      <c r="D59" s="95">
        <f>(B59-(MAX($B$2:B59)))/(MAX($B$2:B59))</f>
        <v>-1.6759776536312849E-2</v>
      </c>
      <c r="E59" s="92">
        <f t="shared" si="1"/>
        <v>19145.98724387895</v>
      </c>
      <c r="F59" s="95">
        <v>1.4047845308431395E-3</v>
      </c>
      <c r="G59" s="95">
        <f>(E59-(MAX($E$2:E59)))/(MAX($E$2:E59))</f>
        <v>0</v>
      </c>
    </row>
    <row r="60" spans="1:7" x14ac:dyDescent="0.25">
      <c r="A60" s="90">
        <v>42643</v>
      </c>
      <c r="B60" s="91">
        <v>21073</v>
      </c>
      <c r="C60" s="95">
        <f t="shared" si="0"/>
        <v>1.4686055469953718E-2</v>
      </c>
      <c r="D60" s="95">
        <f>(B60-(MAX($B$2:B60)))/(MAX($B$2:B60))</f>
        <v>-2.3198560742353942E-3</v>
      </c>
      <c r="E60" s="92">
        <f t="shared" si="1"/>
        <v>19149.565246926744</v>
      </c>
      <c r="F60" s="95">
        <v>1.8688004970535133E-4</v>
      </c>
      <c r="G60" s="95">
        <f>(E60-(MAX($E$2:E60)))/(MAX($E$2:E60))</f>
        <v>0</v>
      </c>
    </row>
    <row r="61" spans="1:7" x14ac:dyDescent="0.25">
      <c r="A61" s="90">
        <v>42674</v>
      </c>
      <c r="B61" s="91">
        <v>20841</v>
      </c>
      <c r="C61" s="95">
        <f t="shared" si="0"/>
        <v>-1.1009348455369383E-2</v>
      </c>
      <c r="D61" s="95">
        <f>(B61-(MAX($B$2:B61)))/(MAX($B$2:B61))</f>
        <v>-1.3303664425717262E-2</v>
      </c>
      <c r="E61" s="92">
        <f t="shared" si="1"/>
        <v>18800.268507832556</v>
      </c>
      <c r="F61" s="95">
        <v>-1.8240452699062937E-2</v>
      </c>
      <c r="G61" s="95">
        <f>(E61-(MAX($E$2:E61)))/(MAX($E$2:E61))</f>
        <v>-1.824045269906303E-2</v>
      </c>
    </row>
    <row r="62" spans="1:7" x14ac:dyDescent="0.25">
      <c r="A62" s="90">
        <v>42704</v>
      </c>
      <c r="B62" s="91">
        <v>21377</v>
      </c>
      <c r="C62" s="95">
        <f t="shared" si="0"/>
        <v>2.5718535578906909E-2</v>
      </c>
      <c r="D62" s="95">
        <f>(B62-(MAX($B$2:B62)))/(MAX($B$2:B62))</f>
        <v>0</v>
      </c>
      <c r="E62" s="92">
        <f t="shared" si="1"/>
        <v>19496.538607418464</v>
      </c>
      <c r="F62" s="95">
        <v>3.7035114647209877E-2</v>
      </c>
      <c r="G62" s="95">
        <f>(E62-(MAX($E$2:E62)))/(MAX($E$2:E62))</f>
        <v>0</v>
      </c>
    </row>
    <row r="63" spans="1:7" x14ac:dyDescent="0.25">
      <c r="A63" s="90">
        <v>42735</v>
      </c>
      <c r="B63" s="91">
        <v>21585</v>
      </c>
      <c r="C63" s="95">
        <f t="shared" si="0"/>
        <v>9.7300837348552882E-3</v>
      </c>
      <c r="D63" s="95">
        <f>(B63-(MAX($B$2:B63)))/(MAX($B$2:B63))</f>
        <v>0</v>
      </c>
      <c r="E63" s="92">
        <f t="shared" si="1"/>
        <v>19881.894182422868</v>
      </c>
      <c r="F63" s="95">
        <v>1.9765332850302686E-2</v>
      </c>
      <c r="G63" s="95">
        <f>(E63-(MAX($E$2:E63)))/(MAX($E$2:E63))</f>
        <v>0</v>
      </c>
    </row>
    <row r="64" spans="1:7" x14ac:dyDescent="0.25">
      <c r="A64" s="90">
        <v>42766</v>
      </c>
      <c r="B64" s="91">
        <v>22486</v>
      </c>
      <c r="C64" s="95">
        <f t="shared" si="0"/>
        <v>4.1741950428538344E-2</v>
      </c>
      <c r="D64" s="95">
        <f>(B64-(MAX($B$2:B64)))/(MAX($B$2:B64))</f>
        <v>0</v>
      </c>
      <c r="E64" s="92">
        <f t="shared" si="1"/>
        <v>20258.978529602504</v>
      </c>
      <c r="F64" s="95">
        <v>1.8966218395479073E-2</v>
      </c>
      <c r="G64" s="95">
        <f>(E64-(MAX($E$2:E64)))/(MAX($E$2:E64))</f>
        <v>0</v>
      </c>
    </row>
    <row r="65" spans="1:7" x14ac:dyDescent="0.25">
      <c r="A65" s="90">
        <v>42794</v>
      </c>
      <c r="B65" s="91">
        <v>23302</v>
      </c>
      <c r="C65" s="95">
        <f t="shared" si="0"/>
        <v>3.6289246642355222E-2</v>
      </c>
      <c r="D65" s="95">
        <f>(B65-(MAX($B$2:B65)))/(MAX($B$2:B65))</f>
        <v>0</v>
      </c>
      <c r="E65" s="92">
        <f t="shared" si="1"/>
        <v>21063.425136919061</v>
      </c>
      <c r="F65" s="95">
        <v>3.970815241948622E-2</v>
      </c>
      <c r="G65" s="95">
        <f>(E65-(MAX($E$2:E65)))/(MAX($E$2:E65))</f>
        <v>0</v>
      </c>
    </row>
    <row r="66" spans="1:7" x14ac:dyDescent="0.25">
      <c r="A66" s="90">
        <v>42825</v>
      </c>
      <c r="B66" s="91">
        <v>22876</v>
      </c>
      <c r="C66" s="95">
        <f t="shared" si="0"/>
        <v>-1.8281692558578699E-2</v>
      </c>
      <c r="D66" s="95">
        <f>(B66-(MAX($B$2:B66)))/(MAX($B$2:B66))</f>
        <v>-1.8281692558578661E-2</v>
      </c>
      <c r="E66" s="92">
        <f t="shared" si="1"/>
        <v>21087.960014961063</v>
      </c>
      <c r="F66" s="95">
        <v>1.1648095161407301E-3</v>
      </c>
      <c r="G66" s="95">
        <f>(E66-(MAX($E$2:E66)))/(MAX($E$2:E66))</f>
        <v>0</v>
      </c>
    </row>
    <row r="67" spans="1:7" x14ac:dyDescent="0.25">
      <c r="A67" s="90">
        <v>42855</v>
      </c>
      <c r="B67" s="130">
        <v>23192</v>
      </c>
      <c r="C67" s="95">
        <f t="shared" si="0"/>
        <v>1.381360377688412E-2</v>
      </c>
      <c r="D67" s="95">
        <f>(B67-(MAX($B$2:B67)))/(MAX($B$2:B67))</f>
        <v>-4.7206248390696077E-3</v>
      </c>
      <c r="E67" s="92">
        <f t="shared" si="1"/>
        <v>21304.545368282601</v>
      </c>
      <c r="F67" s="131">
        <v>1.0270569233243876E-2</v>
      </c>
      <c r="G67" s="95">
        <f>(E67-(MAX($E$2:E67)))/(MAX($E$2:E67))</f>
        <v>0</v>
      </c>
    </row>
    <row r="68" spans="1:7" x14ac:dyDescent="0.25">
      <c r="A68" s="90">
        <v>42886</v>
      </c>
      <c r="B68" s="130">
        <v>23996</v>
      </c>
      <c r="C68" s="95">
        <f t="shared" ref="C68:C114" si="9">B68/B67-1</f>
        <v>3.466712659537774E-2</v>
      </c>
      <c r="D68" s="95">
        <f>(B68-(MAX($B$2:B68)))/(MAX($B$2:B68))</f>
        <v>0</v>
      </c>
      <c r="E68" s="92">
        <f t="shared" si="1"/>
        <v>21604.354143144341</v>
      </c>
      <c r="F68" s="131">
        <v>1.40725262932897E-2</v>
      </c>
      <c r="G68" s="95">
        <f>(E68-(MAX($E$2:E68)))/(MAX($E$2:E68))</f>
        <v>0</v>
      </c>
    </row>
    <row r="69" spans="1:7" x14ac:dyDescent="0.25">
      <c r="A69" s="90">
        <v>42916</v>
      </c>
      <c r="B69" s="130">
        <v>23923</v>
      </c>
      <c r="C69" s="95">
        <f t="shared" si="9"/>
        <v>-3.0421736956159906E-3</v>
      </c>
      <c r="D69" s="95">
        <f>(B69-(MAX($B$2:B69)))/(MAX($B$2:B69))</f>
        <v>-3.042173695615936E-3</v>
      </c>
      <c r="E69" s="92">
        <f t="shared" ref="E69:E114" si="10">E68*(1+F69)</f>
        <v>21739.203037231255</v>
      </c>
      <c r="F69" s="131">
        <v>6.2417461403123653E-3</v>
      </c>
      <c r="G69" s="95">
        <f>(E69-(MAX($E$2:E69)))/(MAX($E$2:E69))</f>
        <v>0</v>
      </c>
    </row>
    <row r="70" spans="1:7" x14ac:dyDescent="0.25">
      <c r="A70" s="90">
        <v>42947</v>
      </c>
      <c r="B70" s="130">
        <v>24410</v>
      </c>
      <c r="C70" s="95">
        <f t="shared" si="9"/>
        <v>2.0356978639802792E-2</v>
      </c>
      <c r="D70" s="95">
        <f>(B70-(MAX($B$2:B70)))/(MAX($B$2:B70))</f>
        <v>0</v>
      </c>
      <c r="E70" s="92">
        <f t="shared" si="10"/>
        <v>22186.221080345011</v>
      </c>
      <c r="F70" s="131">
        <v>2.0562761309518951E-2</v>
      </c>
      <c r="G70" s="95">
        <f>(E70-(MAX($E$2:E70)))/(MAX($E$2:E70))</f>
        <v>0</v>
      </c>
    </row>
    <row r="71" spans="1:7" x14ac:dyDescent="0.25">
      <c r="A71" s="90">
        <v>42978</v>
      </c>
      <c r="B71" s="130">
        <v>24666</v>
      </c>
      <c r="C71" s="95">
        <f t="shared" si="9"/>
        <v>1.048750512085217E-2</v>
      </c>
      <c r="D71" s="95">
        <f>(B71-(MAX($B$2:B71)))/(MAX($B$2:B71))</f>
        <v>0</v>
      </c>
      <c r="E71" s="92">
        <f t="shared" si="10"/>
        <v>22254.156670681012</v>
      </c>
      <c r="F71" s="131">
        <v>3.0620622633290573E-3</v>
      </c>
      <c r="G71" s="95">
        <f>(E71-(MAX($E$2:E71)))/(MAX($E$2:E71))</f>
        <v>0</v>
      </c>
    </row>
    <row r="72" spans="1:7" x14ac:dyDescent="0.25">
      <c r="A72" s="90">
        <v>43008</v>
      </c>
      <c r="B72" s="130">
        <v>25288</v>
      </c>
      <c r="C72" s="95">
        <f t="shared" si="9"/>
        <v>2.5216897753993273E-2</v>
      </c>
      <c r="D72" s="95">
        <f>(B72-(MAX($B$2:B72)))/(MAX($B$2:B72))</f>
        <v>0</v>
      </c>
      <c r="E72" s="92">
        <f t="shared" si="10"/>
        <v>22713.20981495552</v>
      </c>
      <c r="F72" s="131">
        <v>2.0627748382813005E-2</v>
      </c>
      <c r="G72" s="95">
        <f>(E72-(MAX($E$2:E72)))/(MAX($E$2:E72))</f>
        <v>0</v>
      </c>
    </row>
    <row r="73" spans="1:7" x14ac:dyDescent="0.25">
      <c r="A73" s="90">
        <f>EOMONTH(A72,1)</f>
        <v>43039</v>
      </c>
      <c r="B73" s="130">
        <v>26481</v>
      </c>
      <c r="C73" s="95">
        <f t="shared" si="9"/>
        <v>4.7176526415691145E-2</v>
      </c>
      <c r="D73" s="95">
        <f>(B73-(MAX($B$2:B73)))/(MAX($B$2:B73))</f>
        <v>0</v>
      </c>
      <c r="E73" s="92">
        <f t="shared" si="10"/>
        <v>23243.218941749219</v>
      </c>
      <c r="F73" s="131">
        <v>2.3334840434781512E-2</v>
      </c>
      <c r="G73" s="95">
        <f>(E73-(MAX($E$2:E73)))/(MAX($E$2:E73))</f>
        <v>0</v>
      </c>
    </row>
    <row r="74" spans="1:7" x14ac:dyDescent="0.25">
      <c r="A74" s="90">
        <f t="shared" ref="A74:A114" si="11">EOMONTH(A73,1)</f>
        <v>43069</v>
      </c>
      <c r="B74" s="130">
        <v>27285</v>
      </c>
      <c r="C74" s="95">
        <f t="shared" si="9"/>
        <v>3.0361391186133346E-2</v>
      </c>
      <c r="D74" s="95">
        <f>(B74-(MAX($B$2:B74)))/(MAX($B$2:B74))</f>
        <v>0</v>
      </c>
      <c r="E74" s="92">
        <f t="shared" si="10"/>
        <v>23956.077964556709</v>
      </c>
      <c r="F74" s="131">
        <v>3.0669548163445581E-2</v>
      </c>
      <c r="G74" s="95">
        <f>(E74-(MAX($E$2:E74)))/(MAX($E$2:E74))</f>
        <v>0</v>
      </c>
    </row>
    <row r="75" spans="1:7" x14ac:dyDescent="0.25">
      <c r="A75" s="90">
        <f t="shared" si="11"/>
        <v>43100</v>
      </c>
      <c r="B75" s="130">
        <v>27385</v>
      </c>
      <c r="C75" s="95">
        <f t="shared" si="9"/>
        <v>3.6650174088326271E-3</v>
      </c>
      <c r="D75" s="95">
        <f>(B75-(MAX($B$2:B75)))/(MAX($B$2:B75))</f>
        <v>0</v>
      </c>
      <c r="E75" s="92">
        <f t="shared" si="10"/>
        <v>24222.430087542994</v>
      </c>
      <c r="F75" s="131">
        <v>1.1118352652732089E-2</v>
      </c>
      <c r="G75" s="95">
        <f>(E75-(MAX($E$2:E75)))/(MAX($E$2:E75))</f>
        <v>0</v>
      </c>
    </row>
    <row r="76" spans="1:7" x14ac:dyDescent="0.25">
      <c r="A76" s="90">
        <f t="shared" si="11"/>
        <v>43131</v>
      </c>
      <c r="B76" s="130">
        <v>28893</v>
      </c>
      <c r="C76" s="95">
        <f t="shared" si="9"/>
        <v>5.5066642322439296E-2</v>
      </c>
      <c r="D76" s="95">
        <f>(B76-(MAX($B$2:B76)))/(MAX($B$2:B76))</f>
        <v>0</v>
      </c>
      <c r="E76" s="92">
        <f t="shared" si="10"/>
        <v>25609.254775352758</v>
      </c>
      <c r="F76" s="131">
        <v>5.7253738902232287E-2</v>
      </c>
      <c r="G76" s="95">
        <f>(E76-(MAX($E$2:E76)))/(MAX($E$2:E76))</f>
        <v>0</v>
      </c>
    </row>
    <row r="77" spans="1:7" x14ac:dyDescent="0.25">
      <c r="A77" s="90">
        <f t="shared" si="11"/>
        <v>43159</v>
      </c>
      <c r="B77" s="130">
        <v>27734</v>
      </c>
      <c r="C77" s="95">
        <f t="shared" si="9"/>
        <v>-4.0113522306441052E-2</v>
      </c>
      <c r="D77" s="95">
        <f>(B77-(MAX($B$2:B77)))/(MAX($B$2:B77))</f>
        <v>-4.0113522306441003E-2</v>
      </c>
      <c r="E77" s="92">
        <f t="shared" si="10"/>
        <v>24665.405451888466</v>
      </c>
      <c r="F77" s="131">
        <v>-3.6855790289246793E-2</v>
      </c>
      <c r="G77" s="95">
        <f>(E77-(MAX($E$2:E77)))/(MAX($E$2:E77))</f>
        <v>-3.6855790289246744E-2</v>
      </c>
    </row>
    <row r="78" spans="1:7" x14ac:dyDescent="0.25">
      <c r="A78" s="90">
        <f t="shared" si="11"/>
        <v>43190</v>
      </c>
      <c r="B78" s="130">
        <v>27223</v>
      </c>
      <c r="C78" s="95">
        <f t="shared" si="9"/>
        <v>-1.8425037859666871E-2</v>
      </c>
      <c r="D78" s="95">
        <f>(B78-(MAX($B$2:B78)))/(MAX($B$2:B78))</f>
        <v>-5.7799466998927074E-2</v>
      </c>
      <c r="E78" s="92">
        <f t="shared" si="10"/>
        <v>24038.557904944129</v>
      </c>
      <c r="F78" s="131">
        <v>-2.5414037817746205E-2</v>
      </c>
      <c r="G78" s="95">
        <f>(E78-(MAX($E$2:E78)))/(MAX($E$2:E78))</f>
        <v>-6.1333173658779092E-2</v>
      </c>
    </row>
    <row r="79" spans="1:7" x14ac:dyDescent="0.25">
      <c r="A79" s="90">
        <f t="shared" si="11"/>
        <v>43220</v>
      </c>
      <c r="B79" s="130">
        <v>27410</v>
      </c>
      <c r="C79" s="95">
        <f t="shared" si="9"/>
        <v>6.8691914924878805E-3</v>
      </c>
      <c r="D79" s="95">
        <f>(B79-(MAX($B$2:B79)))/(MAX($B$2:B79))</f>
        <v>-5.1327311113418476E-2</v>
      </c>
      <c r="E79" s="92">
        <f t="shared" si="10"/>
        <v>24130.796035461884</v>
      </c>
      <c r="F79" s="131">
        <v>3.8370908472336041E-3</v>
      </c>
      <c r="G79" s="95">
        <f>(E79-(MAX($E$2:E79)))/(MAX($E$2:E79))</f>
        <v>-5.7731423770823423E-2</v>
      </c>
    </row>
    <row r="80" spans="1:7" x14ac:dyDescent="0.25">
      <c r="A80" s="90">
        <f t="shared" si="11"/>
        <v>43251</v>
      </c>
      <c r="B80" s="130">
        <v>28457</v>
      </c>
      <c r="C80" s="95">
        <f t="shared" si="9"/>
        <v>3.819773805180593E-2</v>
      </c>
      <c r="D80" s="95">
        <f>(B80-(MAX($B$2:B80)))/(MAX($B$2:B80))</f>
        <v>-1.509016024642647E-2</v>
      </c>
      <c r="E80" s="92">
        <f t="shared" si="10"/>
        <v>24711.919491509765</v>
      </c>
      <c r="F80" s="131">
        <v>2.4082233142822096E-2</v>
      </c>
      <c r="G80" s="95">
        <f>(E80-(MAX($E$2:E80)))/(MAX($E$2:E80))</f>
        <v>-3.5039492234917341E-2</v>
      </c>
    </row>
    <row r="81" spans="1:7" x14ac:dyDescent="0.25">
      <c r="A81" s="90">
        <f t="shared" si="11"/>
        <v>43281</v>
      </c>
      <c r="B81" s="130">
        <v>28058</v>
      </c>
      <c r="C81" s="95">
        <f t="shared" si="9"/>
        <v>-1.4021154724672358E-2</v>
      </c>
      <c r="D81" s="95">
        <f>(B81-(MAX($B$2:B81)))/(MAX($B$2:B81))</f>
        <v>-2.8899733499463537E-2</v>
      </c>
      <c r="E81" s="92">
        <f t="shared" si="10"/>
        <v>24864.007854826948</v>
      </c>
      <c r="F81" s="131">
        <v>6.154453658261394E-3</v>
      </c>
      <c r="G81" s="95">
        <f>(E81-(MAX($E$2:E81)))/(MAX($E$2:E81))</f>
        <v>-2.9100687507824755E-2</v>
      </c>
    </row>
    <row r="82" spans="1:7" x14ac:dyDescent="0.25">
      <c r="A82" s="90">
        <f t="shared" si="11"/>
        <v>43312</v>
      </c>
      <c r="B82" s="130">
        <v>29267</v>
      </c>
      <c r="C82" s="95">
        <f t="shared" si="9"/>
        <v>4.3089314990377048E-2</v>
      </c>
      <c r="D82" s="95">
        <f>(B82-(MAX($B$2:B82)))/(MAX($B$2:B82))</f>
        <v>0</v>
      </c>
      <c r="E82" s="92">
        <f t="shared" si="10"/>
        <v>25789.316617043591</v>
      </c>
      <c r="F82" s="131">
        <v>3.7214787238615266E-2</v>
      </c>
      <c r="G82" s="95">
        <f>(E82-(MAX($E$2:E82)))/(MAX($E$2:E82))</f>
        <v>0</v>
      </c>
    </row>
    <row r="83" spans="1:7" x14ac:dyDescent="0.25">
      <c r="A83" s="90">
        <f t="shared" si="11"/>
        <v>43343</v>
      </c>
      <c r="B83" s="130">
        <v>30801</v>
      </c>
      <c r="C83" s="95">
        <f t="shared" si="9"/>
        <v>5.2413981617521532E-2</v>
      </c>
      <c r="D83" s="95">
        <f>(B83-(MAX($B$2:B83)))/(MAX($B$2:B83))</f>
        <v>0</v>
      </c>
      <c r="E83" s="92">
        <f t="shared" si="10"/>
        <v>26629.636189982168</v>
      </c>
      <c r="F83" s="131">
        <v>3.2584018623557753E-2</v>
      </c>
      <c r="G83" s="95">
        <f>(E83-(MAX($E$2:E83)))/(MAX($E$2:E83))</f>
        <v>0</v>
      </c>
    </row>
    <row r="84" spans="1:7" x14ac:dyDescent="0.25">
      <c r="A84" s="90">
        <f t="shared" si="11"/>
        <v>43373</v>
      </c>
      <c r="B84" s="130">
        <v>31037</v>
      </c>
      <c r="C84" s="95">
        <f t="shared" si="9"/>
        <v>7.6620888932177333E-3</v>
      </c>
      <c r="D84" s="95">
        <f>(B84-(MAX($B$2:B84)))/(MAX($B$2:B84))</f>
        <v>0</v>
      </c>
      <c r="E84" s="92">
        <f t="shared" si="10"/>
        <v>26781.213410006811</v>
      </c>
      <c r="F84" s="131">
        <v>5.6920499755706011E-3</v>
      </c>
      <c r="G84" s="95">
        <f>(E84-(MAX($E$2:E84)))/(MAX($E$2:E84))</f>
        <v>0</v>
      </c>
    </row>
    <row r="85" spans="1:7" x14ac:dyDescent="0.25">
      <c r="A85" s="90">
        <f t="shared" si="11"/>
        <v>43404</v>
      </c>
      <c r="B85" s="130">
        <v>28220</v>
      </c>
      <c r="C85" s="95">
        <f t="shared" si="9"/>
        <v>-9.0762638141572927E-2</v>
      </c>
      <c r="D85" s="95">
        <f>(B85-(MAX($B$2:B85)))/(MAX($B$2:B85))</f>
        <v>-9.0762638141572954E-2</v>
      </c>
      <c r="E85" s="92">
        <f t="shared" si="10"/>
        <v>24950.716344270844</v>
      </c>
      <c r="F85" s="131">
        <v>-6.8350042162466096E-2</v>
      </c>
      <c r="G85" s="95">
        <f>(E85-(MAX($E$2:E85)))/(MAX($E$2:E85))</f>
        <v>-6.835004216246604E-2</v>
      </c>
    </row>
    <row r="86" spans="1:7" x14ac:dyDescent="0.25">
      <c r="A86" s="90">
        <f t="shared" si="11"/>
        <v>43434</v>
      </c>
      <c r="B86" s="130">
        <v>28370</v>
      </c>
      <c r="C86" s="95">
        <f t="shared" si="9"/>
        <v>5.3153791637137182E-3</v>
      </c>
      <c r="D86" s="95">
        <f>(B86-(MAX($B$2:B86)))/(MAX($B$2:B86))</f>
        <v>-8.5929696813480685E-2</v>
      </c>
      <c r="E86" s="92">
        <f t="shared" si="10"/>
        <v>25459.164517633701</v>
      </c>
      <c r="F86" s="131">
        <v>2.0378099223576251E-2</v>
      </c>
      <c r="G86" s="95">
        <f>(E86-(MAX($E$2:E86)))/(MAX($E$2:E86))</f>
        <v>-4.9364786880012161E-2</v>
      </c>
    </row>
    <row r="87" spans="1:7" x14ac:dyDescent="0.25">
      <c r="A87" s="90">
        <f t="shared" si="11"/>
        <v>43465</v>
      </c>
      <c r="B87" s="130">
        <v>26275</v>
      </c>
      <c r="C87" s="95">
        <f t="shared" si="9"/>
        <v>-7.3845611561508595E-2</v>
      </c>
      <c r="D87" s="95">
        <f>(B87-(MAX($B$2:B87)))/(MAX($B$2:B87))</f>
        <v>-0.15342977736250282</v>
      </c>
      <c r="E87" s="92">
        <f t="shared" si="10"/>
        <v>23160.460195929529</v>
      </c>
      <c r="F87" s="131">
        <v>-9.028985692409619E-2</v>
      </c>
      <c r="G87" s="95">
        <f>(E87-(MAX($E$2:E87)))/(MAX($E$2:E87))</f>
        <v>-0.13519750425962351</v>
      </c>
    </row>
    <row r="88" spans="1:7" x14ac:dyDescent="0.25">
      <c r="A88" s="90">
        <f t="shared" si="11"/>
        <v>43496</v>
      </c>
      <c r="B88" s="130">
        <v>27550</v>
      </c>
      <c r="C88" s="95">
        <f t="shared" si="9"/>
        <v>4.8525214081826862E-2</v>
      </c>
      <c r="D88" s="95">
        <f>(B88-(MAX($B$2:B88)))/(MAX($B$2:B88))</f>
        <v>-0.11234977607371846</v>
      </c>
      <c r="E88" s="92">
        <f t="shared" si="10"/>
        <v>25016.421491148481</v>
      </c>
      <c r="F88" s="131">
        <v>8.0134905762586639E-2</v>
      </c>
      <c r="G88" s="95">
        <f>(E88-(MAX($E$2:E88)))/(MAX($E$2:E88))</f>
        <v>-6.589663776021866E-2</v>
      </c>
    </row>
    <row r="89" spans="1:7" x14ac:dyDescent="0.25">
      <c r="A89" s="90">
        <f t="shared" si="11"/>
        <v>43524</v>
      </c>
      <c r="B89" s="130">
        <v>28959</v>
      </c>
      <c r="C89" s="95">
        <f t="shared" si="9"/>
        <v>5.1143375680580805E-2</v>
      </c>
      <c r="D89" s="95">
        <f>(B89-(MAX($B$2:B89)))/(MAX($B$2:B89))</f>
        <v>-6.6952347198505013E-2</v>
      </c>
      <c r="E89" s="92">
        <f t="shared" si="10"/>
        <v>25819.659941591755</v>
      </c>
      <c r="F89" s="131">
        <v>3.2108447274422636E-2</v>
      </c>
      <c r="G89" s="95">
        <f>(E89-(MAX($E$2:E89)))/(MAX($E$2:E89))</f>
        <v>-3.5904029204881747E-2</v>
      </c>
    </row>
    <row r="90" spans="1:7" x14ac:dyDescent="0.25">
      <c r="A90" s="90">
        <f t="shared" si="11"/>
        <v>43555</v>
      </c>
      <c r="B90" s="130">
        <v>29151</v>
      </c>
      <c r="C90" s="95">
        <f t="shared" si="9"/>
        <v>6.6300631927898035E-3</v>
      </c>
      <c r="D90" s="95">
        <f>(B90-(MAX($B$2:B90)))/(MAX($B$2:B90))</f>
        <v>-6.0766182298546897E-2</v>
      </c>
      <c r="E90" s="92">
        <f t="shared" si="10"/>
        <v>26321.37031700747</v>
      </c>
      <c r="F90" s="131">
        <v>1.9431331650016537E-2</v>
      </c>
      <c r="G90" s="95">
        <f>(E90-(MAX($E$2:E90)))/(MAX($E$2:E90))</f>
        <v>-1.7170360653917215E-2</v>
      </c>
    </row>
    <row r="91" spans="1:7" x14ac:dyDescent="0.25">
      <c r="A91" s="90">
        <f t="shared" si="11"/>
        <v>43585</v>
      </c>
      <c r="B91" s="130">
        <v>29641</v>
      </c>
      <c r="C91" s="95">
        <f t="shared" si="9"/>
        <v>1.6809028849782193E-2</v>
      </c>
      <c r="D91" s="95">
        <f>(B91-(MAX($B$2:B91)))/(MAX($B$2:B91))</f>
        <v>-4.4978573960112123E-2</v>
      </c>
      <c r="E91" s="92">
        <f t="shared" si="10"/>
        <v>27387.104081956935</v>
      </c>
      <c r="F91" s="131">
        <v>4.0489296420135323E-2</v>
      </c>
      <c r="G91" s="95">
        <f>(E91-(MAX($E$2:E91)))/(MAX($E$2:E91))</f>
        <v>0</v>
      </c>
    </row>
    <row r="92" spans="1:7" x14ac:dyDescent="0.25">
      <c r="A92" s="90">
        <f t="shared" si="11"/>
        <v>43616</v>
      </c>
      <c r="B92" s="130">
        <v>27713</v>
      </c>
      <c r="C92" s="95">
        <f t="shared" si="9"/>
        <v>-6.5045038966296653E-2</v>
      </c>
      <c r="D92" s="95">
        <f>(B92-(MAX($B$2:B92)))/(MAX($B$2:B92))</f>
        <v>-0.10709797983052485</v>
      </c>
      <c r="E92" s="92">
        <f t="shared" si="10"/>
        <v>25646.707638424457</v>
      </c>
      <c r="F92" s="131">
        <v>-6.3548027506824978E-2</v>
      </c>
      <c r="G92" s="95">
        <f>(E92-(MAX($E$2:E92)))/(MAX($E$2:E92))</f>
        <v>-6.3548027506824978E-2</v>
      </c>
    </row>
    <row r="93" spans="1:7" x14ac:dyDescent="0.25">
      <c r="A93" s="90">
        <f t="shared" si="11"/>
        <v>43646</v>
      </c>
      <c r="B93" s="130">
        <v>28914</v>
      </c>
      <c r="C93" s="95">
        <f t="shared" si="9"/>
        <v>4.3337062028650841E-2</v>
      </c>
      <c r="D93" s="95">
        <f>(B93-(MAX($B$2:B93)))/(MAX($B$2:B93))</f>
        <v>-6.8402229596932693E-2</v>
      </c>
      <c r="E93" s="92">
        <f t="shared" si="10"/>
        <v>27454.203255996043</v>
      </c>
      <c r="F93" s="131">
        <v>7.0476711594105623E-2</v>
      </c>
      <c r="G93" s="95">
        <f>(E93-(MAX($E$2:E93)))/(MAX($E$2:E93))</f>
        <v>0</v>
      </c>
    </row>
    <row r="94" spans="1:7" x14ac:dyDescent="0.25">
      <c r="A94" s="90">
        <f t="shared" si="11"/>
        <v>43677</v>
      </c>
      <c r="B94" s="130">
        <v>29270</v>
      </c>
      <c r="C94" s="95">
        <f t="shared" si="9"/>
        <v>1.2312374628207889E-2</v>
      </c>
      <c r="D94" s="95">
        <f>(B94-(MAX($B$2:B94)))/(MAX($B$2:B94))</f>
        <v>-5.6932048844927023E-2</v>
      </c>
      <c r="E94" s="92">
        <f t="shared" si="10"/>
        <v>27848.80587783824</v>
      </c>
      <c r="F94" s="131">
        <v>1.4373122328946719E-2</v>
      </c>
      <c r="G94" s="95">
        <f>(E94-(MAX($E$2:E94)))/(MAX($E$2:E94))</f>
        <v>0</v>
      </c>
    </row>
    <row r="95" spans="1:7" x14ac:dyDescent="0.25">
      <c r="A95" s="90">
        <f t="shared" si="11"/>
        <v>43708</v>
      </c>
      <c r="B95" s="130">
        <v>28232</v>
      </c>
      <c r="C95" s="95">
        <f t="shared" si="9"/>
        <v>-3.5462931329005798E-2</v>
      </c>
      <c r="D95" s="95">
        <f>(B95-(MAX($B$2:B95)))/(MAX($B$2:B95))</f>
        <v>-9.0376002835325583E-2</v>
      </c>
      <c r="E95" s="92">
        <f t="shared" si="10"/>
        <v>27407.642748802693</v>
      </c>
      <c r="F95" s="131">
        <v>-1.5841366088397368E-2</v>
      </c>
      <c r="G95" s="95">
        <f>(E95-(MAX($E$2:E95)))/(MAX($E$2:E95))</f>
        <v>-1.5841366088397337E-2</v>
      </c>
    </row>
    <row r="96" spans="1:7" x14ac:dyDescent="0.25">
      <c r="A96" s="90">
        <f t="shared" si="11"/>
        <v>43738</v>
      </c>
      <c r="B96" s="130">
        <v>27550</v>
      </c>
      <c r="C96" s="95">
        <f t="shared" si="9"/>
        <v>-2.4156984981581142E-2</v>
      </c>
      <c r="D96" s="95">
        <f>(B96-(MAX($B$2:B96)))/(MAX($B$2:B96))</f>
        <v>-0.11234977607371846</v>
      </c>
      <c r="E96" s="92">
        <f t="shared" si="10"/>
        <v>27920.458873938183</v>
      </c>
      <c r="F96" s="131">
        <v>1.8710697955149458E-2</v>
      </c>
      <c r="G96" s="95">
        <f>(E96-(MAX($E$2:E96)))/(MAX($E$2:E96))</f>
        <v>0</v>
      </c>
    </row>
    <row r="97" spans="1:7" x14ac:dyDescent="0.25">
      <c r="A97" s="90">
        <f t="shared" si="11"/>
        <v>43769</v>
      </c>
      <c r="B97" s="130">
        <v>27565</v>
      </c>
      <c r="C97" s="95">
        <f t="shared" si="9"/>
        <v>5.444646098002881E-4</v>
      </c>
      <c r="D97" s="95">
        <f>(B97-(MAX($B$2:B97)))/(MAX($B$2:B97))</f>
        <v>-0.11186648194090924</v>
      </c>
      <c r="E97" s="92">
        <f t="shared" si="10"/>
        <v>28525.187856587072</v>
      </c>
      <c r="F97" s="131">
        <v>2.1658991543773043E-2</v>
      </c>
      <c r="G97" s="95">
        <f>(E97-(MAX($E$2:E97)))/(MAX($E$2:E97))</f>
        <v>0</v>
      </c>
    </row>
    <row r="98" spans="1:7" x14ac:dyDescent="0.25">
      <c r="A98" s="90">
        <f t="shared" si="11"/>
        <v>43799</v>
      </c>
      <c r="B98" s="130">
        <v>28736</v>
      </c>
      <c r="C98" s="95">
        <f t="shared" si="9"/>
        <v>4.2481407582078745E-2</v>
      </c>
      <c r="D98" s="95">
        <f>(B98-(MAX($B$2:B98)))/(MAX($B$2:B98))</f>
        <v>-7.4137319972935531E-2</v>
      </c>
      <c r="E98" s="92">
        <f t="shared" si="10"/>
        <v>29560.624764560438</v>
      </c>
      <c r="F98" s="131">
        <v>3.6299039052051674E-2</v>
      </c>
      <c r="G98" s="95">
        <f>(E98-(MAX($E$2:E98)))/(MAX($E$2:E98))</f>
        <v>0</v>
      </c>
    </row>
    <row r="99" spans="1:7" x14ac:dyDescent="0.25">
      <c r="A99" s="90">
        <f t="shared" si="11"/>
        <v>43830</v>
      </c>
      <c r="B99" s="130">
        <v>29201</v>
      </c>
      <c r="C99" s="95">
        <f t="shared" si="9"/>
        <v>1.6181792873051215E-2</v>
      </c>
      <c r="D99" s="95">
        <f>(B99-(MAX($B$2:B99)))/(MAX($B$2:B99))</f>
        <v>-5.9155201855849472E-2</v>
      </c>
      <c r="E99" s="92">
        <f t="shared" si="10"/>
        <v>30452.848615478015</v>
      </c>
      <c r="F99" s="131">
        <v>3.0182848232194415E-2</v>
      </c>
      <c r="G99" s="95">
        <f>(E99-(MAX($E$2:E99)))/(MAX($E$2:E99))</f>
        <v>0</v>
      </c>
    </row>
    <row r="100" spans="1:7" x14ac:dyDescent="0.25">
      <c r="A100" s="90">
        <f t="shared" si="11"/>
        <v>43861</v>
      </c>
      <c r="B100" s="130">
        <v>29869</v>
      </c>
      <c r="C100" s="95">
        <f t="shared" si="9"/>
        <v>2.2875928906544329E-2</v>
      </c>
      <c r="D100" s="95">
        <f>(B100-(MAX($B$2:B100)))/(MAX($B$2:B100))</f>
        <v>-3.7632503141411866E-2</v>
      </c>
      <c r="E100" s="92">
        <f t="shared" si="10"/>
        <v>30440.906449461359</v>
      </c>
      <c r="F100" s="131">
        <v>-3.9215267403869269E-4</v>
      </c>
      <c r="G100" s="95">
        <f>(E100-(MAX($E$2:E100)))/(MAX($E$2:E100))</f>
        <v>-3.9215267403869887E-4</v>
      </c>
    </row>
    <row r="101" spans="1:7" x14ac:dyDescent="0.25">
      <c r="A101" s="90">
        <f t="shared" si="11"/>
        <v>43890</v>
      </c>
      <c r="B101" s="130">
        <v>27093</v>
      </c>
      <c r="C101" s="95">
        <f t="shared" si="9"/>
        <v>-9.2939167698952052E-2</v>
      </c>
      <c r="D101" s="95">
        <f>(B101-(MAX($B$2:B101)))/(MAX($B$2:B101))</f>
        <v>-0.12707413731997294</v>
      </c>
      <c r="E101" s="92">
        <f t="shared" si="10"/>
        <v>27935.049691561646</v>
      </c>
      <c r="F101" s="131">
        <v>-8.2318729964890869E-2</v>
      </c>
      <c r="G101" s="95">
        <f>(E101-(MAX($E$2:E101)))/(MAX($E$2:E101))</f>
        <v>-8.2678601128850338E-2</v>
      </c>
    </row>
    <row r="102" spans="1:7" x14ac:dyDescent="0.25">
      <c r="A102" s="90">
        <f t="shared" si="11"/>
        <v>43921</v>
      </c>
      <c r="B102" s="130">
        <v>23946</v>
      </c>
      <c r="C102" s="95">
        <f t="shared" si="9"/>
        <v>-0.11615546451112835</v>
      </c>
      <c r="D102" s="95">
        <f>(B102-(MAX($B$2:B102)))/(MAX($B$2:B102))</f>
        <v>-0.2284692463833489</v>
      </c>
      <c r="E102" s="92">
        <f t="shared" si="10"/>
        <v>24484.693064188948</v>
      </c>
      <c r="F102" s="131">
        <v>-0.12351353104680352</v>
      </c>
      <c r="G102" s="95">
        <f>(E102-(MAX($E$2:E102)))/(MAX($E$2:E102))</f>
        <v>-0.19598020620821929</v>
      </c>
    </row>
    <row r="103" spans="1:7" x14ac:dyDescent="0.25">
      <c r="A103" s="90">
        <f t="shared" si="11"/>
        <v>43951</v>
      </c>
      <c r="B103" s="130">
        <v>26573</v>
      </c>
      <c r="C103" s="95">
        <f t="shared" si="9"/>
        <v>0.1097051699657563</v>
      </c>
      <c r="D103" s="95">
        <f>(B103-(MAX($B$2:B103)))/(MAX($B$2:B103))</f>
        <v>-0.14382833392402616</v>
      </c>
      <c r="E103" s="92">
        <f t="shared" si="10"/>
        <v>27623.484620971449</v>
      </c>
      <c r="F103" s="131">
        <v>0.12819403324982925</v>
      </c>
      <c r="G103" s="95">
        <f>(E103-(MAX($E$2:E103)))/(MAX($E$2:E103))</f>
        <v>-9.2909666029354937E-2</v>
      </c>
    </row>
    <row r="104" spans="1:7" x14ac:dyDescent="0.25">
      <c r="A104" s="90">
        <f t="shared" si="11"/>
        <v>43982</v>
      </c>
      <c r="B104" s="130">
        <v>28578</v>
      </c>
      <c r="C104" s="95">
        <f t="shared" si="9"/>
        <v>7.5452527001091285E-2</v>
      </c>
      <c r="D104" s="95">
        <f>(B104-(MAX($B$2:B104)))/(MAX($B$2:B104))</f>
        <v>-7.9228018171859399E-2</v>
      </c>
      <c r="E104" s="92">
        <f t="shared" si="10"/>
        <v>28939.120988401766</v>
      </c>
      <c r="F104" s="131">
        <v>4.7627458500709929E-2</v>
      </c>
      <c r="G104" s="95">
        <f>(E104-(MAX($E$2:E104)))/(MAX($E$2:E104))</f>
        <v>-4.9707258791772894E-2</v>
      </c>
    </row>
    <row r="105" spans="1:7" x14ac:dyDescent="0.25">
      <c r="A105" s="90">
        <f t="shared" si="11"/>
        <v>44012</v>
      </c>
      <c r="B105" s="130">
        <v>30389</v>
      </c>
      <c r="C105" s="95">
        <f t="shared" si="9"/>
        <v>6.3370424802295489E-2</v>
      </c>
      <c r="D105" s="95">
        <f>(B105-(MAX($B$2:B105)))/(MAX($B$2:B105))</f>
        <v>-2.0878306537358636E-2</v>
      </c>
      <c r="E105" s="92">
        <f t="shared" si="10"/>
        <v>29514.66833580373</v>
      </c>
      <c r="F105" s="131">
        <v>1.9888211104706066E-2</v>
      </c>
      <c r="G105" s="95">
        <f>(E105-(MAX($E$2:E105)))/(MAX($E$2:E105))</f>
        <v>-3.0807636143353891E-2</v>
      </c>
    </row>
    <row r="106" spans="1:7" x14ac:dyDescent="0.25">
      <c r="A106" s="90">
        <f t="shared" si="11"/>
        <v>44043</v>
      </c>
      <c r="B106" s="130">
        <v>31769</v>
      </c>
      <c r="C106" s="95">
        <f t="shared" si="9"/>
        <v>4.5411168514923217E-2</v>
      </c>
      <c r="D106" s="95">
        <f>(B106-(MAX($B$2:B106)))/(MAX($B$2:B106))</f>
        <v>0</v>
      </c>
      <c r="E106" s="92">
        <f t="shared" si="10"/>
        <v>31178.857961175443</v>
      </c>
      <c r="F106" s="131">
        <v>5.6385171143966906E-2</v>
      </c>
      <c r="G106" s="95">
        <f>(E106-(MAX($E$2:E106)))/(MAX($E$2:E106))</f>
        <v>0</v>
      </c>
    </row>
    <row r="107" spans="1:7" x14ac:dyDescent="0.25">
      <c r="A107" s="90">
        <f t="shared" si="11"/>
        <v>44074</v>
      </c>
      <c r="B107" s="130">
        <v>32972</v>
      </c>
      <c r="C107" s="95">
        <f t="shared" si="9"/>
        <v>3.7867103150870385E-2</v>
      </c>
      <c r="D107" s="95">
        <f>(B107-(MAX($B$2:B107)))/(MAX($B$2:B107))</f>
        <v>0</v>
      </c>
      <c r="E107" s="92">
        <f t="shared" si="10"/>
        <v>33419.988961110597</v>
      </c>
      <c r="F107" s="131">
        <v>7.1879829682211405E-2</v>
      </c>
      <c r="G107" s="95">
        <f>(E107-(MAX($E$2:E107)))/(MAX($E$2:E107))</f>
        <v>0</v>
      </c>
    </row>
    <row r="108" spans="1:7" x14ac:dyDescent="0.25">
      <c r="A108" s="90">
        <f t="shared" si="11"/>
        <v>44104</v>
      </c>
      <c r="B108" s="130">
        <v>31443</v>
      </c>
      <c r="C108" s="95">
        <f t="shared" si="9"/>
        <v>-4.6372679849569387E-2</v>
      </c>
      <c r="D108" s="95">
        <f>(B108-(MAX($B$2:B108)))/(MAX($B$2:B108))</f>
        <v>-4.6372679849569332E-2</v>
      </c>
      <c r="E108" s="92">
        <f t="shared" si="10"/>
        <v>32150.12315214879</v>
      </c>
      <c r="F108" s="131">
        <v>-3.7997194147475488E-2</v>
      </c>
      <c r="G108" s="95">
        <f>(E108-(MAX($E$2:E108)))/(MAX($E$2:E108))</f>
        <v>-3.7997194147475502E-2</v>
      </c>
    </row>
    <row r="109" spans="1:7" x14ac:dyDescent="0.25">
      <c r="A109" s="90">
        <f t="shared" si="11"/>
        <v>44135</v>
      </c>
      <c r="B109" s="130">
        <v>30047</v>
      </c>
      <c r="C109" s="95">
        <f t="shared" si="9"/>
        <v>-4.4397799192189003E-2</v>
      </c>
      <c r="D109" s="95">
        <f>(B109-(MAX($B$2:B109)))/(MAX($B$2:B109))</f>
        <v>-8.8711634113793528E-2</v>
      </c>
      <c r="E109" s="92">
        <f t="shared" si="10"/>
        <v>31295.166294014703</v>
      </c>
      <c r="F109" s="131">
        <v>-2.6592646444557833E-2</v>
      </c>
      <c r="G109" s="95">
        <f>(E109-(MAX($E$2:E109)))/(MAX($E$2:E109))</f>
        <v>-6.3579394642184303E-2</v>
      </c>
    </row>
    <row r="110" spans="1:7" x14ac:dyDescent="0.25">
      <c r="A110" s="90">
        <f t="shared" si="11"/>
        <v>44165</v>
      </c>
      <c r="B110" s="130">
        <v>33788</v>
      </c>
      <c r="C110" s="95">
        <f t="shared" si="9"/>
        <v>0.12450494225713049</v>
      </c>
      <c r="D110" s="95">
        <f>(B110-(MAX($B$2:B110)))/(MAX($B$2:B110))</f>
        <v>0</v>
      </c>
      <c r="E110" s="92">
        <f t="shared" si="10"/>
        <v>34720.84864062925</v>
      </c>
      <c r="F110" s="131">
        <v>0.10946362497104611</v>
      </c>
      <c r="G110" s="95">
        <f>(E110-(MAX($E$2:E110)))/(MAX($E$2:E110))</f>
        <v>0</v>
      </c>
    </row>
    <row r="111" spans="1:7" x14ac:dyDescent="0.25">
      <c r="A111" s="90">
        <f t="shared" si="11"/>
        <v>44196</v>
      </c>
      <c r="B111" s="130">
        <v>35332</v>
      </c>
      <c r="C111" s="95">
        <f t="shared" si="9"/>
        <v>4.5696697052207913E-2</v>
      </c>
      <c r="D111" s="95">
        <f>(B111-(MAX($B$2:B111)))/(MAX($B$2:B111))</f>
        <v>0</v>
      </c>
      <c r="E111" s="92">
        <f t="shared" si="10"/>
        <v>36055.815518032054</v>
      </c>
      <c r="F111" s="131">
        <v>3.8448567061827754E-2</v>
      </c>
      <c r="G111" s="95">
        <f>(E111-(MAX($E$2:E111)))/(MAX($E$2:E111))</f>
        <v>0</v>
      </c>
    </row>
    <row r="112" spans="1:7" x14ac:dyDescent="0.25">
      <c r="A112" s="90">
        <f t="shared" si="11"/>
        <v>44227</v>
      </c>
      <c r="B112" s="130">
        <v>35154</v>
      </c>
      <c r="C112" s="95">
        <f t="shared" si="9"/>
        <v>-5.0379259594701686E-3</v>
      </c>
      <c r="D112" s="95">
        <f>(B112-(MAX($B$2:B112)))/(MAX($B$2:B112))</f>
        <v>-5.0379259594701686E-3</v>
      </c>
      <c r="E112" s="92">
        <f t="shared" si="10"/>
        <v>35691.788558598259</v>
      </c>
      <c r="F112" s="131">
        <v>-1.009620651214338E-2</v>
      </c>
      <c r="G112" s="95">
        <f>(E112-(MAX($E$2:E112)))/(MAX($E$2:E112))</f>
        <v>-1.0096206512143368E-2</v>
      </c>
    </row>
    <row r="113" spans="1:7" x14ac:dyDescent="0.25">
      <c r="A113" s="90">
        <f t="shared" si="11"/>
        <v>44255</v>
      </c>
      <c r="B113" s="130">
        <v>36208</v>
      </c>
      <c r="C113" s="95">
        <f t="shared" si="9"/>
        <v>2.9982363315696592E-2</v>
      </c>
      <c r="D113" s="95">
        <f>(B113-(MAX($B$2:B113)))/(MAX($B$2:B113))</f>
        <v>0</v>
      </c>
      <c r="E113" s="92">
        <f t="shared" si="10"/>
        <v>36675.971734601299</v>
      </c>
      <c r="F113" s="131">
        <v>2.7574498666190994E-2</v>
      </c>
      <c r="G113" s="95">
        <f>(E113-(MAX($E$2:E113)))/(MAX($E$2:E113))</f>
        <v>0</v>
      </c>
    </row>
    <row r="114" spans="1:7" x14ac:dyDescent="0.25">
      <c r="A114" s="90">
        <f t="shared" si="11"/>
        <v>44286</v>
      </c>
      <c r="B114" s="130">
        <v>35347</v>
      </c>
      <c r="C114" s="95">
        <f t="shared" si="9"/>
        <v>-2.3779275298276614E-2</v>
      </c>
      <c r="D114" s="95">
        <f>(B114-(MAX($B$2:B114)))/(MAX($B$2:B114))</f>
        <v>-2.3779275298276625E-2</v>
      </c>
      <c r="E114" s="92">
        <f t="shared" si="10"/>
        <v>38282.216297627601</v>
      </c>
      <c r="F114" s="131">
        <v>4.3795555701961586E-2</v>
      </c>
      <c r="G114" s="95">
        <f>(E114-(MAX($E$2:E114)))/(MAX($E$2:E114))</f>
        <v>0</v>
      </c>
    </row>
    <row r="115" spans="1:7" x14ac:dyDescent="0.25">
      <c r="A115" s="90"/>
      <c r="B115" s="132"/>
      <c r="C115" s="50"/>
      <c r="D115" s="50"/>
      <c r="E115" s="50"/>
      <c r="F115" s="50"/>
      <c r="G115" s="95"/>
    </row>
    <row r="116" spans="1:7" x14ac:dyDescent="0.25">
      <c r="A116" s="90"/>
      <c r="B116" s="132"/>
      <c r="C116" s="50"/>
      <c r="D116" s="50"/>
      <c r="E116" s="50"/>
      <c r="F116" s="50"/>
      <c r="G116" s="95"/>
    </row>
    <row r="117" spans="1:7" x14ac:dyDescent="0.25">
      <c r="A117" s="90"/>
      <c r="B117" s="132"/>
      <c r="C117" s="50"/>
      <c r="D117" s="50"/>
      <c r="E117" s="50"/>
      <c r="F117" s="50"/>
      <c r="G117" s="95"/>
    </row>
    <row r="118" spans="1:7" x14ac:dyDescent="0.25">
      <c r="A118" s="90"/>
      <c r="B118" s="132"/>
      <c r="C118" s="50"/>
      <c r="D118" s="50"/>
      <c r="E118" s="50"/>
      <c r="F118" s="50"/>
      <c r="G118" s="95"/>
    </row>
    <row r="119" spans="1:7" x14ac:dyDescent="0.25">
      <c r="A119" s="90"/>
      <c r="B119" s="132"/>
      <c r="C119" s="50"/>
      <c r="D119" s="50"/>
      <c r="E119" s="50"/>
      <c r="F119" s="50"/>
      <c r="G119" s="95"/>
    </row>
    <row r="120" spans="1:7" x14ac:dyDescent="0.25">
      <c r="A120" s="90"/>
      <c r="B120" s="132"/>
      <c r="C120" s="50"/>
      <c r="D120" s="50"/>
      <c r="E120" s="50"/>
      <c r="F120" s="50"/>
      <c r="G120" s="95"/>
    </row>
    <row r="121" spans="1:7" x14ac:dyDescent="0.25">
      <c r="A121" s="90"/>
      <c r="B121" s="132"/>
      <c r="C121" s="50"/>
      <c r="D121" s="50"/>
      <c r="E121" s="50"/>
      <c r="F121" s="50"/>
      <c r="G121" s="95"/>
    </row>
    <row r="122" spans="1:7" x14ac:dyDescent="0.25">
      <c r="A122" s="90"/>
      <c r="B122" s="51"/>
      <c r="C122" s="50"/>
      <c r="D122" s="50"/>
      <c r="E122" s="50"/>
      <c r="F122" s="50"/>
      <c r="G122" s="95"/>
    </row>
    <row r="123" spans="1:7" x14ac:dyDescent="0.25">
      <c r="A123" s="90"/>
      <c r="B123" s="51"/>
      <c r="C123" s="50"/>
      <c r="D123" s="50"/>
      <c r="E123" s="50"/>
      <c r="F123" s="50"/>
      <c r="G123" s="95"/>
    </row>
    <row r="124" spans="1:7" x14ac:dyDescent="0.25">
      <c r="A124" s="90"/>
      <c r="B124" s="51"/>
      <c r="C124" s="50"/>
      <c r="D124" s="50"/>
      <c r="E124" s="50"/>
      <c r="F124" s="50"/>
      <c r="G124" s="95"/>
    </row>
    <row r="125" spans="1:7" x14ac:dyDescent="0.25">
      <c r="A125" s="90"/>
      <c r="B125" s="51"/>
      <c r="C125" s="50"/>
      <c r="D125" s="50"/>
      <c r="E125" s="50"/>
      <c r="F125" s="50"/>
      <c r="G125" s="95"/>
    </row>
    <row r="126" spans="1:7" x14ac:dyDescent="0.25">
      <c r="A126" s="90"/>
      <c r="B126" s="51"/>
      <c r="C126" s="50"/>
      <c r="D126" s="50"/>
      <c r="E126" s="50"/>
      <c r="F126" s="50"/>
      <c r="G126" s="95"/>
    </row>
    <row r="127" spans="1:7" x14ac:dyDescent="0.25">
      <c r="A127" s="90"/>
      <c r="B127" s="51"/>
      <c r="C127" s="50"/>
      <c r="D127" s="50"/>
      <c r="E127" s="50"/>
      <c r="F127" s="50"/>
      <c r="G127" s="95"/>
    </row>
    <row r="128" spans="1:7" x14ac:dyDescent="0.25">
      <c r="A128" s="90"/>
      <c r="B128" s="51"/>
      <c r="C128" s="50"/>
      <c r="D128" s="50"/>
      <c r="E128" s="50"/>
      <c r="F128" s="50"/>
      <c r="G128" s="95"/>
    </row>
    <row r="129" spans="1:7" x14ac:dyDescent="0.25">
      <c r="A129" s="90"/>
      <c r="B129" s="51"/>
      <c r="C129" s="50"/>
      <c r="D129" s="50"/>
      <c r="E129" s="50"/>
      <c r="F129" s="50"/>
      <c r="G129" s="95"/>
    </row>
    <row r="130" spans="1:7" x14ac:dyDescent="0.25">
      <c r="A130" s="90"/>
      <c r="B130" s="51"/>
      <c r="C130" s="50"/>
      <c r="D130" s="50"/>
      <c r="E130" s="50"/>
      <c r="F130" s="50"/>
      <c r="G130" s="95"/>
    </row>
    <row r="131" spans="1:7" x14ac:dyDescent="0.25">
      <c r="A131" s="90"/>
      <c r="B131" s="51"/>
      <c r="C131" s="50"/>
      <c r="D131" s="50"/>
      <c r="E131" s="50"/>
      <c r="F131" s="50"/>
      <c r="G131" s="95"/>
    </row>
    <row r="132" spans="1:7" x14ac:dyDescent="0.25">
      <c r="A132" s="90"/>
      <c r="B132" s="51"/>
      <c r="C132" s="50"/>
      <c r="D132" s="50"/>
      <c r="E132" s="50"/>
      <c r="F132" s="50"/>
      <c r="G132" s="95"/>
    </row>
    <row r="133" spans="1:7" x14ac:dyDescent="0.25">
      <c r="A133" s="90"/>
      <c r="B133" s="51"/>
      <c r="C133" s="50"/>
      <c r="D133" s="50"/>
      <c r="E133" s="50"/>
      <c r="F133" s="50"/>
      <c r="G133" s="95"/>
    </row>
    <row r="134" spans="1:7" x14ac:dyDescent="0.25">
      <c r="A134" s="90"/>
      <c r="B134" s="51"/>
      <c r="C134" s="50"/>
      <c r="D134" s="50"/>
      <c r="E134" s="50"/>
      <c r="F134" s="50"/>
      <c r="G134" s="95"/>
    </row>
    <row r="135" spans="1:7" x14ac:dyDescent="0.25">
      <c r="A135" s="90"/>
      <c r="B135" s="51"/>
      <c r="C135" s="50"/>
      <c r="D135" s="50"/>
      <c r="E135" s="50"/>
      <c r="F135" s="50"/>
      <c r="G135" s="95"/>
    </row>
    <row r="136" spans="1:7" x14ac:dyDescent="0.25">
      <c r="A136" s="90"/>
      <c r="B136" s="51"/>
      <c r="C136" s="50"/>
      <c r="D136" s="50"/>
      <c r="E136" s="50"/>
      <c r="F136" s="50"/>
      <c r="G136" s="95"/>
    </row>
    <row r="137" spans="1:7" x14ac:dyDescent="0.25">
      <c r="A137" s="90"/>
      <c r="B137" s="51"/>
      <c r="C137" s="50"/>
      <c r="D137" s="50"/>
      <c r="E137" s="50"/>
      <c r="F137" s="50"/>
      <c r="G137" s="95"/>
    </row>
    <row r="138" spans="1:7" x14ac:dyDescent="0.25">
      <c r="A138" s="90"/>
      <c r="B138" s="51"/>
      <c r="C138" s="50"/>
      <c r="D138" s="50"/>
      <c r="E138" s="50"/>
      <c r="F138" s="50"/>
      <c r="G138" s="95"/>
    </row>
    <row r="139" spans="1:7" x14ac:dyDescent="0.25">
      <c r="A139" s="90"/>
      <c r="B139" s="51"/>
      <c r="C139" s="50"/>
      <c r="D139" s="50"/>
      <c r="E139" s="50"/>
      <c r="F139" s="50"/>
      <c r="G139" s="95"/>
    </row>
    <row r="140" spans="1:7" x14ac:dyDescent="0.25">
      <c r="A140" s="90"/>
      <c r="B140" s="51"/>
      <c r="C140" s="50"/>
      <c r="D140" s="50"/>
      <c r="E140" s="50"/>
      <c r="F140" s="50"/>
      <c r="G140" s="95"/>
    </row>
    <row r="141" spans="1:7" x14ac:dyDescent="0.25">
      <c r="A141" s="90"/>
      <c r="B141" s="51"/>
      <c r="C141" s="50"/>
      <c r="D141" s="50"/>
      <c r="E141" s="50"/>
      <c r="F141" s="50"/>
      <c r="G141" s="95"/>
    </row>
    <row r="142" spans="1:7" x14ac:dyDescent="0.25">
      <c r="A142" s="90"/>
      <c r="B142" s="51"/>
      <c r="C142" s="50"/>
      <c r="D142" s="50"/>
      <c r="E142" s="50"/>
      <c r="F142" s="50"/>
      <c r="G142" s="95"/>
    </row>
    <row r="143" spans="1:7" x14ac:dyDescent="0.25">
      <c r="A143" s="90"/>
      <c r="B143" s="51"/>
      <c r="C143" s="50"/>
      <c r="D143" s="50"/>
      <c r="E143" s="50"/>
      <c r="F143" s="50"/>
      <c r="G143" s="95"/>
    </row>
    <row r="144" spans="1:7" x14ac:dyDescent="0.25">
      <c r="A144" s="90"/>
      <c r="B144" s="51"/>
      <c r="C144" s="50"/>
      <c r="D144" s="50"/>
      <c r="E144" s="50"/>
      <c r="F144" s="50"/>
      <c r="G144" s="95"/>
    </row>
    <row r="145" spans="1:7" x14ac:dyDescent="0.25">
      <c r="A145" s="90"/>
      <c r="B145" s="51"/>
      <c r="C145" s="50"/>
      <c r="D145" s="50"/>
      <c r="E145" s="50"/>
      <c r="F145" s="50"/>
      <c r="G145" s="95"/>
    </row>
    <row r="146" spans="1:7" x14ac:dyDescent="0.25">
      <c r="A146" s="90"/>
      <c r="B146" s="51"/>
      <c r="C146" s="50"/>
      <c r="D146" s="50"/>
      <c r="E146" s="50"/>
      <c r="F146" s="50"/>
      <c r="G146" s="95"/>
    </row>
    <row r="147" spans="1:7" x14ac:dyDescent="0.25">
      <c r="A147" s="90"/>
      <c r="B147" s="51"/>
      <c r="C147" s="50"/>
      <c r="D147" s="50"/>
      <c r="E147" s="50"/>
      <c r="F147" s="50"/>
      <c r="G147" s="95"/>
    </row>
    <row r="148" spans="1:7" x14ac:dyDescent="0.25">
      <c r="A148" s="90"/>
      <c r="B148" s="51"/>
      <c r="C148" s="50"/>
      <c r="D148" s="50"/>
      <c r="E148" s="50"/>
      <c r="F148" s="50"/>
      <c r="G148" s="95"/>
    </row>
    <row r="149" spans="1:7" x14ac:dyDescent="0.25">
      <c r="A149" s="90"/>
      <c r="B149" s="51"/>
      <c r="C149" s="50"/>
      <c r="D149" s="50"/>
      <c r="E149" s="50"/>
      <c r="F149" s="50"/>
      <c r="G149" s="95"/>
    </row>
    <row r="150" spans="1:7" x14ac:dyDescent="0.25">
      <c r="A150" s="90"/>
      <c r="B150" s="51"/>
      <c r="C150" s="50"/>
      <c r="D150" s="50"/>
      <c r="E150" s="50"/>
      <c r="F150" s="50"/>
      <c r="G150" s="95"/>
    </row>
    <row r="151" spans="1:7" x14ac:dyDescent="0.25">
      <c r="A151" s="90"/>
      <c r="B151" s="51"/>
      <c r="C151" s="50"/>
      <c r="D151" s="50"/>
      <c r="E151" s="50"/>
      <c r="F151" s="50"/>
      <c r="G151" s="95"/>
    </row>
    <row r="152" spans="1:7" x14ac:dyDescent="0.25">
      <c r="A152" s="90"/>
      <c r="B152" s="51"/>
      <c r="C152" s="50"/>
      <c r="D152" s="50"/>
      <c r="E152" s="50"/>
      <c r="F152" s="50"/>
      <c r="G152" s="95"/>
    </row>
    <row r="153" spans="1:7" x14ac:dyDescent="0.25">
      <c r="A153" s="90"/>
      <c r="B153" s="51"/>
      <c r="C153" s="50"/>
      <c r="D153" s="50"/>
      <c r="E153" s="50"/>
      <c r="F153" s="50"/>
      <c r="G153" s="95"/>
    </row>
    <row r="154" spans="1:7" x14ac:dyDescent="0.25">
      <c r="A154" s="90"/>
      <c r="B154" s="51"/>
      <c r="C154" s="50"/>
      <c r="D154" s="50"/>
      <c r="E154" s="50"/>
      <c r="F154" s="50"/>
      <c r="G154" s="95"/>
    </row>
    <row r="155" spans="1:7" x14ac:dyDescent="0.25">
      <c r="B155" s="51"/>
      <c r="C155" s="50"/>
      <c r="D155" s="50"/>
      <c r="E155" s="50"/>
      <c r="F155" s="50"/>
    </row>
    <row r="156" spans="1:7" x14ac:dyDescent="0.25">
      <c r="B156" s="51"/>
      <c r="C156" s="50"/>
      <c r="D156" s="50"/>
      <c r="E156" s="50"/>
      <c r="F156" s="50"/>
    </row>
    <row r="157" spans="1:7" x14ac:dyDescent="0.25">
      <c r="B157" s="51"/>
      <c r="C157" s="50"/>
      <c r="D157" s="50"/>
      <c r="E157" s="50"/>
      <c r="F157" s="50"/>
    </row>
    <row r="158" spans="1:7" x14ac:dyDescent="0.25">
      <c r="B158" s="51"/>
      <c r="C158" s="50"/>
      <c r="D158" s="50"/>
      <c r="E158" s="50"/>
      <c r="F158" s="50"/>
    </row>
    <row r="159" spans="1:7" x14ac:dyDescent="0.25">
      <c r="B159" s="51"/>
      <c r="C159" s="50"/>
      <c r="D159" s="50"/>
      <c r="E159" s="50"/>
      <c r="F159" s="50"/>
    </row>
    <row r="160" spans="1:7" x14ac:dyDescent="0.25">
      <c r="B160" s="51"/>
      <c r="C160" s="50"/>
      <c r="D160" s="50"/>
      <c r="E160" s="50"/>
      <c r="F160" s="50"/>
    </row>
    <row r="161" spans="2:6" x14ac:dyDescent="0.25">
      <c r="B161" s="51"/>
      <c r="C161" s="50"/>
      <c r="D161" s="50"/>
      <c r="E161" s="50"/>
      <c r="F161" s="50"/>
    </row>
    <row r="162" spans="2:6" x14ac:dyDescent="0.25">
      <c r="B162" s="51"/>
      <c r="C162" s="50"/>
      <c r="D162" s="50"/>
      <c r="E162" s="50"/>
      <c r="F162" s="50"/>
    </row>
    <row r="163" spans="2:6" x14ac:dyDescent="0.25">
      <c r="B163" s="51"/>
      <c r="C163" s="50"/>
      <c r="D163" s="50"/>
      <c r="E163" s="50"/>
      <c r="F163" s="50"/>
    </row>
    <row r="164" spans="2:6" x14ac:dyDescent="0.25">
      <c r="B164" s="51"/>
      <c r="C164" s="50"/>
      <c r="D164" s="50"/>
      <c r="E164" s="50"/>
      <c r="F164" s="50"/>
    </row>
    <row r="165" spans="2:6" x14ac:dyDescent="0.25">
      <c r="B165" s="51"/>
      <c r="C165" s="50"/>
      <c r="D165" s="50"/>
      <c r="E165" s="50"/>
      <c r="F165" s="50"/>
    </row>
    <row r="166" spans="2:6" x14ac:dyDescent="0.25">
      <c r="B166" s="51"/>
      <c r="C166" s="50"/>
      <c r="D166" s="50"/>
      <c r="E166" s="50"/>
      <c r="F166" s="50"/>
    </row>
    <row r="167" spans="2:6" x14ac:dyDescent="0.25">
      <c r="B167" s="51"/>
      <c r="C167" s="50"/>
      <c r="D167" s="50"/>
      <c r="E167" s="50"/>
      <c r="F167" s="50"/>
    </row>
    <row r="168" spans="2:6" x14ac:dyDescent="0.25">
      <c r="B168" s="51"/>
      <c r="C168" s="50"/>
      <c r="D168" s="50"/>
      <c r="E168" s="50"/>
      <c r="F168" s="50"/>
    </row>
    <row r="169" spans="2:6" x14ac:dyDescent="0.25">
      <c r="B169" s="51"/>
      <c r="C169" s="50"/>
      <c r="D169" s="50"/>
      <c r="E169" s="50"/>
      <c r="F169" s="50"/>
    </row>
  </sheetData>
  <sortState xmlns:xlrd2="http://schemas.microsoft.com/office/spreadsheetml/2017/richdata2" ref="I29:K39">
    <sortCondition descending="1" ref="J29:J39"/>
  </sortState>
  <mergeCells count="2">
    <mergeCell ref="I25:L25"/>
    <mergeCell ref="I41:J4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497F-CD16-43A8-A836-78BAD31DF8FA}">
  <sheetPr>
    <tabColor rgb="FFFF0000"/>
  </sheetPr>
  <dimension ref="A1:C5"/>
  <sheetViews>
    <sheetView workbookViewId="0">
      <selection activeCell="Q40" sqref="Q40"/>
    </sheetView>
  </sheetViews>
  <sheetFormatPr defaultRowHeight="15" x14ac:dyDescent="0.25"/>
  <cols>
    <col min="1" max="1" width="28.7109375" bestFit="1" customWidth="1"/>
  </cols>
  <sheetData>
    <row r="1" spans="1:3" x14ac:dyDescent="0.25">
      <c r="A1" t="s">
        <v>71</v>
      </c>
      <c r="B1" t="s">
        <v>74</v>
      </c>
      <c r="C1" t="s">
        <v>70</v>
      </c>
    </row>
    <row r="2" spans="1:3" x14ac:dyDescent="0.25">
      <c r="A2" t="s">
        <v>108</v>
      </c>
      <c r="B2">
        <f>'CPE Fact Sheet Backup'!J42</f>
        <v>29</v>
      </c>
      <c r="C2">
        <v>1</v>
      </c>
    </row>
    <row r="3" spans="1:3" x14ac:dyDescent="0.25">
      <c r="A3" t="s">
        <v>109</v>
      </c>
      <c r="B3" t="str">
        <f>'CPE Fact Sheet Backup'!J43</f>
        <v>$31.9B</v>
      </c>
      <c r="C3">
        <v>2</v>
      </c>
    </row>
    <row r="4" spans="1:3" x14ac:dyDescent="0.25">
      <c r="A4" t="s">
        <v>110</v>
      </c>
      <c r="B4" t="str">
        <f>'CPE Fact Sheet Backup'!J44</f>
        <v>$185.5B</v>
      </c>
      <c r="C4">
        <v>3</v>
      </c>
    </row>
    <row r="5" spans="1:3" x14ac:dyDescent="0.25">
      <c r="A5" t="s">
        <v>111</v>
      </c>
      <c r="B5">
        <f>'CPE Fact Sheet Backup'!J45</f>
        <v>25.87</v>
      </c>
      <c r="C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77A98-FBFC-478D-B2A7-EA0FE673EE79}">
  <sheetPr>
    <tabColor rgb="FFFF0000"/>
  </sheetPr>
  <dimension ref="A1:D4"/>
  <sheetViews>
    <sheetView workbookViewId="0">
      <selection activeCell="A2" sqref="A2"/>
    </sheetView>
  </sheetViews>
  <sheetFormatPr defaultRowHeight="15" x14ac:dyDescent="0.25"/>
  <cols>
    <col min="2" max="2" width="9.140625" style="86"/>
    <col min="3" max="3" width="10.5703125" style="86" bestFit="1" customWidth="1"/>
  </cols>
  <sheetData>
    <row r="1" spans="1:4" x14ac:dyDescent="0.25">
      <c r="A1" t="s">
        <v>71</v>
      </c>
      <c r="B1" s="86" t="s">
        <v>1</v>
      </c>
      <c r="C1" s="86" t="s">
        <v>75</v>
      </c>
      <c r="D1" t="s">
        <v>70</v>
      </c>
    </row>
    <row r="2" spans="1:4" x14ac:dyDescent="0.25">
      <c r="A2" t="s">
        <v>112</v>
      </c>
      <c r="B2" s="86">
        <f>'CPE Fact Sheet Backup'!K8</f>
        <v>-0.11817082842821847</v>
      </c>
      <c r="C2" s="86">
        <f>'CPE Fact Sheet Backup'!L8</f>
        <v>0</v>
      </c>
      <c r="D2">
        <v>1</v>
      </c>
    </row>
    <row r="3" spans="1:4" x14ac:dyDescent="0.25">
      <c r="A3" t="s">
        <v>113</v>
      </c>
      <c r="B3" s="86">
        <f>'CPE Fact Sheet Backup'!K9</f>
        <v>0.94396701576160591</v>
      </c>
      <c r="C3" s="86">
        <f>'CPE Fact Sheet Backup'!L9</f>
        <v>0</v>
      </c>
      <c r="D3">
        <v>2</v>
      </c>
    </row>
    <row r="4" spans="1:4" x14ac:dyDescent="0.25">
      <c r="A4" t="s">
        <v>114</v>
      </c>
      <c r="B4" s="86">
        <f>'CPE Fact Sheet Backup'!K10</f>
        <v>0.75021032879547878</v>
      </c>
      <c r="C4" s="86">
        <f>'CPE Fact Sheet Backup'!L10</f>
        <v>0</v>
      </c>
      <c r="D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zoomScaleNormal="100" workbookViewId="0">
      <selection activeCell="H2" sqref="H2"/>
    </sheetView>
  </sheetViews>
  <sheetFormatPr defaultRowHeight="15" x14ac:dyDescent="0.25"/>
  <sheetData>
    <row r="1" spans="1:1" x14ac:dyDescent="0.25">
      <c r="A1" s="53" t="s">
        <v>60</v>
      </c>
    </row>
    <row r="2" spans="1:1" x14ac:dyDescent="0.25">
      <c r="A2" t="s">
        <v>61</v>
      </c>
    </row>
  </sheetData>
  <hyperlinks>
    <hyperlink ref="A1" r:id="rId1" xr:uid="{250E1C0F-B07E-4934-82DB-5C590DDBAAD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49"/>
  <sheetViews>
    <sheetView showGridLines="0" workbookViewId="0">
      <pane ySplit="2" topLeftCell="A3" activePane="bottomLeft" state="frozenSplit"/>
      <selection pane="bottomLeft"/>
    </sheetView>
  </sheetViews>
  <sheetFormatPr defaultColWidth="9.140625" defaultRowHeight="12.95" customHeight="1" x14ac:dyDescent="0.2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9" max="9" width="20.28515625" bestFit="1" customWidth="1"/>
    <col min="10" max="10" width="13.140625" customWidth="1"/>
    <col min="11" max="11" width="16" customWidth="1"/>
    <col min="16" max="16" width="24.42578125" customWidth="1"/>
    <col min="17" max="17" width="9.28515625" customWidth="1"/>
  </cols>
  <sheetData>
    <row r="1" spans="1:17" ht="38.1" customHeight="1" x14ac:dyDescent="0.25"/>
    <row r="2" spans="1:17" ht="3" customHeight="1" x14ac:dyDescent="0.25"/>
    <row r="3" spans="1:17" ht="18" customHeight="1" x14ac:dyDescent="0.25">
      <c r="A3" s="84"/>
      <c r="C3" s="84" t="s">
        <v>29</v>
      </c>
    </row>
    <row r="4" spans="1:17" ht="18" customHeight="1" x14ac:dyDescent="0.25">
      <c r="A4" s="84"/>
      <c r="C4" s="84" t="s">
        <v>51</v>
      </c>
    </row>
    <row r="5" spans="1:17" ht="18" customHeight="1" x14ac:dyDescent="0.25">
      <c r="A5" s="84"/>
      <c r="C5" s="84" t="s">
        <v>148</v>
      </c>
      <c r="I5" s="54" t="s">
        <v>30</v>
      </c>
      <c r="J5" s="55">
        <v>37.080885599069234</v>
      </c>
      <c r="K5" s="55">
        <v>185534.54731111781</v>
      </c>
      <c r="P5" s="56"/>
      <c r="Q5" s="56"/>
    </row>
    <row r="6" spans="1:17" ht="18" customHeight="1" x14ac:dyDescent="0.25">
      <c r="A6" s="84"/>
      <c r="C6" s="84" t="s">
        <v>31</v>
      </c>
      <c r="I6" s="54" t="s">
        <v>32</v>
      </c>
      <c r="J6" s="55">
        <v>25.873173393590061</v>
      </c>
      <c r="K6" s="55">
        <v>31936.417332000001</v>
      </c>
      <c r="P6" s="56"/>
      <c r="Q6" s="56"/>
    </row>
    <row r="7" spans="1:17" ht="12.95" customHeight="1" thickBot="1" x14ac:dyDescent="0.3">
      <c r="A7" s="72" t="s">
        <v>33</v>
      </c>
      <c r="B7" s="72" t="s">
        <v>34</v>
      </c>
      <c r="C7" s="72" t="s">
        <v>35</v>
      </c>
      <c r="D7" s="72" t="s">
        <v>36</v>
      </c>
      <c r="E7" s="72" t="s">
        <v>37</v>
      </c>
      <c r="F7" s="72" t="s">
        <v>38</v>
      </c>
      <c r="G7" s="72" t="s">
        <v>39</v>
      </c>
      <c r="I7" s="57" t="s">
        <v>40</v>
      </c>
      <c r="J7" s="57" t="s">
        <v>41</v>
      </c>
      <c r="K7" s="57" t="s">
        <v>42</v>
      </c>
      <c r="L7" s="56"/>
      <c r="M7" s="57" t="s">
        <v>43</v>
      </c>
      <c r="N7" s="56"/>
      <c r="P7" s="57" t="s">
        <v>17</v>
      </c>
      <c r="Q7" s="57" t="s">
        <v>43</v>
      </c>
    </row>
    <row r="8" spans="1:17" ht="12.95" customHeight="1" x14ac:dyDescent="0.25">
      <c r="A8" s="73" t="s">
        <v>52</v>
      </c>
      <c r="B8" s="58"/>
      <c r="C8" s="58"/>
      <c r="D8" s="58"/>
      <c r="E8" s="74"/>
      <c r="F8" s="74"/>
      <c r="G8" s="74"/>
      <c r="I8" s="56"/>
      <c r="J8" s="56"/>
      <c r="K8" s="56"/>
      <c r="L8" s="56"/>
      <c r="M8" s="56"/>
      <c r="N8" s="56"/>
      <c r="P8" s="56"/>
      <c r="Q8" s="56"/>
    </row>
    <row r="9" spans="1:17" ht="12.95" customHeight="1" x14ac:dyDescent="0.25">
      <c r="A9" s="73" t="s">
        <v>97</v>
      </c>
      <c r="B9" s="58"/>
      <c r="C9" s="58"/>
      <c r="D9" s="58"/>
      <c r="E9" s="74"/>
      <c r="F9" s="74"/>
      <c r="G9" s="74"/>
      <c r="I9" s="56"/>
      <c r="J9" s="59"/>
      <c r="K9" s="59"/>
      <c r="L9" s="56"/>
      <c r="M9" s="139"/>
      <c r="N9" s="60"/>
      <c r="P9" s="56" t="s">
        <v>19</v>
      </c>
      <c r="Q9" s="140">
        <v>0.27325465961085738</v>
      </c>
    </row>
    <row r="10" spans="1:17" ht="12.95" customHeight="1" x14ac:dyDescent="0.25">
      <c r="A10" s="74" t="s">
        <v>67</v>
      </c>
      <c r="B10" s="74" t="s">
        <v>68</v>
      </c>
      <c r="C10" s="61" t="s">
        <v>125</v>
      </c>
      <c r="D10" s="75">
        <v>27800</v>
      </c>
      <c r="E10" s="76">
        <v>330.4</v>
      </c>
      <c r="F10" s="77">
        <v>4202085.42</v>
      </c>
      <c r="G10" s="77">
        <v>9185120</v>
      </c>
      <c r="H10" s="62">
        <v>1</v>
      </c>
      <c r="I10" s="63" t="s">
        <v>19</v>
      </c>
      <c r="J10" s="64">
        <v>29.715092266393548</v>
      </c>
      <c r="K10" s="64">
        <v>52550.241216569993</v>
      </c>
      <c r="L10" s="63"/>
      <c r="M10" s="141">
        <v>5.3646264465351076E-2</v>
      </c>
      <c r="N10" s="65">
        <v>5.3999999999999999E-2</v>
      </c>
      <c r="P10" s="56" t="s">
        <v>22</v>
      </c>
      <c r="Q10" s="140">
        <v>0.19581406106264432</v>
      </c>
    </row>
    <row r="11" spans="1:17" ht="12.95" customHeight="1" x14ac:dyDescent="0.25">
      <c r="A11" s="74" t="s">
        <v>98</v>
      </c>
      <c r="B11" s="74" t="s">
        <v>99</v>
      </c>
      <c r="C11" s="61" t="s">
        <v>92</v>
      </c>
      <c r="D11" s="75">
        <v>73158</v>
      </c>
      <c r="E11" s="76">
        <v>122.15</v>
      </c>
      <c r="F11" s="77">
        <v>5068135.3499999996</v>
      </c>
      <c r="G11" s="77">
        <v>8936249.6999999993</v>
      </c>
      <c r="H11" s="62">
        <v>2</v>
      </c>
      <c r="I11" s="63" t="s">
        <v>19</v>
      </c>
      <c r="J11" s="64">
        <v>33.33488085657298</v>
      </c>
      <c r="K11" s="64">
        <v>2063926.8434304001</v>
      </c>
      <c r="L11" s="63"/>
      <c r="M11" s="141">
        <v>5.2192722004134315E-2</v>
      </c>
      <c r="N11" s="65">
        <v>5.1999999999999998E-2</v>
      </c>
      <c r="P11" s="56" t="s">
        <v>24</v>
      </c>
      <c r="Q11" s="140">
        <v>0.14642570893421358</v>
      </c>
    </row>
    <row r="12" spans="1:17" ht="12.95" customHeight="1" x14ac:dyDescent="0.25">
      <c r="A12" s="74" t="s">
        <v>79</v>
      </c>
      <c r="B12" s="74" t="s">
        <v>80</v>
      </c>
      <c r="C12" s="61" t="s">
        <v>77</v>
      </c>
      <c r="D12" s="75">
        <v>2720</v>
      </c>
      <c r="E12" s="76">
        <v>3094.08</v>
      </c>
      <c r="F12" s="77">
        <v>5238371.59</v>
      </c>
      <c r="G12" s="77">
        <v>8415897.5999999996</v>
      </c>
      <c r="H12" s="62">
        <v>3</v>
      </c>
      <c r="I12" s="63" t="s">
        <v>22</v>
      </c>
      <c r="J12" s="64">
        <v>74.988029686377772</v>
      </c>
      <c r="K12" s="64">
        <v>1577290.66626175</v>
      </c>
      <c r="L12" s="63"/>
      <c r="M12" s="141">
        <v>4.9153573210030291E-2</v>
      </c>
      <c r="N12" s="65">
        <v>4.9000000000000002E-2</v>
      </c>
      <c r="P12" s="56" t="s">
        <v>21</v>
      </c>
      <c r="Q12" s="140">
        <v>0.11687665784105528</v>
      </c>
    </row>
    <row r="13" spans="1:17" ht="12.95" customHeight="1" x14ac:dyDescent="0.25">
      <c r="A13" s="74" t="s">
        <v>131</v>
      </c>
      <c r="B13" s="74" t="s">
        <v>132</v>
      </c>
      <c r="C13" s="61" t="s">
        <v>142</v>
      </c>
      <c r="D13" s="75">
        <v>244800</v>
      </c>
      <c r="E13" s="76">
        <v>32.93</v>
      </c>
      <c r="F13" s="77">
        <v>4375118.54</v>
      </c>
      <c r="G13" s="77">
        <v>8061264</v>
      </c>
      <c r="H13" s="62">
        <v>4</v>
      </c>
      <c r="I13" s="63" t="s">
        <v>25</v>
      </c>
      <c r="J13" s="64">
        <v>98.367870354808716</v>
      </c>
      <c r="K13" s="64">
        <v>48917.434158839998</v>
      </c>
      <c r="L13" s="63"/>
      <c r="M13" s="141">
        <v>4.7082313619094131E-2</v>
      </c>
      <c r="N13" s="65">
        <v>4.7E-2</v>
      </c>
      <c r="P13" s="56" t="s">
        <v>23</v>
      </c>
      <c r="Q13" s="140">
        <v>0.11374937554775301</v>
      </c>
    </row>
    <row r="14" spans="1:17" ht="12.95" customHeight="1" x14ac:dyDescent="0.25">
      <c r="A14" s="74" t="s">
        <v>83</v>
      </c>
      <c r="B14" s="74" t="s">
        <v>84</v>
      </c>
      <c r="C14" s="61" t="s">
        <v>124</v>
      </c>
      <c r="D14" s="75">
        <v>20900</v>
      </c>
      <c r="E14" s="76">
        <v>372.07</v>
      </c>
      <c r="F14" s="77">
        <v>6332298.9500000002</v>
      </c>
      <c r="G14" s="77">
        <v>7776263</v>
      </c>
      <c r="H14" s="62">
        <v>5</v>
      </c>
      <c r="I14" s="63" t="s">
        <v>23</v>
      </c>
      <c r="J14" s="64">
        <v>23.103556213569284</v>
      </c>
      <c r="K14" s="64">
        <v>350099.0412714</v>
      </c>
      <c r="L14" s="63"/>
      <c r="M14" s="141">
        <v>4.5417747558020402E-2</v>
      </c>
      <c r="N14" s="65">
        <v>4.4999999999999998E-2</v>
      </c>
      <c r="P14" s="56" t="s">
        <v>62</v>
      </c>
      <c r="Q14" s="140">
        <v>7.9455296966912475E-2</v>
      </c>
    </row>
    <row r="15" spans="1:17" ht="12.95" customHeight="1" x14ac:dyDescent="0.25">
      <c r="A15" s="74" t="s">
        <v>100</v>
      </c>
      <c r="B15" s="74" t="s">
        <v>101</v>
      </c>
      <c r="C15" s="61" t="s">
        <v>102</v>
      </c>
      <c r="D15" s="75">
        <v>37900</v>
      </c>
      <c r="E15" s="76">
        <v>198.07</v>
      </c>
      <c r="F15" s="77">
        <v>4234814.82</v>
      </c>
      <c r="G15" s="77">
        <v>7506853</v>
      </c>
      <c r="H15" s="62">
        <v>6</v>
      </c>
      <c r="I15" s="63" t="s">
        <v>22</v>
      </c>
      <c r="J15" s="64">
        <v>21.396920606084279</v>
      </c>
      <c r="K15" s="64">
        <v>100201.9075328</v>
      </c>
      <c r="L15" s="63"/>
      <c r="M15" s="141">
        <v>4.3844241701851923E-2</v>
      </c>
      <c r="N15" s="65">
        <v>4.3999999999999997E-2</v>
      </c>
      <c r="P15" s="56" t="s">
        <v>25</v>
      </c>
      <c r="Q15" s="140">
        <v>6.5173641861064613E-2</v>
      </c>
    </row>
    <row r="16" spans="1:17" ht="12.95" customHeight="1" x14ac:dyDescent="0.25">
      <c r="A16" s="74" t="s">
        <v>129</v>
      </c>
      <c r="B16" s="74" t="s">
        <v>130</v>
      </c>
      <c r="C16" s="61" t="s">
        <v>126</v>
      </c>
      <c r="D16" s="75">
        <v>97150</v>
      </c>
      <c r="E16" s="76">
        <v>74.03</v>
      </c>
      <c r="F16" s="77">
        <v>4849750.91</v>
      </c>
      <c r="G16" s="77">
        <v>7192014.5</v>
      </c>
      <c r="H16" s="62">
        <v>7</v>
      </c>
      <c r="I16" s="63" t="s">
        <v>62</v>
      </c>
      <c r="J16" s="64" t="s">
        <v>65</v>
      </c>
      <c r="K16" s="64">
        <v>48502.474537290007</v>
      </c>
      <c r="L16" s="63"/>
      <c r="M16" s="141">
        <v>4.2005407866814989E-2</v>
      </c>
      <c r="N16" s="65">
        <v>4.2000000000000003E-2</v>
      </c>
      <c r="P16" s="56" t="s">
        <v>54</v>
      </c>
      <c r="Q16" s="140">
        <v>9.2505981754993603E-3</v>
      </c>
    </row>
    <row r="17" spans="1:17" ht="12.95" customHeight="1" x14ac:dyDescent="0.25">
      <c r="A17" s="74" t="s">
        <v>120</v>
      </c>
      <c r="B17" s="74" t="s">
        <v>121</v>
      </c>
      <c r="C17" s="61" t="s">
        <v>144</v>
      </c>
      <c r="D17" s="75">
        <v>143800</v>
      </c>
      <c r="E17" s="76">
        <v>46.37</v>
      </c>
      <c r="F17" s="77">
        <v>4546563</v>
      </c>
      <c r="G17" s="77">
        <v>6668006</v>
      </c>
      <c r="H17" s="62">
        <v>9</v>
      </c>
      <c r="I17" s="63" t="s">
        <v>24</v>
      </c>
      <c r="J17" s="64">
        <v>15.453495533950688</v>
      </c>
      <c r="K17" s="64">
        <v>9799.3118970699998</v>
      </c>
      <c r="L17" s="63"/>
      <c r="M17" s="141">
        <v>3.8944903641166123E-2</v>
      </c>
      <c r="N17" s="65">
        <v>3.9E-2</v>
      </c>
      <c r="P17" s="56" t="s">
        <v>20</v>
      </c>
      <c r="Q17" s="140">
        <v>0</v>
      </c>
    </row>
    <row r="18" spans="1:17" ht="12.95" customHeight="1" x14ac:dyDescent="0.25">
      <c r="A18" s="74" t="s">
        <v>115</v>
      </c>
      <c r="B18" s="74" t="s">
        <v>116</v>
      </c>
      <c r="C18" s="61" t="s">
        <v>145</v>
      </c>
      <c r="D18" s="75">
        <v>71300</v>
      </c>
      <c r="E18" s="76">
        <v>92.92</v>
      </c>
      <c r="F18" s="77">
        <v>6192504.0700000003</v>
      </c>
      <c r="G18" s="77">
        <v>6625196</v>
      </c>
      <c r="H18" s="62">
        <v>10</v>
      </c>
      <c r="I18" s="63" t="s">
        <v>24</v>
      </c>
      <c r="J18" s="64">
        <v>24.666843445711361</v>
      </c>
      <c r="K18" s="64">
        <v>31936.417332000001</v>
      </c>
      <c r="L18" s="63"/>
      <c r="M18" s="141">
        <v>3.8694869174358756E-2</v>
      </c>
      <c r="N18" s="65">
        <v>3.9E-2</v>
      </c>
      <c r="P18" s="66" t="s">
        <v>50</v>
      </c>
      <c r="Q18" s="140">
        <v>0</v>
      </c>
    </row>
    <row r="19" spans="1:17" ht="12.95" customHeight="1" x14ac:dyDescent="0.25">
      <c r="A19" s="74" t="s">
        <v>149</v>
      </c>
      <c r="B19" s="74" t="s">
        <v>150</v>
      </c>
      <c r="C19" s="74" t="s">
        <v>151</v>
      </c>
      <c r="D19" s="75">
        <v>118500</v>
      </c>
      <c r="E19" s="76">
        <v>54.11</v>
      </c>
      <c r="F19" s="77">
        <v>6615483.0199999996</v>
      </c>
      <c r="G19" s="77">
        <v>6412035</v>
      </c>
      <c r="H19">
        <v>11</v>
      </c>
      <c r="I19" s="56" t="s">
        <v>62</v>
      </c>
      <c r="J19" s="59">
        <v>24.796151836863345</v>
      </c>
      <c r="K19" s="59">
        <v>251042.86150855065</v>
      </c>
      <c r="L19" s="56"/>
      <c r="M19" s="142">
        <v>3.7449889100097486E-2</v>
      </c>
      <c r="N19" s="60"/>
      <c r="P19" s="56" t="s">
        <v>26</v>
      </c>
      <c r="Q19" s="140">
        <v>0</v>
      </c>
    </row>
    <row r="20" spans="1:17" ht="12.95" customHeight="1" x14ac:dyDescent="0.25">
      <c r="A20" s="74" t="s">
        <v>152</v>
      </c>
      <c r="B20" s="74" t="s">
        <v>153</v>
      </c>
      <c r="C20" s="74" t="s">
        <v>154</v>
      </c>
      <c r="D20" s="75">
        <v>69600</v>
      </c>
      <c r="E20" s="76">
        <v>87.98</v>
      </c>
      <c r="F20" s="77">
        <v>5426661.5999999996</v>
      </c>
      <c r="G20" s="77">
        <v>6123408</v>
      </c>
      <c r="H20">
        <v>12</v>
      </c>
      <c r="I20" s="56" t="s">
        <v>24</v>
      </c>
      <c r="J20" s="59">
        <v>26.950194950316778</v>
      </c>
      <c r="K20" s="59">
        <v>12311.718322860001</v>
      </c>
      <c r="L20" s="56"/>
      <c r="M20" s="142">
        <v>3.5764145160569111E-2</v>
      </c>
      <c r="N20" s="60"/>
      <c r="P20" s="56" t="s">
        <v>27</v>
      </c>
      <c r="Q20" s="140">
        <v>0</v>
      </c>
    </row>
    <row r="21" spans="1:17" ht="12.95" customHeight="1" x14ac:dyDescent="0.25">
      <c r="A21" s="74" t="s">
        <v>127</v>
      </c>
      <c r="B21" s="74" t="s">
        <v>128</v>
      </c>
      <c r="C21" s="74" t="s">
        <v>155</v>
      </c>
      <c r="D21" s="75">
        <v>45800</v>
      </c>
      <c r="E21" s="76">
        <v>132.62</v>
      </c>
      <c r="F21" s="77">
        <v>5561974.96</v>
      </c>
      <c r="G21" s="77">
        <v>6073996</v>
      </c>
      <c r="H21">
        <v>13</v>
      </c>
      <c r="I21" s="56" t="s">
        <v>19</v>
      </c>
      <c r="J21" s="59" t="s">
        <v>65</v>
      </c>
      <c r="K21" s="59">
        <v>16248.386957979999</v>
      </c>
      <c r="L21" s="56"/>
      <c r="M21" s="142">
        <v>3.5475551302267642E-2</v>
      </c>
      <c r="N21" s="60"/>
      <c r="P21" s="56"/>
      <c r="Q21" s="56"/>
    </row>
    <row r="22" spans="1:17" ht="12.95" customHeight="1" x14ac:dyDescent="0.25">
      <c r="A22" s="74" t="s">
        <v>156</v>
      </c>
      <c r="B22" s="74" t="s">
        <v>157</v>
      </c>
      <c r="C22" s="74" t="s">
        <v>158</v>
      </c>
      <c r="D22" s="75">
        <v>130000</v>
      </c>
      <c r="E22" s="76">
        <v>45.21</v>
      </c>
      <c r="F22" s="77">
        <v>5762333.4000000004</v>
      </c>
      <c r="G22" s="77">
        <v>5877300</v>
      </c>
      <c r="H22">
        <v>14</v>
      </c>
      <c r="I22" s="56" t="s">
        <v>21</v>
      </c>
      <c r="J22" s="59">
        <v>14.836709508228996</v>
      </c>
      <c r="K22" s="59">
        <v>17354.396520575599</v>
      </c>
      <c r="L22" s="56"/>
      <c r="M22" s="142">
        <v>3.4326736084254524E-2</v>
      </c>
      <c r="N22" s="60"/>
      <c r="P22" s="56"/>
      <c r="Q22" s="56"/>
    </row>
    <row r="23" spans="1:17" ht="12.95" customHeight="1" x14ac:dyDescent="0.25">
      <c r="A23" s="74" t="s">
        <v>159</v>
      </c>
      <c r="B23" s="74" t="s">
        <v>160</v>
      </c>
      <c r="C23" s="74" t="s">
        <v>161</v>
      </c>
      <c r="D23" s="75">
        <v>75000</v>
      </c>
      <c r="E23" s="76">
        <v>77.66</v>
      </c>
      <c r="F23" s="77">
        <v>6072240.3600000003</v>
      </c>
      <c r="G23" s="77">
        <v>5824500</v>
      </c>
      <c r="H23">
        <v>15</v>
      </c>
      <c r="I23" s="56" t="s">
        <v>21</v>
      </c>
      <c r="J23" s="59">
        <v>11.888522217769093</v>
      </c>
      <c r="K23" s="59">
        <v>146312.53755352</v>
      </c>
      <c r="L23" s="56"/>
      <c r="M23" s="142">
        <v>3.4018354401296594E-2</v>
      </c>
      <c r="N23" s="60"/>
      <c r="P23" s="56"/>
      <c r="Q23" s="56"/>
    </row>
    <row r="24" spans="1:17" ht="12.95" customHeight="1" x14ac:dyDescent="0.25">
      <c r="A24" s="74" t="s">
        <v>117</v>
      </c>
      <c r="B24" s="74" t="s">
        <v>118</v>
      </c>
      <c r="C24" s="74" t="s">
        <v>119</v>
      </c>
      <c r="D24" s="75">
        <v>21300</v>
      </c>
      <c r="E24" s="76">
        <v>265.44</v>
      </c>
      <c r="F24" s="77">
        <v>5036115.8600000003</v>
      </c>
      <c r="G24" s="77">
        <v>5653872</v>
      </c>
      <c r="H24">
        <v>16</v>
      </c>
      <c r="I24" s="56" t="s">
        <v>24</v>
      </c>
      <c r="J24" s="59">
        <v>31.524277130581641</v>
      </c>
      <c r="K24" s="59">
        <v>30522.651409774997</v>
      </c>
      <c r="L24" s="56"/>
      <c r="M24" s="142">
        <v>3.3021790958119593E-2</v>
      </c>
      <c r="N24" s="60"/>
      <c r="P24" s="56"/>
      <c r="Q24" s="56"/>
    </row>
    <row r="25" spans="1:17" ht="12.95" customHeight="1" x14ac:dyDescent="0.25">
      <c r="A25" s="74" t="s">
        <v>162</v>
      </c>
      <c r="B25" s="74" t="s">
        <v>163</v>
      </c>
      <c r="C25" s="74" t="s">
        <v>164</v>
      </c>
      <c r="D25" s="75">
        <v>135000</v>
      </c>
      <c r="E25" s="76">
        <v>41.61</v>
      </c>
      <c r="F25" s="77">
        <v>5509108.9500000002</v>
      </c>
      <c r="G25" s="77">
        <v>5617350</v>
      </c>
      <c r="H25">
        <v>17</v>
      </c>
      <c r="I25" s="56" t="s">
        <v>19</v>
      </c>
      <c r="J25" s="59">
        <v>52.511816994561016</v>
      </c>
      <c r="K25" s="59">
        <v>17498.767301435</v>
      </c>
      <c r="L25" s="56"/>
      <c r="M25" s="142">
        <v>3.2808481946282671E-2</v>
      </c>
      <c r="N25" s="60"/>
      <c r="P25" s="56"/>
      <c r="Q25" s="56"/>
    </row>
    <row r="26" spans="1:17" ht="12.95" customHeight="1" x14ac:dyDescent="0.25">
      <c r="A26" s="74" t="s">
        <v>165</v>
      </c>
      <c r="B26" s="74" t="s">
        <v>166</v>
      </c>
      <c r="C26" s="74" t="s">
        <v>167</v>
      </c>
      <c r="D26" s="75">
        <v>65000</v>
      </c>
      <c r="E26" s="76">
        <v>76.75</v>
      </c>
      <c r="F26" s="77">
        <v>4890421.9000000004</v>
      </c>
      <c r="G26" s="77">
        <v>4988750</v>
      </c>
      <c r="H26">
        <v>19</v>
      </c>
      <c r="I26" s="56" t="s">
        <v>19</v>
      </c>
      <c r="J26" s="59">
        <v>18.394796962417189</v>
      </c>
      <c r="K26" s="59">
        <v>17987.989195680002</v>
      </c>
      <c r="L26" s="56"/>
      <c r="M26" s="142">
        <v>2.9137104561673684E-2</v>
      </c>
      <c r="N26" s="60"/>
      <c r="P26" s="56"/>
      <c r="Q26" s="56"/>
    </row>
    <row r="27" spans="1:17" ht="12.95" customHeight="1" x14ac:dyDescent="0.25">
      <c r="A27" s="74" t="s">
        <v>168</v>
      </c>
      <c r="B27" s="74" t="s">
        <v>169</v>
      </c>
      <c r="C27" s="74" t="s">
        <v>170</v>
      </c>
      <c r="D27" s="75">
        <v>119500</v>
      </c>
      <c r="E27" s="76">
        <v>41.21</v>
      </c>
      <c r="F27" s="77">
        <v>5128880.5</v>
      </c>
      <c r="G27" s="77">
        <v>4924595</v>
      </c>
      <c r="H27">
        <v>20</v>
      </c>
      <c r="I27" s="56" t="s">
        <v>22</v>
      </c>
      <c r="J27" s="59" t="s">
        <v>65</v>
      </c>
      <c r="K27" s="59">
        <v>11391.363042999999</v>
      </c>
      <c r="L27" s="56"/>
      <c r="M27" s="142">
        <v>2.8762403295193268E-2</v>
      </c>
      <c r="N27" s="60"/>
      <c r="P27" s="56"/>
      <c r="Q27" s="56"/>
    </row>
    <row r="28" spans="1:17" ht="12.95" customHeight="1" x14ac:dyDescent="0.25">
      <c r="A28" s="74" t="s">
        <v>171</v>
      </c>
      <c r="B28" s="74" t="s">
        <v>172</v>
      </c>
      <c r="C28" s="74" t="s">
        <v>173</v>
      </c>
      <c r="D28" s="75">
        <v>38000</v>
      </c>
      <c r="E28" s="76">
        <v>129.11000000000001</v>
      </c>
      <c r="F28" s="77">
        <v>4856966.2</v>
      </c>
      <c r="G28" s="77">
        <v>4906180</v>
      </c>
      <c r="H28">
        <v>21</v>
      </c>
      <c r="I28" s="56" t="s">
        <v>19</v>
      </c>
      <c r="J28" s="59">
        <v>28.644161104384544</v>
      </c>
      <c r="K28" s="59">
        <v>43049.738485260008</v>
      </c>
      <c r="L28" s="56"/>
      <c r="M28" s="142">
        <v>2.8654849342699514E-2</v>
      </c>
      <c r="N28" s="60"/>
      <c r="P28" s="56"/>
      <c r="Q28" s="56"/>
    </row>
    <row r="29" spans="1:17" ht="12.95" customHeight="1" x14ac:dyDescent="0.25">
      <c r="A29" s="74" t="s">
        <v>174</v>
      </c>
      <c r="B29" s="74" t="s">
        <v>175</v>
      </c>
      <c r="C29" s="74" t="s">
        <v>176</v>
      </c>
      <c r="D29" s="75">
        <v>30000</v>
      </c>
      <c r="E29" s="76">
        <v>142.16</v>
      </c>
      <c r="F29" s="77">
        <v>4068204</v>
      </c>
      <c r="G29" s="77">
        <v>4264800</v>
      </c>
      <c r="H29">
        <v>22</v>
      </c>
      <c r="I29" s="56" t="s">
        <v>21</v>
      </c>
      <c r="J29" s="59">
        <v>24.305694925440118</v>
      </c>
      <c r="K29" s="59">
        <v>11500.854651720001</v>
      </c>
      <c r="L29" s="56"/>
      <c r="M29" s="142">
        <v>2.4908829573465484E-2</v>
      </c>
      <c r="N29" s="60"/>
      <c r="P29" s="56"/>
      <c r="Q29" s="56"/>
    </row>
    <row r="30" spans="1:17" ht="12.95" customHeight="1" x14ac:dyDescent="0.25">
      <c r="A30" s="74" t="s">
        <v>81</v>
      </c>
      <c r="B30" s="74" t="s">
        <v>82</v>
      </c>
      <c r="C30" s="74" t="s">
        <v>122</v>
      </c>
      <c r="D30" s="75">
        <v>38900</v>
      </c>
      <c r="E30" s="76">
        <v>107.77</v>
      </c>
      <c r="F30" s="77">
        <v>2735236.57</v>
      </c>
      <c r="G30" s="77">
        <v>4192253</v>
      </c>
      <c r="H30">
        <v>23</v>
      </c>
      <c r="I30" s="56" t="s">
        <v>23</v>
      </c>
      <c r="J30" s="59">
        <v>13.451623812139903</v>
      </c>
      <c r="K30" s="59">
        <v>11705.800000000001</v>
      </c>
      <c r="L30" s="56"/>
      <c r="M30" s="142">
        <v>2.4485114309193725E-2</v>
      </c>
      <c r="N30" s="60"/>
      <c r="P30" s="56"/>
      <c r="Q30" s="56"/>
    </row>
    <row r="31" spans="1:17" ht="12.95" customHeight="1" x14ac:dyDescent="0.25">
      <c r="A31" s="74" t="s">
        <v>133</v>
      </c>
      <c r="B31" s="74" t="s">
        <v>134</v>
      </c>
      <c r="C31" s="74" t="s">
        <v>135</v>
      </c>
      <c r="D31" s="75">
        <v>38200</v>
      </c>
      <c r="E31" s="76">
        <v>108.22</v>
      </c>
      <c r="F31" s="77">
        <v>3960392.64</v>
      </c>
      <c r="G31" s="77">
        <v>4134004</v>
      </c>
      <c r="H31">
        <v>24</v>
      </c>
      <c r="I31" s="56" t="s">
        <v>23</v>
      </c>
      <c r="J31" s="59">
        <v>13.987748820342455</v>
      </c>
      <c r="K31" s="59">
        <v>191315.62229460001</v>
      </c>
      <c r="L31" s="56"/>
      <c r="M31" s="142">
        <v>2.4144907402932049E-2</v>
      </c>
      <c r="N31" s="60"/>
      <c r="P31" s="56"/>
      <c r="Q31" s="56"/>
    </row>
    <row r="32" spans="1:17" ht="12.95" customHeight="1" x14ac:dyDescent="0.25">
      <c r="A32" s="74" t="s">
        <v>177</v>
      </c>
      <c r="B32" s="74" t="s">
        <v>178</v>
      </c>
      <c r="C32" s="74" t="s">
        <v>179</v>
      </c>
      <c r="D32" s="75">
        <v>108000</v>
      </c>
      <c r="E32" s="76">
        <v>37.450000000000003</v>
      </c>
      <c r="F32" s="77">
        <v>4124984.4</v>
      </c>
      <c r="G32" s="77">
        <v>4044600</v>
      </c>
      <c r="H32">
        <v>25</v>
      </c>
      <c r="I32" s="56" t="s">
        <v>21</v>
      </c>
      <c r="J32" s="59">
        <v>18.443690547931759</v>
      </c>
      <c r="K32" s="59">
        <v>26827.643447989998</v>
      </c>
      <c r="L32" s="56"/>
      <c r="M32" s="142">
        <v>2.3622737782038664E-2</v>
      </c>
      <c r="N32" s="60"/>
      <c r="P32" s="56"/>
      <c r="Q32" s="56"/>
    </row>
    <row r="33" spans="1:14" ht="12.95" customHeight="1" x14ac:dyDescent="0.25">
      <c r="A33" s="74" t="s">
        <v>180</v>
      </c>
      <c r="B33" s="74" t="s">
        <v>181</v>
      </c>
      <c r="C33" s="74" t="s">
        <v>182</v>
      </c>
      <c r="D33" s="75">
        <v>23000</v>
      </c>
      <c r="E33" s="76">
        <v>174.18</v>
      </c>
      <c r="F33" s="77">
        <v>4224713.5999999996</v>
      </c>
      <c r="G33" s="77">
        <v>4006140</v>
      </c>
      <c r="H33">
        <v>26</v>
      </c>
      <c r="I33" s="56" t="s">
        <v>22</v>
      </c>
      <c r="J33" s="59" t="s">
        <v>65</v>
      </c>
      <c r="K33" s="59">
        <v>7183.1638660199997</v>
      </c>
      <c r="L33" s="56"/>
      <c r="M33" s="142">
        <v>2.3398109760702262E-2</v>
      </c>
      <c r="N33" s="60"/>
    </row>
    <row r="34" spans="1:14" ht="12.95" customHeight="1" x14ac:dyDescent="0.25">
      <c r="A34" s="74" t="s">
        <v>136</v>
      </c>
      <c r="B34" s="74" t="s">
        <v>137</v>
      </c>
      <c r="C34" s="74" t="s">
        <v>138</v>
      </c>
      <c r="D34" s="75">
        <v>116600</v>
      </c>
      <c r="E34" s="76">
        <v>28.93</v>
      </c>
      <c r="F34" s="77">
        <v>3211705.61</v>
      </c>
      <c r="G34" s="77">
        <v>3373238</v>
      </c>
      <c r="H34">
        <v>27</v>
      </c>
      <c r="I34" s="56" t="s">
        <v>23</v>
      </c>
      <c r="J34" s="59">
        <v>56.016801419344354</v>
      </c>
      <c r="K34" s="59">
        <v>16806.763296584999</v>
      </c>
      <c r="L34" s="56"/>
      <c r="M34" s="142">
        <v>1.9701606277606819E-2</v>
      </c>
      <c r="N34" s="60"/>
    </row>
    <row r="35" spans="1:14" ht="12.95" customHeight="1" x14ac:dyDescent="0.25">
      <c r="A35" s="74" t="s">
        <v>183</v>
      </c>
      <c r="B35" s="74" t="s">
        <v>184</v>
      </c>
      <c r="C35" s="74" t="s">
        <v>185</v>
      </c>
      <c r="D35" s="75">
        <v>22900</v>
      </c>
      <c r="E35" s="76">
        <v>137.9</v>
      </c>
      <c r="F35" s="77">
        <v>3318089.54</v>
      </c>
      <c r="G35" s="77">
        <v>3157910</v>
      </c>
      <c r="H35">
        <v>28</v>
      </c>
      <c r="I35" s="56" t="s">
        <v>22</v>
      </c>
      <c r="J35" s="59">
        <v>69.97504076385907</v>
      </c>
      <c r="K35" s="59">
        <v>38158.236942664997</v>
      </c>
      <c r="L35" s="56"/>
      <c r="M35" s="142">
        <v>1.844396970510748E-2</v>
      </c>
      <c r="N35" s="60"/>
    </row>
    <row r="36" spans="1:14" ht="12.95" customHeight="1" x14ac:dyDescent="0.25">
      <c r="A36" s="74" t="s">
        <v>186</v>
      </c>
      <c r="B36" s="74" t="s">
        <v>187</v>
      </c>
      <c r="C36" s="74" t="s">
        <v>188</v>
      </c>
      <c r="D36" s="75">
        <v>21200</v>
      </c>
      <c r="E36" s="76">
        <v>146.11000000000001</v>
      </c>
      <c r="F36" s="77">
        <v>3744681.08</v>
      </c>
      <c r="G36" s="77">
        <v>3097532</v>
      </c>
      <c r="H36">
        <v>29</v>
      </c>
      <c r="I36" s="56" t="s">
        <v>25</v>
      </c>
      <c r="J36" s="59">
        <v>35.073707524809976</v>
      </c>
      <c r="K36" s="59">
        <v>17610.423759519999</v>
      </c>
      <c r="L36" s="56"/>
      <c r="M36" s="142">
        <v>1.8091328241970475E-2</v>
      </c>
      <c r="N36" s="60"/>
    </row>
    <row r="37" spans="1:14" ht="12.95" customHeight="1" x14ac:dyDescent="0.25">
      <c r="A37" s="78" t="s">
        <v>103</v>
      </c>
      <c r="D37" s="79">
        <v>1936028</v>
      </c>
      <c r="E37" s="80"/>
      <c r="F37" s="81">
        <v>129287836.84</v>
      </c>
      <c r="G37" s="81">
        <v>157039326.80000001</v>
      </c>
      <c r="I37" s="56"/>
      <c r="J37" s="59"/>
      <c r="K37" s="59"/>
      <c r="L37" s="56"/>
      <c r="M37" s="142"/>
      <c r="N37" s="60"/>
    </row>
    <row r="38" spans="1:14" ht="12.95" customHeight="1" x14ac:dyDescent="0.25">
      <c r="A38" s="73" t="s">
        <v>104</v>
      </c>
      <c r="B38" s="58"/>
      <c r="C38" s="58"/>
      <c r="D38" s="58"/>
      <c r="E38" s="74"/>
      <c r="F38" s="74"/>
      <c r="G38" s="74"/>
      <c r="I38" s="56"/>
      <c r="J38" s="59"/>
      <c r="K38" s="59"/>
      <c r="L38" s="56"/>
      <c r="M38" s="142"/>
      <c r="N38" s="60"/>
    </row>
    <row r="39" spans="1:14" ht="12.95" customHeight="1" x14ac:dyDescent="0.25">
      <c r="A39" s="74" t="s">
        <v>139</v>
      </c>
      <c r="B39" s="74" t="s">
        <v>140</v>
      </c>
      <c r="C39" s="61" t="s">
        <v>143</v>
      </c>
      <c r="D39" s="75">
        <v>378100</v>
      </c>
      <c r="E39" s="76">
        <v>18.72</v>
      </c>
      <c r="F39" s="77">
        <v>5966119.4199999999</v>
      </c>
      <c r="G39" s="77">
        <v>7078032</v>
      </c>
      <c r="H39" s="62">
        <v>8</v>
      </c>
      <c r="I39" s="63" t="s">
        <v>19</v>
      </c>
      <c r="J39" s="64" t="s">
        <v>78</v>
      </c>
      <c r="K39" s="64">
        <v>80590.401642269993</v>
      </c>
      <c r="L39" s="63"/>
      <c r="M39" s="141">
        <v>4.133968598844847E-2</v>
      </c>
      <c r="N39" s="65">
        <v>4.1000000000000002E-2</v>
      </c>
    </row>
    <row r="40" spans="1:14" ht="12.95" customHeight="1" x14ac:dyDescent="0.25">
      <c r="A40" s="74" t="s">
        <v>105</v>
      </c>
      <c r="B40" s="74" t="s">
        <v>106</v>
      </c>
      <c r="C40" s="74" t="s">
        <v>123</v>
      </c>
      <c r="D40" s="75">
        <v>65400</v>
      </c>
      <c r="E40" s="76">
        <v>84.33</v>
      </c>
      <c r="F40" s="77">
        <v>3470964.44</v>
      </c>
      <c r="G40" s="77">
        <v>5515182</v>
      </c>
      <c r="H40">
        <v>18</v>
      </c>
      <c r="I40" s="56" t="s">
        <v>22</v>
      </c>
      <c r="J40" s="59">
        <v>128.1136268952028</v>
      </c>
      <c r="K40" s="59">
        <v>131858.21418429003</v>
      </c>
      <c r="L40" s="56"/>
      <c r="M40" s="142">
        <v>3.2211763389759077E-2</v>
      </c>
      <c r="N40" s="60"/>
    </row>
    <row r="41" spans="1:14" ht="12.95" customHeight="1" x14ac:dyDescent="0.25">
      <c r="A41" s="78" t="s">
        <v>107</v>
      </c>
      <c r="D41" s="79">
        <v>443500</v>
      </c>
      <c r="E41" s="80"/>
      <c r="F41" s="81">
        <v>9437083.8599999994</v>
      </c>
      <c r="G41" s="81">
        <v>12593214</v>
      </c>
      <c r="I41" s="56"/>
      <c r="J41" s="59"/>
      <c r="K41" s="59"/>
      <c r="L41" s="56"/>
      <c r="M41" s="142"/>
      <c r="N41" s="60"/>
    </row>
    <row r="42" spans="1:14" ht="12.95" customHeight="1" x14ac:dyDescent="0.25">
      <c r="A42" s="73" t="s">
        <v>53</v>
      </c>
      <c r="B42" s="58"/>
      <c r="C42" s="58"/>
      <c r="D42" s="58"/>
      <c r="E42" s="74"/>
      <c r="F42" s="74"/>
      <c r="G42" s="74"/>
      <c r="I42" s="56"/>
      <c r="J42" s="59"/>
      <c r="K42" s="59"/>
      <c r="L42" s="56"/>
      <c r="M42" s="142"/>
      <c r="N42" s="60"/>
    </row>
    <row r="43" spans="1:14" ht="12.95" customHeight="1" x14ac:dyDescent="0.25">
      <c r="A43" s="74" t="s">
        <v>63</v>
      </c>
      <c r="B43" s="74"/>
      <c r="C43" s="74" t="s">
        <v>66</v>
      </c>
      <c r="D43" s="75">
        <v>1583854.07</v>
      </c>
      <c r="E43" s="76">
        <v>100</v>
      </c>
      <c r="F43" s="77">
        <v>1583854.07</v>
      </c>
      <c r="G43" s="77">
        <v>1583854.07</v>
      </c>
      <c r="H43">
        <v>30</v>
      </c>
      <c r="I43" s="137" t="s">
        <v>54</v>
      </c>
      <c r="J43" s="59"/>
      <c r="K43" s="59"/>
      <c r="L43" s="56"/>
      <c r="M43" s="142">
        <v>9.2505981754993603E-3</v>
      </c>
      <c r="N43" s="60"/>
    </row>
    <row r="44" spans="1:14" ht="12.95" customHeight="1" x14ac:dyDescent="0.25">
      <c r="A44" s="78" t="s">
        <v>55</v>
      </c>
      <c r="D44" s="79">
        <v>1583854.07</v>
      </c>
      <c r="E44" s="80"/>
      <c r="F44" s="81">
        <v>1583854.07</v>
      </c>
      <c r="G44" s="81">
        <v>1583854.07</v>
      </c>
      <c r="I44" s="56"/>
      <c r="J44" s="59"/>
      <c r="K44" s="59"/>
      <c r="L44" s="56"/>
      <c r="M44" s="142"/>
      <c r="N44" s="60"/>
    </row>
    <row r="45" spans="1:14" ht="12.95" customHeight="1" x14ac:dyDescent="0.25">
      <c r="A45" s="78" t="s">
        <v>56</v>
      </c>
      <c r="D45" s="82">
        <v>3963382.07</v>
      </c>
      <c r="E45" s="80"/>
      <c r="F45" s="83">
        <v>140308774.77000001</v>
      </c>
      <c r="G45" s="83">
        <v>171216394.87</v>
      </c>
      <c r="I45" s="56"/>
      <c r="J45" s="59"/>
      <c r="K45" s="59"/>
      <c r="L45" s="56"/>
      <c r="M45" s="142"/>
      <c r="N45" s="60"/>
    </row>
    <row r="46" spans="1:14" ht="12.95" customHeight="1" x14ac:dyDescent="0.25">
      <c r="A46" s="84"/>
      <c r="B46" s="84"/>
      <c r="C46" s="84"/>
      <c r="D46" s="74"/>
      <c r="E46" s="74"/>
      <c r="F46" s="74"/>
      <c r="G46" s="74"/>
      <c r="I46" s="56"/>
      <c r="J46" s="59"/>
      <c r="K46" s="59"/>
      <c r="L46" s="56"/>
      <c r="M46" s="142"/>
    </row>
    <row r="47" spans="1:14" ht="12.95" customHeight="1" x14ac:dyDescent="0.25">
      <c r="A47" s="78" t="s">
        <v>56</v>
      </c>
      <c r="D47" s="82">
        <v>3963382.07</v>
      </c>
      <c r="E47" s="80"/>
      <c r="F47" s="83">
        <v>140308774.77000001</v>
      </c>
      <c r="G47" s="83">
        <v>171216394.87</v>
      </c>
      <c r="I47" s="56"/>
      <c r="J47" s="59"/>
      <c r="K47" s="59"/>
      <c r="L47" s="56"/>
      <c r="M47" s="142"/>
    </row>
    <row r="48" spans="1:14" ht="13.15" customHeight="1" x14ac:dyDescent="0.25"/>
    <row r="49" ht="13.15" customHeight="1" x14ac:dyDescent="0.25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34AF0-EEA8-4190-876B-EC56389D260A}">
  <sheetPr>
    <tabColor rgb="FFFF0000"/>
  </sheetPr>
  <dimension ref="A1:C114"/>
  <sheetViews>
    <sheetView topLeftCell="A88" workbookViewId="0">
      <selection activeCell="A115" sqref="A115"/>
    </sheetView>
  </sheetViews>
  <sheetFormatPr defaultRowHeight="15" x14ac:dyDescent="0.25"/>
  <cols>
    <col min="1" max="1" width="10.7109375" style="85" bestFit="1" customWidth="1"/>
    <col min="2" max="2" width="9.140625" style="86"/>
    <col min="3" max="3" width="16.140625" style="86" bestFit="1" customWidth="1"/>
  </cols>
  <sheetData>
    <row r="1" spans="1:3" x14ac:dyDescent="0.25">
      <c r="A1" s="85" t="s">
        <v>0</v>
      </c>
      <c r="B1" s="86" t="s">
        <v>1</v>
      </c>
      <c r="C1" s="86" t="s">
        <v>4</v>
      </c>
    </row>
    <row r="2" spans="1:3" x14ac:dyDescent="0.25">
      <c r="A2" s="85">
        <f>'CPE Fact Sheet Backup'!A2</f>
        <v>40899</v>
      </c>
      <c r="B2" s="86">
        <f>'CPE Fact Sheet Backup'!B2</f>
        <v>10000</v>
      </c>
      <c r="C2" s="86">
        <f>'CPE Fact Sheet Backup'!E2</f>
        <v>10000</v>
      </c>
    </row>
    <row r="3" spans="1:3" x14ac:dyDescent="0.25">
      <c r="A3" s="85">
        <f>'CPE Fact Sheet Backup'!A3</f>
        <v>40908</v>
      </c>
      <c r="B3" s="86">
        <f>'CPE Fact Sheet Backup'!B3</f>
        <v>9975</v>
      </c>
      <c r="C3" s="86">
        <f>'CPE Fact Sheet Backup'!E3</f>
        <v>10032.07</v>
      </c>
    </row>
    <row r="4" spans="1:3" x14ac:dyDescent="0.25">
      <c r="A4" s="85">
        <f>'CPE Fact Sheet Backup'!A4</f>
        <v>40939</v>
      </c>
      <c r="B4" s="86">
        <f>'CPE Fact Sheet Backup'!B4</f>
        <v>10161</v>
      </c>
      <c r="C4" s="86">
        <f>'CPE Fact Sheet Backup'!E4</f>
        <v>10481.643759576458</v>
      </c>
    </row>
    <row r="5" spans="1:3" x14ac:dyDescent="0.25">
      <c r="A5" s="85">
        <f>'CPE Fact Sheet Backup'!A5</f>
        <v>40968</v>
      </c>
      <c r="B5" s="86">
        <f>'CPE Fact Sheet Backup'!B5</f>
        <v>10597</v>
      </c>
      <c r="C5" s="86">
        <f>'CPE Fact Sheet Backup'!E5</f>
        <v>10934.888457344809</v>
      </c>
    </row>
    <row r="6" spans="1:3" x14ac:dyDescent="0.25">
      <c r="A6" s="85">
        <f>'CPE Fact Sheet Backup'!A6</f>
        <v>40999</v>
      </c>
      <c r="B6" s="86">
        <f>'CPE Fact Sheet Backup'!B6</f>
        <v>10839</v>
      </c>
      <c r="C6" s="86">
        <f>'CPE Fact Sheet Backup'!E6</f>
        <v>11294.733335294173</v>
      </c>
    </row>
    <row r="7" spans="1:3" x14ac:dyDescent="0.25">
      <c r="A7" s="85">
        <f>'CPE Fact Sheet Backup'!A7</f>
        <v>41029</v>
      </c>
      <c r="B7" s="86">
        <f>'CPE Fact Sheet Backup'!B7</f>
        <v>11160</v>
      </c>
      <c r="C7" s="86">
        <f>'CPE Fact Sheet Backup'!E7</f>
        <v>11223.870287919073</v>
      </c>
    </row>
    <row r="8" spans="1:3" x14ac:dyDescent="0.25">
      <c r="A8" s="85">
        <f>'CPE Fact Sheet Backup'!A8</f>
        <v>41060</v>
      </c>
      <c r="B8" s="86">
        <f>'CPE Fact Sheet Backup'!B8</f>
        <v>10520</v>
      </c>
      <c r="C8" s="86">
        <f>'CPE Fact Sheet Backup'!E8</f>
        <v>10549.300544480164</v>
      </c>
    </row>
    <row r="9" spans="1:3" x14ac:dyDescent="0.25">
      <c r="A9" s="85">
        <f>'CPE Fact Sheet Backup'!A9</f>
        <v>41090</v>
      </c>
      <c r="B9" s="86">
        <f>'CPE Fact Sheet Backup'!B9</f>
        <v>10680</v>
      </c>
      <c r="C9" s="86">
        <f>'CPE Fact Sheet Backup'!E9</f>
        <v>10983.958213428814</v>
      </c>
    </row>
    <row r="10" spans="1:3" x14ac:dyDescent="0.25">
      <c r="A10" s="85">
        <f>'CPE Fact Sheet Backup'!A10</f>
        <v>41121</v>
      </c>
      <c r="B10" s="86">
        <f>'CPE Fact Sheet Backup'!B10</f>
        <v>10720</v>
      </c>
      <c r="C10" s="86">
        <f>'CPE Fact Sheet Backup'!E10</f>
        <v>11136.511252466489</v>
      </c>
    </row>
    <row r="11" spans="1:3" x14ac:dyDescent="0.25">
      <c r="A11" s="85">
        <f>'CPE Fact Sheet Backup'!A11</f>
        <v>41152</v>
      </c>
      <c r="B11" s="86">
        <f>'CPE Fact Sheet Backup'!B11</f>
        <v>10870</v>
      </c>
      <c r="C11" s="86">
        <f>'CPE Fact Sheet Backup'!E11</f>
        <v>11387.343206388323</v>
      </c>
    </row>
    <row r="12" spans="1:3" x14ac:dyDescent="0.25">
      <c r="A12" s="85">
        <f>'CPE Fact Sheet Backup'!A12</f>
        <v>41182</v>
      </c>
      <c r="B12" s="86">
        <f>'CPE Fact Sheet Backup'!B12</f>
        <v>11100</v>
      </c>
      <c r="C12" s="86">
        <f>'CPE Fact Sheet Backup'!E12</f>
        <v>11681.6223401762</v>
      </c>
    </row>
    <row r="13" spans="1:3" x14ac:dyDescent="0.25">
      <c r="A13" s="85">
        <f>'CPE Fact Sheet Backup'!A13</f>
        <v>41213</v>
      </c>
      <c r="B13" s="86">
        <f>'CPE Fact Sheet Backup'!B13</f>
        <v>10890</v>
      </c>
      <c r="C13" s="86">
        <f>'CPE Fact Sheet Backup'!E13</f>
        <v>11465.919870723599</v>
      </c>
    </row>
    <row r="14" spans="1:3" x14ac:dyDescent="0.25">
      <c r="A14" s="85">
        <f>'CPE Fact Sheet Backup'!A14</f>
        <v>41243</v>
      </c>
      <c r="B14" s="86">
        <f>'CPE Fact Sheet Backup'!B14</f>
        <v>11270</v>
      </c>
      <c r="C14" s="86">
        <f>'CPE Fact Sheet Backup'!E14</f>
        <v>11532.41496632607</v>
      </c>
    </row>
    <row r="15" spans="1:3" x14ac:dyDescent="0.25">
      <c r="A15" s="85">
        <f>'CPE Fact Sheet Backup'!A15</f>
        <v>41274</v>
      </c>
      <c r="B15" s="86">
        <f>'CPE Fact Sheet Backup'!B15</f>
        <v>11239</v>
      </c>
      <c r="C15" s="86">
        <f>'CPE Fact Sheet Backup'!E15</f>
        <v>11637.524614301465</v>
      </c>
    </row>
    <row r="16" spans="1:3" x14ac:dyDescent="0.25">
      <c r="A16" s="85">
        <f>'CPE Fact Sheet Backup'!A16</f>
        <v>41305</v>
      </c>
      <c r="B16" s="86">
        <f>'CPE Fact Sheet Backup'!B16</f>
        <v>11880</v>
      </c>
      <c r="C16" s="86">
        <f>'CPE Fact Sheet Backup'!E16</f>
        <v>12240.301958924289</v>
      </c>
    </row>
    <row r="17" spans="1:3" x14ac:dyDescent="0.25">
      <c r="A17" s="85">
        <f>'CPE Fact Sheet Backup'!A17</f>
        <v>41333</v>
      </c>
      <c r="B17" s="86">
        <f>'CPE Fact Sheet Backup'!B17</f>
        <v>11880</v>
      </c>
      <c r="C17" s="86">
        <f>'CPE Fact Sheet Backup'!E17</f>
        <v>12406.469996572396</v>
      </c>
    </row>
    <row r="18" spans="1:3" x14ac:dyDescent="0.25">
      <c r="A18" s="85">
        <f>'CPE Fact Sheet Backup'!A18</f>
        <v>41364</v>
      </c>
      <c r="B18" s="86">
        <f>'CPE Fact Sheet Backup'!B18</f>
        <v>12211</v>
      </c>
      <c r="C18" s="86">
        <f>'CPE Fact Sheet Backup'!E18</f>
        <v>12871.749795501501</v>
      </c>
    </row>
    <row r="19" spans="1:3" x14ac:dyDescent="0.25">
      <c r="A19" s="85">
        <f>'CPE Fact Sheet Backup'!A19</f>
        <v>41394</v>
      </c>
      <c r="B19" s="86">
        <f>'CPE Fact Sheet Backup'!B19</f>
        <v>12421</v>
      </c>
      <c r="C19" s="86">
        <f>'CPE Fact Sheet Backup'!E19</f>
        <v>13119.747227528327</v>
      </c>
    </row>
    <row r="20" spans="1:3" x14ac:dyDescent="0.25">
      <c r="A20" s="85">
        <f>'CPE Fact Sheet Backup'!A20</f>
        <v>41425</v>
      </c>
      <c r="B20" s="86">
        <f>'CPE Fact Sheet Backup'!B20</f>
        <v>12712</v>
      </c>
      <c r="C20" s="86">
        <f>'CPE Fact Sheet Backup'!E20</f>
        <v>13426.619073341551</v>
      </c>
    </row>
    <row r="21" spans="1:3" x14ac:dyDescent="0.25">
      <c r="A21" s="85">
        <f>'CPE Fact Sheet Backup'!A21</f>
        <v>41455</v>
      </c>
      <c r="B21" s="86">
        <f>'CPE Fact Sheet Backup'!B21</f>
        <v>12421</v>
      </c>
      <c r="C21" s="86">
        <f>'CPE Fact Sheet Backup'!E21</f>
        <v>13246.324893790475</v>
      </c>
    </row>
    <row r="22" spans="1:3" x14ac:dyDescent="0.25">
      <c r="A22" s="85">
        <f>'CPE Fact Sheet Backup'!A22</f>
        <v>41486</v>
      </c>
      <c r="B22" s="86">
        <f>'CPE Fact Sheet Backup'!B22</f>
        <v>13022</v>
      </c>
      <c r="C22" s="86">
        <f>'CPE Fact Sheet Backup'!E22</f>
        <v>13920.383493936844</v>
      </c>
    </row>
    <row r="23" spans="1:3" x14ac:dyDescent="0.25">
      <c r="A23" s="85">
        <f>'CPE Fact Sheet Backup'!A23</f>
        <v>41517</v>
      </c>
      <c r="B23" s="86">
        <f>'CPE Fact Sheet Backup'!B23</f>
        <v>12611</v>
      </c>
      <c r="C23" s="86">
        <f>'CPE Fact Sheet Backup'!E23</f>
        <v>13517.230838837584</v>
      </c>
    </row>
    <row r="24" spans="1:3" x14ac:dyDescent="0.25">
      <c r="A24" s="85">
        <f>'CPE Fact Sheet Backup'!A24</f>
        <v>41547</v>
      </c>
      <c r="B24" s="86">
        <f>'CPE Fact Sheet Backup'!B24</f>
        <v>13373</v>
      </c>
      <c r="C24" s="86">
        <f>'CPE Fact Sheet Backup'!E24</f>
        <v>13941.108031070808</v>
      </c>
    </row>
    <row r="25" spans="1:3" x14ac:dyDescent="0.25">
      <c r="A25" s="85">
        <f>'CPE Fact Sheet Backup'!A25</f>
        <v>41578</v>
      </c>
      <c r="B25" s="86">
        <f>'CPE Fact Sheet Backup'!B25</f>
        <v>14254</v>
      </c>
      <c r="C25" s="86">
        <f>'CPE Fact Sheet Backup'!E25</f>
        <v>14581.942317201967</v>
      </c>
    </row>
    <row r="26" spans="1:3" x14ac:dyDescent="0.25">
      <c r="A26" s="85">
        <f>'CPE Fact Sheet Backup'!A26</f>
        <v>41608</v>
      </c>
      <c r="B26" s="86">
        <f>'CPE Fact Sheet Backup'!B26</f>
        <v>14765</v>
      </c>
      <c r="C26" s="86">
        <f>'CPE Fact Sheet Backup'!E26</f>
        <v>15026.311708708909</v>
      </c>
    </row>
    <row r="27" spans="1:3" x14ac:dyDescent="0.25">
      <c r="A27" s="85">
        <f>'CPE Fact Sheet Backup'!A27</f>
        <v>41639</v>
      </c>
      <c r="B27" s="86">
        <f>'CPE Fact Sheet Backup'!B27</f>
        <v>15383</v>
      </c>
      <c r="C27" s="86">
        <f>'CPE Fact Sheet Backup'!E27</f>
        <v>15406.741721076092</v>
      </c>
    </row>
    <row r="28" spans="1:3" x14ac:dyDescent="0.25">
      <c r="A28" s="85">
        <f>'CPE Fact Sheet Backup'!A28</f>
        <v>41670</v>
      </c>
      <c r="B28" s="86">
        <f>'CPE Fact Sheet Backup'!B28</f>
        <v>15306</v>
      </c>
      <c r="C28" s="86">
        <f>'CPE Fact Sheet Backup'!E28</f>
        <v>14874.037475103531</v>
      </c>
    </row>
    <row r="29" spans="1:3" x14ac:dyDescent="0.25">
      <c r="A29" s="85">
        <f>'CPE Fact Sheet Backup'!A29</f>
        <v>41698</v>
      </c>
      <c r="B29" s="86">
        <f>'CPE Fact Sheet Backup'!B29</f>
        <v>16343</v>
      </c>
      <c r="C29" s="86">
        <f>'CPE Fact Sheet Backup'!E29</f>
        <v>15554.462132620647</v>
      </c>
    </row>
    <row r="30" spans="1:3" x14ac:dyDescent="0.25">
      <c r="A30" s="85">
        <f>'CPE Fact Sheet Backup'!A30</f>
        <v>41729</v>
      </c>
      <c r="B30" s="86">
        <f>'CPE Fact Sheet Backup'!B30</f>
        <v>16234</v>
      </c>
      <c r="C30" s="86">
        <f>'CPE Fact Sheet Backup'!E30</f>
        <v>15685.175412795177</v>
      </c>
    </row>
    <row r="31" spans="1:3" x14ac:dyDescent="0.25">
      <c r="A31" s="85">
        <f>'CPE Fact Sheet Backup'!A31</f>
        <v>41759</v>
      </c>
      <c r="B31" s="86">
        <f>'CPE Fact Sheet Backup'!B31</f>
        <v>15601</v>
      </c>
      <c r="C31" s="86">
        <f>'CPE Fact Sheet Backup'!E31</f>
        <v>15801.112005058045</v>
      </c>
    </row>
    <row r="32" spans="1:3" x14ac:dyDescent="0.25">
      <c r="A32" s="85">
        <f>'CPE Fact Sheet Backup'!A32</f>
        <v>41790</v>
      </c>
      <c r="B32" s="86">
        <f>'CPE Fact Sheet Backup'!B32</f>
        <v>16354</v>
      </c>
      <c r="C32" s="86">
        <f>'CPE Fact Sheet Backup'!E32</f>
        <v>16172.06263272718</v>
      </c>
    </row>
    <row r="33" spans="1:3" x14ac:dyDescent="0.25">
      <c r="A33" s="85">
        <f>'CPE Fact Sheet Backup'!A33</f>
        <v>41820</v>
      </c>
      <c r="B33" s="86">
        <f>'CPE Fact Sheet Backup'!B33</f>
        <v>16834</v>
      </c>
      <c r="C33" s="86">
        <f>'CPE Fact Sheet Backup'!E33</f>
        <v>16506.118008189213</v>
      </c>
    </row>
    <row r="34" spans="1:3" x14ac:dyDescent="0.25">
      <c r="A34" s="85">
        <f>'CPE Fact Sheet Backup'!A34</f>
        <v>41851</v>
      </c>
      <c r="B34" s="86">
        <f>'CPE Fact Sheet Backup'!B34</f>
        <v>16375</v>
      </c>
      <c r="C34" s="86">
        <f>'CPE Fact Sheet Backup'!E34</f>
        <v>16278.473372719955</v>
      </c>
    </row>
    <row r="35" spans="1:3" x14ac:dyDescent="0.25">
      <c r="A35" s="85">
        <f>'CPE Fact Sheet Backup'!A35</f>
        <v>41882</v>
      </c>
      <c r="B35" s="86">
        <f>'CPE Fact Sheet Backup'!B35</f>
        <v>17576</v>
      </c>
      <c r="C35" s="86">
        <f>'CPE Fact Sheet Backup'!E35</f>
        <v>16929.716394990144</v>
      </c>
    </row>
    <row r="36" spans="1:3" x14ac:dyDescent="0.25">
      <c r="A36" s="85">
        <f>'CPE Fact Sheet Backup'!A36</f>
        <v>41912</v>
      </c>
      <c r="B36" s="86">
        <f>'CPE Fact Sheet Backup'!B36</f>
        <v>17510</v>
      </c>
      <c r="C36" s="86">
        <f>'CPE Fact Sheet Backup'!E36</f>
        <v>16692.313569390546</v>
      </c>
    </row>
    <row r="37" spans="1:3" x14ac:dyDescent="0.25">
      <c r="A37" s="85">
        <f>'CPE Fact Sheet Backup'!A37</f>
        <v>41943</v>
      </c>
      <c r="B37" s="86">
        <f>'CPE Fact Sheet Backup'!B37</f>
        <v>17892</v>
      </c>
      <c r="C37" s="86">
        <f>'CPE Fact Sheet Backup'!E37</f>
        <v>17100.020046550631</v>
      </c>
    </row>
    <row r="38" spans="1:3" x14ac:dyDescent="0.25">
      <c r="A38" s="85">
        <f>'CPE Fact Sheet Backup'!A38</f>
        <v>41973</v>
      </c>
      <c r="B38" s="86">
        <f>'CPE Fact Sheet Backup'!B38</f>
        <v>18874</v>
      </c>
      <c r="C38" s="86">
        <f>'CPE Fact Sheet Backup'!E38</f>
        <v>17559.909607122027</v>
      </c>
    </row>
    <row r="39" spans="1:3" x14ac:dyDescent="0.25">
      <c r="A39" s="85">
        <f>'CPE Fact Sheet Backup'!A39</f>
        <v>42004</v>
      </c>
      <c r="B39" s="86">
        <f>'CPE Fact Sheet Backup'!B39</f>
        <v>18755</v>
      </c>
      <c r="C39" s="86">
        <f>'CPE Fact Sheet Backup'!E39</f>
        <v>17515.672478531145</v>
      </c>
    </row>
    <row r="40" spans="1:3" x14ac:dyDescent="0.25">
      <c r="A40" s="85">
        <f>'CPE Fact Sheet Backup'!A40</f>
        <v>42035</v>
      </c>
      <c r="B40" s="86">
        <f>'CPE Fact Sheet Backup'!B40</f>
        <v>18888</v>
      </c>
      <c r="C40" s="86">
        <f>'CPE Fact Sheet Backup'!E40</f>
        <v>16989.845433221872</v>
      </c>
    </row>
    <row r="41" spans="1:3" x14ac:dyDescent="0.25">
      <c r="A41" s="85">
        <f>'CPE Fact Sheet Backup'!A41</f>
        <v>42063</v>
      </c>
      <c r="B41" s="86">
        <f>'CPE Fact Sheet Backup'!B41</f>
        <v>19560</v>
      </c>
      <c r="C41" s="86">
        <f>'CPE Fact Sheet Backup'!E41</f>
        <v>17966.314992264735</v>
      </c>
    </row>
    <row r="42" spans="1:3" x14ac:dyDescent="0.25">
      <c r="A42" s="85">
        <f>'CPE Fact Sheet Backup'!A42</f>
        <v>42094</v>
      </c>
      <c r="B42" s="86">
        <f>'CPE Fact Sheet Backup'!B42</f>
        <v>20053</v>
      </c>
      <c r="C42" s="86">
        <f>'CPE Fact Sheet Backup'!E42</f>
        <v>17682.165789183593</v>
      </c>
    </row>
    <row r="43" spans="1:3" x14ac:dyDescent="0.25">
      <c r="A43" s="85">
        <f>'CPE Fact Sheet Backup'!A43</f>
        <v>42124</v>
      </c>
      <c r="B43" s="86">
        <f>'CPE Fact Sheet Backup'!B43</f>
        <v>19272</v>
      </c>
      <c r="C43" s="86">
        <f>'CPE Fact Sheet Backup'!E43</f>
        <v>17851.818894735392</v>
      </c>
    </row>
    <row r="44" spans="1:3" x14ac:dyDescent="0.25">
      <c r="A44" s="85">
        <f>'CPE Fact Sheet Backup'!A44</f>
        <v>42155</v>
      </c>
      <c r="B44" s="86">
        <f>'CPE Fact Sheet Backup'!B44</f>
        <v>20137</v>
      </c>
      <c r="C44" s="86">
        <f>'CPE Fact Sheet Backup'!E44</f>
        <v>18081.36870065867</v>
      </c>
    </row>
    <row r="45" spans="1:3" x14ac:dyDescent="0.25">
      <c r="A45" s="85">
        <f>'CPE Fact Sheet Backup'!A45</f>
        <v>42185</v>
      </c>
      <c r="B45" s="86">
        <f>'CPE Fact Sheet Backup'!B45</f>
        <v>19693</v>
      </c>
      <c r="C45" s="86">
        <f>'CPE Fact Sheet Backup'!E45</f>
        <v>17731.328480411696</v>
      </c>
    </row>
    <row r="46" spans="1:3" x14ac:dyDescent="0.25">
      <c r="A46" s="85">
        <f>'CPE Fact Sheet Backup'!A46</f>
        <v>42216</v>
      </c>
      <c r="B46" s="86">
        <f>'CPE Fact Sheet Backup'!B46</f>
        <v>20413</v>
      </c>
      <c r="C46" s="86">
        <f>'CPE Fact Sheet Backup'!E46</f>
        <v>18102.836718945422</v>
      </c>
    </row>
    <row r="47" spans="1:3" x14ac:dyDescent="0.25">
      <c r="A47" s="85">
        <f>'CPE Fact Sheet Backup'!A47</f>
        <v>42247</v>
      </c>
      <c r="B47" s="86">
        <f>'CPE Fact Sheet Backup'!B47</f>
        <v>18743</v>
      </c>
      <c r="C47" s="86">
        <f>'CPE Fact Sheet Backup'!E47</f>
        <v>17010.616437927885</v>
      </c>
    </row>
    <row r="48" spans="1:3" x14ac:dyDescent="0.25">
      <c r="A48" s="85">
        <f>'CPE Fact Sheet Backup'!A48</f>
        <v>42277</v>
      </c>
      <c r="B48" s="86">
        <f>'CPE Fact Sheet Backup'!B48</f>
        <v>18395</v>
      </c>
      <c r="C48" s="86">
        <f>'CPE Fact Sheet Backup'!E48</f>
        <v>16589.713170305811</v>
      </c>
    </row>
    <row r="49" spans="1:3" x14ac:dyDescent="0.25">
      <c r="A49" s="85">
        <f>'CPE Fact Sheet Backup'!A49</f>
        <v>42308</v>
      </c>
      <c r="B49" s="86">
        <f>'CPE Fact Sheet Backup'!B49</f>
        <v>19452</v>
      </c>
      <c r="C49" s="86">
        <f>'CPE Fact Sheet Backup'!E49</f>
        <v>17989.130570140915</v>
      </c>
    </row>
    <row r="50" spans="1:3" x14ac:dyDescent="0.25">
      <c r="A50" s="85">
        <f>'CPE Fact Sheet Backup'!A50</f>
        <v>42338</v>
      </c>
      <c r="B50" s="86">
        <f>'CPE Fact Sheet Backup'!B50</f>
        <v>19765</v>
      </c>
      <c r="C50" s="86">
        <f>'CPE Fact Sheet Backup'!E50</f>
        <v>18042.614745569597</v>
      </c>
    </row>
    <row r="51" spans="1:3" x14ac:dyDescent="0.25">
      <c r="A51" s="85">
        <f>'CPE Fact Sheet Backup'!A51</f>
        <v>42369</v>
      </c>
      <c r="B51" s="86">
        <f>'CPE Fact Sheet Backup'!B51</f>
        <v>20013</v>
      </c>
      <c r="C51" s="86">
        <f>'CPE Fact Sheet Backup'!E51</f>
        <v>17758.047334340012</v>
      </c>
    </row>
    <row r="52" spans="1:3" x14ac:dyDescent="0.25">
      <c r="A52" s="85">
        <f>'CPE Fact Sheet Backup'!A52</f>
        <v>42400</v>
      </c>
      <c r="B52" s="86">
        <f>'CPE Fact Sheet Backup'!B52</f>
        <v>18296</v>
      </c>
      <c r="C52" s="86">
        <f>'CPE Fact Sheet Backup'!E52</f>
        <v>16876.836297998103</v>
      </c>
    </row>
    <row r="53" spans="1:3" x14ac:dyDescent="0.25">
      <c r="A53" s="85">
        <f>'CPE Fact Sheet Backup'!A53</f>
        <v>42429</v>
      </c>
      <c r="B53" s="86">
        <f>'CPE Fact Sheet Backup'!B53</f>
        <v>17687</v>
      </c>
      <c r="C53" s="86">
        <f>'CPE Fact Sheet Backup'!E53</f>
        <v>16854.06718769397</v>
      </c>
    </row>
    <row r="54" spans="1:3" x14ac:dyDescent="0.25">
      <c r="A54" s="85">
        <f>'CPE Fact Sheet Backup'!A54</f>
        <v>42460</v>
      </c>
      <c r="B54" s="86">
        <f>'CPE Fact Sheet Backup'!B54</f>
        <v>18941</v>
      </c>
      <c r="C54" s="86">
        <f>'CPE Fact Sheet Backup'!E54</f>
        <v>17997.401797965682</v>
      </c>
    </row>
    <row r="55" spans="1:3" x14ac:dyDescent="0.25">
      <c r="A55" s="85">
        <f>'CPE Fact Sheet Backup'!A55</f>
        <v>42490</v>
      </c>
      <c r="B55" s="86">
        <f>'CPE Fact Sheet Backup'!B55</f>
        <v>18649</v>
      </c>
      <c r="C55" s="86">
        <f>'CPE Fact Sheet Backup'!E55</f>
        <v>18067.19609118365</v>
      </c>
    </row>
    <row r="56" spans="1:3" x14ac:dyDescent="0.25">
      <c r="A56" s="85">
        <f>'CPE Fact Sheet Backup'!A56</f>
        <v>42521</v>
      </c>
      <c r="B56" s="86">
        <f>'CPE Fact Sheet Backup'!B56</f>
        <v>19940</v>
      </c>
      <c r="C56" s="86">
        <f>'CPE Fact Sheet Backup'!E56</f>
        <v>18391.632679231487</v>
      </c>
    </row>
    <row r="57" spans="1:3" x14ac:dyDescent="0.25">
      <c r="A57" s="85">
        <f>'CPE Fact Sheet Backup'!A57</f>
        <v>42551</v>
      </c>
      <c r="B57" s="86">
        <f>'CPE Fact Sheet Backup'!B57</f>
        <v>20147</v>
      </c>
      <c r="C57" s="86">
        <f>'CPE Fact Sheet Backup'!E57</f>
        <v>18439.308408154015</v>
      </c>
    </row>
    <row r="58" spans="1:3" x14ac:dyDescent="0.25">
      <c r="A58" s="85">
        <f>'CPE Fact Sheet Backup'!A58</f>
        <v>42582</v>
      </c>
      <c r="B58" s="86">
        <f>'CPE Fact Sheet Backup'!B58</f>
        <v>21122</v>
      </c>
      <c r="C58" s="86">
        <f>'CPE Fact Sheet Backup'!E58</f>
        <v>19119.12898723449</v>
      </c>
    </row>
    <row r="59" spans="1:3" x14ac:dyDescent="0.25">
      <c r="A59" s="85">
        <f>'CPE Fact Sheet Backup'!A59</f>
        <v>42613</v>
      </c>
      <c r="B59" s="86">
        <f>'CPE Fact Sheet Backup'!B59</f>
        <v>20768</v>
      </c>
      <c r="C59" s="86">
        <f>'CPE Fact Sheet Backup'!E59</f>
        <v>19145.98724387895</v>
      </c>
    </row>
    <row r="60" spans="1:3" x14ac:dyDescent="0.25">
      <c r="A60" s="85">
        <f>'CPE Fact Sheet Backup'!A60</f>
        <v>42643</v>
      </c>
      <c r="B60" s="86">
        <f>'CPE Fact Sheet Backup'!B60</f>
        <v>21073</v>
      </c>
      <c r="C60" s="86">
        <f>'CPE Fact Sheet Backup'!E60</f>
        <v>19149.565246926744</v>
      </c>
    </row>
    <row r="61" spans="1:3" x14ac:dyDescent="0.25">
      <c r="A61" s="85">
        <f>'CPE Fact Sheet Backup'!A61</f>
        <v>42674</v>
      </c>
      <c r="B61" s="86">
        <f>'CPE Fact Sheet Backup'!B61</f>
        <v>20841</v>
      </c>
      <c r="C61" s="86">
        <f>'CPE Fact Sheet Backup'!E61</f>
        <v>18800.268507832556</v>
      </c>
    </row>
    <row r="62" spans="1:3" x14ac:dyDescent="0.25">
      <c r="A62" s="85">
        <f>'CPE Fact Sheet Backup'!A62</f>
        <v>42704</v>
      </c>
      <c r="B62" s="86">
        <f>'CPE Fact Sheet Backup'!B62</f>
        <v>21377</v>
      </c>
      <c r="C62" s="86">
        <f>'CPE Fact Sheet Backup'!E62</f>
        <v>19496.538607418464</v>
      </c>
    </row>
    <row r="63" spans="1:3" x14ac:dyDescent="0.25">
      <c r="A63" s="85">
        <f>'CPE Fact Sheet Backup'!A63</f>
        <v>42735</v>
      </c>
      <c r="B63" s="86">
        <f>'CPE Fact Sheet Backup'!B63</f>
        <v>21585</v>
      </c>
      <c r="C63" s="86">
        <f>'CPE Fact Sheet Backup'!E63</f>
        <v>19881.894182422868</v>
      </c>
    </row>
    <row r="64" spans="1:3" x14ac:dyDescent="0.25">
      <c r="A64" s="85">
        <f>'CPE Fact Sheet Backup'!A64</f>
        <v>42766</v>
      </c>
      <c r="B64" s="86">
        <f>'CPE Fact Sheet Backup'!B64</f>
        <v>22486</v>
      </c>
      <c r="C64" s="86">
        <f>'CPE Fact Sheet Backup'!E64</f>
        <v>20258.978529602504</v>
      </c>
    </row>
    <row r="65" spans="1:3" x14ac:dyDescent="0.25">
      <c r="A65" s="85">
        <f>'CPE Fact Sheet Backup'!A65</f>
        <v>42794</v>
      </c>
      <c r="B65" s="86">
        <f>'CPE Fact Sheet Backup'!B65</f>
        <v>23302</v>
      </c>
      <c r="C65" s="86">
        <f>'CPE Fact Sheet Backup'!E65</f>
        <v>21063.425136919061</v>
      </c>
    </row>
    <row r="66" spans="1:3" x14ac:dyDescent="0.25">
      <c r="A66" s="85">
        <f>'CPE Fact Sheet Backup'!A66</f>
        <v>42825</v>
      </c>
      <c r="B66" s="86">
        <f>'CPE Fact Sheet Backup'!B66</f>
        <v>22876</v>
      </c>
      <c r="C66" s="86">
        <f>'CPE Fact Sheet Backup'!E66</f>
        <v>21087.960014961063</v>
      </c>
    </row>
    <row r="67" spans="1:3" x14ac:dyDescent="0.25">
      <c r="A67" s="85">
        <f>'CPE Fact Sheet Backup'!A67</f>
        <v>42855</v>
      </c>
      <c r="B67" s="86">
        <f>'CPE Fact Sheet Backup'!B67</f>
        <v>23192</v>
      </c>
      <c r="C67" s="86">
        <f>'CPE Fact Sheet Backup'!E67</f>
        <v>21304.545368282601</v>
      </c>
    </row>
    <row r="68" spans="1:3" x14ac:dyDescent="0.25">
      <c r="A68" s="85">
        <f>'CPE Fact Sheet Backup'!A68</f>
        <v>42886</v>
      </c>
      <c r="B68" s="86">
        <f>'CPE Fact Sheet Backup'!B68</f>
        <v>23996</v>
      </c>
      <c r="C68" s="86">
        <f>'CPE Fact Sheet Backup'!E68</f>
        <v>21604.354143144341</v>
      </c>
    </row>
    <row r="69" spans="1:3" x14ac:dyDescent="0.25">
      <c r="A69" s="85">
        <f>'CPE Fact Sheet Backup'!A69</f>
        <v>42916</v>
      </c>
      <c r="B69" s="86">
        <f>'CPE Fact Sheet Backup'!B69</f>
        <v>23923</v>
      </c>
      <c r="C69" s="86">
        <f>'CPE Fact Sheet Backup'!E69</f>
        <v>21739.203037231255</v>
      </c>
    </row>
    <row r="70" spans="1:3" x14ac:dyDescent="0.25">
      <c r="A70" s="85">
        <f>'CPE Fact Sheet Backup'!A70</f>
        <v>42947</v>
      </c>
      <c r="B70" s="86">
        <f>'CPE Fact Sheet Backup'!B70</f>
        <v>24410</v>
      </c>
      <c r="C70" s="86">
        <f>'CPE Fact Sheet Backup'!E70</f>
        <v>22186.221080345011</v>
      </c>
    </row>
    <row r="71" spans="1:3" x14ac:dyDescent="0.25">
      <c r="A71" s="85">
        <f>'CPE Fact Sheet Backup'!A71</f>
        <v>42978</v>
      </c>
      <c r="B71" s="86">
        <f>'CPE Fact Sheet Backup'!B71</f>
        <v>24666</v>
      </c>
      <c r="C71" s="86">
        <f>'CPE Fact Sheet Backup'!E71</f>
        <v>22254.156670681012</v>
      </c>
    </row>
    <row r="72" spans="1:3" x14ac:dyDescent="0.25">
      <c r="A72" s="85">
        <f>'CPE Fact Sheet Backup'!A72</f>
        <v>43008</v>
      </c>
      <c r="B72" s="86">
        <f>'CPE Fact Sheet Backup'!B72</f>
        <v>25288</v>
      </c>
      <c r="C72" s="86">
        <f>'CPE Fact Sheet Backup'!E72</f>
        <v>22713.20981495552</v>
      </c>
    </row>
    <row r="73" spans="1:3" x14ac:dyDescent="0.25">
      <c r="A73" s="85">
        <f>'CPE Fact Sheet Backup'!A73</f>
        <v>43039</v>
      </c>
      <c r="B73" s="86">
        <f>'CPE Fact Sheet Backup'!B73</f>
        <v>26481</v>
      </c>
      <c r="C73" s="86">
        <f>'CPE Fact Sheet Backup'!E73</f>
        <v>23243.218941749219</v>
      </c>
    </row>
    <row r="74" spans="1:3" x14ac:dyDescent="0.25">
      <c r="A74" s="85">
        <f>'CPE Fact Sheet Backup'!A74</f>
        <v>43069</v>
      </c>
      <c r="B74" s="86">
        <f>'CPE Fact Sheet Backup'!B74</f>
        <v>27285</v>
      </c>
      <c r="C74" s="86">
        <f>'CPE Fact Sheet Backup'!E74</f>
        <v>23956.077964556709</v>
      </c>
    </row>
    <row r="75" spans="1:3" x14ac:dyDescent="0.25">
      <c r="A75" s="85">
        <f>'CPE Fact Sheet Backup'!A75</f>
        <v>43100</v>
      </c>
      <c r="B75" s="86">
        <f>'CPE Fact Sheet Backup'!B75</f>
        <v>27385</v>
      </c>
      <c r="C75" s="86">
        <f>'CPE Fact Sheet Backup'!E75</f>
        <v>24222.430087542994</v>
      </c>
    </row>
    <row r="76" spans="1:3" x14ac:dyDescent="0.25">
      <c r="A76" s="85">
        <f>'CPE Fact Sheet Backup'!A76</f>
        <v>43131</v>
      </c>
      <c r="B76" s="86">
        <f>'CPE Fact Sheet Backup'!B76</f>
        <v>28893</v>
      </c>
      <c r="C76" s="86">
        <f>'CPE Fact Sheet Backup'!E76</f>
        <v>25609.254775352758</v>
      </c>
    </row>
    <row r="77" spans="1:3" x14ac:dyDescent="0.25">
      <c r="A77" s="85">
        <f>'CPE Fact Sheet Backup'!A77</f>
        <v>43159</v>
      </c>
      <c r="B77" s="86">
        <f>'CPE Fact Sheet Backup'!B77</f>
        <v>27734</v>
      </c>
      <c r="C77" s="86">
        <f>'CPE Fact Sheet Backup'!E77</f>
        <v>24665.405451888466</v>
      </c>
    </row>
    <row r="78" spans="1:3" x14ac:dyDescent="0.25">
      <c r="A78" s="85">
        <f>'CPE Fact Sheet Backup'!A78</f>
        <v>43190</v>
      </c>
      <c r="B78" s="86">
        <f>'CPE Fact Sheet Backup'!B78</f>
        <v>27223</v>
      </c>
      <c r="C78" s="86">
        <f>'CPE Fact Sheet Backup'!E78</f>
        <v>24038.557904944129</v>
      </c>
    </row>
    <row r="79" spans="1:3" x14ac:dyDescent="0.25">
      <c r="A79" s="85">
        <f>'CPE Fact Sheet Backup'!A79</f>
        <v>43220</v>
      </c>
      <c r="B79" s="86">
        <f>'CPE Fact Sheet Backup'!B79</f>
        <v>27410</v>
      </c>
      <c r="C79" s="86">
        <f>'CPE Fact Sheet Backup'!E79</f>
        <v>24130.796035461884</v>
      </c>
    </row>
    <row r="80" spans="1:3" x14ac:dyDescent="0.25">
      <c r="A80" s="85">
        <f>'CPE Fact Sheet Backup'!A80</f>
        <v>43251</v>
      </c>
      <c r="B80" s="86">
        <f>'CPE Fact Sheet Backup'!B80</f>
        <v>28457</v>
      </c>
      <c r="C80" s="86">
        <f>'CPE Fact Sheet Backup'!E80</f>
        <v>24711.919491509765</v>
      </c>
    </row>
    <row r="81" spans="1:3" x14ac:dyDescent="0.25">
      <c r="A81" s="85">
        <f>'CPE Fact Sheet Backup'!A81</f>
        <v>43281</v>
      </c>
      <c r="B81" s="86">
        <f>'CPE Fact Sheet Backup'!B81</f>
        <v>28058</v>
      </c>
      <c r="C81" s="86">
        <f>'CPE Fact Sheet Backup'!E81</f>
        <v>24864.007854826948</v>
      </c>
    </row>
    <row r="82" spans="1:3" x14ac:dyDescent="0.25">
      <c r="A82" s="85">
        <f>'CPE Fact Sheet Backup'!A82</f>
        <v>43312</v>
      </c>
      <c r="B82" s="86">
        <f>'CPE Fact Sheet Backup'!B82</f>
        <v>29267</v>
      </c>
      <c r="C82" s="86">
        <f>'CPE Fact Sheet Backup'!E82</f>
        <v>25789.316617043591</v>
      </c>
    </row>
    <row r="83" spans="1:3" x14ac:dyDescent="0.25">
      <c r="A83" s="85">
        <f>'CPE Fact Sheet Backup'!A83</f>
        <v>43343</v>
      </c>
      <c r="B83" s="86">
        <f>'CPE Fact Sheet Backup'!B83</f>
        <v>30801</v>
      </c>
      <c r="C83" s="86">
        <f>'CPE Fact Sheet Backup'!E83</f>
        <v>26629.636189982168</v>
      </c>
    </row>
    <row r="84" spans="1:3" x14ac:dyDescent="0.25">
      <c r="A84" s="85">
        <f>'CPE Fact Sheet Backup'!A84</f>
        <v>43373</v>
      </c>
      <c r="B84" s="86">
        <f>'CPE Fact Sheet Backup'!B84</f>
        <v>31037</v>
      </c>
      <c r="C84" s="86">
        <f>'CPE Fact Sheet Backup'!E84</f>
        <v>26781.213410006811</v>
      </c>
    </row>
    <row r="85" spans="1:3" x14ac:dyDescent="0.25">
      <c r="A85" s="85">
        <f>'CPE Fact Sheet Backup'!A85</f>
        <v>43404</v>
      </c>
      <c r="B85" s="86">
        <f>'CPE Fact Sheet Backup'!B85</f>
        <v>28220</v>
      </c>
      <c r="C85" s="86">
        <f>'CPE Fact Sheet Backup'!E85</f>
        <v>24950.716344270844</v>
      </c>
    </row>
    <row r="86" spans="1:3" x14ac:dyDescent="0.25">
      <c r="A86" s="85">
        <f>'CPE Fact Sheet Backup'!A86</f>
        <v>43434</v>
      </c>
      <c r="B86" s="86">
        <f>'CPE Fact Sheet Backup'!B86</f>
        <v>28370</v>
      </c>
      <c r="C86" s="86">
        <f>'CPE Fact Sheet Backup'!E86</f>
        <v>25459.164517633701</v>
      </c>
    </row>
    <row r="87" spans="1:3" x14ac:dyDescent="0.25">
      <c r="A87" s="85">
        <f>'CPE Fact Sheet Backup'!A87</f>
        <v>43465</v>
      </c>
      <c r="B87" s="86">
        <f>'CPE Fact Sheet Backup'!B87</f>
        <v>26275</v>
      </c>
      <c r="C87" s="86">
        <f>'CPE Fact Sheet Backup'!E87</f>
        <v>23160.460195929529</v>
      </c>
    </row>
    <row r="88" spans="1:3" x14ac:dyDescent="0.25">
      <c r="A88" s="85">
        <f>'CPE Fact Sheet Backup'!A88</f>
        <v>43496</v>
      </c>
      <c r="B88" s="86">
        <f>'CPE Fact Sheet Backup'!B88</f>
        <v>27550</v>
      </c>
      <c r="C88" s="86">
        <f>'CPE Fact Sheet Backup'!E88</f>
        <v>25016.421491148481</v>
      </c>
    </row>
    <row r="89" spans="1:3" x14ac:dyDescent="0.25">
      <c r="A89" s="85">
        <f>'CPE Fact Sheet Backup'!A89</f>
        <v>43524</v>
      </c>
      <c r="B89" s="86">
        <f>'CPE Fact Sheet Backup'!B89</f>
        <v>28959</v>
      </c>
      <c r="C89" s="86">
        <f>'CPE Fact Sheet Backup'!E89</f>
        <v>25819.659941591755</v>
      </c>
    </row>
    <row r="90" spans="1:3" x14ac:dyDescent="0.25">
      <c r="A90" s="85">
        <f>'CPE Fact Sheet Backup'!A90</f>
        <v>43555</v>
      </c>
      <c r="B90" s="86">
        <f>'CPE Fact Sheet Backup'!B90</f>
        <v>29151</v>
      </c>
      <c r="C90" s="86">
        <f>'CPE Fact Sheet Backup'!E90</f>
        <v>26321.37031700747</v>
      </c>
    </row>
    <row r="91" spans="1:3" x14ac:dyDescent="0.25">
      <c r="A91" s="85">
        <f>'CPE Fact Sheet Backup'!A91</f>
        <v>43585</v>
      </c>
      <c r="B91" s="86">
        <f>'CPE Fact Sheet Backup'!B91</f>
        <v>29641</v>
      </c>
      <c r="C91" s="86">
        <f>'CPE Fact Sheet Backup'!E91</f>
        <v>27387.104081956935</v>
      </c>
    </row>
    <row r="92" spans="1:3" x14ac:dyDescent="0.25">
      <c r="A92" s="85">
        <f>'CPE Fact Sheet Backup'!A92</f>
        <v>43616</v>
      </c>
      <c r="B92" s="86">
        <f>'CPE Fact Sheet Backup'!B92</f>
        <v>27713</v>
      </c>
      <c r="C92" s="86">
        <f>'CPE Fact Sheet Backup'!E92</f>
        <v>25646.707638424457</v>
      </c>
    </row>
    <row r="93" spans="1:3" x14ac:dyDescent="0.25">
      <c r="A93" s="85">
        <f>'CPE Fact Sheet Backup'!A93</f>
        <v>43646</v>
      </c>
      <c r="B93" s="86">
        <f>'CPE Fact Sheet Backup'!B93</f>
        <v>28914</v>
      </c>
      <c r="C93" s="86">
        <f>'CPE Fact Sheet Backup'!E93</f>
        <v>27454.203255996043</v>
      </c>
    </row>
    <row r="94" spans="1:3" x14ac:dyDescent="0.25">
      <c r="A94" s="85">
        <f>'CPE Fact Sheet Backup'!A94</f>
        <v>43677</v>
      </c>
      <c r="B94" s="86">
        <f>'CPE Fact Sheet Backup'!B94</f>
        <v>29270</v>
      </c>
      <c r="C94" s="86">
        <f>'CPE Fact Sheet Backup'!E94</f>
        <v>27848.80587783824</v>
      </c>
    </row>
    <row r="95" spans="1:3" x14ac:dyDescent="0.25">
      <c r="A95" s="85">
        <f>'CPE Fact Sheet Backup'!A95</f>
        <v>43708</v>
      </c>
      <c r="B95" s="86">
        <f>'CPE Fact Sheet Backup'!B95</f>
        <v>28232</v>
      </c>
      <c r="C95" s="86">
        <f>'CPE Fact Sheet Backup'!E95</f>
        <v>27407.642748802693</v>
      </c>
    </row>
    <row r="96" spans="1:3" x14ac:dyDescent="0.25">
      <c r="A96" s="85">
        <f>'CPE Fact Sheet Backup'!A96</f>
        <v>43738</v>
      </c>
      <c r="B96" s="86">
        <f>'CPE Fact Sheet Backup'!B96</f>
        <v>27550</v>
      </c>
      <c r="C96" s="86">
        <f>'CPE Fact Sheet Backup'!E96</f>
        <v>27920.458873938183</v>
      </c>
    </row>
    <row r="97" spans="1:3" x14ac:dyDescent="0.25">
      <c r="A97" s="85">
        <f>'CPE Fact Sheet Backup'!A97</f>
        <v>43769</v>
      </c>
      <c r="B97" s="86">
        <f>'CPE Fact Sheet Backup'!B97</f>
        <v>27565</v>
      </c>
      <c r="C97" s="86">
        <f>'CPE Fact Sheet Backup'!E97</f>
        <v>28525.187856587072</v>
      </c>
    </row>
    <row r="98" spans="1:3" x14ac:dyDescent="0.25">
      <c r="A98" s="85">
        <f>'CPE Fact Sheet Backup'!A98</f>
        <v>43799</v>
      </c>
      <c r="B98" s="86">
        <f>'CPE Fact Sheet Backup'!B98</f>
        <v>28736</v>
      </c>
      <c r="C98" s="86">
        <f>'CPE Fact Sheet Backup'!E98</f>
        <v>29560.624764560438</v>
      </c>
    </row>
    <row r="99" spans="1:3" x14ac:dyDescent="0.25">
      <c r="A99" s="85">
        <f>'CPE Fact Sheet Backup'!A99</f>
        <v>43830</v>
      </c>
      <c r="B99" s="86">
        <f>'CPE Fact Sheet Backup'!B99</f>
        <v>29201</v>
      </c>
      <c r="C99" s="86">
        <f>'CPE Fact Sheet Backup'!E99</f>
        <v>30452.848615478015</v>
      </c>
    </row>
    <row r="100" spans="1:3" x14ac:dyDescent="0.25">
      <c r="A100" s="85">
        <f>'CPE Fact Sheet Backup'!A100</f>
        <v>43861</v>
      </c>
      <c r="B100" s="86">
        <f>'CPE Fact Sheet Backup'!B100</f>
        <v>29869</v>
      </c>
      <c r="C100" s="86">
        <f>'CPE Fact Sheet Backup'!E100</f>
        <v>30440.906449461359</v>
      </c>
    </row>
    <row r="101" spans="1:3" x14ac:dyDescent="0.25">
      <c r="A101" s="85">
        <f>'CPE Fact Sheet Backup'!A101</f>
        <v>43890</v>
      </c>
      <c r="B101" s="86">
        <f>'CPE Fact Sheet Backup'!B101</f>
        <v>27093</v>
      </c>
      <c r="C101" s="86">
        <f>'CPE Fact Sheet Backup'!E101</f>
        <v>27935.049691561646</v>
      </c>
    </row>
    <row r="102" spans="1:3" x14ac:dyDescent="0.25">
      <c r="A102" s="85">
        <f>'CPE Fact Sheet Backup'!A102</f>
        <v>43921</v>
      </c>
      <c r="B102" s="86">
        <f>'CPE Fact Sheet Backup'!B102</f>
        <v>23946</v>
      </c>
      <c r="C102" s="86">
        <f>'CPE Fact Sheet Backup'!E102</f>
        <v>24484.693064188948</v>
      </c>
    </row>
    <row r="103" spans="1:3" x14ac:dyDescent="0.25">
      <c r="A103" s="85">
        <f>'CPE Fact Sheet Backup'!A103</f>
        <v>43951</v>
      </c>
      <c r="B103" s="86">
        <f>'CPE Fact Sheet Backup'!B103</f>
        <v>26573</v>
      </c>
      <c r="C103" s="86">
        <f>'CPE Fact Sheet Backup'!E103</f>
        <v>27623.484620971449</v>
      </c>
    </row>
    <row r="104" spans="1:3" x14ac:dyDescent="0.25">
      <c r="A104" s="85">
        <f>'CPE Fact Sheet Backup'!A104</f>
        <v>43982</v>
      </c>
      <c r="B104" s="86">
        <f>'CPE Fact Sheet Backup'!B104</f>
        <v>28578</v>
      </c>
      <c r="C104" s="86">
        <f>'CPE Fact Sheet Backup'!E104</f>
        <v>28939.120988401766</v>
      </c>
    </row>
    <row r="105" spans="1:3" x14ac:dyDescent="0.25">
      <c r="A105" s="85">
        <f>'CPE Fact Sheet Backup'!A105</f>
        <v>44012</v>
      </c>
      <c r="B105" s="86">
        <f>'CPE Fact Sheet Backup'!B105</f>
        <v>30389</v>
      </c>
      <c r="C105" s="86">
        <f>'CPE Fact Sheet Backup'!E105</f>
        <v>29514.66833580373</v>
      </c>
    </row>
    <row r="106" spans="1:3" x14ac:dyDescent="0.25">
      <c r="A106" s="85">
        <f>'CPE Fact Sheet Backup'!A106</f>
        <v>44043</v>
      </c>
      <c r="B106" s="86">
        <f>'CPE Fact Sheet Backup'!B106</f>
        <v>31769</v>
      </c>
      <c r="C106" s="86">
        <f>'CPE Fact Sheet Backup'!E106</f>
        <v>31178.857961175443</v>
      </c>
    </row>
    <row r="107" spans="1:3" x14ac:dyDescent="0.25">
      <c r="A107" s="85">
        <f>'CPE Fact Sheet Backup'!A107</f>
        <v>44074</v>
      </c>
      <c r="B107" s="86">
        <f>'CPE Fact Sheet Backup'!B107</f>
        <v>32972</v>
      </c>
      <c r="C107" s="86">
        <f>'CPE Fact Sheet Backup'!E107</f>
        <v>33419.988961110597</v>
      </c>
    </row>
    <row r="108" spans="1:3" x14ac:dyDescent="0.25">
      <c r="A108" s="85">
        <f>'CPE Fact Sheet Backup'!A108</f>
        <v>44104</v>
      </c>
      <c r="B108" s="86">
        <f>'CPE Fact Sheet Backup'!B108</f>
        <v>31443</v>
      </c>
      <c r="C108" s="86">
        <f>'CPE Fact Sheet Backup'!E108</f>
        <v>32150.12315214879</v>
      </c>
    </row>
    <row r="109" spans="1:3" x14ac:dyDescent="0.25">
      <c r="A109" s="85">
        <f>'CPE Fact Sheet Backup'!A109</f>
        <v>44135</v>
      </c>
      <c r="B109" s="86">
        <f>'CPE Fact Sheet Backup'!B109</f>
        <v>30047</v>
      </c>
      <c r="C109" s="86">
        <f>'CPE Fact Sheet Backup'!E109</f>
        <v>31295.166294014703</v>
      </c>
    </row>
    <row r="110" spans="1:3" x14ac:dyDescent="0.25">
      <c r="A110" s="85">
        <f>'CPE Fact Sheet Backup'!A110</f>
        <v>44165</v>
      </c>
      <c r="B110" s="86">
        <f>'CPE Fact Sheet Backup'!B110</f>
        <v>33788</v>
      </c>
      <c r="C110" s="86">
        <f>'CPE Fact Sheet Backup'!E110</f>
        <v>34720.84864062925</v>
      </c>
    </row>
    <row r="111" spans="1:3" x14ac:dyDescent="0.25">
      <c r="A111" s="85">
        <f>'CPE Fact Sheet Backup'!A111</f>
        <v>44196</v>
      </c>
      <c r="B111" s="86">
        <f>'CPE Fact Sheet Backup'!B111</f>
        <v>35332</v>
      </c>
      <c r="C111" s="86">
        <f>'CPE Fact Sheet Backup'!E111</f>
        <v>36055.815518032054</v>
      </c>
    </row>
    <row r="112" spans="1:3" x14ac:dyDescent="0.25">
      <c r="A112" s="85">
        <f>'CPE Fact Sheet Backup'!A112</f>
        <v>44227</v>
      </c>
      <c r="B112" s="86">
        <f>'CPE Fact Sheet Backup'!B112</f>
        <v>35154</v>
      </c>
      <c r="C112" s="86">
        <f>'CPE Fact Sheet Backup'!E112</f>
        <v>35691.788558598259</v>
      </c>
    </row>
    <row r="113" spans="1:3" x14ac:dyDescent="0.25">
      <c r="A113" s="85">
        <f>'CPE Fact Sheet Backup'!A113</f>
        <v>44255</v>
      </c>
      <c r="B113" s="86">
        <f>'CPE Fact Sheet Backup'!B113</f>
        <v>36208</v>
      </c>
      <c r="C113" s="86">
        <f>'CPE Fact Sheet Backup'!E113</f>
        <v>36675.971734601299</v>
      </c>
    </row>
    <row r="114" spans="1:3" x14ac:dyDescent="0.25">
      <c r="A114" s="85">
        <f>'CPE Fact Sheet Backup'!A114</f>
        <v>44286</v>
      </c>
      <c r="B114" s="86">
        <f>'CPE Fact Sheet Backup'!B114</f>
        <v>35347</v>
      </c>
      <c r="C114" s="86">
        <f>'CPE Fact Sheet Backup'!E114</f>
        <v>38282.216297627601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8DCB0-A4AE-45A5-9844-403C5505C612}">
  <sheetPr>
    <tabColor rgb="FFFF0000"/>
  </sheetPr>
  <dimension ref="A1:D11"/>
  <sheetViews>
    <sheetView workbookViewId="0">
      <selection activeCell="A115" sqref="A115"/>
    </sheetView>
  </sheetViews>
  <sheetFormatPr defaultRowHeight="15" x14ac:dyDescent="0.25"/>
  <cols>
    <col min="2" max="3" width="9.140625" style="86"/>
  </cols>
  <sheetData>
    <row r="1" spans="1:4" x14ac:dyDescent="0.25">
      <c r="A1" t="s">
        <v>76</v>
      </c>
      <c r="B1" s="86" t="s">
        <v>1</v>
      </c>
      <c r="C1" s="86" t="s">
        <v>75</v>
      </c>
      <c r="D1" t="s">
        <v>70</v>
      </c>
    </row>
    <row r="2" spans="1:4" x14ac:dyDescent="0.25">
      <c r="A2">
        <f>'CPE Fact Sheet Backup'!U6</f>
        <v>2012</v>
      </c>
      <c r="B2" s="86">
        <f>'CPE Fact Sheet Backup'!X6*100</f>
        <v>12.620000000000001</v>
      </c>
      <c r="C2" s="86">
        <f>'CPE Fact Sheet Backup'!Z6*100</f>
        <v>16.003223804274349</v>
      </c>
      <c r="D2">
        <v>1</v>
      </c>
    </row>
    <row r="3" spans="1:4" x14ac:dyDescent="0.25">
      <c r="A3">
        <f>'CPE Fact Sheet Backup'!U7</f>
        <v>2013</v>
      </c>
      <c r="B3" s="86">
        <f>'CPE Fact Sheet Backup'!X7*100</f>
        <v>36.871607794287755</v>
      </c>
      <c r="C3" s="86">
        <f>'CPE Fact Sheet Backup'!Z7*100</f>
        <v>32.388478062960232</v>
      </c>
      <c r="D3">
        <v>2</v>
      </c>
    </row>
    <row r="4" spans="1:4" x14ac:dyDescent="0.25">
      <c r="A4">
        <f>'CPE Fact Sheet Backup'!U8</f>
        <v>2014</v>
      </c>
      <c r="B4" s="86">
        <f>'CPE Fact Sheet Backup'!X8*100</f>
        <v>21.920301631671336</v>
      </c>
      <c r="C4" s="86">
        <f>'CPE Fact Sheet Backup'!Z8*100</f>
        <v>13.688363157085192</v>
      </c>
      <c r="D4">
        <v>3</v>
      </c>
    </row>
    <row r="5" spans="1:4" x14ac:dyDescent="0.25">
      <c r="A5">
        <f>'CPE Fact Sheet Backup'!U9</f>
        <v>2015</v>
      </c>
      <c r="B5" s="86">
        <f>'CPE Fact Sheet Backup'!X9*100</f>
        <v>6.7075446547587347</v>
      </c>
      <c r="C5" s="86">
        <f>'CPE Fact Sheet Backup'!Z9*100</f>
        <v>1.3837599218981866</v>
      </c>
      <c r="D5">
        <v>4</v>
      </c>
    </row>
    <row r="6" spans="1:4" x14ac:dyDescent="0.25">
      <c r="A6">
        <f>'CPE Fact Sheet Backup'!U10</f>
        <v>2016</v>
      </c>
      <c r="B6" s="86">
        <f>'CPE Fact Sheet Backup'!X10*100</f>
        <v>7.8548943186928399</v>
      </c>
      <c r="C6" s="86">
        <f>'CPE Fact Sheet Backup'!Z10*100</f>
        <v>11.959912078710477</v>
      </c>
      <c r="D6">
        <v>5</v>
      </c>
    </row>
    <row r="7" spans="1:4" x14ac:dyDescent="0.25">
      <c r="A7">
        <f>'CPE Fact Sheet Backup'!U11</f>
        <v>2017</v>
      </c>
      <c r="B7" s="86">
        <f>'CPE Fact Sheet Backup'!X11*100</f>
        <v>26.870511929580722</v>
      </c>
      <c r="C7" s="86">
        <f>'CPE Fact Sheet Backup'!Z11*100</f>
        <v>21.831601482707306</v>
      </c>
      <c r="D7">
        <v>6</v>
      </c>
    </row>
    <row r="8" spans="1:4" x14ac:dyDescent="0.25">
      <c r="A8">
        <f>'CPE Fact Sheet Backup'!U12</f>
        <v>2018</v>
      </c>
      <c r="B8" s="86">
        <f>'CPE Fact Sheet Backup'!X12*100</f>
        <v>-4.0599999999999996</v>
      </c>
      <c r="C8" s="86">
        <f>'CPE Fact Sheet Backup'!Z12*100</f>
        <v>-4.3842417452558236</v>
      </c>
      <c r="D8">
        <v>7</v>
      </c>
    </row>
    <row r="9" spans="1:4" x14ac:dyDescent="0.25">
      <c r="A9">
        <f>'CPE Fact Sheet Backup'!U13</f>
        <v>2019</v>
      </c>
      <c r="B9" s="86">
        <f>'CPE Fact Sheet Backup'!X13*100</f>
        <v>11.136060894386301</v>
      </c>
      <c r="C9" s="86">
        <f>'CPE Fact Sheet Backup'!Z13*100</f>
        <v>31.486370986834402</v>
      </c>
      <c r="D9">
        <v>8</v>
      </c>
    </row>
    <row r="10" spans="1:4" x14ac:dyDescent="0.25">
      <c r="A10">
        <f>'CPE Fact Sheet Backup'!U14</f>
        <v>2020</v>
      </c>
      <c r="B10" s="86">
        <f>'CPE Fact Sheet Backup'!X14*100</f>
        <v>20.995856306290882</v>
      </c>
      <c r="C10" s="86">
        <f>'CPE Fact Sheet Backup'!Z14*100</f>
        <v>18.398826898926846</v>
      </c>
      <c r="D10">
        <v>9</v>
      </c>
    </row>
    <row r="11" spans="1:4" x14ac:dyDescent="0.25">
      <c r="A11" t="str">
        <f>'CPE Fact Sheet Backup'!U15</f>
        <v>2021 YTD</v>
      </c>
      <c r="B11" s="86">
        <f>'CPE Fact Sheet Backup'!X15*100</f>
        <v>4.2454432242733375E-2</v>
      </c>
      <c r="C11" s="86">
        <f>'CPE Fact Sheet Backup'!Z15*100</f>
        <v>6.1748728952811804</v>
      </c>
      <c r="D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B716-C2F9-4D14-A1B2-CB66B5765C34}">
  <sheetPr>
    <tabColor rgb="FFFF0000"/>
  </sheetPr>
  <dimension ref="A1:G7"/>
  <sheetViews>
    <sheetView workbookViewId="0">
      <selection activeCell="A115" sqref="A115"/>
    </sheetView>
  </sheetViews>
  <sheetFormatPr defaultRowHeight="15" x14ac:dyDescent="0.25"/>
  <cols>
    <col min="1" max="1" width="22" bestFit="1" customWidth="1"/>
    <col min="2" max="5" width="9.140625" style="86"/>
    <col min="6" max="6" width="16.85546875" style="86" bestFit="1" customWidth="1"/>
  </cols>
  <sheetData>
    <row r="1" spans="1:7" x14ac:dyDescent="0.25">
      <c r="A1" t="str">
        <f>'CPE Fact Sheet Backup'!I17</f>
        <v>Share Class/Benchmark</v>
      </c>
      <c r="B1" s="86" t="str">
        <f>'CPE Fact Sheet Backup'!J17</f>
        <v>YTD</v>
      </c>
      <c r="C1" s="86" t="str">
        <f>'CPE Fact Sheet Backup'!K17</f>
        <v>1 Year</v>
      </c>
      <c r="D1" s="86" t="str">
        <f>'CPE Fact Sheet Backup'!L17</f>
        <v>3 Years</v>
      </c>
      <c r="E1" s="86" t="str">
        <f>'CPE Fact Sheet Backup'!M17</f>
        <v>5 Years</v>
      </c>
      <c r="F1" s="86" t="str">
        <f>'CPE Fact Sheet Backup'!N17</f>
        <v>Since
 Inception*</v>
      </c>
      <c r="G1" t="s">
        <v>70</v>
      </c>
    </row>
    <row r="2" spans="1:7" x14ac:dyDescent="0.25">
      <c r="A2" t="str">
        <f>'CPE Fact Sheet Backup'!I18</f>
        <v>Class A</v>
      </c>
      <c r="B2" s="86">
        <f>'CPE Fact Sheet Backup'!J18</f>
        <v>4.2454432242733375E-2</v>
      </c>
      <c r="C2" s="86">
        <f>'CPE Fact Sheet Backup'!K18</f>
        <v>47.611292073832786</v>
      </c>
      <c r="D2" s="86">
        <f>'CPE Fact Sheet Backup'!L18</f>
        <v>9.0951705528335314</v>
      </c>
      <c r="E2" s="86">
        <f>'CPE Fact Sheet Backup'!M18</f>
        <v>13.289570721229115</v>
      </c>
      <c r="F2" s="86">
        <f>'CPE Fact Sheet Backup'!N18</f>
        <v>14.586167887579183</v>
      </c>
      <c r="G2">
        <v>1</v>
      </c>
    </row>
    <row r="3" spans="1:7" x14ac:dyDescent="0.25">
      <c r="A3" t="str">
        <f>'CPE Fact Sheet Backup'!I19</f>
        <v>Class C</v>
      </c>
      <c r="B3" s="86">
        <f>'CPE Fact Sheet Backup'!J19</f>
        <v>-0.14000000000000001</v>
      </c>
      <c r="C3" s="86">
        <f>'CPE Fact Sheet Backup'!K19</f>
        <v>46.53</v>
      </c>
      <c r="D3" s="86">
        <f>'CPE Fact Sheet Backup'!L19</f>
        <v>8.2899999999999991</v>
      </c>
      <c r="E3" s="86">
        <f>'CPE Fact Sheet Backup'!M19</f>
        <v>12.44</v>
      </c>
      <c r="F3" s="86">
        <f>'CPE Fact Sheet Backup'!N19</f>
        <v>13.73</v>
      </c>
      <c r="G3">
        <v>2</v>
      </c>
    </row>
    <row r="4" spans="1:7" x14ac:dyDescent="0.25">
      <c r="A4" t="str">
        <f>'CPE Fact Sheet Backup'!I20</f>
        <v>S&amp;P 500 TR Index</v>
      </c>
      <c r="B4" s="86">
        <f>'CPE Fact Sheet Backup'!J20</f>
        <v>6.1748728952811804</v>
      </c>
      <c r="C4" s="86">
        <f>'CPE Fact Sheet Backup'!K20</f>
        <v>56.351628330676377</v>
      </c>
      <c r="D4" s="86">
        <f>'CPE Fact Sheet Backup'!L20</f>
        <v>16.778498637956641</v>
      </c>
      <c r="E4" s="86">
        <f>'CPE Fact Sheet Backup'!M20</f>
        <v>16.294038412866563</v>
      </c>
      <c r="F4" s="86">
        <f>'CPE Fact Sheet Backup'!N20</f>
        <v>15.57</v>
      </c>
      <c r="G4">
        <v>3</v>
      </c>
    </row>
    <row r="5" spans="1:7" x14ac:dyDescent="0.25">
      <c r="A5" t="str">
        <f>'CPE Fact Sheet Backup'!I21</f>
        <v>Class A w/ Sales Charge</v>
      </c>
      <c r="B5" s="86">
        <f>'CPE Fact Sheet Backup'!J21</f>
        <v>-5.71</v>
      </c>
      <c r="C5" s="86">
        <f>'CPE Fact Sheet Backup'!K21</f>
        <v>39.130000000000003</v>
      </c>
      <c r="D5" s="86">
        <f>'CPE Fact Sheet Backup'!L21</f>
        <v>6.96</v>
      </c>
      <c r="E5" s="86">
        <f>'CPE Fact Sheet Backup'!M21</f>
        <v>11.96</v>
      </c>
      <c r="F5" s="86">
        <f>'CPE Fact Sheet Backup'!N21</f>
        <v>13.86</v>
      </c>
      <c r="G5">
        <v>4</v>
      </c>
    </row>
    <row r="6" spans="1:7" x14ac:dyDescent="0.25">
      <c r="A6" t="str">
        <f>'CPE Fact Sheet Backup'!I22</f>
        <v>Class I</v>
      </c>
      <c r="B6" s="86">
        <f>'CPE Fact Sheet Backup'!J22</f>
        <v>0.12</v>
      </c>
      <c r="C6" s="86">
        <f>'CPE Fact Sheet Backup'!K22</f>
        <v>48.03</v>
      </c>
      <c r="D6" s="86">
        <f>'CPE Fact Sheet Backup'!L22</f>
        <v>9.3699999999999992</v>
      </c>
      <c r="E6" s="86">
        <f>'CPE Fact Sheet Backup'!M22</f>
        <v>13.57</v>
      </c>
      <c r="F6" s="86">
        <f>'CPE Fact Sheet Backup'!N22</f>
        <v>11.9</v>
      </c>
      <c r="G6">
        <v>5</v>
      </c>
    </row>
    <row r="7" spans="1:7" x14ac:dyDescent="0.25">
      <c r="A7" t="str">
        <f>'CPE Fact Sheet Backup'!I23</f>
        <v>S&amp;P 500 TR Index</v>
      </c>
      <c r="B7" s="86">
        <f>'CPE Fact Sheet Backup'!J23</f>
        <v>6.1748728952811804</v>
      </c>
      <c r="C7" s="86">
        <f>'CPE Fact Sheet Backup'!K23</f>
        <v>56.351628330676377</v>
      </c>
      <c r="D7" s="86">
        <f>'CPE Fact Sheet Backup'!L23</f>
        <v>16.778498637956641</v>
      </c>
      <c r="E7" s="86">
        <f>'CPE Fact Sheet Backup'!M23</f>
        <v>16.294038412866563</v>
      </c>
      <c r="F7" s="86">
        <f>'CPE Fact Sheet Backup'!N23</f>
        <v>13.24</v>
      </c>
      <c r="G7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3141-F4EC-4C5B-9398-6109016520C3}">
  <sheetPr>
    <tabColor rgb="FFFF0000"/>
  </sheetPr>
  <dimension ref="A1:D6"/>
  <sheetViews>
    <sheetView workbookViewId="0">
      <selection activeCell="A115" sqref="A115"/>
    </sheetView>
  </sheetViews>
  <sheetFormatPr defaultRowHeight="15" x14ac:dyDescent="0.25"/>
  <cols>
    <col min="1" max="1" width="16.85546875" bestFit="1" customWidth="1"/>
    <col min="2" max="2" width="9.140625" style="86"/>
    <col min="3" max="3" width="16.140625" style="86" bestFit="1" customWidth="1"/>
  </cols>
  <sheetData>
    <row r="1" spans="1:4" x14ac:dyDescent="0.25">
      <c r="A1" t="s">
        <v>71</v>
      </c>
      <c r="B1" s="86" t="s">
        <v>1</v>
      </c>
      <c r="C1" s="86" t="s">
        <v>4</v>
      </c>
      <c r="D1" t="s">
        <v>70</v>
      </c>
    </row>
    <row r="2" spans="1:4" x14ac:dyDescent="0.25">
      <c r="A2" t="str">
        <f>'CPE Fact Sheet Backup'!J17</f>
        <v>YTD</v>
      </c>
      <c r="B2" s="86">
        <f>'CPE Fact Sheet Backup'!J18</f>
        <v>4.2454432242733375E-2</v>
      </c>
      <c r="C2" s="86">
        <f>'CPE Fact Sheet Backup'!J20</f>
        <v>6.1748728952811804</v>
      </c>
      <c r="D2">
        <v>1</v>
      </c>
    </row>
    <row r="3" spans="1:4" x14ac:dyDescent="0.25">
      <c r="A3" t="str">
        <f>'CPE Fact Sheet Backup'!K17</f>
        <v>1 Year</v>
      </c>
      <c r="B3" s="86">
        <f>'CPE Fact Sheet Backup'!K18</f>
        <v>47.611292073832786</v>
      </c>
      <c r="C3" s="86">
        <f>'CPE Fact Sheet Backup'!K20</f>
        <v>56.351628330676377</v>
      </c>
      <c r="D3">
        <v>2</v>
      </c>
    </row>
    <row r="4" spans="1:4" x14ac:dyDescent="0.25">
      <c r="A4" t="str">
        <f>'CPE Fact Sheet Backup'!L17</f>
        <v>3 Years</v>
      </c>
      <c r="B4" s="86">
        <f>'CPE Fact Sheet Backup'!L18</f>
        <v>9.0951705528335314</v>
      </c>
      <c r="C4" s="86">
        <f>'CPE Fact Sheet Backup'!L20</f>
        <v>16.778498637956641</v>
      </c>
      <c r="D4">
        <v>3</v>
      </c>
    </row>
    <row r="5" spans="1:4" x14ac:dyDescent="0.25">
      <c r="A5" t="str">
        <f>'CPE Fact Sheet Backup'!M17</f>
        <v>5 Years</v>
      </c>
      <c r="B5" s="86">
        <f>'CPE Fact Sheet Backup'!M18</f>
        <v>13.289570721229115</v>
      </c>
      <c r="C5" s="86">
        <f>'CPE Fact Sheet Backup'!M20</f>
        <v>16.294038412866563</v>
      </c>
      <c r="D5">
        <v>4</v>
      </c>
    </row>
    <row r="6" spans="1:4" x14ac:dyDescent="0.25">
      <c r="A6" t="str">
        <f>'CPE Fact Sheet Backup'!N17</f>
        <v>Since
 Inception*</v>
      </c>
      <c r="B6" s="86">
        <f>'CPE Fact Sheet Backup'!N18</f>
        <v>14.586167887579183</v>
      </c>
      <c r="C6" s="86">
        <f>'CPE Fact Sheet Backup'!N20</f>
        <v>15.57</v>
      </c>
      <c r="D6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992C-EF9B-4448-A835-6B25877EB272}">
  <sheetPr>
    <tabColor rgb="FFFF0000"/>
  </sheetPr>
  <dimension ref="A1:D13"/>
  <sheetViews>
    <sheetView workbookViewId="0">
      <selection activeCell="A115" sqref="A115"/>
    </sheetView>
  </sheetViews>
  <sheetFormatPr defaultRowHeight="15" x14ac:dyDescent="0.25"/>
  <cols>
    <col min="1" max="1" width="22.5703125" bestFit="1" customWidth="1"/>
    <col min="2" max="3" width="9.140625" style="87"/>
  </cols>
  <sheetData>
    <row r="1" spans="1:4" x14ac:dyDescent="0.25">
      <c r="A1" t="s">
        <v>71</v>
      </c>
      <c r="B1" s="87" t="s">
        <v>72</v>
      </c>
      <c r="C1" s="87" t="s">
        <v>73</v>
      </c>
      <c r="D1" t="s">
        <v>70</v>
      </c>
    </row>
    <row r="2" spans="1:4" x14ac:dyDescent="0.25">
      <c r="A2" t="str">
        <f>'CPE Fact Sheet Backup'!I27</f>
        <v>Information Technology</v>
      </c>
      <c r="B2" s="87">
        <f>'CPE Fact Sheet Backup'!J27*100</f>
        <v>27.325465961085737</v>
      </c>
      <c r="C2" s="87">
        <f>'CPE Fact Sheet Backup'!K27*100</f>
        <v>26.6</v>
      </c>
      <c r="D2">
        <v>1</v>
      </c>
    </row>
    <row r="3" spans="1:4" x14ac:dyDescent="0.25">
      <c r="A3" t="str">
        <f>'CPE Fact Sheet Backup'!I28</f>
        <v>Consumer Discretionary</v>
      </c>
      <c r="B3" s="87">
        <f>'CPE Fact Sheet Backup'!J28*100</f>
        <v>19.581406106264431</v>
      </c>
      <c r="C3" s="87">
        <f>'CPE Fact Sheet Backup'!K28*100</f>
        <v>12.4</v>
      </c>
      <c r="D3">
        <v>2</v>
      </c>
    </row>
    <row r="4" spans="1:4" x14ac:dyDescent="0.25">
      <c r="A4" t="str">
        <f>'CPE Fact Sheet Backup'!I29</f>
        <v>Industrials</v>
      </c>
      <c r="B4" s="87">
        <f>'CPE Fact Sheet Backup'!J29*100</f>
        <v>14.642570893421357</v>
      </c>
      <c r="C4" s="87">
        <f>'CPE Fact Sheet Backup'!K29*100</f>
        <v>8.9</v>
      </c>
      <c r="D4">
        <v>3</v>
      </c>
    </row>
    <row r="5" spans="1:4" x14ac:dyDescent="0.25">
      <c r="A5" t="str">
        <f>'CPE Fact Sheet Backup'!I30</f>
        <v>Financials</v>
      </c>
      <c r="B5" s="87">
        <f>'CPE Fact Sheet Backup'!J30*100</f>
        <v>11.687665784105528</v>
      </c>
      <c r="C5" s="87">
        <f>'CPE Fact Sheet Backup'!K30*100</f>
        <v>11.3</v>
      </c>
      <c r="D5">
        <v>4</v>
      </c>
    </row>
    <row r="6" spans="1:4" x14ac:dyDescent="0.25">
      <c r="A6" t="str">
        <f>'CPE Fact Sheet Backup'!I31</f>
        <v>Health Care</v>
      </c>
      <c r="B6" s="87">
        <f>'CPE Fact Sheet Backup'!J31*100</f>
        <v>11.3749375547753</v>
      </c>
      <c r="C6" s="87">
        <f>'CPE Fact Sheet Backup'!K31*100</f>
        <v>13</v>
      </c>
      <c r="D6">
        <v>5</v>
      </c>
    </row>
    <row r="7" spans="1:4" x14ac:dyDescent="0.25">
      <c r="A7" t="str">
        <f>'CPE Fact Sheet Backup'!I32</f>
        <v>Communication Services</v>
      </c>
      <c r="B7" s="87">
        <f>'CPE Fact Sheet Backup'!J32*100</f>
        <v>7.9455296966912474</v>
      </c>
      <c r="C7" s="87">
        <f>'CPE Fact Sheet Backup'!K32*100</f>
        <v>10.9</v>
      </c>
      <c r="D7">
        <v>6</v>
      </c>
    </row>
    <row r="8" spans="1:4" x14ac:dyDescent="0.25">
      <c r="A8" t="str">
        <f>'CPE Fact Sheet Backup'!I33</f>
        <v>Materials</v>
      </c>
      <c r="B8" s="87">
        <f>'CPE Fact Sheet Backup'!J33*100</f>
        <v>6.5173641861064615</v>
      </c>
      <c r="C8" s="87">
        <f>'CPE Fact Sheet Backup'!K33*100</f>
        <v>2.7</v>
      </c>
      <c r="D8">
        <v>7</v>
      </c>
    </row>
    <row r="9" spans="1:4" x14ac:dyDescent="0.25">
      <c r="A9" t="str">
        <f>'CPE Fact Sheet Backup'!I34</f>
        <v>Cash</v>
      </c>
      <c r="B9" s="87">
        <f>'CPE Fact Sheet Backup'!J34*100</f>
        <v>0.92505981754993605</v>
      </c>
      <c r="C9" s="87">
        <f>'CPE Fact Sheet Backup'!K34*100</f>
        <v>0</v>
      </c>
      <c r="D9">
        <v>8</v>
      </c>
    </row>
    <row r="10" spans="1:4" x14ac:dyDescent="0.25">
      <c r="A10" t="str">
        <f>'CPE Fact Sheet Backup'!I35</f>
        <v>Consumer Staples</v>
      </c>
      <c r="B10" s="87">
        <f>'CPE Fact Sheet Backup'!J35*100</f>
        <v>0</v>
      </c>
      <c r="C10" s="87">
        <f>'CPE Fact Sheet Backup'!K35*100</f>
        <v>6.1</v>
      </c>
      <c r="D10">
        <v>9</v>
      </c>
    </row>
    <row r="11" spans="1:4" x14ac:dyDescent="0.25">
      <c r="A11" t="str">
        <f>'CPE Fact Sheet Backup'!I36</f>
        <v>Real Estate</v>
      </c>
      <c r="B11" s="87">
        <f>'CPE Fact Sheet Backup'!J36*100</f>
        <v>0</v>
      </c>
      <c r="C11" s="87">
        <f>'CPE Fact Sheet Backup'!K36*100</f>
        <v>2.5</v>
      </c>
      <c r="D11">
        <v>10</v>
      </c>
    </row>
    <row r="12" spans="1:4" x14ac:dyDescent="0.25">
      <c r="A12" t="str">
        <f>'CPE Fact Sheet Backup'!I37</f>
        <v>Utilities</v>
      </c>
      <c r="B12" s="87">
        <f>'CPE Fact Sheet Backup'!J37*100</f>
        <v>0</v>
      </c>
      <c r="C12" s="87">
        <f>'CPE Fact Sheet Backup'!K37*100</f>
        <v>2.7</v>
      </c>
      <c r="D12">
        <v>11</v>
      </c>
    </row>
    <row r="13" spans="1:4" x14ac:dyDescent="0.25">
      <c r="A13" t="str">
        <f>'CPE Fact Sheet Backup'!I38</f>
        <v>Energy</v>
      </c>
      <c r="B13" s="87">
        <f>'CPE Fact Sheet Backup'!J38*100</f>
        <v>0</v>
      </c>
      <c r="C13" s="87">
        <f>'CPE Fact Sheet Backup'!K38*100</f>
        <v>2.8000000000000003</v>
      </c>
      <c r="D13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A11A-F99B-4EDC-8993-96C5D7E525F6}">
  <sheetPr>
    <tabColor rgb="FFFF0000"/>
  </sheetPr>
  <dimension ref="A1:C11"/>
  <sheetViews>
    <sheetView workbookViewId="0">
      <selection activeCell="A115" sqref="A115"/>
    </sheetView>
  </sheetViews>
  <sheetFormatPr defaultRowHeight="15" x14ac:dyDescent="0.25"/>
  <cols>
    <col min="1" max="1" width="28.42578125" bestFit="1" customWidth="1"/>
    <col min="2" max="2" width="9.140625" style="87"/>
  </cols>
  <sheetData>
    <row r="1" spans="1:3" x14ac:dyDescent="0.25">
      <c r="A1" t="s">
        <v>71</v>
      </c>
      <c r="B1" s="87" t="s">
        <v>74</v>
      </c>
      <c r="C1" t="s">
        <v>70</v>
      </c>
    </row>
    <row r="2" spans="1:3" x14ac:dyDescent="0.25">
      <c r="A2" t="str">
        <f>'CPE Fact Sheet Backup'!L27</f>
        <v>KLA Corp</v>
      </c>
      <c r="B2" s="87">
        <f>'CPE Fact Sheet Backup'!M27*100</f>
        <v>5.4</v>
      </c>
      <c r="C2">
        <v>1</v>
      </c>
    </row>
    <row r="3" spans="1:3" x14ac:dyDescent="0.25">
      <c r="A3" t="str">
        <f>'CPE Fact Sheet Backup'!L28</f>
        <v>Apple Inc</v>
      </c>
      <c r="B3" s="87">
        <f>'CPE Fact Sheet Backup'!M28*100</f>
        <v>5.2</v>
      </c>
      <c r="C3">
        <v>2</v>
      </c>
    </row>
    <row r="4" spans="1:3" x14ac:dyDescent="0.25">
      <c r="A4" t="str">
        <f>'CPE Fact Sheet Backup'!L29</f>
        <v>Amazon.com Inc</v>
      </c>
      <c r="B4" s="87">
        <f>'CPE Fact Sheet Backup'!M29*100</f>
        <v>4.9000000000000004</v>
      </c>
      <c r="C4">
        <v>3</v>
      </c>
    </row>
    <row r="5" spans="1:3" x14ac:dyDescent="0.25">
      <c r="A5" t="str">
        <f>'CPE Fact Sheet Backup'!L30</f>
        <v>Freeport-McMoRan Inc</v>
      </c>
      <c r="B5" s="87">
        <f>'CPE Fact Sheet Backup'!M30*100</f>
        <v>4.7</v>
      </c>
      <c r="C5">
        <v>4</v>
      </c>
    </row>
    <row r="6" spans="1:3" x14ac:dyDescent="0.25">
      <c r="A6" t="str">
        <f>'CPE Fact Sheet Backup'!L31</f>
        <v>UnitedHealth Group Inc</v>
      </c>
      <c r="B6" s="87">
        <f>'CPE Fact Sheet Backup'!M31*100</f>
        <v>4.5</v>
      </c>
      <c r="C6">
        <v>5</v>
      </c>
    </row>
    <row r="7" spans="1:3" x14ac:dyDescent="0.25">
      <c r="A7" t="str">
        <f>'CPE Fact Sheet Backup'!L32</f>
        <v>Target Corp</v>
      </c>
      <c r="B7" s="87">
        <f>'CPE Fact Sheet Backup'!M32*100</f>
        <v>4.3999999999999995</v>
      </c>
      <c r="C7">
        <v>6</v>
      </c>
    </row>
    <row r="8" spans="1:3" x14ac:dyDescent="0.25">
      <c r="A8" t="str">
        <f>'CPE Fact Sheet Backup'!L33</f>
        <v>Pinterest Inc</v>
      </c>
      <c r="B8" s="87">
        <f>'CPE Fact Sheet Backup'!M33*100</f>
        <v>4.2</v>
      </c>
      <c r="C8">
        <v>7</v>
      </c>
    </row>
    <row r="9" spans="1:3" x14ac:dyDescent="0.25">
      <c r="A9" t="str">
        <f>'CPE Fact Sheet Backup'!L34</f>
        <v>Infosys Ltd</v>
      </c>
      <c r="B9" s="87">
        <f>'CPE Fact Sheet Backup'!M34*100</f>
        <v>4.1000000000000005</v>
      </c>
      <c r="C9">
        <v>8</v>
      </c>
    </row>
    <row r="10" spans="1:3" x14ac:dyDescent="0.25">
      <c r="A10" t="str">
        <f>'CPE Fact Sheet Backup'!L35</f>
        <v>Builders FirstSource Inc</v>
      </c>
      <c r="B10" s="87">
        <f>'CPE Fact Sheet Backup'!M35*100</f>
        <v>3.9</v>
      </c>
      <c r="C10">
        <v>9</v>
      </c>
    </row>
    <row r="11" spans="1:3" x14ac:dyDescent="0.25">
      <c r="A11" t="str">
        <f>'CPE Fact Sheet Backup'!L36</f>
        <v>PACCAR Inc</v>
      </c>
      <c r="B11" s="87">
        <f>'CPE Fact Sheet Backup'!M36*100</f>
        <v>3.9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CPE Fact Sheet Backup</vt:lpstr>
      <vt:lpstr>SP500</vt:lpstr>
      <vt:lpstr>CPE</vt:lpstr>
      <vt:lpstr>CPE_EXPORT_10kChart</vt:lpstr>
      <vt:lpstr>CPE_EXPORT_10kChartTable</vt:lpstr>
      <vt:lpstr>CPE_EXPORT_PerformanceTable</vt:lpstr>
      <vt:lpstr>CPE_EXPORT_PerformanceBarGraph</vt:lpstr>
      <vt:lpstr>CPE_EXPORT_PortfolioSector</vt:lpstr>
      <vt:lpstr>CPE_EXPORT_TopHoldings</vt:lpstr>
      <vt:lpstr>CPE_EXPORT_PortCharacteristics</vt:lpstr>
      <vt:lpstr>CPE_EXPORT_PerfRisks&amp;Statistics</vt:lpstr>
      <vt:lpstr>CPE!Print_Titles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2016-07-07T21:04:40Z</dcterms:created>
  <dcterms:modified xsi:type="dcterms:W3CDTF">2021-04-26T13:19:40Z</dcterms:modified>
</cp:coreProperties>
</file>