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EIX\"/>
    </mc:Choice>
  </mc:AlternateContent>
  <xr:revisionPtr revIDLastSave="0" documentId="13_ncr:1_{7C59E39F-6412-420C-A0F8-B954990B1B24}" xr6:coauthVersionLast="46" xr6:coauthVersionMax="46" xr10:uidLastSave="{00000000-0000-0000-0000-000000000000}"/>
  <bookViews>
    <workbookView xWindow="-28920" yWindow="-120" windowWidth="29040" windowHeight="15840" tabRatio="856" xr2:uid="{00000000-000D-0000-FFFF-FFFF00000000}"/>
  </bookViews>
  <sheets>
    <sheet name="EIX Fact Sheet Backup" sheetId="1" r:id="rId1"/>
    <sheet name="EIX Portfolio" sheetId="2" r:id="rId2"/>
    <sheet name="EIX" sheetId="11" r:id="rId3"/>
    <sheet name="EIX_EXPORT_10kChart" sheetId="12" r:id="rId4"/>
    <sheet name="EIX_EXPORT_PerformanceTable" sheetId="13" r:id="rId5"/>
    <sheet name="EIX_EXPORT_30SECYields" sheetId="14" r:id="rId6"/>
    <sheet name="EIX_EXPORT_Perf&amp;RiskStatistics" sheetId="15" r:id="rId7"/>
    <sheet name="EIX_EXPORT_PortfolioAllocation" sheetId="16" r:id="rId8"/>
    <sheet name="EIX_EXPORT_PortAll_InnerTable" sheetId="18" r:id="rId9"/>
    <sheet name="EIX_EXPORT_TopHoldings" sheetId="17" r:id="rId10"/>
  </sheets>
  <externalReferences>
    <externalReference r:id="rId11"/>
    <externalReference r:id="rId12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_xlnm.Print_Titles" localSheetId="2">EIX!$1:$2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1" l="1"/>
  <c r="I30" i="1"/>
  <c r="I33" i="1" s="1"/>
  <c r="H30" i="1"/>
  <c r="I29" i="1"/>
  <c r="H29" i="1"/>
  <c r="C29" i="1"/>
  <c r="M28" i="1"/>
  <c r="C28" i="1"/>
  <c r="C27" i="1"/>
  <c r="M26" i="1"/>
  <c r="C26" i="1"/>
  <c r="C25" i="1"/>
  <c r="M24" i="1"/>
  <c r="C24" i="1"/>
  <c r="C23" i="1"/>
  <c r="C22" i="1"/>
  <c r="C21" i="1"/>
  <c r="P20" i="1"/>
  <c r="G22" i="1" s="1"/>
  <c r="C20" i="1"/>
  <c r="C19" i="1"/>
  <c r="N18" i="1"/>
  <c r="C18" i="1"/>
  <c r="N17" i="1"/>
  <c r="K17" i="1"/>
  <c r="C17" i="1"/>
  <c r="N16" i="1"/>
  <c r="C16" i="1"/>
  <c r="N15" i="1"/>
  <c r="K15" i="1"/>
  <c r="C15" i="1"/>
  <c r="H3" i="1" s="1"/>
  <c r="N14" i="1"/>
  <c r="K14" i="1"/>
  <c r="J14" i="1"/>
  <c r="I14" i="1"/>
  <c r="H14" i="1"/>
  <c r="C14" i="1"/>
  <c r="N13" i="1"/>
  <c r="K13" i="1"/>
  <c r="J13" i="1"/>
  <c r="I13" i="1"/>
  <c r="H13" i="1"/>
  <c r="C13" i="1"/>
  <c r="K12" i="1"/>
  <c r="J12" i="1"/>
  <c r="I12" i="1"/>
  <c r="H12" i="1"/>
  <c r="C12" i="1"/>
  <c r="N11" i="1"/>
  <c r="K11" i="1"/>
  <c r="I11" i="1"/>
  <c r="H11" i="1"/>
  <c r="C11" i="1"/>
  <c r="P10" i="1"/>
  <c r="G15" i="1" s="1"/>
  <c r="O10" i="1"/>
  <c r="O20" i="1" s="1"/>
  <c r="J10" i="1"/>
  <c r="J17" i="1" s="1"/>
  <c r="I10" i="1"/>
  <c r="I17" i="1" s="1"/>
  <c r="H10" i="1"/>
  <c r="H17" i="1" s="1"/>
  <c r="C10" i="1"/>
  <c r="C9" i="1"/>
  <c r="H8" i="1"/>
  <c r="C8" i="1"/>
  <c r="H7" i="1"/>
  <c r="C7" i="1"/>
  <c r="C6" i="1"/>
  <c r="A6" i="1"/>
  <c r="H5" i="1"/>
  <c r="C5" i="1"/>
  <c r="A5" i="1"/>
  <c r="C4" i="1"/>
  <c r="A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3" i="1"/>
  <c r="H32" i="1" s="1"/>
  <c r="H33" i="1" s="1"/>
  <c r="A3" i="1"/>
  <c r="B2" i="16"/>
  <c r="B3" i="16"/>
  <c r="B27" i="12"/>
  <c r="B28" i="12"/>
  <c r="B29" i="12"/>
  <c r="F25" i="2"/>
  <c r="B5" i="16"/>
  <c r="H35" i="1" l="1"/>
  <c r="H34" i="1"/>
  <c r="D28" i="1"/>
  <c r="C27" i="12"/>
  <c r="A7" i="1"/>
  <c r="B24" i="12"/>
  <c r="C24" i="12"/>
  <c r="B25" i="12"/>
  <c r="C25" i="12"/>
  <c r="B26" i="12"/>
  <c r="C26" i="12"/>
  <c r="D29" i="1" l="1"/>
  <c r="C29" i="12" s="1"/>
  <c r="C28" i="12"/>
  <c r="A8" i="1"/>
  <c r="B21" i="12"/>
  <c r="C21" i="12"/>
  <c r="B22" i="12"/>
  <c r="C22" i="12"/>
  <c r="B23" i="12"/>
  <c r="C23" i="12"/>
  <c r="A9" i="1" l="1"/>
  <c r="B18" i="12"/>
  <c r="C18" i="12"/>
  <c r="B19" i="12"/>
  <c r="C19" i="12"/>
  <c r="B20" i="12"/>
  <c r="C20" i="12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3" i="14"/>
  <c r="C4" i="14"/>
  <c r="C2" i="14"/>
  <c r="B3" i="14"/>
  <c r="B4" i="14"/>
  <c r="B2" i="14"/>
  <c r="A27" i="12" l="1"/>
  <c r="A28" i="1"/>
  <c r="A21" i="12"/>
  <c r="A22" i="12"/>
  <c r="P18" i="1" l="1"/>
  <c r="O18" i="1"/>
  <c r="A28" i="12"/>
  <c r="A29" i="1"/>
  <c r="O17" i="1"/>
  <c r="P15" i="1"/>
  <c r="O14" i="1"/>
  <c r="P12" i="1"/>
  <c r="A23" i="12"/>
  <c r="D5" i="16"/>
  <c r="D4" i="16"/>
  <c r="D3" i="16"/>
  <c r="A29" i="12" l="1"/>
  <c r="P11" i="1"/>
  <c r="O13" i="1"/>
  <c r="P14" i="1"/>
  <c r="O12" i="1"/>
  <c r="P13" i="1"/>
  <c r="P23" i="1" s="1"/>
  <c r="J22" i="1" s="1"/>
  <c r="J15" i="1" s="1"/>
  <c r="O16" i="1"/>
  <c r="O28" i="1" s="1"/>
  <c r="O29" i="1" s="1"/>
  <c r="P17" i="1"/>
  <c r="P30" i="1" s="1"/>
  <c r="P16" i="1"/>
  <c r="O15" i="1"/>
  <c r="O26" i="1" s="1"/>
  <c r="O27" i="1" s="1"/>
  <c r="P26" i="1"/>
  <c r="P27" i="1" s="1"/>
  <c r="P24" i="1"/>
  <c r="P25" i="1" s="1"/>
  <c r="P28" i="1"/>
  <c r="P29" i="1" s="1"/>
  <c r="P31" i="1"/>
  <c r="I31" i="1" s="1"/>
  <c r="P22" i="1"/>
  <c r="I22" i="1" s="1"/>
  <c r="I15" i="1" s="1"/>
  <c r="P21" i="1"/>
  <c r="H22" i="1" s="1"/>
  <c r="H15" i="1" s="1"/>
  <c r="O11" i="1"/>
  <c r="O21" i="1" s="1"/>
  <c r="O30" i="1"/>
  <c r="O23" i="1"/>
  <c r="J18" i="1" s="1"/>
  <c r="J11" i="1" s="1"/>
  <c r="O24" i="1"/>
  <c r="O25" i="1" s="1"/>
  <c r="O31" i="1"/>
  <c r="O22" i="1"/>
  <c r="A24" i="12"/>
  <c r="A18" i="12"/>
  <c r="A15" i="12"/>
  <c r="B15" i="12"/>
  <c r="C15" i="12"/>
  <c r="A16" i="12"/>
  <c r="B16" i="12"/>
  <c r="C16" i="12"/>
  <c r="A17" i="12"/>
  <c r="B17" i="12"/>
  <c r="C17" i="12"/>
  <c r="H6" i="1" l="1"/>
  <c r="H31" i="1"/>
  <c r="A25" i="12"/>
  <c r="A19" i="12"/>
  <c r="B2" i="18"/>
  <c r="B3" i="18"/>
  <c r="B4" i="18"/>
  <c r="B5" i="18"/>
  <c r="B6" i="18"/>
  <c r="B7" i="18"/>
  <c r="B8" i="18"/>
  <c r="A26" i="12" l="1"/>
  <c r="A20" i="12"/>
  <c r="A8" i="18"/>
  <c r="A3" i="18"/>
  <c r="A4" i="18"/>
  <c r="A5" i="18"/>
  <c r="A6" i="18"/>
  <c r="A7" i="18"/>
  <c r="A2" i="18"/>
  <c r="B3" i="17" l="1"/>
  <c r="B4" i="17"/>
  <c r="B5" i="17"/>
  <c r="B6" i="17"/>
  <c r="B7" i="17"/>
  <c r="B8" i="17"/>
  <c r="B9" i="17"/>
  <c r="B10" i="17"/>
  <c r="B11" i="17"/>
  <c r="B2" i="17"/>
  <c r="A3" i="17"/>
  <c r="A4" i="17"/>
  <c r="A5" i="17"/>
  <c r="A6" i="17"/>
  <c r="A7" i="17"/>
  <c r="A8" i="17"/>
  <c r="A9" i="17"/>
  <c r="A10" i="17"/>
  <c r="A11" i="17"/>
  <c r="A2" i="17"/>
  <c r="D2" i="16"/>
  <c r="B4" i="16"/>
  <c r="C6" i="15"/>
  <c r="C7" i="15"/>
  <c r="B6" i="15"/>
  <c r="B7" i="15"/>
  <c r="A3" i="15"/>
  <c r="A4" i="15"/>
  <c r="A5" i="15"/>
  <c r="A6" i="15"/>
  <c r="A7" i="15"/>
  <c r="A2" i="15"/>
  <c r="A3" i="14"/>
  <c r="A4" i="14"/>
  <c r="A2" i="14"/>
  <c r="C2" i="13"/>
  <c r="E2" i="13"/>
  <c r="B3" i="13"/>
  <c r="C3" i="13"/>
  <c r="D3" i="13"/>
  <c r="E3" i="13"/>
  <c r="B4" i="13"/>
  <c r="C4" i="13"/>
  <c r="D4" i="13"/>
  <c r="E4" i="13"/>
  <c r="B5" i="13"/>
  <c r="C5" i="13"/>
  <c r="D5" i="13"/>
  <c r="E5" i="13"/>
  <c r="E6" i="13"/>
  <c r="E1" i="13"/>
  <c r="B1" i="13"/>
  <c r="C1" i="13"/>
  <c r="D1" i="13"/>
  <c r="A1" i="13"/>
  <c r="C3" i="12"/>
  <c r="C4" i="12"/>
  <c r="C5" i="12"/>
  <c r="C6" i="12"/>
  <c r="C7" i="12"/>
  <c r="C8" i="12"/>
  <c r="C9" i="12"/>
  <c r="C10" i="12"/>
  <c r="C11" i="12"/>
  <c r="C12" i="12"/>
  <c r="C13" i="12"/>
  <c r="C14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2" i="12"/>
  <c r="A13" i="12"/>
  <c r="A14" i="12"/>
  <c r="A12" i="12"/>
  <c r="A11" i="12"/>
  <c r="A9" i="12"/>
  <c r="A10" i="12"/>
  <c r="A3" i="12"/>
  <c r="A4" i="12"/>
  <c r="A5" i="12"/>
  <c r="A6" i="12"/>
  <c r="A7" i="12"/>
  <c r="A8" i="12"/>
  <c r="A2" i="12"/>
  <c r="C3" i="15" l="1"/>
  <c r="C6" i="13"/>
  <c r="B6" i="13"/>
  <c r="D2" i="13"/>
  <c r="D6" i="13"/>
  <c r="B2" i="13"/>
  <c r="B2" i="15" l="1"/>
  <c r="C2" i="15"/>
  <c r="B3" i="15"/>
</calcChain>
</file>

<file path=xl/sharedStrings.xml><?xml version="1.0" encoding="utf-8"?>
<sst xmlns="http://schemas.openxmlformats.org/spreadsheetml/2006/main" count="1888" uniqueCount="1375">
  <si>
    <t>Date</t>
  </si>
  <si>
    <t>% Return</t>
  </si>
  <si>
    <t>CURRENT</t>
  </si>
  <si>
    <t>Risk Free Rate:</t>
  </si>
  <si>
    <t>Months: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</si>
  <si>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</si>
  <si>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</si>
  <si>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</si>
  <si>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</si>
  <si>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</si>
  <si>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</si>
  <si>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</si>
  <si>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</si>
  <si>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</si>
  <si>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partial</t>
  </si>
  <si>
    <t>COLOR CODES</t>
  </si>
  <si>
    <t>Included in Fact Sheet</t>
  </si>
  <si>
    <t>Not in Fact Sheet</t>
  </si>
  <si>
    <t>Top Holdings</t>
  </si>
  <si>
    <t>From Gemini/Other</t>
  </si>
  <si>
    <t>Alpha</t>
  </si>
  <si>
    <t>Beta</t>
  </si>
  <si>
    <t>2YR</t>
  </si>
  <si>
    <t>2yr Ann.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</si>
  <si>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</si>
  <si>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</si>
  <si>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</si>
  <si>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</si>
  <si>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</si>
  <si>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</si>
  <si>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</si>
  <si>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</si>
  <si>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</si>
  <si>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3YR</t>
  </si>
  <si>
    <t>3yr Ann.</t>
  </si>
  <si>
    <t>Class I</t>
  </si>
  <si>
    <t>30DAY SEC YIELD</t>
  </si>
  <si>
    <t>ASSET BACKED SECURITIES</t>
  </si>
  <si>
    <t>TOTAL - ASSET BACKED SECURITIES</t>
  </si>
  <si>
    <t>5YR</t>
  </si>
  <si>
    <t>5yr Ann.</t>
  </si>
  <si>
    <t>SUB</t>
  </si>
  <si>
    <t>UNSUB</t>
  </si>
  <si>
    <t>Barclays Agg</t>
  </si>
  <si>
    <t>EIXIX</t>
  </si>
  <si>
    <t>QTD</t>
  </si>
  <si>
    <t>YTD</t>
  </si>
  <si>
    <t>CATALYST ENHANCED INCOME STRATEGY FUND (1646)</t>
  </si>
  <si>
    <t>CATALYST ENHANCED INCOME STRATEGY FUND</t>
  </si>
  <si>
    <t>From Leland</t>
  </si>
  <si>
    <t>TYPE</t>
  </si>
  <si>
    <t xml:space="preserve">LEGACY RMBS </t>
  </si>
  <si>
    <t>RMBS</t>
  </si>
  <si>
    <t>12669GBC4</t>
  </si>
  <si>
    <t>AGENCY DERIV</t>
  </si>
  <si>
    <t xml:space="preserve">AGENCY CMO </t>
  </si>
  <si>
    <t>ABS</t>
  </si>
  <si>
    <t>17307GEW4</t>
  </si>
  <si>
    <t xml:space="preserve">CASH EQUIV </t>
  </si>
  <si>
    <t>92922FCB2</t>
  </si>
  <si>
    <t>45254NLP0</t>
  </si>
  <si>
    <t>3622MHAB2</t>
  </si>
  <si>
    <t>32027NQM6</t>
  </si>
  <si>
    <t>24763LFX3</t>
  </si>
  <si>
    <t>863579PK8</t>
  </si>
  <si>
    <t>43739ECC9</t>
  </si>
  <si>
    <t>268668AA8</t>
  </si>
  <si>
    <t>16678RAT4</t>
  </si>
  <si>
    <t>004375AQ4</t>
  </si>
  <si>
    <t>46602WAC8</t>
  </si>
  <si>
    <t>161546HJ8</t>
  </si>
  <si>
    <t>456606EB4</t>
  </si>
  <si>
    <t>73316PEP1</t>
  </si>
  <si>
    <t>75970QAE0</t>
  </si>
  <si>
    <t>466247TM5</t>
  </si>
  <si>
    <t>004375AT8</t>
  </si>
  <si>
    <t>35729PPX2</t>
  </si>
  <si>
    <t>466247J53</t>
  </si>
  <si>
    <t>126671TK2</t>
  </si>
  <si>
    <t>07388DAS7</t>
  </si>
  <si>
    <t>17307G4J4</t>
  </si>
  <si>
    <t>17307GFV5</t>
  </si>
  <si>
    <t>61750MAE5</t>
  </si>
  <si>
    <t>040104BG5</t>
  </si>
  <si>
    <t>466247CW1</t>
  </si>
  <si>
    <t>04542BCL4</t>
  </si>
  <si>
    <t>576433ME3</t>
  </si>
  <si>
    <t>57643MKB9</t>
  </si>
  <si>
    <t>585525ED6</t>
  </si>
  <si>
    <t>61913PAU6</t>
  </si>
  <si>
    <t>22541NAH2</t>
  </si>
  <si>
    <t>74161QAA0</t>
  </si>
  <si>
    <t>88522AAC5</t>
  </si>
  <si>
    <t>32051GPY5</t>
  </si>
  <si>
    <t>86359A3E1</t>
  </si>
  <si>
    <t>12506YBX6</t>
  </si>
  <si>
    <t>86359A5V1</t>
  </si>
  <si>
    <t>17307G4K1</t>
  </si>
  <si>
    <t>466247LU5</t>
  </si>
  <si>
    <t>COLLATERALIZED MORTGAGE OBLIGATIONS</t>
  </si>
  <si>
    <t>31398SG31</t>
  </si>
  <si>
    <t>3136AEBZ9</t>
  </si>
  <si>
    <t>31397JWD2</t>
  </si>
  <si>
    <t>3137FJT82</t>
  </si>
  <si>
    <t>3136AVDE6</t>
  </si>
  <si>
    <t>TOTAL - COLLATERALIZED MORTGAGE OBLIGATIONS</t>
  </si>
  <si>
    <t>MONEY MARKET FUNDS</t>
  </si>
  <si>
    <t>TOTAL - MONEY MARKET FUNDS</t>
  </si>
  <si>
    <t>TOTAL - CATALYST ENHANCED INCOME STRATEGY FUND</t>
  </si>
  <si>
    <t>Portfolio Allocation</t>
  </si>
  <si>
    <t>Source: Wynkoop</t>
  </si>
  <si>
    <t>Since Inception</t>
  </si>
  <si>
    <t>Cumulative Return</t>
  </si>
  <si>
    <t>Annualized Return</t>
  </si>
  <si>
    <t>Standard Deviation</t>
  </si>
  <si>
    <t>Sharpe Ratio</t>
  </si>
  <si>
    <t>R-Squared</t>
  </si>
  <si>
    <t>-</t>
  </si>
  <si>
    <t>759950CX4</t>
  </si>
  <si>
    <t>36829JAB7</t>
  </si>
  <si>
    <t>GEWMC 2006-1 A2B</t>
  </si>
  <si>
    <t>61746WML1</t>
  </si>
  <si>
    <t>12667F4F9</t>
  </si>
  <si>
    <t>59020UQC2</t>
  </si>
  <si>
    <t>466247ER0</t>
  </si>
  <si>
    <t>05952DAC2</t>
  </si>
  <si>
    <t>00105HDH6</t>
  </si>
  <si>
    <t>525245AC0</t>
  </si>
  <si>
    <t>939336V91</t>
  </si>
  <si>
    <t>073888AN9</t>
  </si>
  <si>
    <t>36242DPG2</t>
  </si>
  <si>
    <t>45660LHD4</t>
  </si>
  <si>
    <t>36228FTH9</t>
  </si>
  <si>
    <t>75971FAF0</t>
  </si>
  <si>
    <t>542514BK9</t>
  </si>
  <si>
    <t>32051D6B3</t>
  </si>
  <si>
    <t>16162YAE5</t>
  </si>
  <si>
    <t>46630MAD4</t>
  </si>
  <si>
    <t>03072SDC6</t>
  </si>
  <si>
    <t>41161PFQ1</t>
  </si>
  <si>
    <t>22541SLH9</t>
  </si>
  <si>
    <t>456606DK5</t>
  </si>
  <si>
    <t>22541Q4D1</t>
  </si>
  <si>
    <t>32051DCN0</t>
  </si>
  <si>
    <t>464126CL3</t>
  </si>
  <si>
    <t>576433FG6</t>
  </si>
  <si>
    <t>3137AKM57</t>
  </si>
  <si>
    <t>38378DXZ3</t>
  </si>
  <si>
    <t>31846V211</t>
  </si>
  <si>
    <t>FGUXX</t>
  </si>
  <si>
    <t>00105HEA0</t>
  </si>
  <si>
    <t>55265K8A0</t>
  </si>
  <si>
    <t>RMBS 2.0</t>
  </si>
  <si>
    <t>87804AAD4</t>
  </si>
  <si>
    <t>46630GAU9</t>
  </si>
  <si>
    <t>65535VRH3</t>
  </si>
  <si>
    <t>93935HAA5</t>
  </si>
  <si>
    <t>65535VPU6</t>
  </si>
  <si>
    <t>03072SPJ8</t>
  </si>
  <si>
    <t>126673VS8</t>
  </si>
  <si>
    <t>643529AD2</t>
  </si>
  <si>
    <t>643529AE0</t>
  </si>
  <si>
    <t>863579JE9</t>
  </si>
  <si>
    <t>66988XAC8</t>
  </si>
  <si>
    <t>61746WB74</t>
  </si>
  <si>
    <t>84751NAD6</t>
  </si>
  <si>
    <t>36157RHU2</t>
  </si>
  <si>
    <t>86358EMW3</t>
  </si>
  <si>
    <t>76112BKP4</t>
  </si>
  <si>
    <t>12669FBW2</t>
  </si>
  <si>
    <t>760985MD0</t>
  </si>
  <si>
    <t>12489WHY3</t>
  </si>
  <si>
    <t>45660LFK0</t>
  </si>
  <si>
    <t>126673TD4</t>
  </si>
  <si>
    <t>3622E8AF2</t>
  </si>
  <si>
    <t>07387QAM2</t>
  </si>
  <si>
    <t>61753KAD8</t>
  </si>
  <si>
    <t>3622MHAC0</t>
  </si>
  <si>
    <t>81375WEF9</t>
  </si>
  <si>
    <t>66987XCF0</t>
  </si>
  <si>
    <t>040104RG8</t>
  </si>
  <si>
    <t>45254NPH4</t>
  </si>
  <si>
    <t>805564QD6</t>
  </si>
  <si>
    <t>437084BP0</t>
  </si>
  <si>
    <t>07384M4L3</t>
  </si>
  <si>
    <t>36242DWX7</t>
  </si>
  <si>
    <t>61748HAM3</t>
  </si>
  <si>
    <t>22541N3T4</t>
  </si>
  <si>
    <t>12489WFF6</t>
  </si>
  <si>
    <t>152314EL0</t>
  </si>
  <si>
    <t>59020UJD8</t>
  </si>
  <si>
    <t>75970JAH9</t>
  </si>
  <si>
    <t>45660NY25</t>
  </si>
  <si>
    <t>38381AYL4</t>
  </si>
  <si>
    <t>3136B44E5</t>
  </si>
  <si>
    <t>3136B0BD7</t>
  </si>
  <si>
    <t>3137FJTN9</t>
  </si>
  <si>
    <t>170255AL7</t>
  </si>
  <si>
    <t>45254NLC9</t>
  </si>
  <si>
    <t>88522WAB9</t>
  </si>
  <si>
    <t>126670LE6</t>
  </si>
  <si>
    <t>61744CEA0</t>
  </si>
  <si>
    <t>456606GA4</t>
  </si>
  <si>
    <t>225470RS4</t>
  </si>
  <si>
    <t>14732FAC6</t>
  </si>
  <si>
    <t>07384YSB3</t>
  </si>
  <si>
    <t>00105HDN3</t>
  </si>
  <si>
    <t>05946XG98</t>
  </si>
  <si>
    <t>576438AA3</t>
  </si>
  <si>
    <t>65535VPD4</t>
  </si>
  <si>
    <t>12544WAG2</t>
  </si>
  <si>
    <t>1248MGAX2</t>
  </si>
  <si>
    <t>362341FP9</t>
  </si>
  <si>
    <t>073879KR8</t>
  </si>
  <si>
    <t>073879EU8</t>
  </si>
  <si>
    <t>36228FAT3</t>
  </si>
  <si>
    <t>162765AT8</t>
  </si>
  <si>
    <t>61746RFV8</t>
  </si>
  <si>
    <t>46627MAF4</t>
  </si>
  <si>
    <t>073879FK9</t>
  </si>
  <si>
    <t>03215PCZ0</t>
  </si>
  <si>
    <t>66987XDK8</t>
  </si>
  <si>
    <t>144531AQ3</t>
  </si>
  <si>
    <t>52520MEJ8</t>
  </si>
  <si>
    <t>45254NLJ4</t>
  </si>
  <si>
    <t>073879EY0</t>
  </si>
  <si>
    <t>12669YAC6</t>
  </si>
  <si>
    <t>881561FY5</t>
  </si>
  <si>
    <t>76111XN82</t>
  </si>
  <si>
    <t>251563DP4</t>
  </si>
  <si>
    <t>61744CHS8</t>
  </si>
  <si>
    <t>589929B56</t>
  </si>
  <si>
    <t>542514GM0</t>
  </si>
  <si>
    <t>05946XGZ0</t>
  </si>
  <si>
    <t>3136A8XA3</t>
  </si>
  <si>
    <t>3136B0QA7</t>
  </si>
  <si>
    <t>38374HNS5</t>
  </si>
  <si>
    <t>38379EHF2</t>
  </si>
  <si>
    <t>3137BYA83</t>
  </si>
  <si>
    <t>3137BMGU4</t>
  </si>
  <si>
    <t>3136ARFT0</t>
  </si>
  <si>
    <t>3137B26D7</t>
  </si>
  <si>
    <t>Barclays U.S. Agg. Bond TR Index</t>
  </si>
  <si>
    <t>ID</t>
  </si>
  <si>
    <t>Label</t>
  </si>
  <si>
    <t>Value</t>
  </si>
  <si>
    <t>Outer-Value</t>
  </si>
  <si>
    <t>Inner-Value</t>
  </si>
  <si>
    <t>Outer-Label</t>
  </si>
  <si>
    <t>Inner-Label</t>
  </si>
  <si>
    <t>n/a</t>
  </si>
  <si>
    <t>R-squared</t>
  </si>
  <si>
    <t>*Do not include yet due to limited timeframe</t>
  </si>
  <si>
    <t>RAST 2005-A11 2A1</t>
  </si>
  <si>
    <t>CMLTI 2007-AR7 A3A</t>
  </si>
  <si>
    <t>45660LA41</t>
  </si>
  <si>
    <t>02149JAU0</t>
  </si>
  <si>
    <t>17312YAD4</t>
  </si>
  <si>
    <t>43709YAB5</t>
  </si>
  <si>
    <t>43709YAC3</t>
  </si>
  <si>
    <t>05954UAJ7</t>
  </si>
  <si>
    <t>466247J46</t>
  </si>
  <si>
    <t>761136AJ9</t>
  </si>
  <si>
    <t>57643LGZ3</t>
  </si>
  <si>
    <t>45254NKY2</t>
  </si>
  <si>
    <t>09774XBQ4</t>
  </si>
  <si>
    <t>61749LAH4</t>
  </si>
  <si>
    <t>59001FAQ4</t>
  </si>
  <si>
    <t>2254W0MM4</t>
  </si>
  <si>
    <t>073882AC6</t>
  </si>
  <si>
    <t>362334JV7</t>
  </si>
  <si>
    <t>073868BE0</t>
  </si>
  <si>
    <t>66987XED3</t>
  </si>
  <si>
    <t>09774XBE1</t>
  </si>
  <si>
    <t>3622MPAA6</t>
  </si>
  <si>
    <t>00075WAD1</t>
  </si>
  <si>
    <t>12667FY58</t>
  </si>
  <si>
    <t>92922F6Y9</t>
  </si>
  <si>
    <t>40432BAZ2</t>
  </si>
  <si>
    <t>23244AAA3</t>
  </si>
  <si>
    <t>05946XE41</t>
  </si>
  <si>
    <t>16165TBA0</t>
  </si>
  <si>
    <t>000759BT6</t>
  </si>
  <si>
    <t>05950GAB9</t>
  </si>
  <si>
    <t>3622ELAG1</t>
  </si>
  <si>
    <t>86358EJJ6</t>
  </si>
  <si>
    <t>362341Z44</t>
  </si>
  <si>
    <t>317350BW5</t>
  </si>
  <si>
    <t>761128AB3</t>
  </si>
  <si>
    <t>07386HSZ5</t>
  </si>
  <si>
    <t>46630GAW5</t>
  </si>
  <si>
    <t>35729PEJ5</t>
  </si>
  <si>
    <t>878048AG2</t>
  </si>
  <si>
    <t>07387NAA5</t>
  </si>
  <si>
    <t>07384MX98</t>
  </si>
  <si>
    <t>12667GYN7</t>
  </si>
  <si>
    <t>362341SR1</t>
  </si>
  <si>
    <t>762009AR9</t>
  </si>
  <si>
    <t>52522XAA5</t>
  </si>
  <si>
    <t>05951EAM9</t>
  </si>
  <si>
    <t>94985FAG3</t>
  </si>
  <si>
    <t>073879MC9</t>
  </si>
  <si>
    <t>3623414A4</t>
  </si>
  <si>
    <t>76111XWD1</t>
  </si>
  <si>
    <t>05949CEM4</t>
  </si>
  <si>
    <t>759950AN8</t>
  </si>
  <si>
    <t>576434RF3</t>
  </si>
  <si>
    <t>05949AH86</t>
  </si>
  <si>
    <t>3136AWQV2</t>
  </si>
  <si>
    <t>3136A2F99</t>
  </si>
  <si>
    <t>3136B5KQ7</t>
  </si>
  <si>
    <t>3136A9GJ1</t>
  </si>
  <si>
    <t>3137FGV77</t>
  </si>
  <si>
    <t>3136A9ZV3</t>
  </si>
  <si>
    <t>3136A7NR9</t>
  </si>
  <si>
    <t>3137BGN39</t>
  </si>
  <si>
    <t>Unsub</t>
  </si>
  <si>
    <t>Sub</t>
  </si>
  <si>
    <t>AMSI 2004-R12 M5</t>
  </si>
  <si>
    <t>03072SXH3</t>
  </si>
  <si>
    <t>749581AH7</t>
  </si>
  <si>
    <t>225458X45</t>
  </si>
  <si>
    <t>17310BAD6</t>
  </si>
  <si>
    <t>14454AAE9</t>
  </si>
  <si>
    <t>CARR 2006-FRE2 A5</t>
  </si>
  <si>
    <t>881561W26</t>
  </si>
  <si>
    <t>57643MJL9</t>
  </si>
  <si>
    <t>12668BVG5</t>
  </si>
  <si>
    <t>059529AB3</t>
  </si>
  <si>
    <t>759676AH2</t>
  </si>
  <si>
    <t>805564FL0</t>
  </si>
  <si>
    <t>643528AB8</t>
  </si>
  <si>
    <t>05950PAE3</t>
  </si>
  <si>
    <t>07384YTM8</t>
  </si>
  <si>
    <t>125432AE4</t>
  </si>
  <si>
    <t>65535VDB1</t>
  </si>
  <si>
    <t>863572SK0</t>
  </si>
  <si>
    <t>93935WAE4</t>
  </si>
  <si>
    <t>45660NU94</t>
  </si>
  <si>
    <t>74923RAC3</t>
  </si>
  <si>
    <t>05949CRS7</t>
  </si>
  <si>
    <t>12544VAD1</t>
  </si>
  <si>
    <t>45660L6H7</t>
  </si>
  <si>
    <t>897896AS5</t>
  </si>
  <si>
    <t>2254W0PH2</t>
  </si>
  <si>
    <t>93935WAG9</t>
  </si>
  <si>
    <t>004375BF7</t>
  </si>
  <si>
    <t>225458UK2</t>
  </si>
  <si>
    <t>07324FAJ9</t>
  </si>
  <si>
    <t>04542BMT6</t>
  </si>
  <si>
    <t>05950AAR7</t>
  </si>
  <si>
    <t>66987XEU5</t>
  </si>
  <si>
    <t>05951GCH3</t>
  </si>
  <si>
    <t>12545EAF3</t>
  </si>
  <si>
    <t>07324FAK6</t>
  </si>
  <si>
    <t>32059BAJ7</t>
  </si>
  <si>
    <t>05951EAE7</t>
  </si>
  <si>
    <t>17313EAA3</t>
  </si>
  <si>
    <t>3136A8XW5</t>
  </si>
  <si>
    <t>3137B2B25</t>
  </si>
  <si>
    <t>3137BXJJ2</t>
  </si>
  <si>
    <t>3137B04Q4</t>
  </si>
  <si>
    <t>38377LSU3</t>
  </si>
  <si>
    <t>3137AUA33</t>
  </si>
  <si>
    <t>3136AGQQ8</t>
  </si>
  <si>
    <t>Cash &amp; Equivalents</t>
  </si>
  <si>
    <t>Asset-Backed Securities</t>
  </si>
  <si>
    <t>Residential Mortgage Backed Securities</t>
  </si>
  <si>
    <t>Legacy RMBS</t>
  </si>
  <si>
    <t>Agency Derivatives</t>
  </si>
  <si>
    <t>Agency CMO</t>
  </si>
  <si>
    <t>MABS 2005-NC2 A3</t>
  </si>
  <si>
    <t>57643LMN3</t>
  </si>
  <si>
    <t>760985X89</t>
  </si>
  <si>
    <t>02150LAE7</t>
  </si>
  <si>
    <t>64830YAA5</t>
  </si>
  <si>
    <t>17310FAC9</t>
  </si>
  <si>
    <t>66987XEC5</t>
  </si>
  <si>
    <t>68403BAG0</t>
  </si>
  <si>
    <t>88337YAB0</t>
  </si>
  <si>
    <t>36245RAG4</t>
  </si>
  <si>
    <t>35729QAE8</t>
  </si>
  <si>
    <t>17310BAK0</t>
  </si>
  <si>
    <t>22942KCB4</t>
  </si>
  <si>
    <t>542514CA0</t>
  </si>
  <si>
    <t>251563EZ1</t>
  </si>
  <si>
    <t>36242D4W0</t>
  </si>
  <si>
    <t>17309FAX6</t>
  </si>
  <si>
    <t>12596YAC4</t>
  </si>
  <si>
    <t>76110WVW3</t>
  </si>
  <si>
    <t>12668BXD0</t>
  </si>
  <si>
    <t>05953YAH4</t>
  </si>
  <si>
    <t>32056JAE4</t>
  </si>
  <si>
    <t>61748HVW8</t>
  </si>
  <si>
    <t>32027NFF3</t>
  </si>
  <si>
    <t>362334NC4</t>
  </si>
  <si>
    <t>65535AAD6</t>
  </si>
  <si>
    <t>76110WG67</t>
  </si>
  <si>
    <t>43739EAJ6</t>
  </si>
  <si>
    <t>3622ELAX4</t>
  </si>
  <si>
    <t>05949AH52</t>
  </si>
  <si>
    <t>05950NBR8</t>
  </si>
  <si>
    <t>3622ELAY2</t>
  </si>
  <si>
    <t>225470EQ2</t>
  </si>
  <si>
    <t>3622ELAE6</t>
  </si>
  <si>
    <t>36229RLK3</t>
  </si>
  <si>
    <t>45660LGV5</t>
  </si>
  <si>
    <t>36228F2E5</t>
  </si>
  <si>
    <t>57643LCD6</t>
  </si>
  <si>
    <t>3136B8WE5</t>
  </si>
  <si>
    <t>First American Government Obligations Fund Class U</t>
  </si>
  <si>
    <t>BBUBS 2012-TFT A</t>
  </si>
  <si>
    <t>CMBS</t>
  </si>
  <si>
    <t>REIT</t>
  </si>
  <si>
    <t>Mastr Asset Backed Securities Trust 2005-NC2 Floating Rate Due 11/25/2035</t>
  </si>
  <si>
    <t>Residential Asset Securitization Trust 2005-A11CB 4.85% Due 10/25/2035</t>
  </si>
  <si>
    <t>GE-WMC Mortgage Securities Trust 2006-1 Floating Rate Due 08/25/2036</t>
  </si>
  <si>
    <t>Citigroup Mortgage Loan Trust Inc. Variable Rate Due 05/25/2047</t>
  </si>
  <si>
    <t>Carrington Mortgage Loan Trust Series 2006-FRE2 Floating Rate Due 03/25/2035</t>
  </si>
  <si>
    <t>Ameriquest Mortgage Securities Asset-Backed Pass-Through Ctfs Ser 2004-R12 Floating Rate Due 01/25/2035</t>
  </si>
  <si>
    <t>05490AAA1</t>
  </si>
  <si>
    <t>BB-UBS Trust 2.89% Due 06/05/2030</t>
  </si>
  <si>
    <t>Adjustable Rate Mortgage Trust 2005-12 Floating Rate Due 03/25/2036</t>
  </si>
  <si>
    <t>TBW Mortgage-Backed Trust Series 2006-3 6.5% Due 07/25/2036</t>
  </si>
  <si>
    <t>RAMP Series 2004-KR1 Trust Floating Rate Due 04/25/2034</t>
  </si>
  <si>
    <t>Thornburg Mortgage Securities Trust 2007-2 Floating Rate Due 06/25/2037</t>
  </si>
  <si>
    <t>Alternative Loan Trust 2007-12T1 6% Due 06/25/2037</t>
  </si>
  <si>
    <t>RFMSI Series 2007-S1 Trust 6% Due 01/25/2037</t>
  </si>
  <si>
    <t>Terwin Mortgage Trust 2006-3 Floating Rate Due 04/25/2037</t>
  </si>
  <si>
    <t>Citicorp Mortgage Securities Trust Series 2006-3 6% Due 06/25/2036</t>
  </si>
  <si>
    <t>62955MAA4</t>
  </si>
  <si>
    <t>NRZ FHT Excess LLC 4.212% Due 11/25/2025</t>
  </si>
  <si>
    <t>12668AN27</t>
  </si>
  <si>
    <t>Alternative Loan Trust 2005-69 Floating Rate Due 12/25/2035</t>
  </si>
  <si>
    <t>Credit Suisse First Boston Mortgage Securities Corporation 6% Due 09/25/2035</t>
  </si>
  <si>
    <t>929091AA4</t>
  </si>
  <si>
    <t>Voyager CNTYW Delaware Trust Floating Rate Due 03/16/2030</t>
  </si>
  <si>
    <t>New Residential Mortgage LLC 5.437% Due 06/25/2025</t>
  </si>
  <si>
    <t>76113FAN0</t>
  </si>
  <si>
    <t>Residential Asset Securitization Trust 2006-A6 6% Due 07/25/2036</t>
  </si>
  <si>
    <t>CHL Mortgage Pass-Through Trust 2007-1 6% Due 03/25/2037</t>
  </si>
  <si>
    <t>AFC Home Equity Loan Trust Floating Rate Due 06/25/2029</t>
  </si>
  <si>
    <t>Alternative Loan Trust 2006-45T1 6% Due 02/25/2037</t>
  </si>
  <si>
    <t>MASTR Asset Securitization Trust 2004-3 5.5% Due 03/25/2034</t>
  </si>
  <si>
    <t>433674AA6</t>
  </si>
  <si>
    <t>NRZ Excess Spread-Collateralized Notes Series 2020-PLS1 3.844% Due 12/25/2025</t>
  </si>
  <si>
    <t>C-BASS 2007-CB1 TRUST 3.36% Due 01/25/2037</t>
  </si>
  <si>
    <t>Citicorp Mortgage Securities Trust Series 2006-5 6% Due 10/25/2036</t>
  </si>
  <si>
    <t>07325NBS0</t>
  </si>
  <si>
    <t>Bayview Financial Mortgage Pass-Through Trust 2005-C Floating Rate Due 06/28/2044</t>
  </si>
  <si>
    <t>MRFC Mortgage Pass-Through Trust Series 1999-TBC2 Floating Rate Due 06/15/2030</t>
  </si>
  <si>
    <t>NovaStar Mortgage Funding Trust Series 2004-1 Floating Rate Due 06/25/2034</t>
  </si>
  <si>
    <t>Impac CMB Trust Series 2004-9 Floating Rate Due 01/25/2035</t>
  </si>
  <si>
    <t>Banc of America Funding 2007-7 Trust 6% Due 08/25/2037</t>
  </si>
  <si>
    <t>Renaissance Home Equity Loan Trust 6.254% Due 08/25/2036</t>
  </si>
  <si>
    <t>RAMP Series 2007-RS1 Trust Floating Rate Due 02/25/2037</t>
  </si>
  <si>
    <t>76113FAP5</t>
  </si>
  <si>
    <t>Option One Mortgage Loan Trust 2007-FXD2 5.68% Due 03/25/2037</t>
  </si>
  <si>
    <t>JP Morgan Mortgage Trust 2006-A2 Variable Rate Due 04/25/2036</t>
  </si>
  <si>
    <t>Theorem Funding Trust 2020-1 3.95% Due 10/15/2026</t>
  </si>
  <si>
    <t>MASTR Asset Securitization Trust 2004-11 5.75% Due 12/25/2034</t>
  </si>
  <si>
    <t>Chase Funding Trust Series 2003-6 Floating Rate Due 11/25/2034</t>
  </si>
  <si>
    <t>GSAA Trust Floating Rate Due 05/25/2047</t>
  </si>
  <si>
    <t>Impac CMB Trust Series 2004-10 Floating Rate Due 03/25/2035</t>
  </si>
  <si>
    <t>65535VUS5</t>
  </si>
  <si>
    <t>Nomura Asset Acceptance Corp Alternative Loan Trust Series 2006-AR2 Floating Rate Due 04/25/2036</t>
  </si>
  <si>
    <t>Fremont Home Loan Trust 2006-B Floating Rate Due 08/25/2036</t>
  </si>
  <si>
    <t>Citicorp Mortgage Securities Trust Series 2006-3 6.25% Due 06/25/2036</t>
  </si>
  <si>
    <t>Alternative Loan Trust 2006-9T1 6% Due 05/25/2036</t>
  </si>
  <si>
    <t>Saxon Asset Sec Trust 2000 1 Mtg Ln Asset Bk Cert Ser 2000 1 Variable Rate Due 02/25/2030</t>
  </si>
  <si>
    <t>CSMC Mortgage-Backed Trust 2006-7 6.5% Due 08/25/2036</t>
  </si>
  <si>
    <t>Long Beach Mortgage Loan Trust 2002-1 Floating Rate Due 05/25/2032</t>
  </si>
  <si>
    <t>Residential Asset Securitization Trust 2007-A1 5.75% Due 03/25/2037</t>
  </si>
  <si>
    <t>New Century Alternative Mortgage Loan Trust 2006-ALT1 Variable Rate Due 07/25/2036</t>
  </si>
  <si>
    <t>CHL Mortgage Pass-Through Trust 2007-HY3 Variable Rate Due 06/25/2047</t>
  </si>
  <si>
    <t>749581AJ3</t>
  </si>
  <si>
    <t>Bear Stearns Asset Backed Securities Trust 2004-SD2 Variable Rate Due 03/25/2044</t>
  </si>
  <si>
    <t>Banc of America Funding 2006-H Trust Variable Rate Due 09/20/2046</t>
  </si>
  <si>
    <t>Nomura Asset Acceptance Corp Alternative Loan Trust Series 2005-AP3 Variable Rate Due 08/25/2035</t>
  </si>
  <si>
    <t>CHL Mortgage Pass-Through Trust 2005-HYB9 Floating Rate Due 02/20/2036</t>
  </si>
  <si>
    <t>Lehman XS Trust 2007-3 Floating Rate Due 03/25/2037</t>
  </si>
  <si>
    <t>Deutsche Mortgage Securities Inc Mortgage Loan Trust 2004-4 Variable Rate Due 06/25/2034</t>
  </si>
  <si>
    <t>21051AAC5</t>
  </si>
  <si>
    <t>Consumer Loan Underlying Bond Credit Trust 2017-P1 5.02% Due 09/15/2023</t>
  </si>
  <si>
    <t>Morgan Stanley A.B.S Capital I Inc Trust 2004-SD2 Floating Rate Due 04/25/2034</t>
  </si>
  <si>
    <t>Citigroup Mortgage Loan Trust 2006-AR5 Variable Rate Due 07/25/2036</t>
  </si>
  <si>
    <t>CSMC 2019-RPL8 Trust Variable Rate Due 10/25/2058</t>
  </si>
  <si>
    <t>RASC Series 2003-KS11 Trust Floating Rate Due 01/25/2034</t>
  </si>
  <si>
    <t>57644TAE8</t>
  </si>
  <si>
    <t>Mastr Asset Backed Securities Trust 2006-WMC2 Floating Rate Due 04/25/2036</t>
  </si>
  <si>
    <t>GSR Mortgage Loan Trust 2005-AR3 Variable Rate Due 05/25/2035</t>
  </si>
  <si>
    <t>Bear Stearns ALT-A Trust 2006-6 Variable Rate Due 11/25/2036</t>
  </si>
  <si>
    <t>JP Morgan Alternative Loan Trust 6.5% Due 12/25/2035</t>
  </si>
  <si>
    <t>CHL Mortgage Pass-Through Trust 2004-HYB6 Variable Rate Due 11/20/2034</t>
  </si>
  <si>
    <t>92925VAP5</t>
  </si>
  <si>
    <t>WaMu Mortgage Pass-Through Certificates Series 2007-HY1 Trust Floating Rate Due 02/25/2037</t>
  </si>
  <si>
    <t>Nomura Asset Acceptance Corp Alternative Loan Trust Series 2004-AP2 6% Due 07/25/2034</t>
  </si>
  <si>
    <t>Home Equity Mortgage Trust 2006-6 Floating Rate Due 03/25/2037</t>
  </si>
  <si>
    <t>JP Morgan Mortgage Trust 2007-A1 Variable Rate Due 07/25/2035</t>
  </si>
  <si>
    <t>Structured Asset Securities Corporation Variable Rate Due 04/15/2027</t>
  </si>
  <si>
    <t>Citigroup Mortgage Loan Trust 2006-WF1 4.839% Due 03/25/2036</t>
  </si>
  <si>
    <t>CHL Mortgage Pass-Through Trust 2006-12 6% Due 07/25/2036</t>
  </si>
  <si>
    <t>12668AY74</t>
  </si>
  <si>
    <t>Alternative Loan Trust 2005-65CB 6% Due 01/25/2036</t>
  </si>
  <si>
    <t>Morgan Stanley Mortgage Loan Trust 2006-8AR Variable Rate Due 06/25/2036</t>
  </si>
  <si>
    <t>Washington Mutual Mortgage Pass-Through Certificates WMALT Series 2006-9 Trust 4.521% Due 10/25/2036</t>
  </si>
  <si>
    <t>Encore Credit Receivables Trust 2005-1 Floating Rate Due 07/25/2035</t>
  </si>
  <si>
    <t>Citigroup Mortgage Loan Trust Inc. Floating Rate Due 02/25/2031</t>
  </si>
  <si>
    <t>576434S96</t>
  </si>
  <si>
    <t>MASTR Alternative Loan Trust 2005-5 5.5% Due 07/25/2025</t>
  </si>
  <si>
    <t>Washington Mutual Mortgage Pass-Through Certificates WMALT Series 2006-7 Trust Floating Rate Due 09/25/2036</t>
  </si>
  <si>
    <t>61748HVL2</t>
  </si>
  <si>
    <t>Morgan Stanley Mortgage Loan Trust 2006-2 5.75% Due 02/25/2036</t>
  </si>
  <si>
    <t>GSAA Home Equity Trust 2006-15 5.876% Due 09/25/2036</t>
  </si>
  <si>
    <t>NovaStar Mortgage Funding Trust Series 2006-4 Floating Rate Due 09/25/2036</t>
  </si>
  <si>
    <t>Banc of America Funding 2009-R9 Trust Variable Rate Due 11/26/2021</t>
  </si>
  <si>
    <t>76113HAA4</t>
  </si>
  <si>
    <t>Residential Asset Securitization Trust 2006-A13 6.25% Due 12/25/2036</t>
  </si>
  <si>
    <t>Cascade MH Asset Trust 2019-MH1 Variable Rate Due 11/01/2044</t>
  </si>
  <si>
    <t>BCMSC Trust 2000-A Variable Rate Due 06/15/2030</t>
  </si>
  <si>
    <t>Ameriquest Mortgage Securities Asset-Backed Pass-Through Ctfs Ser 2004-R2 Floating Rate Due 04/25/2034</t>
  </si>
  <si>
    <t>Mastr Asset Backed Securities Trust 2005-WMC1 Floating Rate Due 03/25/2035</t>
  </si>
  <si>
    <t>Nomura Asset Acceptance Corp Alternative Loan Trust Series 2005-AR5 Variable Rate Due 10/25/2035</t>
  </si>
  <si>
    <t>Banc of America Mortgage 2006-A Trust Variable Rate Due 02/25/2036</t>
  </si>
  <si>
    <t>Renaissance Home Equity Loan Trust 2004-2 5.914% Due 07/25/2034</t>
  </si>
  <si>
    <t>Meritage Mortgage Loan Trust 2004-1 Floating Rate Due 07/25/2034</t>
  </si>
  <si>
    <t>Alternative Loan Trust 2006-12CB 6% Due 05/25/2036</t>
  </si>
  <si>
    <t>93934FGH9</t>
  </si>
  <si>
    <t>Washington Mutual Mortgage Pass-Through Certificates WMALT Series 2005-10 Trust 6% Due 11/25/2035</t>
  </si>
  <si>
    <t>GSR Mortgage Loan Trust 2003-5F 4% Due 08/25/2032</t>
  </si>
  <si>
    <t>Banc of America Funding 2007-4 Trust 5.774% Due 05/25/2037</t>
  </si>
  <si>
    <t>61754HAE2</t>
  </si>
  <si>
    <t>Morgan Stanley Mortgage Loan Trust 2007-7AX Floating Rate Due 04/25/2037</t>
  </si>
  <si>
    <t>225470RW5</t>
  </si>
  <si>
    <t>Credit Suisse First Boston Mortgage Securities Corporation 5.25% Due 01/25/2036</t>
  </si>
  <si>
    <t>ABFC 2006-HE1 Trust Floating Rate Due 01/25/2037</t>
  </si>
  <si>
    <t>761118EP9</t>
  </si>
  <si>
    <t>RALI Series 2005-QO1 Trust Floating Rate Due 08/25/2035</t>
  </si>
  <si>
    <t>Bear Stearns ARM Trust 2006-4 Variable Rate Due 10/25/2036</t>
  </si>
  <si>
    <t>Structured Adjustable Rate Mortgage Loan Trust Variable Rate Due 04/25/2035</t>
  </si>
  <si>
    <t>Bear Stearns Asset Backed Securities Trust 2004-HE3 Floating Rate Due 04/25/2034</t>
  </si>
  <si>
    <t>AFC Home Equity Loan Trust 1998-2 Floating Rate Due 06/25/2028</t>
  </si>
  <si>
    <t>GSR Mortgage Loan Trust 2006-3F 5.75% Due 03/25/2036</t>
  </si>
  <si>
    <t>362334BT0</t>
  </si>
  <si>
    <t>GSAA Home Equity Trust 2006-3 Floating Rate Due 03/25/2036</t>
  </si>
  <si>
    <t>16163BAU8</t>
  </si>
  <si>
    <t>Chase Mortgage Finance Trust Series 2006-S2 6.25% Due 10/25/2036</t>
  </si>
  <si>
    <t>Residential Asset Securitization Trust 2006-A1 6% Due 04/25/2036</t>
  </si>
  <si>
    <t>Delta Funding Home Equity Loan Trust 1999-3 Floating Rate Due 09/15/2029</t>
  </si>
  <si>
    <t>ABFC 2005-AQ1 Trust 4.633% Due 06/25/2035</t>
  </si>
  <si>
    <t>First Horizon Mortgage Pass-Through Trust 2007-AR3 Variable Rate Due 11/25/2037</t>
  </si>
  <si>
    <t>761120AB0</t>
  </si>
  <si>
    <t>Residential Asset Securitization Trust 2007-A2 6% Due 04/25/2037</t>
  </si>
  <si>
    <t>93935EAF1</t>
  </si>
  <si>
    <t>Washington Mutual Mortgage Pass-Through Certificates WMALT Series 2006-8 Trust Floating Rate Due 10/25/2036</t>
  </si>
  <si>
    <t>Accredited Mortgage Loan Trust 2004-3 6% Due 10/25/2034</t>
  </si>
  <si>
    <t>Banc of America Funding 2005-H Trust Variable Rate Due 11/20/2035</t>
  </si>
  <si>
    <t>CHL Mortgage Pass-Through Trust 2007-5 5.75% Due 05/25/2037</t>
  </si>
  <si>
    <t>Alternative Loan Trust 2005-7CB 5.5% Due 03/25/2035</t>
  </si>
  <si>
    <t>466247ZN6</t>
  </si>
  <si>
    <t>JP Morgan Mortgage Trust 2005-S3 6.5% Due 01/25/2036</t>
  </si>
  <si>
    <t>Banc of America Mortgage 2006-2 Trust Floating Rate Due 07/25/2046</t>
  </si>
  <si>
    <t>17312VAA6</t>
  </si>
  <si>
    <t>Citigroup Mortgage Loan Trust 2007-6 Floating Rate Due 03/25/2037</t>
  </si>
  <si>
    <t>Credit Suisse First Boston Mortgage Securities Corporation 6.5% Due 01/25/2036</t>
  </si>
  <si>
    <t>Residential Asset Securitization Trust 2004-A7 5.5% Due 10/25/2034</t>
  </si>
  <si>
    <t>Credit Suisse First Boston Mortgage Securities Corporation 6% Due 12/25/2035</t>
  </si>
  <si>
    <t>Morgan Stanley Mortgage Loan Trust 2006-2 6.5% Due 02/25/2036</t>
  </si>
  <si>
    <t>Truman Capital Mortgage Loan Trust Floating Rate Due 01/25/2034</t>
  </si>
  <si>
    <t>BCMSC Trust 1999-B Variable Rate Due 12/15/2029</t>
  </si>
  <si>
    <t>NovaStar Mortgage Funding Trust Series 2003-1 Floating Rate Due 05/25/2033</t>
  </si>
  <si>
    <t>GSR Mortgage Loan Trust 2007-1F 6% Due 01/25/2037</t>
  </si>
  <si>
    <t>94982XAD4</t>
  </si>
  <si>
    <t>Wells Fargo Mortgage Backed Securities 2006-7 Trust 6% Due 06/25/2036</t>
  </si>
  <si>
    <t>Accredited Mortgage Loan Trust 2003-3 Floating Rate Due 01/25/2034</t>
  </si>
  <si>
    <t>Bayview Financial Mortgage Pass-Through Trust 2007-B Floating Rate Due 08/28/2047</t>
  </si>
  <si>
    <t>Credit Suisse First Boston Mortgage Securities Corporation 5% Due 07/25/2035</t>
  </si>
  <si>
    <t>Bear Stearns Asset Backed Securities I Trust 2004-FR2 Floating Rate Due 06/25/2034</t>
  </si>
  <si>
    <t>GSAA Trust 6.22% Due 03/25/2046</t>
  </si>
  <si>
    <t>WaMu Mortgage Pass-Through Certificates Series 2005-AR16 Trust Variable Rate Due 12/25/2035</t>
  </si>
  <si>
    <t>Structured Adjustable Rate Mortgage Loan Trust Variable Rate Due 01/25/2035</t>
  </si>
  <si>
    <t>Home Equity Mortgage Loan Asset-Backed Trust Series SPMD 2004-C Floating Rate Due 03/25/2035</t>
  </si>
  <si>
    <t>GSAA Home Equity Trust 2006-18 5.682% Due 11/25/2036</t>
  </si>
  <si>
    <t>First Franklin Mortgage Loan Trust 2003-FF5 Floating Rate Due 03/25/2034</t>
  </si>
  <si>
    <t>Alternative Loan Trust 2005-3CB 5% Due 03/25/2035</t>
  </si>
  <si>
    <t>Banc of America Alternative Loan Trust 2006-4 6% Due 05/25/2046</t>
  </si>
  <si>
    <t>Countrywide Asset-Backed Certificates Floating Rate Due 07/25/2036</t>
  </si>
  <si>
    <t>61754HAG7</t>
  </si>
  <si>
    <t>MASTR Adjustable Rate Mortgages Trust 2006-2 Variable Rate Due 04/25/2036</t>
  </si>
  <si>
    <t>Structured Asset Investment Loan Trust 2004-9 Floating Rate Due 10/25/2034</t>
  </si>
  <si>
    <t>12545AAD6</t>
  </si>
  <si>
    <t>CHL Mortgage Pass-Through Trust 2007-8 6% Due 01/25/2038</t>
  </si>
  <si>
    <t>87222PAD5</t>
  </si>
  <si>
    <t>TBW Mortgage-Backed Trust 2006-6 Floating Rate Due 01/25/2037</t>
  </si>
  <si>
    <t>Home Equity Mortgage Loan Asset-Backed Trust Series SPMD 2003-A Floating Rate Due 10/25/2033</t>
  </si>
  <si>
    <t>RFMSI Series 2007-S6 Trust 6% Due 06/25/2037</t>
  </si>
  <si>
    <t>Banc of America Funding 2005-5 Trust 5.5% Due 09/25/2035</t>
  </si>
  <si>
    <t>HSI Asset Loan Obligation Trust 2007-2 6% Due 09/25/2037</t>
  </si>
  <si>
    <t>12637VAG2</t>
  </si>
  <si>
    <t>CSMC Mortgage-Backed Trust 2006-5 6.5% Due 06/25/2036</t>
  </si>
  <si>
    <t>Specialty Underwriting &amp; Residential Finance Trust Series 2006-BC5 Floating Rate Due 11/25/2037</t>
  </si>
  <si>
    <t>New Century Alternative Mortgage Loan Trust 2006-ALT2 5.058% Due 10/25/2036</t>
  </si>
  <si>
    <t>JP Morgan Mortgage Trust 2004-S1 5% Due 09/25/2034</t>
  </si>
  <si>
    <t>NovaStar Mortgage Funding Trust Series 2004-2 Floating Rate Due 09/25/2034</t>
  </si>
  <si>
    <t>76113FAA8</t>
  </si>
  <si>
    <t>Residential Asset Securitization Trust 2006-A6 6.5% Due 07/25/2036</t>
  </si>
  <si>
    <t>RASC Series 2004-KS10 Trust Floating Rate Due 11/25/2034</t>
  </si>
  <si>
    <t>Morgan Stanley Dean Witter Capital I Inc Trust 2003-HYB1 Variable Rate Due 03/25/2033</t>
  </si>
  <si>
    <t>Chase Mortgage Finance Trust Series 2006-S4 6% Due 12/25/2036</t>
  </si>
  <si>
    <t>Nomura Home Equity Loan Inc Home Equity Loan Trust Series 2006-AF1 Floating Rate Due 10/25/2036</t>
  </si>
  <si>
    <t>16162XAF4</t>
  </si>
  <si>
    <t>Chase Mortgage Finance Trust Series 2006-S3 6% Due 11/25/2036</t>
  </si>
  <si>
    <t>36228FCG9</t>
  </si>
  <si>
    <t>GSMPS Mortgage Loan Trust Variable Rate Due 09/19/2027</t>
  </si>
  <si>
    <t>Popular A.B.S Mortgage Pass-Through Trust 2005-B Floating Rate Due 08/25/2035</t>
  </si>
  <si>
    <t>First Franklin Mortgage Loan Trust 2005-FF1 Floating Rate Due 12/25/2034</t>
  </si>
  <si>
    <t>Nomura Asset Acceptance Corp Alternative Loan Trust Series 2005-AR6 Variable Rate Due 12/25/2035</t>
  </si>
  <si>
    <t>GSAMP Trust 2007-FM2 Floating Rate Due 01/25/2037</t>
  </si>
  <si>
    <t>76114HAM7</t>
  </si>
  <si>
    <t>Residential Asset Securitization Trust 2007-A5 6% Due 05/25/2037</t>
  </si>
  <si>
    <t>46627MEH6</t>
  </si>
  <si>
    <t>JP Morgan Alternative Loan Trust 2006-S1 6% Due 03/25/2036</t>
  </si>
  <si>
    <t>Banc of America Funding 2007-A Trust Floating Rate Due 02/20/2047</t>
  </si>
  <si>
    <t>Finance America Mortgage Loan Trust 2004-3 Floating Rate Due 11/25/2034</t>
  </si>
  <si>
    <t>Merrill Lynch Mortgage Investors Trust Series MLMI 2005-A1 Variable Rate Due 12/25/2034</t>
  </si>
  <si>
    <t>Structured Asset Investment Loan Trust 2004-5 Floating Rate Due 05/25/2034</t>
  </si>
  <si>
    <t>ChaseFlex Trust Series 2005-2 6.5% Due 06/25/2035</t>
  </si>
  <si>
    <t>Bear Stearns Asset Backed Securities I Trust 2004-FR3 Floating Rate Due 09/25/2034</t>
  </si>
  <si>
    <t>HomeBanc Mortgage Trust 2004-2 Floating Rate Due 12/25/2034</t>
  </si>
  <si>
    <t>07387AFZ3</t>
  </si>
  <si>
    <t>Bear Stearns ARM Trust 2005-12 Floating Rate Due 02/25/2036</t>
  </si>
  <si>
    <t>Bear Stearns Asset Backed Securities I Trust 2004-HE7 Floating Rate Due 08/25/2034</t>
  </si>
  <si>
    <t>GSR Mortgage Loan Trust 2005-AR4 Variable Rate Due 07/25/2035</t>
  </si>
  <si>
    <t>GSAA Home Equity Trust 2006-18 Variable Rate Due 11/25/2036</t>
  </si>
  <si>
    <t>16165VAA6</t>
  </si>
  <si>
    <t>ChaseFlex Trust Series 2007-1 6.5% Due 02/25/2037</t>
  </si>
  <si>
    <t>WaMu Mortgage Pass-Through Certificates Series 2003-AR9 Trust Variable Rate Due 09/25/2033</t>
  </si>
  <si>
    <t>EMC Mortgage Loan Trust 2001-A Floating Rate Due 05/25/2040</t>
  </si>
  <si>
    <t>Morgan Stanley Dean Witter Capital I Inc Trust 2002-AM1 Floating Rate Due 01/25/2032</t>
  </si>
  <si>
    <t>GE Mortgage Services LLC Variable Rate Due 09/25/2028</t>
  </si>
  <si>
    <t>Residential Asset Securitization Trust 2007-A8 6% Due 08/25/2037</t>
  </si>
  <si>
    <t>Fremont Home Loan Trust 2004-2 Floating Rate Due 07/25/2034</t>
  </si>
  <si>
    <t>362382AF0</t>
  </si>
  <si>
    <t>GSAA Home Equity Trust 2006-9 Floating Rate Due 06/25/2036</t>
  </si>
  <si>
    <t>Banc of America Funding 2006-5 Trust 6% Due 09/25/2036</t>
  </si>
  <si>
    <t>Renaissance Home Equity Loan Trust 5.909% Due 04/25/2037</t>
  </si>
  <si>
    <t>ABFS Mortgage Loan Trust 2000-3 8.11% Due 09/15/2031</t>
  </si>
  <si>
    <t>576434W59</t>
  </si>
  <si>
    <t>MASTR Alternative Loan Trust 2005-6 5.5% Due 11/25/2020</t>
  </si>
  <si>
    <t>AFC Home Equity Loan Trust 1998-1 Floating Rate Due 04/25/2028</t>
  </si>
  <si>
    <t>CHEC Loan Trust 2004-2 Floating Rate Due 06/25/2034</t>
  </si>
  <si>
    <t>IXIS Real Estate Capital Trust 2006-HE2 Floating Rate Due 08/25/2036</t>
  </si>
  <si>
    <t>Morgan Stanley A.B.S Capital I Inc Trust 2004-NC5 Floating Rate Due 05/25/2034</t>
  </si>
  <si>
    <t>GSMPS Mortgage Loan Trust Variable Rate Due 06/19/2027</t>
  </si>
  <si>
    <t>Amresco Residential Securities Corp Mortgage Loan Trust 1997-3 Variable Rate Due 09/25/2027</t>
  </si>
  <si>
    <t>GSAA Home Equity Trust 2006-1 Floating Rate Due 01/25/2036</t>
  </si>
  <si>
    <t>GSAA Home Equity Trust 2006-18 6.09% Due 11/25/2036</t>
  </si>
  <si>
    <t>Structured Asset Securities Corp Mortgage Pass-Through Ctfs Ser 2003-34A Variable Rate Due 11/25/2033</t>
  </si>
  <si>
    <t>36298YAD2</t>
  </si>
  <si>
    <t>GSAA Home Equity Trust 2006-14 Floating Rate Due 09/25/2036</t>
  </si>
  <si>
    <t>Banc of America Mortgage 2005-A Trust Variable Rate Due 02/25/2035</t>
  </si>
  <si>
    <t>RAMP Series 2002-RS3 Trust Floating Rate Due 06/25/2032</t>
  </si>
  <si>
    <t>Accredited Mortgage Loan Trust 2003-2 Floating Rate Due 10/25/2033</t>
  </si>
  <si>
    <t>CSFB Mortgage-Backed Pass-Through Certificates Series 2005-10 5.75% Due 11/25/2035</t>
  </si>
  <si>
    <t>GSAA Home Equity Trust 2006-18 6.022% Due 11/25/2036</t>
  </si>
  <si>
    <t>Banc of America Funding 2007-2 Trust Variable Rate Due 03/25/2037</t>
  </si>
  <si>
    <t>Bear Stearns Asset Backed Securities Trust 2006-SD3 Variable Rate Due 07/25/2036</t>
  </si>
  <si>
    <t>22944BDM7</t>
  </si>
  <si>
    <t>CSMC Mortgage-Backed Trust 2007-5 6% Due 10/25/2024</t>
  </si>
  <si>
    <t>Countrywide Asset-Backed Certificates 5.115% Due 02/25/2035</t>
  </si>
  <si>
    <t>CHL Mortgage Pass-Through Trust 2003-56 Variable Rate Due 12/25/2033</t>
  </si>
  <si>
    <t>Credit-Based Asset Servicing and Securitization LLC Floating Rate Due 07/25/2033</t>
  </si>
  <si>
    <t>Bear Stearns ALT-A Trust 2005-4 Variable Rate Due 05/25/2035</t>
  </si>
  <si>
    <t>GSR Mortgage Loan Trust 2004-2F 7% Due 01/25/2034</t>
  </si>
  <si>
    <t>Renaissance Home Equity Loan Trust 2007-2 5.675% Due 06/25/2037</t>
  </si>
  <si>
    <t>WaMu Mortgage Pass-Through Certificates Series 2004-AR14 Trust Variable Rate Due 01/25/2035</t>
  </si>
  <si>
    <t>GMACM Mortgage Loan Trust 2005-AR1 Variable Rate Due 03/18/2035</t>
  </si>
  <si>
    <t>Carrington Mortgage Loan Trust Series 2004-NC2 Floating Rate Due 08/25/2034</t>
  </si>
  <si>
    <t>JP Morgan Mortgage Acquisition Trust 2007-CH2 4.602% Due 10/25/2030</t>
  </si>
  <si>
    <t>Impac CMB Trust Series 2005-4 Floating Rate Due 05/25/2035</t>
  </si>
  <si>
    <t>CHL Mortgage Pass-Through Trust 2007-J2 6% Due 07/25/2037</t>
  </si>
  <si>
    <t>HomeBanc Mortgage Trust 2005-5 Floating Rate Due 01/25/2036</t>
  </si>
  <si>
    <t>IndyMac INDX Mortgage Loan Trust 2005-AR5 Variable Rate Due 05/25/2035</t>
  </si>
  <si>
    <t>Terwin Mortgage Trust 2004-7HE Floating Rate Due 07/25/2034</t>
  </si>
  <si>
    <t>Renaissance Home Equity Loan Trust 2007-3 7.238% Due 09/25/2037</t>
  </si>
  <si>
    <t>GSR Mortgage Loan Trust 2004-14 Variable Rate Due 12/25/2034</t>
  </si>
  <si>
    <t>IndyMac INDX Mortgage Loan Trust 2005-AR3 Variable Rate Due 04/25/2035</t>
  </si>
  <si>
    <t>Bear Stearns ARM Trust 2004-7 Variable Rate Due 10/25/2034</t>
  </si>
  <si>
    <t>Morgan Stanley A.B.S Capital I Inc Trust 2007-HE5 Floating Rate Due 03/25/2037</t>
  </si>
  <si>
    <t>94984MAE4</t>
  </si>
  <si>
    <t>Wells Fargo Mortgage Backed Securities 2006-AR14 Trust Floating Rate Due 10/25/2036</t>
  </si>
  <si>
    <t>TBW Mortgage-Backed Trust Series 2006-2 5.5% Due 07/25/2036</t>
  </si>
  <si>
    <t>Countrywide Asset-Backed Certificates Floating Rate Due 03/25/2033</t>
  </si>
  <si>
    <t>Lehman Mortgage Trust 2005-3 6% Due 01/25/2036</t>
  </si>
  <si>
    <t>Deutsche Mortgage Securities Inc Mortgage Loan Trust Series 2004-2 5.59% Due 01/25/2034</t>
  </si>
  <si>
    <t>CHL Mortgage Pass-Through Trust 2006-J4 6.25% Due 09/25/2036</t>
  </si>
  <si>
    <t>Chevy Chase Funding LLC Mortgage-Backed Certificates Series 2004-1 Floating Rate Due 01/25/2035</t>
  </si>
  <si>
    <t>Fremont Home Loan Trust 2006-2 Floating Rate Due 02/25/2036</t>
  </si>
  <si>
    <t>Alternative Loan Trust 2005-28CB 6% Due 08/25/2035</t>
  </si>
  <si>
    <t>GSR Mortgage Loan Trust 2004-6F 5% Due 05/25/2034</t>
  </si>
  <si>
    <t>Residential Asset Securitization Trust 2005-A4 Floating Rate Due 04/25/2035</t>
  </si>
  <si>
    <t>GSAA Home Equity Trust 2005-12 Variable Rate Due 09/25/2035</t>
  </si>
  <si>
    <t>Saxon Asset Securities Trust 2004-2 3.754% Due 08/25/2035</t>
  </si>
  <si>
    <t>Bear Stearns Asset Backed Securities I Trust 2006-AC3 Floating Rate Due 05/25/2036</t>
  </si>
  <si>
    <t>Bear Stearns ALT-A Trust 2006-8 Variable Rate Due 08/25/2046</t>
  </si>
  <si>
    <t>First Investors Auto Owner Trust 2017-2 3.56% Due 09/15/2023</t>
  </si>
  <si>
    <t>Argent Securities Inc Asset-Backed Pass-Through Certificates Series 2006-W1 Floating Rate Due 03/25/2036</t>
  </si>
  <si>
    <t>RFMSI Series 2006-S3 Trust 5.5% Due 03/25/2036</t>
  </si>
  <si>
    <t>Long Beach Mortgage Loan Trust 2001-4 Floating Rate Due 03/25/2032</t>
  </si>
  <si>
    <t>Morgan Stanley A.B.S Capital I Inc Trust 2004-NC8 Floating Rate Due 09/25/2034</t>
  </si>
  <si>
    <t>Home Equity Asset Trust Floating Rate Due 07/25/2034</t>
  </si>
  <si>
    <t>Ameriquest Mortgage Securities Asset-Backed Pass-Through Ctfs Ser 2002-AR1 Floating Rate Due 09/25/2032</t>
  </si>
  <si>
    <t>GSAA Home Equity Trust 2005-3 Floating Rate Due 12/25/2034</t>
  </si>
  <si>
    <t>Lehman Mortgage Trust 2007-9 6% Due 10/25/2037</t>
  </si>
  <si>
    <t>Home Equity Mortgage Loan Asset-Backed Trust Series SPMD 2002-B Floating Rate Due 10/25/2033</t>
  </si>
  <si>
    <t>Banc of America Funding 2006 J Trust Variable Rate Due 01/20/2047</t>
  </si>
  <si>
    <t>Morgan Stanley A.B.S Capital I Inc Trust 2006-HE7 Floating Rate Due 09/25/2036</t>
  </si>
  <si>
    <t>JP Morgan Mortgage Trust 2005-A6 Variable Rate Due 09/25/2035</t>
  </si>
  <si>
    <t>NovaStar Mortgage Funding Trust Series 2003-4 Floating Rate Due 02/25/2034</t>
  </si>
  <si>
    <t>Merrill Lynch Mortgage Investors Trust MLMI Series 2002-A3 Variable Rate Due 09/25/2032</t>
  </si>
  <si>
    <t>First Horizon Alternative Mortgage Securities Trust 2004-AA3 Variable Rate Due 09/25/2034</t>
  </si>
  <si>
    <t>Argent Securities Inc Asset-Backed Pass-Through Certificates Series 2003-W7 Floating Rate Due 09/25/2033</t>
  </si>
  <si>
    <t>Wells Fargo Alternative Loan 2007-PA2 Trust Floating Rate Due 06/25/2037</t>
  </si>
  <si>
    <t>CSFB Mortgage-Backed Pass-Through Certificates Series 2003-29 6.5% Due 12/25/2033</t>
  </si>
  <si>
    <t>Citigroup Mortgage Loan Trust Inc. 5% Due 07/25/2034</t>
  </si>
  <si>
    <t>Bear Stearns ARM Trust 2006-2 Variable Rate Due 07/25/2036</t>
  </si>
  <si>
    <t>Mastr Asset Backed Securities Trust 2003-WMC2 Floating Rate Due 08/25/2033</t>
  </si>
  <si>
    <t>HarborView Mortgage Loan Trust 2004-6 Variable Rate Due 08/19/2034</t>
  </si>
  <si>
    <t>59024FAG9</t>
  </si>
  <si>
    <t>Merrill Lynch Alternative Note Asset Trust Series 2007-A2 Floating Rate Due 03/25/2037</t>
  </si>
  <si>
    <t>Home Equity Asset Trust Floating Rate Due 08/25/2033</t>
  </si>
  <si>
    <t>First Horizon Mortgage Pass-Through Trust 2000-H Variable Rate Due 05/25/2030</t>
  </si>
  <si>
    <t>Citigroup Mortgage Loan Trust 2007-FS1 5.75% Due 10/25/2037</t>
  </si>
  <si>
    <t>Morgan Stanley Mortgage Loan Trust 2004-5AR Variable Rate Due 07/25/2034</t>
  </si>
  <si>
    <t>MASTR Adjustable Rate Mortgages Trust 2004-4 Variable Rate Due 05/25/2034</t>
  </si>
  <si>
    <t>Credit-Based Asset Servicing and Securitization LLC Floating Rate Due 02/25/2033</t>
  </si>
  <si>
    <t>Bear Stearns ARM Trust 2004-10 Variable Rate Due 01/25/2035</t>
  </si>
  <si>
    <t>JP Morgan Mortgage Trust 2005-A1 Variable Rate Due 02/25/2035</t>
  </si>
  <si>
    <t>Home Equity Asset Trust Floating Rate Due 11/25/2032</t>
  </si>
  <si>
    <t>Bear Stearns Asset Backed Securities Trust 2004-SD4 Floating Rate Due 08/25/2044</t>
  </si>
  <si>
    <t>Long Beach Mortgage Loan Trust 2004-3 Floating Rate Due 07/25/2034</t>
  </si>
  <si>
    <t>Credit-Based Asset Servicing and Securitization LLC Floating Rate Due 07/25/2035</t>
  </si>
  <si>
    <t>Securitized Asset Backed Receivables LLC Trust 2005-FR2 Floating Rate Due 03/25/2035</t>
  </si>
  <si>
    <t>Renaissance Home Equity Loan Trust 2002-4 6.543% Due 03/25/2033</t>
  </si>
  <si>
    <t>IndyMac INDX Mortgage Loan Trust 2004-AR6 Variable Rate Due 10/25/2034</t>
  </si>
  <si>
    <t>Irwin Home Equity Loan Trust 2004-1 Floating Rate Due 12/25/2034</t>
  </si>
  <si>
    <t>JP Morgan Mortgage Trust 2004-A3 Variable Rate Due 07/25/2034</t>
  </si>
  <si>
    <t>GSR Mortgage Loan Trust 2006-AR1 Variable Rate Due 01/25/2036</t>
  </si>
  <si>
    <t>CSFB Mortgage-Backed Pass-Through Certificates Series 2004-AR5 Variable Rate Due 06/25/2034</t>
  </si>
  <si>
    <t>Prime Mortgage Trust 2006-CL1 Floating Rate Due 02/25/2035</t>
  </si>
  <si>
    <t>Banc of America Mortgage 2005-G Trust Variable Rate Due 08/25/2035</t>
  </si>
  <si>
    <t>Centex Home Equity Loan Trust 2002-A 5.54% Due 01/25/2032</t>
  </si>
  <si>
    <t>ABFC 2003-AHL1 Trust Floating Rate Due 03/25/2033</t>
  </si>
  <si>
    <t>CDC Mortgage Capital Trust 2003-HE4 Floating Rate Due 03/25/2034</t>
  </si>
  <si>
    <t>Thornburg Mortgage Securities Trust 2006-4 Variable Rate Due 07/25/2036</t>
  </si>
  <si>
    <t>RFMSI Series 2005-SA3 Trust Variable Rate Due 08/25/2035</t>
  </si>
  <si>
    <t>First Horizon Alternative Mortgage Securities Trust 2005-AA6 Variable Rate Due 08/25/2035</t>
  </si>
  <si>
    <t>Structured Asset Securities Corp Mor Cer Ser 2003-31A Variable Rate Due 10/25/2033</t>
  </si>
  <si>
    <t>MASTR Alternative Loan Trust 2004-5 5.5% Due 06/25/2034</t>
  </si>
  <si>
    <t>Banc of America Funding 2004-3 Trust 5.5% Due 10/25/2034</t>
  </si>
  <si>
    <t>MortgageIT Trust 2005-1 Floating Rate Due 02/25/2035</t>
  </si>
  <si>
    <t>MASTR Adjustable Rate Mortgages Trust 2003-5 Variable Rate Due 11/25/2033</t>
  </si>
  <si>
    <t>MASTR Asset Securitization Trust 2005-1 5% Due 05/25/2020</t>
  </si>
  <si>
    <t>3137FRQB0</t>
  </si>
  <si>
    <t>Freddie Mac REMICS 4.5% Due 01/25/2044</t>
  </si>
  <si>
    <t>38382ET64</t>
  </si>
  <si>
    <t>Government National Mortgage Association Floating Rate Due 07/20/2043</t>
  </si>
  <si>
    <t>38382FFA7</t>
  </si>
  <si>
    <t>Government National Mortgage Association 4.5% Due 05/20/2050</t>
  </si>
  <si>
    <t>Fannie Mae REMICS Floating Rate Due 06/25/2039</t>
  </si>
  <si>
    <t>Fannie Mae REMICS 4% Due 02/25/2044</t>
  </si>
  <si>
    <t>Fannie Mae REMICS Floating Rate Due 12/25/2041</t>
  </si>
  <si>
    <t>Fannie Mae REMICS 4.5% Due 09/25/2048</t>
  </si>
  <si>
    <t>Fannie Mae REMICS 4% Due 07/25/2049</t>
  </si>
  <si>
    <t>Fannie Mae REMICS Floating Rate Due 01/25/2048</t>
  </si>
  <si>
    <t>Freddie Mac REMICS 4.5% Due 03/15/2045</t>
  </si>
  <si>
    <t>Fannie Mae REMICS 4% Due 03/25/2050</t>
  </si>
  <si>
    <t>Fannie Mae REMICS Floating Rate Due 12/25/2040</t>
  </si>
  <si>
    <t>3137BPN70</t>
  </si>
  <si>
    <t>Freddie Mac REMICS 3.5% Due 02/15/2043</t>
  </si>
  <si>
    <t>Government National Mortgage Association Floating Rate Due 06/20/2033</t>
  </si>
  <si>
    <t>Government National Mortgage Association 4% Due 01/20/2045</t>
  </si>
  <si>
    <t>Fannie Mae REMICS 1.25% Due 05/25/2043</t>
  </si>
  <si>
    <t>3136B84W6</t>
  </si>
  <si>
    <t>Fannie Mae REMICS Floating Rate Due 03/25/2050</t>
  </si>
  <si>
    <t>Freddie Mac REMICS Floating Rate Due 06/15/2039</t>
  </si>
  <si>
    <t>Freddie Mac REMICS Floating Rate Due 07/15/2037</t>
  </si>
  <si>
    <t>Fannie Mae REMICS Floating Rate Due 07/25/2042</t>
  </si>
  <si>
    <t>Fannie Mae REMICS Floating Rate Due 12/25/2057</t>
  </si>
  <si>
    <t>Government National Mortgage Association Floating Rate Due 04/16/2040</t>
  </si>
  <si>
    <t>Fannie Mae REMICS 6% Due 02/25/2046</t>
  </si>
  <si>
    <t>Freddie Mac REMICS Floating Rate Due 06/15/2038</t>
  </si>
  <si>
    <t>38382FEY6</t>
  </si>
  <si>
    <t>Fannie Mae REMICS 3.5% Due 05/25/2039</t>
  </si>
  <si>
    <t>Government National Mortgage Association 3.5% Due 05/16/2040</t>
  </si>
  <si>
    <t>Freddie Mac REMICS 4% Due 10/15/2043</t>
  </si>
  <si>
    <t>Freddie Mac REMICS Floating Rate Due 09/15/2040</t>
  </si>
  <si>
    <t>Freddie Mac REMICS Floating Rate Due 09/15/2041</t>
  </si>
  <si>
    <t>Government National Mortgage Association Floating Rate Due 03/20/2042</t>
  </si>
  <si>
    <t>Fannie Mae REMICS Floating Rate Due 11/25/2030</t>
  </si>
  <si>
    <t>Fannie Mae REMICS 3% Due 11/25/2027</t>
  </si>
  <si>
    <t>Freddie Mac REMICS 4% Due 03/15/2045</t>
  </si>
  <si>
    <t>Fannie Mae REMICS Floating Rate Due 07/25/2040</t>
  </si>
  <si>
    <t>Freddie Mac REMICS 3% Due 03/15/2041</t>
  </si>
  <si>
    <t>Freddie Mac REMICS 2.5% Due 05/15/2028</t>
  </si>
  <si>
    <t>Freddie Mac REMICS 4% Due 11/15/2043</t>
  </si>
  <si>
    <t>Fannie Mae REMICS 4% Due 08/25/2044</t>
  </si>
  <si>
    <t>Freddie Mac REMICS 4% Due 05/15/2046</t>
  </si>
  <si>
    <t>Freddie Mac REMICS 4% Due 09/15/2045</t>
  </si>
  <si>
    <t>Commercial Mortgage Backed Securities</t>
  </si>
  <si>
    <t>TMST 2006-3 A1</t>
  </si>
  <si>
    <t>Cash and Equivalents</t>
  </si>
  <si>
    <t>RAMC 2007-1 AF3</t>
  </si>
  <si>
    <t>BAFC 2007-4 2A13</t>
  </si>
  <si>
    <t>SABR 2007-HE1 A2B</t>
  </si>
  <si>
    <t>As of Date: 3/31/2021</t>
  </si>
  <si>
    <t>885221AA9</t>
  </si>
  <si>
    <t>Thornburg Mortgage Securities Trust 2006-3 Floating Rate Due 06/25/2046</t>
  </si>
  <si>
    <t>75970JAF3</t>
  </si>
  <si>
    <t>Renaissance Home Equity Loan Trust Floating Rate Due 04/25/2037</t>
  </si>
  <si>
    <t>05953YBJ9</t>
  </si>
  <si>
    <t>Banc of America Funding 2007-4 Trust 6% Due 06/25/2037</t>
  </si>
  <si>
    <t>81377JAC7</t>
  </si>
  <si>
    <t>Securitized Asset Backed Receivables LLC Trust 2007-HE1 Floating Rate Due 12/25/2036</t>
  </si>
  <si>
    <t>872225AE7</t>
  </si>
  <si>
    <t>TBW Mortgage-Backed Trust 2006-5 Floating Rate Due 11/25/2036</t>
  </si>
  <si>
    <t>TBW 2006-5 A4</t>
  </si>
  <si>
    <t>14454AAC3</t>
  </si>
  <si>
    <t>Carrington Mortgage Loan Trust Series 2006-FRE2 Floating Rate Due 10/25/2036</t>
  </si>
  <si>
    <t>CARR 2006-FRE2 A3</t>
  </si>
  <si>
    <t>ARMT 2005-12 5A1</t>
  </si>
  <si>
    <t>81377GAB5</t>
  </si>
  <si>
    <t>Securitized Asset Backed Receivables LLC Trust 2006-FR4 Floating Rate Due 08/25/2036</t>
  </si>
  <si>
    <t>SABR 2006-FR4 A2B</t>
  </si>
  <si>
    <t>36829JAC5</t>
  </si>
  <si>
    <t>GEWMC 2006-1 A2C</t>
  </si>
  <si>
    <t>126380AD6</t>
  </si>
  <si>
    <t>CSMC Mortgage-Backed Trust 2006-9 6% Due 11/25/2036</t>
  </si>
  <si>
    <t>CSMC 2006-9 4A1</t>
  </si>
  <si>
    <t>MABS 2006-WMC2 A5</t>
  </si>
  <si>
    <t>TMST 2007-2 A2A</t>
  </si>
  <si>
    <t>RAMP 2004-KR1 MI1</t>
  </si>
  <si>
    <t>TBW 2006-3 3A</t>
  </si>
  <si>
    <t>TMTS 2006-3 2A3</t>
  </si>
  <si>
    <t>362334DD3</t>
  </si>
  <si>
    <t>GSR Mortgage Loan Trust 2006-2F 5.75% Due 02/25/2036</t>
  </si>
  <si>
    <t>GSR 2006-2F 2A17</t>
  </si>
  <si>
    <t>75114NAA2</t>
  </si>
  <si>
    <t>RALI Series 2006-QO6 Trust Floating Rate Due 06/25/2046</t>
  </si>
  <si>
    <t>RALI 2006-QO6 A1</t>
  </si>
  <si>
    <t>SASC 1998-RF1 A</t>
  </si>
  <si>
    <t>75114NAC8</t>
  </si>
  <si>
    <t>RALI 2006-QO6 A3</t>
  </si>
  <si>
    <t>45254NMS3</t>
  </si>
  <si>
    <t>Impac CMB Trust Series 2005-1 Floating Rate Due 04/25/2035</t>
  </si>
  <si>
    <t>IMM 2005-1 M2</t>
  </si>
  <si>
    <t>CWALT 2007-12T1 A5</t>
  </si>
  <si>
    <t>362334CZ5</t>
  </si>
  <si>
    <t>GSR 2006-2F 2A13</t>
  </si>
  <si>
    <t>CWALT 2005-69 A1</t>
  </si>
  <si>
    <t>02151EAE2</t>
  </si>
  <si>
    <t>Alternative Loan Trust 2007-23CB 6.5% Due 09/25/2037</t>
  </si>
  <si>
    <t>CWALT 2007-23CB A5</t>
  </si>
  <si>
    <t>NZES 2020-FHT1 A</t>
  </si>
  <si>
    <t>RFMSI 2007-S1 A4</t>
  </si>
  <si>
    <t>VCWHE 2009-1 3QB1</t>
  </si>
  <si>
    <t>CMSI 2006-3 1A4</t>
  </si>
  <si>
    <t>CSFB 2005-8 2A1</t>
  </si>
  <si>
    <t>RAST 2006-A6 1A13</t>
  </si>
  <si>
    <t>NZES 2020-FNT1 A</t>
  </si>
  <si>
    <t>126378BM9</t>
  </si>
  <si>
    <t>CSMC Mortgage-Backed Trust 2007-1 6% Due 02/25/2037</t>
  </si>
  <si>
    <t>CSMC 2007-1 5A13</t>
  </si>
  <si>
    <t>BAYV 2007-B 2A3</t>
  </si>
  <si>
    <t>AFC 1999-2 2A</t>
  </si>
  <si>
    <t>GSAA 2007-6 A5</t>
  </si>
  <si>
    <t>CBASS 2007-CB1 AF1B</t>
  </si>
  <si>
    <t>76110VTP3</t>
  </si>
  <si>
    <t>Home Equity Loan Trust 2006-HSA2 Floating Rate Due 03/25/2036</t>
  </si>
  <si>
    <t>RFMS2 2006-HSA2 AI3</t>
  </si>
  <si>
    <t>CWHL 2007-1 A2</t>
  </si>
  <si>
    <t>17314BAA8</t>
  </si>
  <si>
    <t>Citicorp Mortgage Securities Trust Series 2008-1 6.25% Due 02/25/2038</t>
  </si>
  <si>
    <t>CMSI 2008-1 1A1</t>
  </si>
  <si>
    <t>MASTR 2004-3 4A10</t>
  </si>
  <si>
    <t>BAYV 2005-C M4</t>
  </si>
  <si>
    <t>NZES 2020-PLS1 A</t>
  </si>
  <si>
    <t>45660NG90</t>
  </si>
  <si>
    <t>IndyMac INDX Mortgage Loan Trust 2004-AR2 Variable Rate Due 06/25/2034</t>
  </si>
  <si>
    <t>INDX 2004-AR2 AX2</t>
  </si>
  <si>
    <t>RAST 2006-A6 1A14</t>
  </si>
  <si>
    <t>BAFC 2007-7 1A1</t>
  </si>
  <si>
    <t>MRFC 2000-TBC2 A1</t>
  </si>
  <si>
    <t>RAMC 2006-2 AF5</t>
  </si>
  <si>
    <t>THRM 2020-1A B</t>
  </si>
  <si>
    <t>00969KAA2</t>
  </si>
  <si>
    <t>Ajax Mortgage Loan Trust 2018-E Floating Rate Due 06/25/2058</t>
  </si>
  <si>
    <t>AJAXM 2018-E A</t>
  </si>
  <si>
    <t>OOMLT 2007-FXD2 2A6</t>
  </si>
  <si>
    <t>17310VAD2</t>
  </si>
  <si>
    <t>Citigroup Mortgage Loan Trust 2006-HE3 Floating Rate Due 12/25/2036</t>
  </si>
  <si>
    <t>CMLTI 2006-HE3 A2D</t>
  </si>
  <si>
    <t>IMM 2004-9 M2</t>
  </si>
  <si>
    <t>MASTR 2004-11 5A4</t>
  </si>
  <si>
    <t>NHEL 2004-1 M3</t>
  </si>
  <si>
    <t>RAMP 2007-RS1 A3</t>
  </si>
  <si>
    <t>JPMMT 2006-A2 2A1</t>
  </si>
  <si>
    <t>75970JAG1</t>
  </si>
  <si>
    <t>RAMC 2007-1 AF4</t>
  </si>
  <si>
    <t>CMSI 2006-5 1A3</t>
  </si>
  <si>
    <t>NAA 2006-AR2 3A1</t>
  </si>
  <si>
    <t>61757MAF5</t>
  </si>
  <si>
    <t>Morgan Stanley A.B.S Capital I Inc Trust 2007-SEA1 Floating Rate Due 02/25/2047</t>
  </si>
  <si>
    <t>MSAC 2007-SEA1 2A4</t>
  </si>
  <si>
    <t>FHLT 2006-B 2A4</t>
  </si>
  <si>
    <t>IMM 2004-10 1A1</t>
  </si>
  <si>
    <t>CFAB 2003-6 2M1</t>
  </si>
  <si>
    <t>761128AJ6</t>
  </si>
  <si>
    <t>Residential Asset Securitization Trust 2007-A8 Floating Rate Due 08/25/2022</t>
  </si>
  <si>
    <t>RAST 2007-A8 3A1</t>
  </si>
  <si>
    <t>CMSI 2006-3 1A10</t>
  </si>
  <si>
    <t>225470M59</t>
  </si>
  <si>
    <t>CSMC Mortgage-Backed Trust 2006-3 Floating Rate Due 04/25/2036</t>
  </si>
  <si>
    <t>CSMC 2006-3 1A3</t>
  </si>
  <si>
    <t>CWALT 2006-9T1 A7</t>
  </si>
  <si>
    <t>17310VAC4</t>
  </si>
  <si>
    <t>CMLTI 2006-HE3 A2C</t>
  </si>
  <si>
    <t>SAST 2000-1 BF1</t>
  </si>
  <si>
    <t>12668AZN8</t>
  </si>
  <si>
    <t>Alternative Loan Trust 2005-64CB 6% Due 12/25/2035</t>
  </si>
  <si>
    <t>CWALT 2005-64CB 1A3</t>
  </si>
  <si>
    <t>61748HNE7</t>
  </si>
  <si>
    <t>Morgan Stanley Mortgage Loan Trust 2005-6AR Floating Rate Due 11/25/2035</t>
  </si>
  <si>
    <t>MSM 2005-6AR 1B3</t>
  </si>
  <si>
    <t>HEMT 2006-6 2A1</t>
  </si>
  <si>
    <t>RAST 2007-A5 2A5</t>
  </si>
  <si>
    <t>LBMLT 2002-1 M3</t>
  </si>
  <si>
    <t>CWALT 2006-45T1 2A5</t>
  </si>
  <si>
    <t>36249KAJ9</t>
  </si>
  <si>
    <t>GS Mortgage Securities Trust 2010-C1 Variable Rate Due 08/10/2043</t>
  </si>
  <si>
    <t>GSMS 2010-C1 C</t>
  </si>
  <si>
    <t>CSMC 2006-7 9A5</t>
  </si>
  <si>
    <t>36255TAA0</t>
  </si>
  <si>
    <t>GS Mortgage Securities Corporation II Floating Rate Due 09/15/2031</t>
  </si>
  <si>
    <t>GSMS 2018-SRP5 A</t>
  </si>
  <si>
    <t>RFMSI 2007-S1 A5</t>
  </si>
  <si>
    <t>NAA 2005-AP3 A3</t>
  </si>
  <si>
    <t>JPALT 2005-S1 1A6</t>
  </si>
  <si>
    <t>RAST 2007-A1 A9</t>
  </si>
  <si>
    <t>BSABS 2004-SD2 B1</t>
  </si>
  <si>
    <t>12566UAM6</t>
  </si>
  <si>
    <t>CitiMortgage Alternative Loan Trust Series 2007-A2 6% Due 02/25/2037</t>
  </si>
  <si>
    <t>CMALT 2007-A2 1A12</t>
  </si>
  <si>
    <t>BAFC 2006-H 2A2</t>
  </si>
  <si>
    <t>CWHL 2005-HYB9 5A1</t>
  </si>
  <si>
    <t>BALTA 2006-6 32A1</t>
  </si>
  <si>
    <t>NCAMT 2006-ALT1 AF2</t>
  </si>
  <si>
    <t>DMSI 2004-4 3AR1</t>
  </si>
  <si>
    <t>MSAC 2004-SD2 M1</t>
  </si>
  <si>
    <t>LXS 2007-3 1BA1</t>
  </si>
  <si>
    <t>GSAA 2006-15 AF6</t>
  </si>
  <si>
    <t>437084GV2</t>
  </si>
  <si>
    <t>Home Equity Asset Trust Floating Rate Due 03/25/2035</t>
  </si>
  <si>
    <t>HEAT 2004-8 M5</t>
  </si>
  <si>
    <t>CWHL 2007-HY3 4A1</t>
  </si>
  <si>
    <t>RASC 2003-KS11 MII2</t>
  </si>
  <si>
    <t>94988XBA3</t>
  </si>
  <si>
    <t>Wells Fargo Commercial Mortgage Trust 2014-LC16 4.458% Due 08/15/2050</t>
  </si>
  <si>
    <t>WFCM 2014-LC16 C</t>
  </si>
  <si>
    <t>CSMC 2019-RPL8 A1</t>
  </si>
  <si>
    <t>759950AY4</t>
  </si>
  <si>
    <t>Renaissance Home Equity Loan Trust 2003-2 Floating Rate Due 08/25/2033</t>
  </si>
  <si>
    <t>RAMC 2003-2 M1</t>
  </si>
  <si>
    <t>CWHL 2004-HYB6 A3</t>
  </si>
  <si>
    <t>GSR 2005-AR3 6A1</t>
  </si>
  <si>
    <t>32027NJM4</t>
  </si>
  <si>
    <t>First Franklin Mortgage Loan Trust 2004-FF4 Floating Rate Due 06/25/2034</t>
  </si>
  <si>
    <t>FFML 2004-FF4 M2</t>
  </si>
  <si>
    <t>CMLTI 2006-AR5 2A4A</t>
  </si>
  <si>
    <t>NAA 2004-AP2 A5</t>
  </si>
  <si>
    <t>BAFC 2007-4 TA1B</t>
  </si>
  <si>
    <t>WAMU 2007-HY1 5A1</t>
  </si>
  <si>
    <t>12668BWY5</t>
  </si>
  <si>
    <t>Alternative Loan Trust 2006-12CB Floating Rate Due 05/25/2036</t>
  </si>
  <si>
    <t>CWALT 2006-12CB A3</t>
  </si>
  <si>
    <t>61749JAM8</t>
  </si>
  <si>
    <t>Morgan Stanley Mortgage Loan Trust 2006-7 6% Due 06/25/2036</t>
  </si>
  <si>
    <t>MSM 2006-7 4A7</t>
  </si>
  <si>
    <t>MSM 2006-8AR 3A</t>
  </si>
  <si>
    <t>12637VAK3</t>
  </si>
  <si>
    <t>CSMC Mortgage-Backed Trust 2006-5 6.25% Due 06/25/2036</t>
  </si>
  <si>
    <t>CSMC 2006-5 3A6</t>
  </si>
  <si>
    <t>CMLTI 2006-WF1 A2E</t>
  </si>
  <si>
    <t>ECR 2005-1 M4</t>
  </si>
  <si>
    <t>JPMMT 2007-A1 5A4</t>
  </si>
  <si>
    <t>WMALT 2006-9 A4</t>
  </si>
  <si>
    <t>CWHL 2006-12 A1</t>
  </si>
  <si>
    <t>CWALT 2005-65CB 1A13</t>
  </si>
  <si>
    <t>CMLTI 2004-1 1A1</t>
  </si>
  <si>
    <t>WMALT 2006-7 A1A</t>
  </si>
  <si>
    <t>12667FPX7</t>
  </si>
  <si>
    <t>Alternative Loan Trust 2004-15 Floating Rate Due 09/25/2034</t>
  </si>
  <si>
    <t>CWALT 2004-15 2A1</t>
  </si>
  <si>
    <t>MALT 2005-5 2A3</t>
  </si>
  <si>
    <t>761118WQ7</t>
  </si>
  <si>
    <t>RALI Series 2006-QO3 Trust Floating Rate Due 04/25/2046</t>
  </si>
  <si>
    <t>RALI 2006-QO3 A2</t>
  </si>
  <si>
    <t>NHEL 2006-4 A2C</t>
  </si>
  <si>
    <t>IMM 2004-9 1A2</t>
  </si>
  <si>
    <t>BAYV 2007-B 2A4</t>
  </si>
  <si>
    <t>AMSI 2004-R2 M2</t>
  </si>
  <si>
    <t>NHEL 2004-1 M4</t>
  </si>
  <si>
    <t>CMHAT 2019-MH1 M</t>
  </si>
  <si>
    <t>BOAMS 2006-A 2A1</t>
  </si>
  <si>
    <t>HEMT 2006-6 2A2</t>
  </si>
  <si>
    <t>RAST 2006-A13 A1</t>
  </si>
  <si>
    <t>MSM 2006-2 2A4</t>
  </si>
  <si>
    <t>NAA 2005-AR5 2A1</t>
  </si>
  <si>
    <t>61913PAK8</t>
  </si>
  <si>
    <t>MortgageIT Trust 2004-2 Floating Rate Due 12/25/2034</t>
  </si>
  <si>
    <t>MHL 2004-2 B1</t>
  </si>
  <si>
    <t>MMLT 2004-1 M1</t>
  </si>
  <si>
    <t>WMALT 2005-10 2A9</t>
  </si>
  <si>
    <t>GSR 2003-5F 2A1</t>
  </si>
  <si>
    <t>RAMC 2004-2 M1</t>
  </si>
  <si>
    <t>61746REZ0</t>
  </si>
  <si>
    <t>Morgan Stanley A.B.S Capital I Inc Trust 2004-HE1 Floating Rate Due 01/25/2034</t>
  </si>
  <si>
    <t>MSAC 2004-HE1 B1</t>
  </si>
  <si>
    <t>CWALT 2006-12CB A8</t>
  </si>
  <si>
    <t>BAFC 2009-R9 3A3</t>
  </si>
  <si>
    <t>MSM 2007-7AX 2A4</t>
  </si>
  <si>
    <t>BSABS 2004-HE3 M5</t>
  </si>
  <si>
    <t>BCM 2000-A A4</t>
  </si>
  <si>
    <t>CLUB 2017-P1 C</t>
  </si>
  <si>
    <t>RALI 2005-QO1 A2</t>
  </si>
  <si>
    <t>SARM 2005-7 3A1</t>
  </si>
  <si>
    <t>ABFC 2006-HE1 A2D</t>
  </si>
  <si>
    <t>05956GAD9</t>
  </si>
  <si>
    <t>Banc of America Funding 2010-R8 Trust 5.75% Due 05/26/2036</t>
  </si>
  <si>
    <t>BAFC 2010-R8 1A4</t>
  </si>
  <si>
    <t>BSARM 2006-4 2A1</t>
  </si>
  <si>
    <t>CSFB 2005-12 5A1</t>
  </si>
  <si>
    <t>32051HAF0</t>
  </si>
  <si>
    <t>First Horizon Alternative Mortgage Securities Trust 2006-FA3 6% Due 07/25/2036</t>
  </si>
  <si>
    <t>FHAMS 2006-FA3 A6</t>
  </si>
  <si>
    <t>59020UPU3</t>
  </si>
  <si>
    <t>Credit-Based Asset Servicing and Securitization LLC Floating Rate Due 12/25/2035</t>
  </si>
  <si>
    <t>CBASS 2004-CB8 B1</t>
  </si>
  <si>
    <t>3622X7AF3</t>
  </si>
  <si>
    <t>GSR Mortgage Loan Trust 2006-9F 6.5% Due 10/25/2036</t>
  </si>
  <si>
    <t>GSR 2006-9F 4A1</t>
  </si>
  <si>
    <t>AFC 1998-2 2A</t>
  </si>
  <si>
    <t>GSAA 2006-3 A4</t>
  </si>
  <si>
    <t>12634NBA5</t>
  </si>
  <si>
    <t>Csail 2015-C2 Commercial Mortgage Trust Floating Rate Due 06/15/2057</t>
  </si>
  <si>
    <t>CSAIL 2015-C2 D</t>
  </si>
  <si>
    <t>MABS 2005-WMC1 M4</t>
  </si>
  <si>
    <t>05950BAN4</t>
  </si>
  <si>
    <t>Banc of America Alternative Loan Trust 2006-5 6% Due 06/25/2046</t>
  </si>
  <si>
    <t>BOAA 2006-5 CB13</t>
  </si>
  <si>
    <t>FHASI 2007-AR3 2A2</t>
  </si>
  <si>
    <t>GSR 2006-3F 2A7</t>
  </si>
  <si>
    <t>ABFC 2005-AQ1 A5</t>
  </si>
  <si>
    <t>RAST 2007-A2 1A2</t>
  </si>
  <si>
    <t>126670GT9</t>
  </si>
  <si>
    <t>Countrywide Asset-Backed Certificates Floating Rate Due 04/25/2036</t>
  </si>
  <si>
    <t>CWL 2005-13 AF6</t>
  </si>
  <si>
    <t>12667GJD6</t>
  </si>
  <si>
    <t>Alternative Loan Trust 2005-11CB 5.5% Due 06/25/2035</t>
  </si>
  <si>
    <t>CWALT 2005-11CB 2A1</t>
  </si>
  <si>
    <t>CHASE 2006-S2 1A19</t>
  </si>
  <si>
    <t>52520TAN8</t>
  </si>
  <si>
    <t>Lehman Mortgage Trust 2006-5 6% Due 09/25/2036</t>
  </si>
  <si>
    <t>LMT 2006-5 1A13</t>
  </si>
  <si>
    <t>RAST 2006-A1 1A1</t>
  </si>
  <si>
    <t>BAFC 2005-H 1A1</t>
  </si>
  <si>
    <t>DELHE 1999-3 A1A</t>
  </si>
  <si>
    <t>WMALT 2006-8 A4</t>
  </si>
  <si>
    <t>ACCR 2004-3 1M2</t>
  </si>
  <si>
    <t>WMALT 2006-9 A6</t>
  </si>
  <si>
    <t>93936NAA1</t>
  </si>
  <si>
    <t>Washington Mutual Mortgage Pass-Through Certificates WMALT Series 2007-4 Trust 5.5% Due 06/25/2037</t>
  </si>
  <si>
    <t>WMALT 2007-4 1A1</t>
  </si>
  <si>
    <t>CWHL 2007-5 A4</t>
  </si>
  <si>
    <t>RAST 2004-A7 A2</t>
  </si>
  <si>
    <t>NHEL 2003-1 M1</t>
  </si>
  <si>
    <t>CWALT 2005-7CB 1A4</t>
  </si>
  <si>
    <t>WFMBS 2006-7 2A1</t>
  </si>
  <si>
    <t>BCM 1999-B A4</t>
  </si>
  <si>
    <t>CMLTI 2007-6 1A1A</t>
  </si>
  <si>
    <t>BSABS 2004-FR2 M5</t>
  </si>
  <si>
    <t>CSFB 2005-12 1A1</t>
  </si>
  <si>
    <t>TRUMN 2004-1 M2</t>
  </si>
  <si>
    <t>MSM 2006-2 6A</t>
  </si>
  <si>
    <t>JPMMT 2005-S3 1A1</t>
  </si>
  <si>
    <t>BOAMS 2006-2 A2</t>
  </si>
  <si>
    <t>225470M75</t>
  </si>
  <si>
    <t>CSMC 2006-3 1A4B</t>
  </si>
  <si>
    <t>SARM 2004-19 1A2</t>
  </si>
  <si>
    <t>GSR 2007-1F 3A1</t>
  </si>
  <si>
    <t>FFML 2003-FF5 M3</t>
  </si>
  <si>
    <t>00703RAE0</t>
  </si>
  <si>
    <t>Adjustable Rate Mortgage Trust 2007-3 Floating Rate Due 11/25/2037</t>
  </si>
  <si>
    <t>ARMT 2007-3 2A1</t>
  </si>
  <si>
    <t>CWALT 2005-3CB 2A1</t>
  </si>
  <si>
    <t>WAMU 2005-AR16 1A3</t>
  </si>
  <si>
    <t>CSFB 2005-11 8A4</t>
  </si>
  <si>
    <t>GSAA 2006-18 AF6</t>
  </si>
  <si>
    <t>86789MAQ0</t>
  </si>
  <si>
    <t>Suntrust Alternative Loan Trust Series 2005-1F 5.75% Due 12/25/2035</t>
  </si>
  <si>
    <t>STALT 2005-1F 2A5</t>
  </si>
  <si>
    <t>GSAA 2006-7 AF3</t>
  </si>
  <si>
    <t>SAIL 2004-9 M4</t>
  </si>
  <si>
    <t>MARM 2006-2 1A1</t>
  </si>
  <si>
    <t>MSM 2007-7AX 2A6</t>
  </si>
  <si>
    <t>BOAA 2006-4 3CB4</t>
  </si>
  <si>
    <t>CSMC 2006-5 3A3</t>
  </si>
  <si>
    <t>CSFB 2005-5 6A3</t>
  </si>
  <si>
    <t>TBW 2006-6 A3</t>
  </si>
  <si>
    <t>INHEL 2003-A AV2</t>
  </si>
  <si>
    <t>SURF 2006-BC5 A2C</t>
  </si>
  <si>
    <t>CWL 2006-SD3 A1</t>
  </si>
  <si>
    <t>BALTA 2006-8 2A1</t>
  </si>
  <si>
    <t>CWHL 2007-8 1A4</t>
  </si>
  <si>
    <t>JPMMT 2004-S1 1A7</t>
  </si>
  <si>
    <t>RAST 2006-A6 1A1</t>
  </si>
  <si>
    <t>RFMSI 2007-S6 1A16</t>
  </si>
  <si>
    <t>NHEL 2004-2 M2</t>
  </si>
  <si>
    <t>ACCR 2003-3 A3</t>
  </si>
  <si>
    <t>59023NAP3</t>
  </si>
  <si>
    <t>Merrill Lynch Mortgage Investors Trust Series 2006-AF2 6.25% Due 10/25/2036</t>
  </si>
  <si>
    <t>MLMI 2006-AF2 AF1</t>
  </si>
  <si>
    <t>NHELI 2006-AF1 A4</t>
  </si>
  <si>
    <t>HALO 2007-2 3A6</t>
  </si>
  <si>
    <t>MSDWC 2003-HYB1 A1</t>
  </si>
  <si>
    <t>RASC 2004-KS10 M4</t>
  </si>
  <si>
    <t>NCAMT 2006-ALT2 AF4</t>
  </si>
  <si>
    <t>GSAA 2006-9 A3</t>
  </si>
  <si>
    <t>MSAC 2004-NC5 M1</t>
  </si>
  <si>
    <t>NCAMT 2006-ALT2 AF5</t>
  </si>
  <si>
    <t>POPLR 2005-B M4</t>
  </si>
  <si>
    <t>FFML 2005-FF1 M2</t>
  </si>
  <si>
    <t>CHASE 2006-S3 1A6</t>
  </si>
  <si>
    <t>GSMPS 1999-2 A</t>
  </si>
  <si>
    <t>GSAMP 2007-FM2 A2A</t>
  </si>
  <si>
    <t>BAFC 2005-5 1A10</t>
  </si>
  <si>
    <t>JPALT 2006-S1 1A11</t>
  </si>
  <si>
    <t>CHASE 2006-S4 A5</t>
  </si>
  <si>
    <t>NAA 2005-AR6 2A1</t>
  </si>
  <si>
    <t>FINA 2004-3 M4</t>
  </si>
  <si>
    <t>MLMI 2005-A1 1A</t>
  </si>
  <si>
    <t>SAIL 2004-5 M5</t>
  </si>
  <si>
    <t>BAFC 2007-A 2A2</t>
  </si>
  <si>
    <t>CFLX 2005-2 2A2</t>
  </si>
  <si>
    <t>BSABS 2004-FR3 M2</t>
  </si>
  <si>
    <t>GSR 2005-AR4 4A1</t>
  </si>
  <si>
    <t>32051GT70</t>
  </si>
  <si>
    <t>First Horizon Alternative Mortgage Securities Trust 2006-FA1 6% Due 04/25/2036</t>
  </si>
  <si>
    <t>FHAMS 2006-FA1 1A12</t>
  </si>
  <si>
    <t>BSABS 2004-HE7 M1</t>
  </si>
  <si>
    <t>CFLX 2007-1 1A1</t>
  </si>
  <si>
    <t>HMBT 2004-2 A1</t>
  </si>
  <si>
    <t>GSAA 2006-18 AF3B</t>
  </si>
  <si>
    <t>WAMU 2003-AR9 2B1</t>
  </si>
  <si>
    <t>EMCM 2001-A A</t>
  </si>
  <si>
    <t>FHLT 2004-2 M6</t>
  </si>
  <si>
    <t>BSARM 2005-12 13A1</t>
  </si>
  <si>
    <t>RAMC 2007-1 AF5</t>
  </si>
  <si>
    <t>863579DQ8</t>
  </si>
  <si>
    <t>Structured Adjustable Rate Mortgage Loan Trust Floating Rate Due 11/25/2034</t>
  </si>
  <si>
    <t>SARM 2004-17 A1</t>
  </si>
  <si>
    <t>GECMS 1998-HE2 A6</t>
  </si>
  <si>
    <t>IMM 2004-10 4A1</t>
  </si>
  <si>
    <t>RAST 2007-A8 1A2</t>
  </si>
  <si>
    <t>12567AAA5</t>
  </si>
  <si>
    <t>CitiMortgage Alternative Loan Trust Series 2007-A3 Floating Rate Due 03/25/2037</t>
  </si>
  <si>
    <t>CMALT 2007-A3 1A1</t>
  </si>
  <si>
    <t>INHEL 2004-C M7</t>
  </si>
  <si>
    <t>CHEC 2004-2 M1</t>
  </si>
  <si>
    <t>MALT 2005-6 3A1</t>
  </si>
  <si>
    <t>ABFS 2000-3 A</t>
  </si>
  <si>
    <t>IXIS 2006-HE2 A3</t>
  </si>
  <si>
    <t>AMRES 1997-3 M2F</t>
  </si>
  <si>
    <t>17315JAR3</t>
  </si>
  <si>
    <t>Citigroup Mortgage Loan Trust 2009-6 Floating Rate Due 08/25/2022</t>
  </si>
  <si>
    <t>CMLTI 2009-6 8A2</t>
  </si>
  <si>
    <t>GSMPS 1998-5 A</t>
  </si>
  <si>
    <t>GSAA 2006-1 A3</t>
  </si>
  <si>
    <t>GSAA 2006-18 AF5B</t>
  </si>
  <si>
    <t>BAFC 2006-5 4A8</t>
  </si>
  <si>
    <t>RAMP 2002-RS3 MII1</t>
  </si>
  <si>
    <t>BOAMS 2005-A 1A1</t>
  </si>
  <si>
    <t>SASC 2003-34A 6A</t>
  </si>
  <si>
    <t>GSAA 2006-14 A3B</t>
  </si>
  <si>
    <t>GSAA 2005-3 B2</t>
  </si>
  <si>
    <t>ACCR 2003-2 A3</t>
  </si>
  <si>
    <t>AFC 1998-1 1A1</t>
  </si>
  <si>
    <t>GSAA 2006-18 AF4B</t>
  </si>
  <si>
    <t>BAFC 2007-2 2A1</t>
  </si>
  <si>
    <t>BSABS 2006-SD3 21A1</t>
  </si>
  <si>
    <t>CSFB 2005-10 6A3</t>
  </si>
  <si>
    <t>CBASS 2004-CB2 M1</t>
  </si>
  <si>
    <t>CWHL 2003-56 M</t>
  </si>
  <si>
    <t>RAMC 2007-2 AF2</t>
  </si>
  <si>
    <t>BALTA 2005-4 23A2</t>
  </si>
  <si>
    <t>GMACM 2005-AR1 4A</t>
  </si>
  <si>
    <t>MSDWC 2002-AM1 M1</t>
  </si>
  <si>
    <t>WAMU 2004-AR14 A1</t>
  </si>
  <si>
    <t>43709LAC1</t>
  </si>
  <si>
    <t>Home Equity Mortgage Loan Asset-Backed Trust Series INABS 2006-D Floating Rate Due 11/25/2036</t>
  </si>
  <si>
    <t>INABS 2006-D 2A3</t>
  </si>
  <si>
    <t>CWL 2004-S1 A3</t>
  </si>
  <si>
    <t>CARR 2004-NC2 M1</t>
  </si>
  <si>
    <t>INDX 2005-AR5 4A1</t>
  </si>
  <si>
    <t>JPMMT 2007-A1 5A6</t>
  </si>
  <si>
    <t>TMTS 2004-7HE M1</t>
  </si>
  <si>
    <t>JPMAC 2007-CH2 AF3</t>
  </si>
  <si>
    <t>GSR 2004-2F 6A1</t>
  </si>
  <si>
    <t>BSABS 2004-SD4 A1</t>
  </si>
  <si>
    <t>75970NAL1</t>
  </si>
  <si>
    <t>Renaissance Home Equity Loan Trust 2005-2 Floating Rate Due 08/25/2035</t>
  </si>
  <si>
    <t>RAMC 2005-2 AF4</t>
  </si>
  <si>
    <t>INDX 2005-AR3 3A1</t>
  </si>
  <si>
    <t>RAMC 2007-3 AF3</t>
  </si>
  <si>
    <t>BSARM 2004-7 1A1</t>
  </si>
  <si>
    <t>MSAC 2007-HE5 A2C</t>
  </si>
  <si>
    <t>IMM 2005-4 1M2</t>
  </si>
  <si>
    <t>HMBT 2005-5 A2</t>
  </si>
  <si>
    <t>BSABS 2004-HE7 M5</t>
  </si>
  <si>
    <t>CWHL 2007-J2 2A5</t>
  </si>
  <si>
    <t>GSR 2004-14 3A2</t>
  </si>
  <si>
    <t>DMSI 2004-2 M1</t>
  </si>
  <si>
    <t>GSAMP 2007-FM2 A2B</t>
  </si>
  <si>
    <t>CWL 2002-5 MV1</t>
  </si>
  <si>
    <t>CWHL 2006-J4 A3</t>
  </si>
  <si>
    <t>WFMBS 2006-AR14 1A5</t>
  </si>
  <si>
    <t>CWALT 2005-28CB 3A5</t>
  </si>
  <si>
    <t>CSMC 2007-5 8A2</t>
  </si>
  <si>
    <t>RAST 2005-A4 A1</t>
  </si>
  <si>
    <t>CCMFC 2004-1A A2</t>
  </si>
  <si>
    <t>FHLT 2006-2 2A3</t>
  </si>
  <si>
    <t>BSABS 2006-AC3 1A1</t>
  </si>
  <si>
    <t>LMT 2005-3 3A1</t>
  </si>
  <si>
    <t>SAST 2004-2 MF4</t>
  </si>
  <si>
    <t>GSR 2004-6F 1A2</t>
  </si>
  <si>
    <t>GSAA 2005-12 AF3</t>
  </si>
  <si>
    <t>FIAOT 2017-2A D</t>
  </si>
  <si>
    <t>ARSI 2006-W1 A2D</t>
  </si>
  <si>
    <t>LBMLT 2001-4 2M1</t>
  </si>
  <si>
    <t>RFMSI 2006-S3 A2</t>
  </si>
  <si>
    <t>HEAT 2004-2 B1</t>
  </si>
  <si>
    <t>MSAC 2004-NC8 M4</t>
  </si>
  <si>
    <t>AMSI 2002-AR1 M2</t>
  </si>
  <si>
    <t>INHEL 2002-B M1</t>
  </si>
  <si>
    <t>LMT 2007-9 1A1</t>
  </si>
  <si>
    <t>BAFC 2006-J 4A1</t>
  </si>
  <si>
    <t>MSAC 2006-HE7 A2C</t>
  </si>
  <si>
    <t>JPMMT 2005-A6 1A2</t>
  </si>
  <si>
    <t>MLMI 2002-A3 M1</t>
  </si>
  <si>
    <t>BAFC 2006-J 2A3</t>
  </si>
  <si>
    <t>CMLTI 2006-WF1 A2D</t>
  </si>
  <si>
    <t>JPMMT 2006-A2 2A2</t>
  </si>
  <si>
    <t>TBW 2006-2 3A1</t>
  </si>
  <si>
    <t>FHAMS 2004-AA3 A1</t>
  </si>
  <si>
    <t>ARSI 2003-W3 M2</t>
  </si>
  <si>
    <t>CSFB 2003-29 7A1</t>
  </si>
  <si>
    <t>SASC 2003-31A 2A7</t>
  </si>
  <si>
    <t>MABS 2003-WMC2 M6</t>
  </si>
  <si>
    <t>WFALT 2007-PA2 2A1</t>
  </si>
  <si>
    <t>CMLTI 2004-NCM1 3A1</t>
  </si>
  <si>
    <t>BSARM 2006-2 3A2</t>
  </si>
  <si>
    <t>HVMLT 2004-6 2A</t>
  </si>
  <si>
    <t>HEAT 2003-3 M2</t>
  </si>
  <si>
    <t>MANA 2007-A2 A3D</t>
  </si>
  <si>
    <t>FHASI 2000-H 2B1</t>
  </si>
  <si>
    <t>CMLTI 2007-FS1 1A1</t>
  </si>
  <si>
    <t>NHEL 2003-4 M1</t>
  </si>
  <si>
    <t>CBASS 2002-CB4 B1</t>
  </si>
  <si>
    <t>MARM 2004-4 4A1</t>
  </si>
  <si>
    <t>BSARM 2004-10 31A1</t>
  </si>
  <si>
    <t>JPMMT 2005-A1 4A1</t>
  </si>
  <si>
    <t>HEAT 2002-1 M2</t>
  </si>
  <si>
    <t>MSM 2004-5AR 1A1</t>
  </si>
  <si>
    <t>CBASS 2004-CB6 M2</t>
  </si>
  <si>
    <t>LBMLT 2004-3 M1</t>
  </si>
  <si>
    <t>INDX 2004-AR6 6A1</t>
  </si>
  <si>
    <t>RAMC 2002-4 M2</t>
  </si>
  <si>
    <t>GSR 2006-AR1 2A1</t>
  </si>
  <si>
    <t>IRWHE 2004-1 2B1</t>
  </si>
  <si>
    <t>PRIME 2006-CL1 A1</t>
  </si>
  <si>
    <t>CDCMC 2003-HE4 A1</t>
  </si>
  <si>
    <t>CXHE 2002-A AF6</t>
  </si>
  <si>
    <t>BOAMS 2005-G 4A2</t>
  </si>
  <si>
    <t>CSFB 2004-AR5 7A3</t>
  </si>
  <si>
    <t>TMST 2006-4 A2B</t>
  </si>
  <si>
    <t>RFMSI 2005-SA3 3A</t>
  </si>
  <si>
    <t>SABR 2005-FR2 M2</t>
  </si>
  <si>
    <t>ABFC 2003-AHL1 M1</t>
  </si>
  <si>
    <t>FHAMS 2005-AA6 2A1</t>
  </si>
  <si>
    <t>MALT 2004-5 1A1</t>
  </si>
  <si>
    <t>BAFC 2004-3 1A11</t>
  </si>
  <si>
    <t>MHL 2005-1 2M1</t>
  </si>
  <si>
    <t>BOAMS 2005-A 2A1</t>
  </si>
  <si>
    <t>MARM 2003-5 4A1</t>
  </si>
  <si>
    <t>JPMMT 2004-A3 2A1</t>
  </si>
  <si>
    <t>MASTR 2005-1 1A1</t>
  </si>
  <si>
    <t>38382NPH4</t>
  </si>
  <si>
    <t>Government National Mortgage Association 2.5% Due 01/20/2051</t>
  </si>
  <si>
    <t>GNR 2021-24 LI</t>
  </si>
  <si>
    <t>38382HQZ6</t>
  </si>
  <si>
    <t>Government National Mortgage Association 2.5% Due 08/20/2050</t>
  </si>
  <si>
    <t>GNR 2020-122 YI</t>
  </si>
  <si>
    <t>3137FFAK3</t>
  </si>
  <si>
    <t>Freddie Mac REMICS 2% Due 02/25/2051</t>
  </si>
  <si>
    <t>FHR 5071 IS</t>
  </si>
  <si>
    <t>3137F9RJ2</t>
  </si>
  <si>
    <t>FHR 5071 KI</t>
  </si>
  <si>
    <t>GNR 2020-61 SF</t>
  </si>
  <si>
    <t>FHR 4957 DI</t>
  </si>
  <si>
    <t>3137F7QK4</t>
  </si>
  <si>
    <t>Freddie Mac REMICS 2% Due 12/25/2050</t>
  </si>
  <si>
    <t>FHR 5050 JI</t>
  </si>
  <si>
    <t>GNR 2020-62 IG</t>
  </si>
  <si>
    <t>FNR 2011-124 NS</t>
  </si>
  <si>
    <t>FNR 2019-37 CI</t>
  </si>
  <si>
    <t>FNR 2019-34 KI</t>
  </si>
  <si>
    <t>FNR 2017-112 SC</t>
  </si>
  <si>
    <t>3137FM2F8</t>
  </si>
  <si>
    <t>Freddie Mac REMICS 4% Due 06/15/2049</t>
  </si>
  <si>
    <t>FHR 4891 PI</t>
  </si>
  <si>
    <t>FNR 2017-30 MI</t>
  </si>
  <si>
    <t>FNR 2020-14 BI</t>
  </si>
  <si>
    <t>FNR 2012-94 YS</t>
  </si>
  <si>
    <t>FHR 4672 AI</t>
  </si>
  <si>
    <t>FNR 2010-135 MS</t>
  </si>
  <si>
    <t>GNR 2018-154 DI</t>
  </si>
  <si>
    <t>GNR 2004-56 S</t>
  </si>
  <si>
    <t>FHR 4580 MI</t>
  </si>
  <si>
    <t>FNR 2020-16 SJ</t>
  </si>
  <si>
    <t>FNR 2013-42 PD</t>
  </si>
  <si>
    <t>FHR 3349 SM</t>
  </si>
  <si>
    <t>3137BFXN6</t>
  </si>
  <si>
    <t>Freddie Mac REMICS Floating Rate Due 01/15/2045</t>
  </si>
  <si>
    <t>FHR 4431 ST</t>
  </si>
  <si>
    <t>FNR 2012-88 SB</t>
  </si>
  <si>
    <t>3137FFAH0</t>
  </si>
  <si>
    <t>FHR 5071 IF</t>
  </si>
  <si>
    <t>FNR 2016-3 NI</t>
  </si>
  <si>
    <t>GNR 2020-62 GI</t>
  </si>
  <si>
    <t>GNR 2014-118 AI</t>
  </si>
  <si>
    <t>38379TYF0</t>
  </si>
  <si>
    <t>Government National Mortgage Association Floating Rate Due 01/20/2046</t>
  </si>
  <si>
    <t>GNR 2016-1 ST</t>
  </si>
  <si>
    <t>GNR 2010-131 SB</t>
  </si>
  <si>
    <t>FHR 4680 LI</t>
  </si>
  <si>
    <t>FHR 4103 DS</t>
  </si>
  <si>
    <t>FHR 3980 TS</t>
  </si>
  <si>
    <t>FNR 2012-99 AI</t>
  </si>
  <si>
    <t>GNR 2012-36 QS</t>
  </si>
  <si>
    <t>FNR 2012-126 DI</t>
  </si>
  <si>
    <t>FHR 4818 BI</t>
  </si>
  <si>
    <t>FHR 4175 ES</t>
  </si>
  <si>
    <t>FHR 4199 SD</t>
  </si>
  <si>
    <t>FNR 2013-109 AS</t>
  </si>
  <si>
    <t>FHR 4535 HI</t>
  </si>
  <si>
    <t>FHR 4205 AI</t>
  </si>
  <si>
    <t>FNR 2012-111 JS</t>
  </si>
  <si>
    <t>FHR 4449 PI</t>
  </si>
  <si>
    <t>3137F3RP1</t>
  </si>
  <si>
    <t>Freddie Mac REMICS 4% Due 02/15/2044</t>
  </si>
  <si>
    <t>FHR 4764 EI</t>
  </si>
  <si>
    <t>FNR 2017-6 MI</t>
  </si>
  <si>
    <t>FNR 2017-96 KT</t>
  </si>
  <si>
    <t>FHR 4840 GI</t>
  </si>
  <si>
    <t>FHR 4840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</si>
</sst>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[$-10409]#,##0.00;\(#,##0.00\);0.00"/>
    <numFmt numFmtId="167" formatCode="[$-10409]#,##0.000;\-#,##0.000"/>
    <numFmt numFmtId="168" formatCode="[$-10409]#,##0.000;\(#,##0.000\);0.000"/>
    <numFmt numFmtId="169" formatCode="0.0%"/>
    <numFmt numFmtId="170" formatCode="0.0000%"/>
    <numFmt numFmtId="171" formatCode="[$-10409]#,##0.00;\(#,##0.00\)"/>
    <numFmt numFmtId="172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11"/>
      <color rgb="FFFF0000"/>
      <name val="Univers LT Std 47 Cn Lt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Univers LT Std 57 Cn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>
      <alignment wrapText="1"/>
    </xf>
    <xf numFmtId="0" fontId="16" fillId="0" borderId="0"/>
    <xf numFmtId="0" fontId="28" fillId="0" borderId="0"/>
    <xf numFmtId="0" fontId="18" fillId="0" borderId="0"/>
  </cellStyleXfs>
  <cellXfs count="135">
    <xf numFmtId="0" fontId="0" fillId="0" borderId="0" xfId="0"/>
    <xf numFmtId="0" fontId="7" fillId="0" borderId="9" xfId="0" applyFont="1" applyBorder="1" applyAlignment="1">
      <alignment horizontal="left" vertical="center" readingOrder="1"/>
    </xf>
    <xf numFmtId="0" fontId="8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readingOrder="1"/>
    </xf>
    <xf numFmtId="14" fontId="6" fillId="0" borderId="0" xfId="0" applyNumberFormat="1" applyFont="1" applyAlignment="1">
      <alignment vertical="center"/>
    </xf>
    <xf numFmtId="0" fontId="24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6" fillId="0" borderId="7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1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9" fillId="0" borderId="9" xfId="0" applyNumberFormat="1" applyFont="1" applyBorder="1" applyAlignment="1">
      <alignment horizontal="center" vertical="center" readingOrder="1"/>
    </xf>
    <xf numFmtId="2" fontId="11" fillId="0" borderId="9" xfId="0" applyNumberFormat="1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readingOrder="1"/>
    </xf>
    <xf numFmtId="0" fontId="12" fillId="6" borderId="0" xfId="0" applyFont="1" applyFill="1" applyAlignment="1">
      <alignment vertical="center"/>
    </xf>
    <xf numFmtId="10" fontId="13" fillId="6" borderId="0" xfId="2" applyNumberFormat="1" applyFont="1" applyFill="1" applyAlignment="1">
      <alignment horizontal="center" vertical="center"/>
    </xf>
    <xf numFmtId="0" fontId="20" fillId="0" borderId="9" xfId="0" applyFont="1" applyBorder="1" applyAlignment="1">
      <alignment vertical="center"/>
    </xf>
    <xf numFmtId="164" fontId="10" fillId="5" borderId="9" xfId="0" applyNumberFormat="1" applyFont="1" applyFill="1" applyBorder="1" applyAlignment="1">
      <alignment horizontal="left" vertical="center" readingOrder="1"/>
    </xf>
    <xf numFmtId="10" fontId="16" fillId="0" borderId="9" xfId="0" applyNumberFormat="1" applyFont="1" applyBorder="1" applyAlignment="1">
      <alignment horizontal="center" vertical="center"/>
    </xf>
    <xf numFmtId="43" fontId="4" fillId="0" borderId="14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43" fontId="23" fillId="0" borderId="3" xfId="0" applyNumberFormat="1" applyFont="1" applyBorder="1" applyAlignment="1">
      <alignment horizontal="center" vertical="center"/>
    </xf>
    <xf numFmtId="0" fontId="26" fillId="5" borderId="9" xfId="0" applyFont="1" applyFill="1" applyBorder="1" applyAlignment="1">
      <alignment vertical="center"/>
    </xf>
    <xf numFmtId="164" fontId="5" fillId="0" borderId="17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27" fillId="0" borderId="12" xfId="0" applyFont="1" applyBorder="1" applyAlignment="1">
      <alignment vertical="center"/>
    </xf>
    <xf numFmtId="10" fontId="19" fillId="0" borderId="14" xfId="2" applyNumberFormat="1" applyFont="1" applyBorder="1" applyAlignment="1">
      <alignment horizontal="center" vertical="center"/>
    </xf>
    <xf numFmtId="2" fontId="19" fillId="0" borderId="14" xfId="2" applyNumberFormat="1" applyFon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169" fontId="9" fillId="0" borderId="9" xfId="2" applyNumberFormat="1" applyFont="1" applyBorder="1" applyAlignment="1">
      <alignment horizontal="center" vertical="center" readingOrder="1"/>
    </xf>
    <xf numFmtId="43" fontId="23" fillId="0" borderId="10" xfId="1" applyFont="1" applyBorder="1" applyAlignment="1">
      <alignment horizontal="center" vertical="center" wrapText="1"/>
    </xf>
    <xf numFmtId="43" fontId="0" fillId="0" borderId="12" xfId="1" applyFont="1" applyBorder="1" applyAlignment="1">
      <alignment vertical="center"/>
    </xf>
    <xf numFmtId="43" fontId="23" fillId="0" borderId="0" xfId="1" applyFont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0" borderId="0" xfId="1" applyFont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171" fontId="0" fillId="0" borderId="12" xfId="1" applyNumberFormat="1" applyFont="1" applyBorder="1" applyAlignment="1">
      <alignment vertical="center"/>
    </xf>
    <xf numFmtId="171" fontId="0" fillId="4" borderId="12" xfId="1" applyNumberFormat="1" applyFont="1" applyFill="1" applyBorder="1" applyAlignment="1">
      <alignment vertical="center"/>
    </xf>
    <xf numFmtId="0" fontId="7" fillId="0" borderId="20" xfId="0" applyFont="1" applyBorder="1" applyAlignment="1">
      <alignment horizontal="center" vertical="center" readingOrder="1"/>
    </xf>
    <xf numFmtId="0" fontId="0" fillId="0" borderId="15" xfId="0" applyBorder="1" applyAlignment="1" applyProtection="1">
      <alignment vertical="top"/>
      <protection locked="0"/>
    </xf>
    <xf numFmtId="0" fontId="29" fillId="0" borderId="0" xfId="0" applyFont="1" applyAlignment="1">
      <alignment vertical="center"/>
    </xf>
    <xf numFmtId="10" fontId="0" fillId="4" borderId="0" xfId="2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vertical="center"/>
    </xf>
    <xf numFmtId="0" fontId="18" fillId="0" borderId="0" xfId="0" applyFont="1"/>
    <xf numFmtId="10" fontId="0" fillId="0" borderId="0" xfId="0" applyNumberFormat="1"/>
    <xf numFmtId="0" fontId="7" fillId="3" borderId="9" xfId="0" applyFont="1" applyFill="1" applyBorder="1" applyAlignment="1">
      <alignment horizontal="center" vertical="center" readingOrder="1"/>
    </xf>
    <xf numFmtId="43" fontId="4" fillId="0" borderId="9" xfId="0" applyNumberFormat="1" applyFont="1" applyBorder="1" applyAlignment="1">
      <alignment horizontal="center" vertical="center"/>
    </xf>
    <xf numFmtId="10" fontId="19" fillId="0" borderId="9" xfId="2" applyNumberFormat="1" applyFont="1" applyBorder="1" applyAlignment="1">
      <alignment horizontal="center" vertical="center"/>
    </xf>
    <xf numFmtId="10" fontId="9" fillId="0" borderId="9" xfId="2" applyNumberFormat="1" applyFont="1" applyBorder="1" applyAlignment="1">
      <alignment horizontal="center" vertical="center" readingOrder="1"/>
    </xf>
    <xf numFmtId="0" fontId="9" fillId="0" borderId="9" xfId="2" applyNumberFormat="1" applyFont="1" applyBorder="1" applyAlignment="1">
      <alignment horizontal="center" vertical="center" readingOrder="1"/>
    </xf>
    <xf numFmtId="0" fontId="30" fillId="0" borderId="9" xfId="2" applyNumberFormat="1" applyFont="1" applyBorder="1" applyAlignment="1">
      <alignment horizontal="center" vertical="center" readingOrder="1"/>
    </xf>
    <xf numFmtId="10" fontId="30" fillId="0" borderId="9" xfId="2" applyNumberFormat="1" applyFont="1" applyBorder="1" applyAlignment="1">
      <alignment horizontal="center" vertical="center" readingOrder="1"/>
    </xf>
    <xf numFmtId="10" fontId="19" fillId="9" borderId="14" xfId="2" applyNumberFormat="1" applyFont="1" applyFill="1" applyBorder="1" applyAlignment="1">
      <alignment horizontal="center" vertical="center"/>
    </xf>
    <xf numFmtId="10" fontId="19" fillId="9" borderId="9" xfId="2" applyNumberFormat="1" applyFont="1" applyFill="1" applyBorder="1" applyAlignment="1">
      <alignment horizontal="center" vertical="center"/>
    </xf>
    <xf numFmtId="2" fontId="19" fillId="9" borderId="14" xfId="2" applyNumberFormat="1" applyFont="1" applyFill="1" applyBorder="1" applyAlignment="1">
      <alignment horizontal="center" vertical="center"/>
    </xf>
    <xf numFmtId="2" fontId="19" fillId="9" borderId="9" xfId="2" applyNumberFormat="1" applyFont="1" applyFill="1" applyBorder="1" applyAlignment="1">
      <alignment horizontal="center" vertical="center"/>
    </xf>
    <xf numFmtId="0" fontId="31" fillId="0" borderId="15" xfId="0" applyFont="1" applyBorder="1" applyAlignment="1" applyProtection="1">
      <alignment horizontal="center" readingOrder="1"/>
      <protection locked="0"/>
    </xf>
    <xf numFmtId="0" fontId="31" fillId="0" borderId="15" xfId="0" applyFont="1" applyBorder="1" applyAlignment="1" applyProtection="1">
      <alignment vertical="top" readingOrder="1"/>
      <protection locked="0"/>
    </xf>
    <xf numFmtId="0" fontId="32" fillId="0" borderId="0" xfId="0" applyFont="1" applyAlignment="1" applyProtection="1">
      <alignment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67" fontId="32" fillId="0" borderId="0" xfId="0" applyNumberFormat="1" applyFont="1" applyAlignment="1" applyProtection="1">
      <alignment horizontal="right" vertical="top" readingOrder="1"/>
      <protection locked="0"/>
    </xf>
    <xf numFmtId="166" fontId="32" fillId="0" borderId="0" xfId="0" applyNumberFormat="1" applyFont="1" applyAlignment="1" applyProtection="1">
      <alignment horizontal="right" vertical="top" readingOrder="1"/>
      <protection locked="0"/>
    </xf>
    <xf numFmtId="0" fontId="31" fillId="8" borderId="0" xfId="0" applyFont="1" applyFill="1" applyAlignment="1" applyProtection="1">
      <alignment vertical="top" readingOrder="1"/>
      <protection locked="0"/>
    </xf>
    <xf numFmtId="168" fontId="32" fillId="8" borderId="16" xfId="0" applyNumberFormat="1" applyFont="1" applyFill="1" applyBorder="1" applyAlignment="1" applyProtection="1">
      <alignment vertical="top" readingOrder="1"/>
      <protection locked="0"/>
    </xf>
    <xf numFmtId="0" fontId="32" fillId="8" borderId="0" xfId="0" applyFont="1" applyFill="1" applyAlignment="1" applyProtection="1">
      <alignment vertical="top" readingOrder="1"/>
      <protection locked="0"/>
    </xf>
    <xf numFmtId="166" fontId="32" fillId="8" borderId="16" xfId="0" applyNumberFormat="1" applyFont="1" applyFill="1" applyBorder="1" applyAlignment="1" applyProtection="1">
      <alignment vertical="top" readingOrder="1"/>
      <protection locked="0"/>
    </xf>
    <xf numFmtId="168" fontId="32" fillId="8" borderId="0" xfId="0" applyNumberFormat="1" applyFont="1" applyFill="1" applyAlignment="1" applyProtection="1">
      <alignment vertical="top" readingOrder="1"/>
      <protection locked="0"/>
    </xf>
    <xf numFmtId="166" fontId="32" fillId="8" borderId="0" xfId="0" applyNumberFormat="1" applyFont="1" applyFill="1" applyAlignment="1" applyProtection="1">
      <alignment vertical="top" readingOrder="1"/>
      <protection locked="0"/>
    </xf>
    <xf numFmtId="0" fontId="31" fillId="0" borderId="0" xfId="0" applyFont="1" applyAlignment="1" applyProtection="1">
      <alignment vertical="top" readingOrder="1"/>
      <protection locked="0"/>
    </xf>
    <xf numFmtId="10" fontId="16" fillId="4" borderId="9" xfId="0" applyNumberFormat="1" applyFont="1" applyFill="1" applyBorder="1" applyAlignment="1">
      <alignment horizontal="center" vertical="center"/>
    </xf>
    <xf numFmtId="10" fontId="0" fillId="0" borderId="0" xfId="4" applyNumberFormat="1" applyFont="1"/>
    <xf numFmtId="14" fontId="0" fillId="0" borderId="0" xfId="0" applyNumberFormat="1"/>
    <xf numFmtId="2" fontId="0" fillId="0" borderId="0" xfId="0" applyNumberFormat="1"/>
    <xf numFmtId="172" fontId="0" fillId="0" borderId="0" xfId="0" applyNumberFormat="1"/>
    <xf numFmtId="169" fontId="0" fillId="0" borderId="0" xfId="0" applyNumberFormat="1"/>
    <xf numFmtId="3" fontId="29" fillId="0" borderId="0" xfId="0" applyNumberFormat="1" applyFont="1" applyAlignment="1">
      <alignment vertical="center"/>
    </xf>
    <xf numFmtId="0" fontId="29" fillId="0" borderId="0" xfId="0" applyFont="1"/>
    <xf numFmtId="0" fontId="33" fillId="0" borderId="0" xfId="0" applyFont="1"/>
    <xf numFmtId="0" fontId="34" fillId="0" borderId="0" xfId="0" applyFont="1"/>
    <xf numFmtId="3" fontId="0" fillId="4" borderId="12" xfId="1" applyNumberFormat="1" applyFont="1" applyFill="1" applyBorder="1" applyAlignment="1">
      <alignment vertical="center"/>
    </xf>
    <xf numFmtId="43" fontId="15" fillId="0" borderId="21" xfId="0" applyNumberFormat="1" applyFont="1" applyBorder="1" applyAlignment="1">
      <alignment horizontal="center" vertical="center"/>
    </xf>
    <xf numFmtId="43" fontId="15" fillId="0" borderId="4" xfId="0" applyNumberFormat="1" applyFont="1" applyBorder="1" applyAlignment="1">
      <alignment horizontal="center" vertical="center"/>
    </xf>
    <xf numFmtId="10" fontId="0" fillId="0" borderId="22" xfId="2" applyNumberFormat="1" applyFont="1" applyBorder="1" applyAlignment="1">
      <alignment horizontal="center" vertical="center"/>
    </xf>
    <xf numFmtId="10" fontId="0" fillId="0" borderId="5" xfId="2" applyNumberFormat="1" applyFont="1" applyBorder="1" applyAlignment="1">
      <alignment horizontal="center" vertical="center"/>
    </xf>
    <xf numFmtId="10" fontId="0" fillId="0" borderId="23" xfId="2" applyNumberFormat="1" applyFon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70" fontId="0" fillId="3" borderId="0" xfId="0" applyNumberFormat="1" applyFill="1" applyAlignment="1">
      <alignment horizontal="center"/>
    </xf>
    <xf numFmtId="10" fontId="9" fillId="3" borderId="9" xfId="2" applyNumberFormat="1" applyFont="1" applyFill="1" applyBorder="1" applyAlignment="1">
      <alignment horizontal="center" vertical="center" readingOrder="1"/>
    </xf>
    <xf numFmtId="10" fontId="0" fillId="0" borderId="0" xfId="0" applyNumberFormat="1" applyAlignment="1">
      <alignment vertical="center"/>
    </xf>
    <xf numFmtId="10" fontId="0" fillId="0" borderId="0" xfId="4" applyNumberFormat="1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3" borderId="0" xfId="5" applyFill="1"/>
    <xf numFmtId="0" fontId="34" fillId="3" borderId="0" xfId="5" applyFont="1" applyFill="1"/>
    <xf numFmtId="0" fontId="34" fillId="3" borderId="0" xfId="9" applyFont="1" applyFill="1"/>
    <xf numFmtId="0" fontId="34" fillId="3" borderId="0" xfId="0" applyFont="1" applyFill="1"/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10">
    <cellStyle name="Comma" xfId="1" builtinId="3"/>
    <cellStyle name="Normal" xfId="0" builtinId="0"/>
    <cellStyle name="Normal 2" xfId="3" xr:uid="{00000000-0005-0000-0000-000003000000}"/>
    <cellStyle name="Normal 2 2" xfId="9" xr:uid="{6F812A9F-DDD4-4D65-8A59-96213722CB4F}"/>
    <cellStyle name="Normal 3" xfId="5" xr:uid="{00000000-0005-0000-0000-000004000000}"/>
    <cellStyle name="Normal 4" xfId="7" xr:uid="{00000000-0005-0000-0000-000005000000}"/>
    <cellStyle name="Normal 5" xfId="8" xr:uid="{00000000-0005-0000-0000-000006000000}"/>
    <cellStyle name="Percent" xfId="2" builtinId="5"/>
    <cellStyle name="Percent 2" xfId="4" xr:uid="{00000000-0005-0000-0000-000008000000}"/>
    <cellStyle name="Percent 2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" name="Picture 0" descr="d8c900f3fd164be19d461e31d6cc129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" name="Picture 0" descr="39e0dc3cdd3642548549b766606f9dfb">
          <a:extLst>
            <a:ext uri="{FF2B5EF4-FFF2-40B4-BE49-F238E27FC236}">
              <a16:creationId xmlns:a16="http://schemas.microsoft.com/office/drawing/2014/main" id="{99A07CAD-F114-4160-87CE-EDC35D12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" name="Picture 0" descr="f1146ac7b28f42629e671b8adf4c710c">
          <a:extLst>
            <a:ext uri="{FF2B5EF4-FFF2-40B4-BE49-F238E27FC236}">
              <a16:creationId xmlns:a16="http://schemas.microsoft.com/office/drawing/2014/main" id="{92F6CBD8-302E-4859-B4C8-A224B3DE0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5" name="Picture 0" descr="2e5ac6b6a763499ea0f92b613365a402">
          <a:extLst>
            <a:ext uri="{FF2B5EF4-FFF2-40B4-BE49-F238E27FC236}">
              <a16:creationId xmlns:a16="http://schemas.microsoft.com/office/drawing/2014/main" id="{8AFEE5C9-BDED-4F96-B962-2FBDEE2A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6" name="Picture 0" descr="917154e375e546278a759ccc2084e8c3">
          <a:extLst>
            <a:ext uri="{FF2B5EF4-FFF2-40B4-BE49-F238E27FC236}">
              <a16:creationId xmlns:a16="http://schemas.microsoft.com/office/drawing/2014/main" id="{CAE51D3C-1CA4-4BDA-8FFB-A037407BF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0"/>
          <a:ext cx="17653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7" name="Picture 0" descr="509e5f0711e5410e9913082d8651c427">
          <a:extLst>
            <a:ext uri="{FF2B5EF4-FFF2-40B4-BE49-F238E27FC236}">
              <a16:creationId xmlns:a16="http://schemas.microsoft.com/office/drawing/2014/main" id="{0E06426D-32BA-4BB8-8420-921DCA7A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8" name="Picture 0" descr="9c8dc854a91a462d9958c0adcef7311f">
          <a:extLst>
            <a:ext uri="{FF2B5EF4-FFF2-40B4-BE49-F238E27FC236}">
              <a16:creationId xmlns:a16="http://schemas.microsoft.com/office/drawing/2014/main" id="{F86D05B6-96CA-4F77-9118-4A5499D1C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9" name="Picture 0" descr="d8c900f3fd164be19d461e31d6cc1297">
          <a:extLst>
            <a:ext uri="{FF2B5EF4-FFF2-40B4-BE49-F238E27FC236}">
              <a16:creationId xmlns:a16="http://schemas.microsoft.com/office/drawing/2014/main" id="{1E72A7CB-E55B-4455-8F0C-96AE61812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0" name="Picture 0" descr="39e0dc3cdd3642548549b766606f9dfb">
          <a:extLst>
            <a:ext uri="{FF2B5EF4-FFF2-40B4-BE49-F238E27FC236}">
              <a16:creationId xmlns:a16="http://schemas.microsoft.com/office/drawing/2014/main" id="{7B29D115-3821-429B-A956-075599DC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1" name="Picture 0" descr="f1146ac7b28f42629e671b8adf4c710c">
          <a:extLst>
            <a:ext uri="{FF2B5EF4-FFF2-40B4-BE49-F238E27FC236}">
              <a16:creationId xmlns:a16="http://schemas.microsoft.com/office/drawing/2014/main" id="{3B60064E-202B-41DD-9845-2D533E308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4785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2" name="Picture 0" descr="2e5ac6b6a763499ea0f92b613365a402">
          <a:extLst>
            <a:ext uri="{FF2B5EF4-FFF2-40B4-BE49-F238E27FC236}">
              <a16:creationId xmlns:a16="http://schemas.microsoft.com/office/drawing/2014/main" id="{42FBAB70-D217-402A-8528-C5AFE60A8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4785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3" name="Picture 0" descr="917154e375e546278a759ccc2084e8c3">
          <a:extLst>
            <a:ext uri="{FF2B5EF4-FFF2-40B4-BE49-F238E27FC236}">
              <a16:creationId xmlns:a16="http://schemas.microsoft.com/office/drawing/2014/main" id="{B82DD20A-3C99-48F7-B1B1-0570F4CEC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184785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4" name="Picture 0" descr="509e5f0711e5410e9913082d8651c427">
          <a:extLst>
            <a:ext uri="{FF2B5EF4-FFF2-40B4-BE49-F238E27FC236}">
              <a16:creationId xmlns:a16="http://schemas.microsoft.com/office/drawing/2014/main" id="{FFF365DA-3A42-4B8E-B96E-B0A325A95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0"/>
          <a:ext cx="60960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15" name="Picture 0" descr="9c8dc854a91a462d9958c0adcef7311f">
          <a:extLst>
            <a:ext uri="{FF2B5EF4-FFF2-40B4-BE49-F238E27FC236}">
              <a16:creationId xmlns:a16="http://schemas.microsoft.com/office/drawing/2014/main" id="{83C4093D-8E0E-4259-A171-DDC6994DC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0"/>
          <a:ext cx="60960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6" name="Picture 0" descr="d8c900f3fd164be19d461e31d6cc1297">
          <a:extLst>
            <a:ext uri="{FF2B5EF4-FFF2-40B4-BE49-F238E27FC236}">
              <a16:creationId xmlns:a16="http://schemas.microsoft.com/office/drawing/2014/main" id="{A6A5ECF9-3E23-44FC-B326-4D5D4E2A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17" name="Picture 0" descr="39e0dc3cdd3642548549b766606f9dfb">
          <a:extLst>
            <a:ext uri="{FF2B5EF4-FFF2-40B4-BE49-F238E27FC236}">
              <a16:creationId xmlns:a16="http://schemas.microsoft.com/office/drawing/2014/main" id="{F2A41271-8073-4F13-813D-B9924D17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8" name="Picture 0" descr="f1146ac7b28f42629e671b8adf4c710c">
          <a:extLst>
            <a:ext uri="{FF2B5EF4-FFF2-40B4-BE49-F238E27FC236}">
              <a16:creationId xmlns:a16="http://schemas.microsoft.com/office/drawing/2014/main" id="{C5321BF8-1578-402E-BAB4-FD2E8D28B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19" name="Picture 0" descr="2e5ac6b6a763499ea0f92b613365a402">
          <a:extLst>
            <a:ext uri="{FF2B5EF4-FFF2-40B4-BE49-F238E27FC236}">
              <a16:creationId xmlns:a16="http://schemas.microsoft.com/office/drawing/2014/main" id="{BC797854-7C3D-4275-B35D-3B193AEE5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0" name="Picture 0" descr="917154e375e546278a759ccc2084e8c3">
          <a:extLst>
            <a:ext uri="{FF2B5EF4-FFF2-40B4-BE49-F238E27FC236}">
              <a16:creationId xmlns:a16="http://schemas.microsoft.com/office/drawing/2014/main" id="{0AA9E3ED-A56A-4C97-A619-BBE38A5CF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1" name="Picture 0" descr="509e5f0711e5410e9913082d8651c427">
          <a:extLst>
            <a:ext uri="{FF2B5EF4-FFF2-40B4-BE49-F238E27FC236}">
              <a16:creationId xmlns:a16="http://schemas.microsoft.com/office/drawing/2014/main" id="{CC07A0A3-70C2-4101-BBEA-C19CDB45D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057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2" name="Picture 0" descr="9c8dc854a91a462d9958c0adcef7311f">
          <a:extLst>
            <a:ext uri="{FF2B5EF4-FFF2-40B4-BE49-F238E27FC236}">
              <a16:creationId xmlns:a16="http://schemas.microsoft.com/office/drawing/2014/main" id="{8BEC8DE3-7FF2-4EF6-88D6-D51F41079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057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3" name="Picture 0" descr="d8c900f3fd164be19d461e31d6cc1297">
          <a:extLst>
            <a:ext uri="{FF2B5EF4-FFF2-40B4-BE49-F238E27FC236}">
              <a16:creationId xmlns:a16="http://schemas.microsoft.com/office/drawing/2014/main" id="{AAF6BFBC-C573-46E8-AC93-900165793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24" name="Picture 0" descr="39e0dc3cdd3642548549b766606f9dfb">
          <a:extLst>
            <a:ext uri="{FF2B5EF4-FFF2-40B4-BE49-F238E27FC236}">
              <a16:creationId xmlns:a16="http://schemas.microsoft.com/office/drawing/2014/main" id="{2872E4F1-6669-416A-9D1D-0550FA88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2118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5" name="Picture 0" descr="f1146ac7b28f42629e671b8adf4c710c">
          <a:extLst>
            <a:ext uri="{FF2B5EF4-FFF2-40B4-BE49-F238E27FC236}">
              <a16:creationId xmlns:a16="http://schemas.microsoft.com/office/drawing/2014/main" id="{D9C79F93-4FC6-4705-8CDB-A1B537F8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6" name="Picture 0" descr="2e5ac6b6a763499ea0f92b613365a402">
          <a:extLst>
            <a:ext uri="{FF2B5EF4-FFF2-40B4-BE49-F238E27FC236}">
              <a16:creationId xmlns:a16="http://schemas.microsoft.com/office/drawing/2014/main" id="{4EC839D8-0F64-41AE-B041-50241EF4A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27" name="Picture 0" descr="917154e375e546278a759ccc2084e8c3">
          <a:extLst>
            <a:ext uri="{FF2B5EF4-FFF2-40B4-BE49-F238E27FC236}">
              <a16:creationId xmlns:a16="http://schemas.microsoft.com/office/drawing/2014/main" id="{BA3085F6-5036-4658-9B9E-A51DE8F06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0"/>
          <a:ext cx="18478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8" name="Picture 0" descr="509e5f0711e5410e9913082d8651c427">
          <a:extLst>
            <a:ext uri="{FF2B5EF4-FFF2-40B4-BE49-F238E27FC236}">
              <a16:creationId xmlns:a16="http://schemas.microsoft.com/office/drawing/2014/main" id="{BA702AD5-A3D5-46E5-B181-13BA443B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057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29" name="Picture 0" descr="9c8dc854a91a462d9958c0adcef7311f">
          <a:extLst>
            <a:ext uri="{FF2B5EF4-FFF2-40B4-BE49-F238E27FC236}">
              <a16:creationId xmlns:a16="http://schemas.microsoft.com/office/drawing/2014/main" id="{609325EB-3257-4C72-B3DC-63A471EF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057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0" name="Picture 0" descr="d8c900f3fd164be19d461e31d6cc1297">
          <a:extLst>
            <a:ext uri="{FF2B5EF4-FFF2-40B4-BE49-F238E27FC236}">
              <a16:creationId xmlns:a16="http://schemas.microsoft.com/office/drawing/2014/main" id="{19EAA422-9953-4589-919B-86D5683E2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536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1" name="Picture 0" descr="39e0dc3cdd3642548549b766606f9dfb">
          <a:extLst>
            <a:ext uri="{FF2B5EF4-FFF2-40B4-BE49-F238E27FC236}">
              <a16:creationId xmlns:a16="http://schemas.microsoft.com/office/drawing/2014/main" id="{53710092-E67D-481B-B6A7-94CBA4B1A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5364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2" name="Picture 0" descr="f1146ac7b28f42629e671b8adf4c710c">
          <a:extLst>
            <a:ext uri="{FF2B5EF4-FFF2-40B4-BE49-F238E27FC236}">
              <a16:creationId xmlns:a16="http://schemas.microsoft.com/office/drawing/2014/main" id="{31266D76-396F-4AED-BCB5-143117BC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8031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3" name="Picture 0" descr="2e5ac6b6a763499ea0f92b613365a402">
          <a:extLst>
            <a:ext uri="{FF2B5EF4-FFF2-40B4-BE49-F238E27FC236}">
              <a16:creationId xmlns:a16="http://schemas.microsoft.com/office/drawing/2014/main" id="{1A18E37A-BB8E-461B-8A4B-DBBD1DFFA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8031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34" name="Picture 0" descr="917154e375e546278a759ccc2084e8c3">
          <a:extLst>
            <a:ext uri="{FF2B5EF4-FFF2-40B4-BE49-F238E27FC236}">
              <a16:creationId xmlns:a16="http://schemas.microsoft.com/office/drawing/2014/main" id="{30AC1D75-961C-4903-81C9-25E684AA0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248031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5" name="Picture 0" descr="509e5f0711e5410e9913082d8651c427">
          <a:extLst>
            <a:ext uri="{FF2B5EF4-FFF2-40B4-BE49-F238E27FC236}">
              <a16:creationId xmlns:a16="http://schemas.microsoft.com/office/drawing/2014/main" id="{117E764D-883E-48A7-A46F-B49FFCC93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36" name="Picture 0" descr="9c8dc854a91a462d9958c0adcef7311f">
          <a:extLst>
            <a:ext uri="{FF2B5EF4-FFF2-40B4-BE49-F238E27FC236}">
              <a16:creationId xmlns:a16="http://schemas.microsoft.com/office/drawing/2014/main" id="{3DC1FA9D-A241-462B-B706-3F70149AB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7" name="Picture 0">
          <a:extLst>
            <a:ext uri="{FF2B5EF4-FFF2-40B4-BE49-F238E27FC236}">
              <a16:creationId xmlns:a16="http://schemas.microsoft.com/office/drawing/2014/main" id="{63E5183B-CC4A-48D7-8B20-713FDC58D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8" name="Picture 0">
          <a:extLst>
            <a:ext uri="{FF2B5EF4-FFF2-40B4-BE49-F238E27FC236}">
              <a16:creationId xmlns:a16="http://schemas.microsoft.com/office/drawing/2014/main" id="{3DD02BC8-58B6-442B-AC57-213623558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39" name="Picture 0" descr="d8c900f3fd164be19d461e31d6cc1297">
          <a:extLst>
            <a:ext uri="{FF2B5EF4-FFF2-40B4-BE49-F238E27FC236}">
              <a16:creationId xmlns:a16="http://schemas.microsoft.com/office/drawing/2014/main" id="{B8D61A61-E893-4F55-A302-576DBEAE7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83642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1211580</xdr:colOff>
      <xdr:row>0</xdr:row>
      <xdr:rowOff>480060</xdr:rowOff>
    </xdr:to>
    <xdr:pic>
      <xdr:nvPicPr>
        <xdr:cNvPr id="40" name="Picture 0" descr="39e0dc3cdd3642548549b766606f9dfb">
          <a:extLst>
            <a:ext uri="{FF2B5EF4-FFF2-40B4-BE49-F238E27FC236}">
              <a16:creationId xmlns:a16="http://schemas.microsoft.com/office/drawing/2014/main" id="{0561101F-335E-4AAD-9EB7-0EFDA168D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83642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1" name="Picture 0" descr="f1146ac7b28f42629e671b8adf4c710c">
          <a:extLst>
            <a:ext uri="{FF2B5EF4-FFF2-40B4-BE49-F238E27FC236}">
              <a16:creationId xmlns:a16="http://schemas.microsoft.com/office/drawing/2014/main" id="{71CF6452-5899-456E-89E2-0B52AA913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8630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2" name="Picture 0" descr="2e5ac6b6a763499ea0f92b613365a402">
          <a:extLst>
            <a:ext uri="{FF2B5EF4-FFF2-40B4-BE49-F238E27FC236}">
              <a16:creationId xmlns:a16="http://schemas.microsoft.com/office/drawing/2014/main" id="{D837FCEC-B2ED-4E8D-AB1C-42036E42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8630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9</xdr:col>
      <xdr:colOff>1238250</xdr:colOff>
      <xdr:row>0</xdr:row>
      <xdr:rowOff>482600</xdr:rowOff>
    </xdr:to>
    <xdr:pic>
      <xdr:nvPicPr>
        <xdr:cNvPr id="43" name="Picture 0" descr="917154e375e546278a759ccc2084e8c3">
          <a:extLst>
            <a:ext uri="{FF2B5EF4-FFF2-40B4-BE49-F238E27FC236}">
              <a16:creationId xmlns:a16="http://schemas.microsoft.com/office/drawing/2014/main" id="{166968C4-609F-449D-9F4C-E7C8886EF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18630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44" name="Picture 0" descr="509e5f0711e5410e9913082d8651c427">
          <a:extLst>
            <a:ext uri="{FF2B5EF4-FFF2-40B4-BE49-F238E27FC236}">
              <a16:creationId xmlns:a16="http://schemas.microsoft.com/office/drawing/2014/main" id="{BC27AAF7-7ECC-4701-81F8-837CD2B29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1238250</xdr:colOff>
      <xdr:row>0</xdr:row>
      <xdr:rowOff>482600</xdr:rowOff>
    </xdr:to>
    <xdr:pic>
      <xdr:nvPicPr>
        <xdr:cNvPr id="45" name="Picture 0" descr="9c8dc854a91a462d9958c0adcef7311f">
          <a:extLst>
            <a:ext uri="{FF2B5EF4-FFF2-40B4-BE49-F238E27FC236}">
              <a16:creationId xmlns:a16="http://schemas.microsoft.com/office/drawing/2014/main" id="{E1B444CE-A02D-499B-B061-00A84AA32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2382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46" name="Picture 0">
          <a:extLst>
            <a:ext uri="{FF2B5EF4-FFF2-40B4-BE49-F238E27FC236}">
              <a16:creationId xmlns:a16="http://schemas.microsoft.com/office/drawing/2014/main" id="{13AD5CA6-2B25-4620-BB41-C9133B7AB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6248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47" name="Picture 0">
          <a:extLst>
            <a:ext uri="{FF2B5EF4-FFF2-40B4-BE49-F238E27FC236}">
              <a16:creationId xmlns:a16="http://schemas.microsoft.com/office/drawing/2014/main" id="{DCEAA566-7BB8-4E8F-A7EE-A6FD8BB2C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6248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8" name="Picture 0">
          <a:extLst>
            <a:ext uri="{FF2B5EF4-FFF2-40B4-BE49-F238E27FC236}">
              <a16:creationId xmlns:a16="http://schemas.microsoft.com/office/drawing/2014/main" id="{AD3B5E42-D116-4F1F-8FC8-319A62E5A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1"/>
  <sheetViews>
    <sheetView tabSelected="1" zoomScale="130" zoomScaleNormal="130" workbookViewId="0">
      <selection activeCell="A26" sqref="A26"/>
    </sheetView>
  </sheetViews>
  <sheetFormatPr defaultColWidth="9.140625" defaultRowHeight="15" outlineLevelRow="1" x14ac:dyDescent="0.25"/>
  <cols>
    <col min="1" max="1" width="10.28515625" style="7" bestFit="1" customWidth="1"/>
    <col min="2" max="2" width="10.5703125" style="48" bestFit="1" customWidth="1"/>
    <col min="3" max="3" width="8.140625" style="110" bestFit="1" customWidth="1"/>
    <col min="4" max="4" width="11.7109375" style="51" customWidth="1"/>
    <col min="5" max="5" width="9.85546875" style="110" bestFit="1" customWidth="1"/>
    <col min="6" max="6" width="9.140625" style="6"/>
    <col min="7" max="7" width="19" style="6" bestFit="1" customWidth="1"/>
    <col min="8" max="8" width="11.7109375" style="6" customWidth="1"/>
    <col min="9" max="10" width="12.42578125" style="110" customWidth="1"/>
    <col min="11" max="11" width="13" style="110" bestFit="1" customWidth="1"/>
    <col min="12" max="12" width="4.28515625" style="6" customWidth="1"/>
    <col min="13" max="13" width="9.28515625" style="6" bestFit="1" customWidth="1"/>
    <col min="14" max="14" width="10.42578125" style="6" bestFit="1" customWidth="1"/>
    <col min="15" max="15" width="14" style="6" bestFit="1" customWidth="1"/>
    <col min="16" max="16" width="19.7109375" style="110" bestFit="1" customWidth="1"/>
    <col min="17" max="16384" width="9.140625" style="6"/>
  </cols>
  <sheetData>
    <row r="1" spans="1:16" ht="32.25" customHeight="1" x14ac:dyDescent="0.25">
      <c r="A1" s="5" t="s">
        <v>0</v>
      </c>
      <c r="B1" s="47" t="s">
        <v>44</v>
      </c>
      <c r="C1" s="15" t="s">
        <v>1</v>
      </c>
      <c r="D1" s="49" t="s">
        <v>43</v>
      </c>
      <c r="E1" s="16" t="s">
        <v>1</v>
      </c>
      <c r="G1" s="4" t="s">
        <v>2</v>
      </c>
      <c r="H1" s="3">
        <v>44286</v>
      </c>
      <c r="M1" s="115" t="s">
        <v>15</v>
      </c>
      <c r="N1" s="116"/>
      <c r="O1" s="117"/>
    </row>
    <row r="2" spans="1:16" x14ac:dyDescent="0.25">
      <c r="A2" s="7">
        <v>43465</v>
      </c>
      <c r="B2" s="56">
        <v>10000</v>
      </c>
      <c r="C2" s="8"/>
      <c r="D2" s="50">
        <v>10000</v>
      </c>
      <c r="E2" s="8"/>
      <c r="G2" s="9" t="s">
        <v>3</v>
      </c>
      <c r="H2" s="105">
        <v>1.7699999999999999E-4</v>
      </c>
      <c r="I2" s="131"/>
      <c r="J2" s="132"/>
      <c r="K2" s="132"/>
      <c r="M2" s="118" t="s">
        <v>19</v>
      </c>
      <c r="N2" s="119"/>
      <c r="O2" s="120"/>
    </row>
    <row r="3" spans="1:16" x14ac:dyDescent="0.25">
      <c r="A3" s="7">
        <f>EOMONTH(A2,1)</f>
        <v>43496</v>
      </c>
      <c r="B3" s="56">
        <v>10796.3</v>
      </c>
      <c r="C3" s="8">
        <f t="shared" ref="C3:C29" si="0">(B3-B2)/B2</f>
        <v>7.9629999999999923E-2</v>
      </c>
      <c r="D3" s="50">
        <f>D2*(1+E3)</f>
        <v>10106.224958467705</v>
      </c>
      <c r="E3" s="60">
        <v>1.0622495846770441E-2</v>
      </c>
      <c r="G3" s="10" t="s">
        <v>4</v>
      </c>
      <c r="H3" s="11">
        <f>(COUNTA(C3:C304))+I3</f>
        <v>27</v>
      </c>
      <c r="I3" s="24">
        <v>0</v>
      </c>
      <c r="J3" s="12" t="s">
        <v>14</v>
      </c>
      <c r="M3" s="121" t="s">
        <v>16</v>
      </c>
      <c r="N3" s="122"/>
      <c r="O3" s="123"/>
    </row>
    <row r="4" spans="1:16" ht="15.75" thickBot="1" x14ac:dyDescent="0.3">
      <c r="A4" s="7">
        <f t="shared" ref="A4:A29" si="1">EOMONTH(A3,1)</f>
        <v>43524</v>
      </c>
      <c r="B4" s="56">
        <v>11051.82</v>
      </c>
      <c r="C4" s="8">
        <f t="shared" si="0"/>
        <v>2.3667367524059211E-2</v>
      </c>
      <c r="D4" s="50">
        <f t="shared" ref="D4:D29" si="2">D3*(1+E4)</f>
        <v>10100.361575295612</v>
      </c>
      <c r="E4" s="60">
        <v>-5.8017540636468024E-4</v>
      </c>
      <c r="M4" s="124" t="s">
        <v>17</v>
      </c>
      <c r="N4" s="125"/>
      <c r="O4" s="126"/>
    </row>
    <row r="5" spans="1:16" x14ac:dyDescent="0.25">
      <c r="A5" s="7">
        <f t="shared" si="1"/>
        <v>43555</v>
      </c>
      <c r="B5" s="56">
        <v>11146.12</v>
      </c>
      <c r="C5" s="8">
        <f t="shared" si="0"/>
        <v>8.5325312934884118E-3</v>
      </c>
      <c r="D5" s="50">
        <f t="shared" si="2"/>
        <v>10294.2929737125</v>
      </c>
      <c r="E5" s="60">
        <v>1.9200441189276107E-2</v>
      </c>
      <c r="G5" s="10"/>
      <c r="H5" s="35" t="str">
        <f>B1</f>
        <v>EIXIX</v>
      </c>
      <c r="I5" s="36"/>
      <c r="K5" s="6"/>
    </row>
    <row r="6" spans="1:16" x14ac:dyDescent="0.25">
      <c r="A6" s="7">
        <f t="shared" si="1"/>
        <v>43585</v>
      </c>
      <c r="B6" s="56">
        <v>11338.72</v>
      </c>
      <c r="C6" s="8">
        <f t="shared" si="0"/>
        <v>1.7279555576290094E-2</v>
      </c>
      <c r="D6" s="50">
        <f t="shared" si="2"/>
        <v>10296.931496139941</v>
      </c>
      <c r="E6" s="60">
        <v>2.5630924184683046E-4</v>
      </c>
      <c r="G6" s="38" t="s">
        <v>20</v>
      </c>
      <c r="H6" s="42">
        <f>((O31-H2)-H7*(P31-H2))</f>
        <v>8.2896952361682263E-2</v>
      </c>
      <c r="I6" s="41"/>
      <c r="K6" s="6"/>
    </row>
    <row r="7" spans="1:16" x14ac:dyDescent="0.25">
      <c r="A7" s="7">
        <f t="shared" si="1"/>
        <v>43616</v>
      </c>
      <c r="B7" s="56">
        <v>11277.94</v>
      </c>
      <c r="C7" s="8">
        <f t="shared" si="0"/>
        <v>-5.3603934130130064E-3</v>
      </c>
      <c r="D7" s="50">
        <f t="shared" si="2"/>
        <v>10479.722466529858</v>
      </c>
      <c r="E7" s="60">
        <v>1.7751984701310342E-2</v>
      </c>
      <c r="G7" s="38" t="s">
        <v>21</v>
      </c>
      <c r="H7" s="43">
        <f>COVAR(C3:C98,E3:E98)/VAR(E3:E98)</f>
        <v>0.49699955632646248</v>
      </c>
      <c r="I7" s="41"/>
      <c r="K7" s="6"/>
    </row>
    <row r="8" spans="1:16" x14ac:dyDescent="0.25">
      <c r="A8" s="7">
        <f t="shared" si="1"/>
        <v>43646</v>
      </c>
      <c r="B8" s="56">
        <v>11332.2</v>
      </c>
      <c r="C8" s="8">
        <f t="shared" si="0"/>
        <v>4.8111623221971577E-3</v>
      </c>
      <c r="D8" s="50">
        <f t="shared" si="2"/>
        <v>10611.306557216851</v>
      </c>
      <c r="E8" s="60">
        <v>1.2556066356456119E-2</v>
      </c>
      <c r="G8" s="38" t="s">
        <v>251</v>
      </c>
      <c r="H8" s="43">
        <f>RSQ(C3:C98,E3:E98)</f>
        <v>5.1911078772945173E-2</v>
      </c>
      <c r="I8" s="41"/>
      <c r="K8" s="6"/>
    </row>
    <row r="9" spans="1:16" ht="15.75" thickBot="1" x14ac:dyDescent="0.3">
      <c r="A9" s="7">
        <f t="shared" si="1"/>
        <v>43677</v>
      </c>
      <c r="B9" s="56">
        <v>11413.88</v>
      </c>
      <c r="C9" s="8">
        <f t="shared" si="0"/>
        <v>7.2077796014894252E-3</v>
      </c>
      <c r="D9" s="50">
        <f t="shared" si="2"/>
        <v>10634.662366852343</v>
      </c>
      <c r="E9" s="60">
        <v>2.2010305243331807E-3</v>
      </c>
      <c r="I9" s="41"/>
    </row>
    <row r="10" spans="1:16" x14ac:dyDescent="0.25">
      <c r="A10" s="7">
        <f t="shared" si="1"/>
        <v>43708</v>
      </c>
      <c r="B10" s="56">
        <v>11431.49</v>
      </c>
      <c r="C10" s="8">
        <f t="shared" si="0"/>
        <v>1.5428583444017795E-3</v>
      </c>
      <c r="D10" s="50">
        <f t="shared" si="2"/>
        <v>10910.241375940588</v>
      </c>
      <c r="E10" s="60">
        <v>2.5913282395048975E-2</v>
      </c>
      <c r="G10" s="1" t="s">
        <v>8</v>
      </c>
      <c r="H10" s="13" t="str">
        <f>M11</f>
        <v>QTD</v>
      </c>
      <c r="I10" s="13" t="str">
        <f>M12</f>
        <v>YTD</v>
      </c>
      <c r="J10" s="13" t="str">
        <f>M13</f>
        <v>1YR</v>
      </c>
      <c r="K10" s="64" t="s">
        <v>111</v>
      </c>
      <c r="M10" s="17"/>
      <c r="N10" s="18"/>
      <c r="O10" s="37" t="str">
        <f>B1</f>
        <v>EIXIX</v>
      </c>
      <c r="P10" s="39" t="str">
        <f>D1</f>
        <v>Barclays Agg</v>
      </c>
    </row>
    <row r="11" spans="1:16" x14ac:dyDescent="0.25">
      <c r="A11" s="7">
        <f t="shared" si="1"/>
        <v>43738</v>
      </c>
      <c r="B11" s="56">
        <v>11512.48</v>
      </c>
      <c r="C11" s="8">
        <f t="shared" si="0"/>
        <v>7.0848157151867149E-3</v>
      </c>
      <c r="D11" s="50">
        <f t="shared" si="2"/>
        <v>10852.145021010461</v>
      </c>
      <c r="E11" s="60">
        <v>-5.3249376368741386E-3</v>
      </c>
      <c r="G11" s="2" t="s">
        <v>35</v>
      </c>
      <c r="H11" s="26">
        <f>H18*100</f>
        <v>1.9300000000000002</v>
      </c>
      <c r="I11" s="26">
        <f t="shared" ref="I11:K11" si="3">I18*100</f>
        <v>1.9300000000000002</v>
      </c>
      <c r="J11" s="26">
        <f>IFERROR(J18*100,"n/a")</f>
        <v>16.101228681459748</v>
      </c>
      <c r="K11" s="26">
        <f t="shared" si="3"/>
        <v>11.08</v>
      </c>
      <c r="M11" s="19" t="s">
        <v>45</v>
      </c>
      <c r="N11" s="14">
        <f>EOMONTH($H$1,-3)</f>
        <v>44196</v>
      </c>
      <c r="O11" s="51">
        <f t="shared" ref="O11:O18" si="4">SUMIF($A$2:$A$311,$N11,$B$2:$B$311)</f>
        <v>12421</v>
      </c>
      <c r="P11" s="52">
        <f t="shared" ref="P11:P18" si="5">SUMIF($A$2:$A$311,$N11,$D$2:$D$311)</f>
        <v>11687.774846086195</v>
      </c>
    </row>
    <row r="12" spans="1:16" x14ac:dyDescent="0.25">
      <c r="A12" s="7">
        <f t="shared" si="1"/>
        <v>43769</v>
      </c>
      <c r="B12" s="56">
        <v>11586</v>
      </c>
      <c r="C12" s="8">
        <f t="shared" si="0"/>
        <v>6.3861131571998769E-3</v>
      </c>
      <c r="D12" s="50">
        <f t="shared" si="2"/>
        <v>10884.833382194865</v>
      </c>
      <c r="E12" s="60">
        <v>3.0121566861773807E-3</v>
      </c>
      <c r="G12" s="2" t="s">
        <v>9</v>
      </c>
      <c r="H12" s="26">
        <f t="shared" ref="H12:K15" si="6">H19*100</f>
        <v>1.79</v>
      </c>
      <c r="I12" s="26">
        <f t="shared" si="6"/>
        <v>1.79</v>
      </c>
      <c r="J12" s="26">
        <f t="shared" ref="J12:J15" si="7">IFERROR(J19*100,"n/a")</f>
        <v>15.73</v>
      </c>
      <c r="K12" s="26">
        <f t="shared" si="6"/>
        <v>10.77</v>
      </c>
      <c r="M12" s="19" t="s">
        <v>46</v>
      </c>
      <c r="N12" s="61">
        <v>44196</v>
      </c>
      <c r="O12" s="51">
        <f t="shared" si="4"/>
        <v>12421</v>
      </c>
      <c r="P12" s="52">
        <f t="shared" si="5"/>
        <v>11687.774846086195</v>
      </c>
    </row>
    <row r="13" spans="1:16" x14ac:dyDescent="0.25">
      <c r="A13" s="7">
        <f t="shared" si="1"/>
        <v>43799</v>
      </c>
      <c r="B13" s="56">
        <v>11641</v>
      </c>
      <c r="C13" s="8">
        <f t="shared" si="0"/>
        <v>4.7471085793198689E-3</v>
      </c>
      <c r="D13" s="50">
        <f t="shared" si="2"/>
        <v>10879.26316818138</v>
      </c>
      <c r="E13" s="60">
        <v>-5.1174086160998833E-4</v>
      </c>
      <c r="G13" s="2" t="s">
        <v>10</v>
      </c>
      <c r="H13" s="26">
        <f t="shared" si="6"/>
        <v>1.63</v>
      </c>
      <c r="I13" s="26">
        <f t="shared" si="6"/>
        <v>1.63</v>
      </c>
      <c r="J13" s="26">
        <f t="shared" si="7"/>
        <v>14.92</v>
      </c>
      <c r="K13" s="26">
        <f t="shared" si="6"/>
        <v>9.94</v>
      </c>
      <c r="M13" s="19" t="s">
        <v>12</v>
      </c>
      <c r="N13" s="14">
        <f>EOMONTH($H$1,-12)</f>
        <v>43921</v>
      </c>
      <c r="O13" s="51">
        <f t="shared" si="4"/>
        <v>10906</v>
      </c>
      <c r="P13" s="52">
        <f t="shared" si="5"/>
        <v>11213.964624254866</v>
      </c>
    </row>
    <row r="14" spans="1:16" x14ac:dyDescent="0.25">
      <c r="A14" s="7">
        <f t="shared" si="1"/>
        <v>43830</v>
      </c>
      <c r="B14" s="56">
        <v>11700</v>
      </c>
      <c r="C14" s="8">
        <f t="shared" si="0"/>
        <v>5.0682931019671853E-3</v>
      </c>
      <c r="D14" s="50">
        <f t="shared" si="2"/>
        <v>10871.689631584095</v>
      </c>
      <c r="E14" s="60">
        <v>-6.9614425905561994E-4</v>
      </c>
      <c r="G14" s="2" t="s">
        <v>11</v>
      </c>
      <c r="H14" s="26">
        <f t="shared" si="6"/>
        <v>-4.08</v>
      </c>
      <c r="I14" s="26">
        <f t="shared" si="6"/>
        <v>-4.08</v>
      </c>
      <c r="J14" s="26">
        <f t="shared" si="7"/>
        <v>9.09</v>
      </c>
      <c r="K14" s="26">
        <f t="shared" si="6"/>
        <v>7.89</v>
      </c>
      <c r="M14" s="19" t="s">
        <v>22</v>
      </c>
      <c r="N14" s="14">
        <f>EOMONTH($H$1,-24)</f>
        <v>43555</v>
      </c>
      <c r="O14" s="51">
        <f t="shared" si="4"/>
        <v>11146.12</v>
      </c>
      <c r="P14" s="52">
        <f t="shared" si="5"/>
        <v>10294.2929737125</v>
      </c>
    </row>
    <row r="15" spans="1:16" x14ac:dyDescent="0.25">
      <c r="A15" s="7">
        <f t="shared" si="1"/>
        <v>43861</v>
      </c>
      <c r="B15" s="56">
        <v>11833</v>
      </c>
      <c r="C15" s="8">
        <f t="shared" si="0"/>
        <v>1.1367521367521368E-2</v>
      </c>
      <c r="D15" s="50">
        <f t="shared" si="2"/>
        <v>11080.914687774852</v>
      </c>
      <c r="E15" s="60">
        <v>1.9244943820224902E-2</v>
      </c>
      <c r="G15" s="33" t="str">
        <f>P10</f>
        <v>Barclays Agg</v>
      </c>
      <c r="H15" s="27">
        <f>H22*100</f>
        <v>-3.3724634409411305</v>
      </c>
      <c r="I15" s="27">
        <f t="shared" si="6"/>
        <v>-3.3724634409411305</v>
      </c>
      <c r="J15" s="26">
        <f t="shared" si="7"/>
        <v>0.71022417812246752</v>
      </c>
      <c r="K15" s="27">
        <f t="shared" si="6"/>
        <v>5.56</v>
      </c>
      <c r="M15" s="19" t="s">
        <v>33</v>
      </c>
      <c r="N15" s="14">
        <f>EOMONTH($H$1,-36)</f>
        <v>43190</v>
      </c>
      <c r="O15" s="51">
        <f t="shared" si="4"/>
        <v>0</v>
      </c>
      <c r="P15" s="52">
        <f t="shared" si="5"/>
        <v>0</v>
      </c>
    </row>
    <row r="16" spans="1:16" x14ac:dyDescent="0.25">
      <c r="A16" s="7">
        <f t="shared" si="1"/>
        <v>43890</v>
      </c>
      <c r="B16" s="56">
        <v>11892</v>
      </c>
      <c r="C16" s="8">
        <f t="shared" si="0"/>
        <v>4.9860559452378937E-3</v>
      </c>
      <c r="D16" s="50">
        <f t="shared" si="2"/>
        <v>11280.367438678788</v>
      </c>
      <c r="E16" s="60">
        <v>1.7999664876400923E-2</v>
      </c>
      <c r="M16" s="19" t="s">
        <v>39</v>
      </c>
      <c r="N16" s="14">
        <f>EOMONTH($H$1,-60)</f>
        <v>42460</v>
      </c>
      <c r="O16" s="51">
        <f t="shared" si="4"/>
        <v>0</v>
      </c>
      <c r="P16" s="52">
        <f t="shared" si="5"/>
        <v>0</v>
      </c>
    </row>
    <row r="17" spans="1:16" x14ac:dyDescent="0.25">
      <c r="A17" s="7">
        <f t="shared" si="1"/>
        <v>43921</v>
      </c>
      <c r="B17" s="56">
        <v>10906</v>
      </c>
      <c r="C17" s="8">
        <f t="shared" si="0"/>
        <v>-8.2912882610158084E-2</v>
      </c>
      <c r="D17" s="50">
        <f t="shared" si="2"/>
        <v>11213.964624254866</v>
      </c>
      <c r="E17" s="60">
        <v>-5.8865825767550062E-3</v>
      </c>
      <c r="G17" s="28"/>
      <c r="H17" s="29" t="str">
        <f>H10</f>
        <v>QTD</v>
      </c>
      <c r="I17" s="29" t="str">
        <f>I10</f>
        <v>YTD</v>
      </c>
      <c r="J17" s="29" t="str">
        <f>J10</f>
        <v>1YR</v>
      </c>
      <c r="K17" s="29" t="str">
        <f>K10</f>
        <v>Since Inception</v>
      </c>
      <c r="M17" s="19" t="s">
        <v>5</v>
      </c>
      <c r="N17" s="14">
        <f>A2</f>
        <v>43465</v>
      </c>
      <c r="O17" s="51">
        <f t="shared" si="4"/>
        <v>10000</v>
      </c>
      <c r="P17" s="52">
        <f t="shared" si="5"/>
        <v>10000</v>
      </c>
    </row>
    <row r="18" spans="1:16" ht="15.75" thickBot="1" x14ac:dyDescent="0.3">
      <c r="A18" s="7">
        <f t="shared" si="1"/>
        <v>43951</v>
      </c>
      <c r="B18" s="98">
        <v>11284</v>
      </c>
      <c r="C18" s="8">
        <f t="shared" si="0"/>
        <v>3.4659820282413351E-2</v>
      </c>
      <c r="D18" s="50">
        <f t="shared" si="2"/>
        <v>11413.319652105934</v>
      </c>
      <c r="E18" s="60">
        <v>1.7777390470795629E-2</v>
      </c>
      <c r="G18" s="2" t="s">
        <v>35</v>
      </c>
      <c r="H18" s="88">
        <v>1.9300000000000001E-2</v>
      </c>
      <c r="I18" s="88">
        <v>1.9300000000000001E-2</v>
      </c>
      <c r="J18" s="34">
        <f>O23</f>
        <v>0.16101228681459748</v>
      </c>
      <c r="K18" s="88">
        <v>0.1108</v>
      </c>
      <c r="M18" s="20" t="s">
        <v>6</v>
      </c>
      <c r="N18" s="21">
        <f>H1</f>
        <v>44286</v>
      </c>
      <c r="O18" s="53">
        <f t="shared" si="4"/>
        <v>12662</v>
      </c>
      <c r="P18" s="54">
        <f t="shared" si="5"/>
        <v>11293.608912342424</v>
      </c>
    </row>
    <row r="19" spans="1:16" ht="15.75" thickBot="1" x14ac:dyDescent="0.3">
      <c r="A19" s="7">
        <f t="shared" si="1"/>
        <v>43982</v>
      </c>
      <c r="B19" s="98">
        <v>11656</v>
      </c>
      <c r="C19" s="8">
        <f t="shared" si="0"/>
        <v>3.2967032967032968E-2</v>
      </c>
      <c r="D19" s="50">
        <f t="shared" si="2"/>
        <v>11466.432131339785</v>
      </c>
      <c r="E19" s="60">
        <v>4.6535522400839024E-3</v>
      </c>
      <c r="G19" s="2" t="s">
        <v>9</v>
      </c>
      <c r="H19" s="88">
        <v>1.7899999999999999E-2</v>
      </c>
      <c r="I19" s="88">
        <v>1.7899999999999999E-2</v>
      </c>
      <c r="J19" s="88">
        <v>0.1573</v>
      </c>
      <c r="K19" s="88">
        <v>0.1077</v>
      </c>
    </row>
    <row r="20" spans="1:16" x14ac:dyDescent="0.25">
      <c r="A20" s="7">
        <f t="shared" si="1"/>
        <v>44012</v>
      </c>
      <c r="B20" s="98">
        <v>11891</v>
      </c>
      <c r="C20" s="8">
        <f t="shared" si="0"/>
        <v>2.0161290322580645E-2</v>
      </c>
      <c r="D20" s="50">
        <f t="shared" si="2"/>
        <v>11538.698328935801</v>
      </c>
      <c r="E20" s="60">
        <v>6.302413581509736E-3</v>
      </c>
      <c r="G20" s="2" t="s">
        <v>10</v>
      </c>
      <c r="H20" s="88">
        <v>1.6299999999999999E-2</v>
      </c>
      <c r="I20" s="88">
        <v>1.6299999999999999E-2</v>
      </c>
      <c r="J20" s="88">
        <v>0.1492</v>
      </c>
      <c r="K20" s="88">
        <v>9.9400000000000002E-2</v>
      </c>
      <c r="M20" s="133"/>
      <c r="N20" s="134"/>
      <c r="O20" s="99" t="str">
        <f>O10</f>
        <v>EIXIX</v>
      </c>
      <c r="P20" s="100" t="str">
        <f>P10</f>
        <v>Barclays Agg</v>
      </c>
    </row>
    <row r="21" spans="1:16" x14ac:dyDescent="0.25">
      <c r="A21" s="7">
        <f t="shared" si="1"/>
        <v>44043</v>
      </c>
      <c r="B21" s="98">
        <v>12054</v>
      </c>
      <c r="C21" s="8">
        <f t="shared" si="0"/>
        <v>1.3707846270288454E-2</v>
      </c>
      <c r="D21" s="50">
        <f t="shared" si="2"/>
        <v>11711.032932668822</v>
      </c>
      <c r="E21" s="60">
        <v>1.4935359155794359E-2</v>
      </c>
      <c r="G21" s="2" t="s">
        <v>11</v>
      </c>
      <c r="H21" s="88">
        <v>-4.0800000000000003E-2</v>
      </c>
      <c r="I21" s="88">
        <v>-4.0800000000000003E-2</v>
      </c>
      <c r="J21" s="88">
        <v>9.0899999999999995E-2</v>
      </c>
      <c r="K21" s="88">
        <v>7.8899999999999998E-2</v>
      </c>
      <c r="M21" s="129" t="s">
        <v>45</v>
      </c>
      <c r="N21" s="130"/>
      <c r="O21" s="101">
        <f>($O$18-O11)/O11</f>
        <v>1.9402624587392319E-2</v>
      </c>
      <c r="P21" s="102">
        <f>($P$18-P11)/P11</f>
        <v>-3.3724634409411307E-2</v>
      </c>
    </row>
    <row r="22" spans="1:16" x14ac:dyDescent="0.25">
      <c r="A22" s="7">
        <f t="shared" si="1"/>
        <v>44074</v>
      </c>
      <c r="B22" s="98">
        <v>12150</v>
      </c>
      <c r="C22" s="8">
        <f t="shared" si="0"/>
        <v>7.9641612742658036E-3</v>
      </c>
      <c r="D22" s="50">
        <f t="shared" si="2"/>
        <v>11616.485879018865</v>
      </c>
      <c r="E22" s="60">
        <v>-8.0733317200578636E-3</v>
      </c>
      <c r="G22" s="33" t="str">
        <f>P20</f>
        <v>Barclays Agg</v>
      </c>
      <c r="H22" s="34">
        <f>P21</f>
        <v>-3.3724634409411307E-2</v>
      </c>
      <c r="I22" s="34">
        <f>P22</f>
        <v>-3.3724634409411307E-2</v>
      </c>
      <c r="J22" s="34">
        <f>P23</f>
        <v>7.1022417812246757E-3</v>
      </c>
      <c r="K22" s="88">
        <v>5.5599999999999997E-2</v>
      </c>
      <c r="M22" s="129" t="s">
        <v>46</v>
      </c>
      <c r="N22" s="130"/>
      <c r="O22" s="101">
        <f>($O$18-O12)/O12</f>
        <v>1.9402624587392319E-2</v>
      </c>
      <c r="P22" s="102">
        <f>($P$18-P12)/P12</f>
        <v>-3.3724634409411307E-2</v>
      </c>
    </row>
    <row r="23" spans="1:16" x14ac:dyDescent="0.25">
      <c r="A23" s="7">
        <f t="shared" si="1"/>
        <v>44104</v>
      </c>
      <c r="B23" s="98">
        <v>12268</v>
      </c>
      <c r="C23" s="8">
        <f t="shared" si="0"/>
        <v>9.7119341563786012E-3</v>
      </c>
      <c r="D23" s="50">
        <f t="shared" si="2"/>
        <v>11610.133880582434</v>
      </c>
      <c r="E23" s="60">
        <v>-5.4680894915926093E-4</v>
      </c>
      <c r="K23" s="6"/>
      <c r="M23" s="129" t="s">
        <v>12</v>
      </c>
      <c r="N23" s="130"/>
      <c r="O23" s="101">
        <f>($O$18-O13)/O13</f>
        <v>0.16101228681459748</v>
      </c>
      <c r="P23" s="102">
        <f>($P$18-P13)/P13</f>
        <v>7.1022417812246757E-3</v>
      </c>
    </row>
    <row r="24" spans="1:16" x14ac:dyDescent="0.25">
      <c r="A24" s="7">
        <f t="shared" si="1"/>
        <v>44135</v>
      </c>
      <c r="B24" s="98">
        <v>12302</v>
      </c>
      <c r="C24" s="8">
        <f t="shared" si="0"/>
        <v>2.7714378871861755E-3</v>
      </c>
      <c r="D24" s="50">
        <f t="shared" si="2"/>
        <v>11558.291801035868</v>
      </c>
      <c r="E24" s="60">
        <v>-4.465243905005245E-3</v>
      </c>
      <c r="G24" s="13" t="s">
        <v>36</v>
      </c>
      <c r="H24" s="57" t="s">
        <v>41</v>
      </c>
      <c r="I24" s="57" t="s">
        <v>42</v>
      </c>
      <c r="K24" s="6"/>
      <c r="M24" s="129" t="str">
        <f>M14</f>
        <v>2YR</v>
      </c>
      <c r="N24" s="130"/>
      <c r="O24" s="101">
        <f>O18/O14-1</f>
        <v>0.1360006890290073</v>
      </c>
      <c r="P24" s="102">
        <f>P18/P14-1</f>
        <v>9.7074752115738017E-2</v>
      </c>
    </row>
    <row r="25" spans="1:16" x14ac:dyDescent="0.25">
      <c r="A25" s="7">
        <f t="shared" si="1"/>
        <v>44165</v>
      </c>
      <c r="B25" s="98">
        <v>12397</v>
      </c>
      <c r="C25" s="8">
        <f t="shared" si="0"/>
        <v>7.722321573727849E-3</v>
      </c>
      <c r="D25" s="50">
        <f t="shared" si="2"/>
        <v>11671.699403889381</v>
      </c>
      <c r="E25" s="60">
        <v>9.8117961378469953E-3</v>
      </c>
      <c r="G25" s="2" t="s">
        <v>35</v>
      </c>
      <c r="H25" s="106">
        <v>5.4100000000000002E-2</v>
      </c>
      <c r="I25" s="106">
        <v>5.1400000000000001E-2</v>
      </c>
      <c r="K25" s="6"/>
      <c r="M25" s="129" t="s">
        <v>23</v>
      </c>
      <c r="N25" s="130"/>
      <c r="O25" s="101">
        <f>(1+O24)^(12/24)-1</f>
        <v>6.5833330792862466E-2</v>
      </c>
      <c r="P25" s="102">
        <f>(1+P24)^(12/24)-1</f>
        <v>4.7413362582193752E-2</v>
      </c>
    </row>
    <row r="26" spans="1:16" x14ac:dyDescent="0.25">
      <c r="A26" s="7">
        <f t="shared" si="1"/>
        <v>44196</v>
      </c>
      <c r="B26" s="98">
        <v>12421</v>
      </c>
      <c r="C26" s="8">
        <f t="shared" si="0"/>
        <v>1.9359522465112527E-3</v>
      </c>
      <c r="D26" s="50">
        <f t="shared" si="2"/>
        <v>11687.774846086195</v>
      </c>
      <c r="E26" s="60">
        <v>1.3773009088511312E-3</v>
      </c>
      <c r="G26" s="2" t="s">
        <v>9</v>
      </c>
      <c r="H26" s="106">
        <v>4.9000000000000002E-2</v>
      </c>
      <c r="I26" s="106">
        <v>4.6399999999999997E-2</v>
      </c>
      <c r="K26" s="6"/>
      <c r="M26" s="129" t="str">
        <f>M15</f>
        <v>3YR</v>
      </c>
      <c r="N26" s="130"/>
      <c r="O26" s="101" t="e">
        <f>O18/O15-1</f>
        <v>#DIV/0!</v>
      </c>
      <c r="P26" s="102" t="e">
        <f>P18/P15-1</f>
        <v>#DIV/0!</v>
      </c>
    </row>
    <row r="27" spans="1:16" x14ac:dyDescent="0.25">
      <c r="A27" s="7">
        <f t="shared" si="1"/>
        <v>44227</v>
      </c>
      <c r="B27" s="98">
        <v>12522</v>
      </c>
      <c r="C27" s="8">
        <f t="shared" si="0"/>
        <v>8.131390387247403E-3</v>
      </c>
      <c r="D27" s="50">
        <f t="shared" si="2"/>
        <v>11603.977328251738</v>
      </c>
      <c r="E27" s="60">
        <v>-7.1696724943771661E-3</v>
      </c>
      <c r="G27" s="2" t="s">
        <v>10</v>
      </c>
      <c r="H27" s="106">
        <v>4.3900000000000002E-2</v>
      </c>
      <c r="I27" s="106">
        <v>4.1200000000000001E-2</v>
      </c>
      <c r="J27" s="8"/>
      <c r="K27" s="25"/>
      <c r="M27" s="129" t="s">
        <v>34</v>
      </c>
      <c r="N27" s="130"/>
      <c r="O27" s="101" t="e">
        <f>(1+O26)^(12/36)-1</f>
        <v>#DIV/0!</v>
      </c>
      <c r="P27" s="102" t="e">
        <f>(1+P26)^(12/36)-1</f>
        <v>#DIV/0!</v>
      </c>
    </row>
    <row r="28" spans="1:16" outlineLevel="1" x14ac:dyDescent="0.25">
      <c r="A28" s="7">
        <f t="shared" si="1"/>
        <v>44255</v>
      </c>
      <c r="B28" s="98">
        <v>12576</v>
      </c>
      <c r="C28" s="8">
        <f t="shared" si="0"/>
        <v>4.3124101581217059E-3</v>
      </c>
      <c r="D28" s="50">
        <f t="shared" si="2"/>
        <v>11436.431154109257</v>
      </c>
      <c r="E28" s="60">
        <v>-1.4438685064866674E-2</v>
      </c>
      <c r="I28" s="8"/>
      <c r="J28" s="8"/>
      <c r="K28" s="25"/>
      <c r="M28" s="129" t="str">
        <f>M16</f>
        <v>5YR</v>
      </c>
      <c r="N28" s="130"/>
      <c r="O28" s="101" t="e">
        <f>O18/O16-1</f>
        <v>#DIV/0!</v>
      </c>
      <c r="P28" s="102" t="e">
        <f>P18/P16-1</f>
        <v>#DIV/0!</v>
      </c>
    </row>
    <row r="29" spans="1:16" outlineLevel="1" x14ac:dyDescent="0.25">
      <c r="A29" s="7">
        <f t="shared" si="1"/>
        <v>44286</v>
      </c>
      <c r="B29" s="98">
        <v>12662</v>
      </c>
      <c r="C29" s="8">
        <f t="shared" si="0"/>
        <v>6.8384223918575068E-3</v>
      </c>
      <c r="D29" s="50">
        <f t="shared" si="2"/>
        <v>11293.608912342424</v>
      </c>
      <c r="E29" s="60">
        <v>-1.2488357586581067E-2</v>
      </c>
      <c r="G29" s="10"/>
      <c r="H29" s="35" t="str">
        <f>B1</f>
        <v>EIXIX</v>
      </c>
      <c r="I29" s="65" t="str">
        <f>D1</f>
        <v>Barclays Agg</v>
      </c>
      <c r="K29" s="6"/>
      <c r="M29" s="129" t="s">
        <v>40</v>
      </c>
      <c r="N29" s="130"/>
      <c r="O29" s="101" t="e">
        <f>(1+O28)^(1/5)-1</f>
        <v>#DIV/0!</v>
      </c>
      <c r="P29" s="102" t="e">
        <f>(1+P28)^(1/5)-1</f>
        <v>#DIV/0!</v>
      </c>
    </row>
    <row r="30" spans="1:16" outlineLevel="1" x14ac:dyDescent="0.25">
      <c r="B30" s="55"/>
      <c r="C30" s="8"/>
      <c r="D30" s="50"/>
      <c r="E30" s="8"/>
      <c r="G30" s="38" t="s">
        <v>112</v>
      </c>
      <c r="H30" s="42">
        <f>K18</f>
        <v>0.1108</v>
      </c>
      <c r="I30" s="66">
        <f>K22</f>
        <v>5.5599999999999997E-2</v>
      </c>
      <c r="J30" s="6"/>
      <c r="K30" s="6"/>
      <c r="M30" s="129" t="s">
        <v>13</v>
      </c>
      <c r="N30" s="130"/>
      <c r="O30" s="101">
        <f>($O$18-O17)/O17</f>
        <v>0.26619999999999999</v>
      </c>
      <c r="P30" s="102">
        <f>($P$18-P17)/P17</f>
        <v>0.12936089123424244</v>
      </c>
    </row>
    <row r="31" spans="1:16" ht="15.75" outlineLevel="1" thickBot="1" x14ac:dyDescent="0.3">
      <c r="B31" s="55"/>
      <c r="C31" s="8"/>
      <c r="D31" s="50"/>
      <c r="E31" s="8"/>
      <c r="G31" s="38" t="s">
        <v>113</v>
      </c>
      <c r="H31" s="42">
        <f>IF($H$3&gt;12,O31,"n/a")</f>
        <v>0.11059721956495094</v>
      </c>
      <c r="I31" s="66">
        <f>IF($H$3&gt;12,P31,"n/a")</f>
        <v>5.555585668692542E-2</v>
      </c>
      <c r="J31" s="44"/>
      <c r="K31" s="44"/>
      <c r="M31" s="127" t="s">
        <v>7</v>
      </c>
      <c r="N31" s="128"/>
      <c r="O31" s="103">
        <f>(O18/O17)^(12/$H$3)-1</f>
        <v>0.11059721956495094</v>
      </c>
      <c r="P31" s="104">
        <f>(P18/P17)^(12/$H$3)-1</f>
        <v>5.555585668692542E-2</v>
      </c>
    </row>
    <row r="32" spans="1:16" outlineLevel="1" x14ac:dyDescent="0.25">
      <c r="B32" s="55"/>
      <c r="C32" s="8"/>
      <c r="D32" s="50"/>
      <c r="E32" s="8"/>
      <c r="G32" s="38" t="s">
        <v>114</v>
      </c>
      <c r="H32" s="71">
        <f>STDEV(C3:C29)*SQRT(12)</f>
        <v>8.4764602381941445E-2</v>
      </c>
      <c r="I32" s="72">
        <f>STDEV(E3:E29)*SQRT(12)</f>
        <v>3.7419513685073409E-2</v>
      </c>
      <c r="J32" s="94" t="s">
        <v>252</v>
      </c>
      <c r="K32" s="22"/>
      <c r="P32" s="40"/>
    </row>
    <row r="33" spans="2:11" outlineLevel="1" x14ac:dyDescent="0.25">
      <c r="B33" s="55"/>
      <c r="C33" s="8"/>
      <c r="D33" s="50"/>
      <c r="E33" s="8"/>
      <c r="G33" s="38" t="s">
        <v>115</v>
      </c>
      <c r="H33" s="73">
        <f>H30/H32</f>
        <v>1.3071494100891958</v>
      </c>
      <c r="I33" s="74">
        <f>I30/I32</f>
        <v>1.4858557614600629</v>
      </c>
      <c r="J33" s="22"/>
      <c r="K33" s="22"/>
    </row>
    <row r="34" spans="2:11" outlineLevel="1" x14ac:dyDescent="0.25">
      <c r="B34" s="55"/>
      <c r="C34" s="8"/>
      <c r="D34" s="50"/>
      <c r="E34" s="8"/>
      <c r="G34" s="38" t="s">
        <v>21</v>
      </c>
      <c r="H34" s="42" t="str">
        <f>IF($H$3&gt;36,H7,"n/a")</f>
        <v>n/a</v>
      </c>
      <c r="I34" s="66" t="s">
        <v>117</v>
      </c>
      <c r="J34" s="22"/>
      <c r="K34" s="22"/>
    </row>
    <row r="35" spans="2:11" outlineLevel="1" x14ac:dyDescent="0.25">
      <c r="B35" s="55"/>
      <c r="C35" s="8"/>
      <c r="D35" s="50"/>
      <c r="E35" s="8"/>
      <c r="G35" s="38" t="s">
        <v>116</v>
      </c>
      <c r="H35" s="42" t="str">
        <f>IF($H$3&gt;36,H8,"n/a")</f>
        <v>n/a</v>
      </c>
      <c r="I35" s="66" t="s">
        <v>117</v>
      </c>
      <c r="J35" s="22"/>
      <c r="K35" s="22"/>
    </row>
    <row r="36" spans="2:11" outlineLevel="1" x14ac:dyDescent="0.25">
      <c r="B36" s="55"/>
      <c r="C36" s="8"/>
      <c r="D36" s="50"/>
      <c r="E36" s="8"/>
      <c r="H36" s="22"/>
      <c r="I36" s="22"/>
      <c r="J36" s="22"/>
      <c r="K36" s="22"/>
    </row>
    <row r="37" spans="2:11" outlineLevel="1" x14ac:dyDescent="0.25">
      <c r="B37" s="55"/>
      <c r="C37" s="8"/>
      <c r="D37" s="50"/>
      <c r="E37" s="8"/>
      <c r="H37" s="22"/>
      <c r="I37" s="22"/>
      <c r="J37" s="22"/>
      <c r="K37" s="22"/>
    </row>
    <row r="38" spans="2:11" outlineLevel="1" x14ac:dyDescent="0.25">
      <c r="B38" s="55"/>
      <c r="C38" s="8"/>
      <c r="D38" s="50"/>
      <c r="E38" s="8"/>
      <c r="H38" s="22"/>
      <c r="I38" s="22"/>
      <c r="J38" s="22"/>
      <c r="K38" s="22"/>
    </row>
    <row r="39" spans="2:11" outlineLevel="1" x14ac:dyDescent="0.25">
      <c r="B39" s="55"/>
      <c r="C39" s="8"/>
      <c r="D39" s="50"/>
      <c r="E39" s="8"/>
      <c r="H39" s="22"/>
      <c r="I39" s="22"/>
      <c r="J39" s="22"/>
      <c r="K39" s="22"/>
    </row>
    <row r="40" spans="2:11" outlineLevel="1" x14ac:dyDescent="0.25">
      <c r="B40" s="55"/>
      <c r="C40" s="8"/>
      <c r="D40" s="50"/>
      <c r="E40" s="8"/>
      <c r="H40" s="22"/>
      <c r="I40" s="22"/>
      <c r="J40" s="22"/>
      <c r="K40" s="22"/>
    </row>
    <row r="41" spans="2:11" outlineLevel="1" x14ac:dyDescent="0.25">
      <c r="B41" s="55"/>
      <c r="C41" s="8"/>
      <c r="D41" s="50"/>
      <c r="E41" s="8"/>
      <c r="H41" s="22"/>
      <c r="I41" s="22"/>
      <c r="J41" s="22"/>
      <c r="K41" s="22"/>
    </row>
    <row r="42" spans="2:11" outlineLevel="1" x14ac:dyDescent="0.25">
      <c r="B42" s="55"/>
      <c r="C42" s="8"/>
      <c r="D42" s="50"/>
      <c r="E42" s="8"/>
      <c r="H42" s="22"/>
      <c r="I42" s="23"/>
      <c r="J42" s="23"/>
      <c r="K42" s="23"/>
    </row>
    <row r="43" spans="2:11" outlineLevel="1" x14ac:dyDescent="0.25">
      <c r="B43" s="55"/>
      <c r="C43" s="8"/>
      <c r="D43" s="50"/>
      <c r="E43" s="8"/>
      <c r="H43" s="22"/>
      <c r="I43" s="23"/>
      <c r="J43" s="23"/>
      <c r="K43" s="23"/>
    </row>
    <row r="44" spans="2:11" outlineLevel="1" x14ac:dyDescent="0.25">
      <c r="B44" s="55"/>
      <c r="C44" s="8"/>
      <c r="D44" s="50"/>
      <c r="E44" s="8"/>
      <c r="H44" s="22"/>
      <c r="I44" s="23"/>
      <c r="J44" s="23"/>
      <c r="K44" s="23"/>
    </row>
    <row r="45" spans="2:11" outlineLevel="1" x14ac:dyDescent="0.25">
      <c r="B45" s="55"/>
      <c r="C45" s="8"/>
      <c r="D45" s="50"/>
      <c r="E45" s="8"/>
      <c r="H45" s="22"/>
      <c r="I45" s="23"/>
      <c r="J45" s="23"/>
      <c r="K45" s="23"/>
    </row>
    <row r="46" spans="2:11" outlineLevel="1" x14ac:dyDescent="0.25">
      <c r="B46" s="55"/>
      <c r="C46" s="8"/>
      <c r="D46" s="50"/>
      <c r="E46" s="8"/>
      <c r="H46" s="22"/>
      <c r="I46" s="23"/>
      <c r="J46" s="23"/>
      <c r="K46" s="23"/>
    </row>
    <row r="47" spans="2:11" outlineLevel="1" x14ac:dyDescent="0.25">
      <c r="B47" s="55"/>
      <c r="C47" s="8"/>
      <c r="D47" s="50"/>
      <c r="E47" s="8"/>
      <c r="H47" s="22"/>
      <c r="I47" s="23"/>
      <c r="J47" s="23"/>
      <c r="K47" s="23"/>
    </row>
    <row r="48" spans="2:11" outlineLevel="1" x14ac:dyDescent="0.25">
      <c r="B48" s="55"/>
      <c r="C48" s="8"/>
      <c r="D48" s="50"/>
      <c r="E48" s="8"/>
      <c r="H48" s="22"/>
      <c r="I48" s="23"/>
      <c r="J48" s="23"/>
      <c r="K48" s="23"/>
    </row>
    <row r="49" spans="2:11" outlineLevel="1" x14ac:dyDescent="0.25">
      <c r="B49" s="55"/>
      <c r="C49" s="8"/>
      <c r="D49" s="50"/>
      <c r="E49" s="8"/>
      <c r="H49" s="22"/>
      <c r="I49" s="23"/>
      <c r="J49" s="23"/>
      <c r="K49" s="23"/>
    </row>
    <row r="50" spans="2:11" outlineLevel="1" x14ac:dyDescent="0.25">
      <c r="B50" s="55"/>
      <c r="C50" s="8"/>
      <c r="D50" s="50"/>
      <c r="E50" s="8"/>
      <c r="H50" s="22"/>
      <c r="I50" s="23"/>
      <c r="J50" s="23"/>
      <c r="K50" s="23"/>
    </row>
    <row r="51" spans="2:11" x14ac:dyDescent="0.25">
      <c r="B51" s="55"/>
      <c r="C51" s="8"/>
      <c r="D51" s="50"/>
      <c r="E51" s="8"/>
      <c r="H51" s="22"/>
      <c r="I51" s="23"/>
      <c r="J51" s="23"/>
      <c r="K51" s="23"/>
    </row>
    <row r="52" spans="2:11" x14ac:dyDescent="0.25">
      <c r="B52" s="55"/>
      <c r="C52" s="8"/>
      <c r="D52" s="50"/>
      <c r="E52" s="8"/>
      <c r="H52" s="22"/>
      <c r="I52" s="23"/>
      <c r="J52" s="23"/>
      <c r="K52" s="23"/>
    </row>
    <row r="53" spans="2:11" x14ac:dyDescent="0.25">
      <c r="B53" s="55"/>
      <c r="C53" s="8"/>
      <c r="D53" s="50"/>
      <c r="E53" s="8"/>
      <c r="H53" s="22"/>
      <c r="I53" s="23"/>
      <c r="J53" s="23"/>
      <c r="K53" s="23"/>
    </row>
    <row r="54" spans="2:11" x14ac:dyDescent="0.25">
      <c r="B54" s="55"/>
      <c r="C54" s="8"/>
      <c r="D54" s="50"/>
      <c r="E54" s="8"/>
      <c r="H54" s="22"/>
      <c r="I54" s="23"/>
      <c r="J54" s="23"/>
      <c r="K54" s="23"/>
    </row>
    <row r="55" spans="2:11" x14ac:dyDescent="0.25">
      <c r="B55" s="55"/>
      <c r="C55" s="8"/>
      <c r="D55" s="50"/>
      <c r="E55" s="8"/>
      <c r="H55" s="22"/>
      <c r="I55" s="23"/>
      <c r="J55" s="23"/>
      <c r="K55" s="23"/>
    </row>
    <row r="56" spans="2:11" x14ac:dyDescent="0.25">
      <c r="B56" s="55"/>
      <c r="C56" s="8"/>
      <c r="D56" s="50"/>
      <c r="E56" s="8"/>
      <c r="H56" s="22"/>
      <c r="I56" s="23"/>
      <c r="J56" s="23"/>
      <c r="K56" s="23"/>
    </row>
    <row r="57" spans="2:11" x14ac:dyDescent="0.25">
      <c r="B57" s="55"/>
      <c r="C57" s="8"/>
      <c r="D57" s="50"/>
      <c r="E57" s="8"/>
      <c r="H57" s="22"/>
      <c r="I57" s="23"/>
      <c r="J57" s="23"/>
      <c r="K57" s="23"/>
    </row>
    <row r="58" spans="2:11" x14ac:dyDescent="0.25">
      <c r="B58" s="55"/>
      <c r="C58" s="8"/>
      <c r="D58" s="50"/>
      <c r="E58" s="8"/>
      <c r="H58" s="22"/>
      <c r="I58" s="23"/>
      <c r="J58" s="23"/>
      <c r="K58" s="23"/>
    </row>
    <row r="59" spans="2:11" x14ac:dyDescent="0.25">
      <c r="B59" s="55"/>
      <c r="C59" s="8"/>
      <c r="D59" s="50"/>
      <c r="E59" s="8"/>
      <c r="H59" s="22"/>
      <c r="I59" s="23"/>
      <c r="J59" s="23"/>
      <c r="K59" s="23"/>
    </row>
    <row r="60" spans="2:11" x14ac:dyDescent="0.25">
      <c r="B60" s="55"/>
      <c r="C60" s="8"/>
      <c r="D60" s="50"/>
      <c r="E60" s="8"/>
      <c r="H60" s="22"/>
      <c r="I60" s="23"/>
      <c r="J60" s="23"/>
      <c r="K60" s="23"/>
    </row>
    <row r="61" spans="2:11" x14ac:dyDescent="0.25">
      <c r="B61" s="55"/>
      <c r="C61" s="8"/>
      <c r="D61" s="50"/>
      <c r="E61" s="8"/>
      <c r="H61" s="22"/>
      <c r="I61" s="23"/>
      <c r="J61" s="23"/>
      <c r="K61" s="23"/>
    </row>
    <row r="62" spans="2:11" x14ac:dyDescent="0.25">
      <c r="B62" s="55"/>
      <c r="C62" s="8"/>
      <c r="D62" s="50"/>
      <c r="E62" s="8"/>
      <c r="H62" s="22"/>
      <c r="I62" s="23"/>
      <c r="J62" s="23"/>
      <c r="K62" s="23"/>
    </row>
    <row r="63" spans="2:11" x14ac:dyDescent="0.25">
      <c r="B63" s="55"/>
      <c r="C63" s="8"/>
      <c r="D63" s="50"/>
      <c r="E63" s="8"/>
      <c r="H63" s="22"/>
      <c r="I63" s="23"/>
      <c r="J63" s="23"/>
      <c r="K63" s="23"/>
    </row>
    <row r="64" spans="2:11" x14ac:dyDescent="0.25">
      <c r="B64" s="55"/>
      <c r="C64" s="8"/>
      <c r="D64" s="50"/>
      <c r="E64" s="8"/>
      <c r="H64" s="22"/>
      <c r="I64" s="23"/>
      <c r="J64" s="23"/>
      <c r="K64" s="23"/>
    </row>
    <row r="65" spans="2:16" x14ac:dyDescent="0.25">
      <c r="B65" s="55"/>
      <c r="C65" s="8"/>
      <c r="D65" s="50"/>
      <c r="E65" s="8"/>
      <c r="H65" s="22"/>
      <c r="I65" s="23"/>
      <c r="J65" s="23"/>
      <c r="K65" s="23"/>
      <c r="P65" s="6"/>
    </row>
    <row r="66" spans="2:16" x14ac:dyDescent="0.25">
      <c r="B66" s="55"/>
      <c r="C66" s="8"/>
      <c r="D66" s="50"/>
      <c r="E66" s="8"/>
      <c r="H66" s="22"/>
      <c r="I66" s="23"/>
      <c r="J66" s="23"/>
      <c r="K66" s="23"/>
      <c r="P66" s="6"/>
    </row>
    <row r="67" spans="2:16" x14ac:dyDescent="0.25">
      <c r="B67" s="55"/>
      <c r="C67" s="8"/>
      <c r="D67" s="50"/>
      <c r="E67" s="8"/>
      <c r="H67" s="22"/>
      <c r="I67" s="23"/>
      <c r="J67" s="23"/>
      <c r="K67" s="23"/>
      <c r="P67" s="6"/>
    </row>
    <row r="68" spans="2:16" x14ac:dyDescent="0.25">
      <c r="B68" s="55"/>
      <c r="C68" s="8"/>
      <c r="D68" s="50"/>
      <c r="E68" s="8"/>
      <c r="H68" s="22"/>
      <c r="I68" s="23"/>
      <c r="J68" s="23"/>
      <c r="K68" s="23"/>
      <c r="P68" s="6"/>
    </row>
    <row r="69" spans="2:16" x14ac:dyDescent="0.25">
      <c r="B69" s="55"/>
      <c r="C69" s="8"/>
      <c r="D69" s="50"/>
      <c r="E69" s="8"/>
      <c r="H69" s="22"/>
      <c r="I69" s="23"/>
      <c r="J69" s="23"/>
      <c r="K69" s="23"/>
      <c r="P69" s="6"/>
    </row>
    <row r="70" spans="2:16" x14ac:dyDescent="0.25">
      <c r="B70" s="55"/>
      <c r="C70" s="8"/>
      <c r="D70" s="50"/>
      <c r="E70" s="8"/>
      <c r="H70" s="22"/>
      <c r="I70" s="23"/>
      <c r="J70" s="23"/>
      <c r="K70" s="23"/>
      <c r="P70" s="6"/>
    </row>
    <row r="71" spans="2:16" x14ac:dyDescent="0.25">
      <c r="B71" s="55"/>
      <c r="C71" s="8"/>
      <c r="D71" s="50"/>
      <c r="E71" s="8"/>
      <c r="H71" s="22"/>
      <c r="I71" s="23"/>
      <c r="J71" s="23"/>
      <c r="K71" s="23"/>
      <c r="P71" s="6"/>
    </row>
    <row r="72" spans="2:16" x14ac:dyDescent="0.25">
      <c r="B72" s="55"/>
      <c r="C72" s="8"/>
      <c r="D72" s="50"/>
      <c r="E72" s="8"/>
      <c r="H72" s="22"/>
      <c r="I72" s="23"/>
      <c r="J72" s="23"/>
      <c r="K72" s="23"/>
      <c r="P72" s="6"/>
    </row>
    <row r="73" spans="2:16" x14ac:dyDescent="0.25">
      <c r="B73" s="55"/>
      <c r="C73" s="8"/>
      <c r="D73" s="50"/>
      <c r="E73" s="8"/>
      <c r="H73" s="22"/>
      <c r="I73" s="23"/>
      <c r="J73" s="23"/>
      <c r="K73" s="23"/>
      <c r="P73" s="6"/>
    </row>
    <row r="74" spans="2:16" x14ac:dyDescent="0.25">
      <c r="B74" s="55"/>
      <c r="C74" s="8"/>
      <c r="D74" s="50"/>
      <c r="E74" s="8"/>
      <c r="H74" s="22"/>
      <c r="I74" s="23"/>
      <c r="J74" s="23"/>
      <c r="K74" s="23"/>
      <c r="P74" s="6"/>
    </row>
    <row r="75" spans="2:16" x14ac:dyDescent="0.25">
      <c r="B75" s="55"/>
      <c r="C75" s="8"/>
      <c r="D75" s="50"/>
      <c r="E75" s="8"/>
      <c r="H75" s="22"/>
      <c r="I75" s="23"/>
      <c r="J75" s="23"/>
      <c r="K75" s="23"/>
      <c r="P75" s="6"/>
    </row>
    <row r="76" spans="2:16" x14ac:dyDescent="0.25">
      <c r="B76" s="55"/>
      <c r="C76" s="8"/>
      <c r="D76" s="50"/>
      <c r="E76" s="8"/>
      <c r="H76" s="22"/>
      <c r="I76" s="23"/>
      <c r="J76" s="23"/>
      <c r="K76" s="23"/>
      <c r="P76" s="6"/>
    </row>
    <row r="77" spans="2:16" x14ac:dyDescent="0.25">
      <c r="B77" s="55"/>
      <c r="C77" s="8"/>
      <c r="D77" s="50"/>
      <c r="E77" s="8"/>
      <c r="H77" s="44"/>
      <c r="I77" s="45"/>
      <c r="J77" s="45"/>
      <c r="K77" s="45"/>
      <c r="P77" s="6"/>
    </row>
    <row r="78" spans="2:16" x14ac:dyDescent="0.25">
      <c r="B78" s="55"/>
      <c r="C78" s="8"/>
      <c r="D78" s="50"/>
      <c r="E78" s="8"/>
      <c r="H78" s="44"/>
      <c r="I78" s="45"/>
      <c r="J78" s="45"/>
      <c r="K78" s="45"/>
      <c r="P78" s="6"/>
    </row>
    <row r="79" spans="2:16" x14ac:dyDescent="0.25">
      <c r="B79" s="55"/>
      <c r="C79" s="8"/>
      <c r="D79" s="50"/>
      <c r="E79" s="8"/>
      <c r="H79" s="44"/>
      <c r="I79" s="45"/>
      <c r="J79" s="45"/>
      <c r="K79" s="45"/>
      <c r="P79" s="6"/>
    </row>
    <row r="80" spans="2:16" x14ac:dyDescent="0.25">
      <c r="B80" s="55"/>
      <c r="C80" s="8"/>
      <c r="D80" s="50"/>
      <c r="E80" s="8"/>
      <c r="H80" s="44"/>
      <c r="I80" s="45"/>
      <c r="J80" s="45"/>
      <c r="K80" s="45"/>
      <c r="P80" s="6"/>
    </row>
    <row r="81" spans="2:16" x14ac:dyDescent="0.25">
      <c r="B81" s="55"/>
      <c r="C81" s="8"/>
      <c r="D81" s="50"/>
      <c r="E81" s="8"/>
      <c r="H81" s="44"/>
      <c r="I81" s="45"/>
      <c r="J81" s="45"/>
      <c r="K81" s="45"/>
      <c r="P81" s="6"/>
    </row>
    <row r="82" spans="2:16" x14ac:dyDescent="0.25">
      <c r="B82" s="55"/>
      <c r="C82" s="8"/>
      <c r="D82" s="50"/>
      <c r="E82" s="8"/>
      <c r="H82" s="44"/>
      <c r="I82" s="45"/>
      <c r="J82" s="45"/>
      <c r="K82" s="45"/>
      <c r="P82" s="6"/>
    </row>
    <row r="83" spans="2:16" x14ac:dyDescent="0.25">
      <c r="B83" s="55"/>
      <c r="C83" s="8"/>
      <c r="D83" s="50"/>
      <c r="E83" s="8"/>
      <c r="H83" s="44"/>
      <c r="I83" s="45"/>
      <c r="J83" s="45"/>
      <c r="K83" s="45"/>
      <c r="P83" s="6"/>
    </row>
    <row r="84" spans="2:16" x14ac:dyDescent="0.25">
      <c r="B84" s="55"/>
      <c r="C84" s="8"/>
      <c r="D84" s="50"/>
      <c r="E84" s="8"/>
      <c r="H84" s="44"/>
      <c r="I84" s="45"/>
      <c r="J84" s="45"/>
      <c r="K84" s="45"/>
      <c r="P84" s="6"/>
    </row>
    <row r="85" spans="2:16" x14ac:dyDescent="0.25">
      <c r="B85" s="55"/>
      <c r="C85" s="8"/>
      <c r="D85" s="50"/>
      <c r="E85" s="8"/>
      <c r="H85" s="44"/>
      <c r="I85" s="45"/>
      <c r="J85" s="45"/>
      <c r="K85" s="45"/>
      <c r="P85" s="6"/>
    </row>
    <row r="86" spans="2:16" x14ac:dyDescent="0.25">
      <c r="B86" s="55"/>
      <c r="C86" s="8"/>
      <c r="D86" s="50"/>
      <c r="E86" s="8"/>
      <c r="H86" s="44"/>
      <c r="I86" s="45"/>
      <c r="J86" s="45"/>
      <c r="K86" s="45"/>
      <c r="P86" s="6"/>
    </row>
    <row r="87" spans="2:16" x14ac:dyDescent="0.25">
      <c r="B87" s="55"/>
      <c r="C87" s="8"/>
      <c r="D87" s="50"/>
      <c r="E87" s="8"/>
      <c r="H87" s="44"/>
      <c r="I87" s="45"/>
      <c r="J87" s="45"/>
      <c r="K87" s="45"/>
      <c r="P87" s="6"/>
    </row>
    <row r="88" spans="2:16" x14ac:dyDescent="0.25">
      <c r="B88" s="55"/>
      <c r="C88" s="8"/>
      <c r="D88" s="50"/>
      <c r="E88" s="8"/>
      <c r="H88" s="44"/>
      <c r="I88" s="45"/>
      <c r="J88" s="45"/>
      <c r="K88" s="45"/>
      <c r="P88" s="6"/>
    </row>
    <row r="89" spans="2:16" x14ac:dyDescent="0.25">
      <c r="B89" s="55"/>
      <c r="C89" s="8"/>
      <c r="D89" s="50"/>
      <c r="E89" s="8"/>
      <c r="H89" s="44"/>
      <c r="I89" s="45"/>
      <c r="J89" s="45"/>
      <c r="K89" s="45"/>
      <c r="P89" s="6"/>
    </row>
    <row r="90" spans="2:16" x14ac:dyDescent="0.25">
      <c r="B90" s="55"/>
      <c r="C90" s="8"/>
      <c r="D90" s="50"/>
      <c r="E90" s="8"/>
      <c r="H90" s="44"/>
      <c r="I90" s="45"/>
      <c r="J90" s="45"/>
      <c r="K90" s="45"/>
      <c r="P90" s="6"/>
    </row>
    <row r="91" spans="2:16" x14ac:dyDescent="0.25">
      <c r="B91" s="55"/>
      <c r="C91" s="8"/>
      <c r="D91" s="50"/>
      <c r="E91" s="8"/>
      <c r="H91" s="44"/>
      <c r="I91" s="45"/>
      <c r="J91" s="45"/>
      <c r="K91" s="45"/>
      <c r="P91" s="6"/>
    </row>
    <row r="92" spans="2:16" x14ac:dyDescent="0.25">
      <c r="B92" s="55"/>
      <c r="C92" s="8"/>
      <c r="D92" s="50"/>
      <c r="E92" s="8"/>
      <c r="H92" s="44"/>
      <c r="I92" s="45"/>
      <c r="J92" s="45"/>
      <c r="K92" s="45"/>
      <c r="P92" s="6"/>
    </row>
    <row r="93" spans="2:16" x14ac:dyDescent="0.25">
      <c r="B93" s="55"/>
      <c r="C93" s="8"/>
      <c r="D93" s="50"/>
      <c r="E93" s="8"/>
      <c r="H93" s="44"/>
      <c r="I93" s="45"/>
      <c r="J93" s="45"/>
      <c r="K93" s="45"/>
      <c r="P93" s="6"/>
    </row>
    <row r="94" spans="2:16" x14ac:dyDescent="0.25">
      <c r="B94" s="55"/>
      <c r="C94" s="8"/>
      <c r="D94" s="50"/>
      <c r="E94" s="8"/>
      <c r="H94" s="44"/>
      <c r="I94" s="45"/>
      <c r="J94" s="45"/>
      <c r="K94" s="45"/>
      <c r="P94" s="6"/>
    </row>
    <row r="95" spans="2:16" x14ac:dyDescent="0.25">
      <c r="B95" s="55"/>
      <c r="C95" s="8"/>
      <c r="D95" s="50"/>
      <c r="E95" s="8"/>
      <c r="H95" s="44"/>
      <c r="I95" s="45"/>
      <c r="J95" s="45"/>
      <c r="K95" s="45"/>
      <c r="P95" s="6"/>
    </row>
    <row r="96" spans="2:16" x14ac:dyDescent="0.25">
      <c r="B96" s="55"/>
      <c r="C96" s="8"/>
      <c r="D96" s="50"/>
      <c r="E96" s="8"/>
      <c r="H96" s="44"/>
      <c r="I96" s="45"/>
      <c r="J96" s="45"/>
      <c r="K96" s="45"/>
      <c r="P96" s="6"/>
    </row>
    <row r="97" spans="1:16" x14ac:dyDescent="0.25">
      <c r="B97" s="55"/>
      <c r="C97" s="8"/>
      <c r="D97" s="50"/>
      <c r="E97" s="8"/>
      <c r="H97" s="44"/>
      <c r="I97" s="45"/>
      <c r="J97" s="45"/>
      <c r="K97" s="45"/>
      <c r="P97" s="6"/>
    </row>
    <row r="98" spans="1:16" x14ac:dyDescent="0.25">
      <c r="B98" s="55"/>
      <c r="C98" s="8"/>
      <c r="D98" s="50"/>
      <c r="E98" s="8"/>
      <c r="H98" s="44"/>
      <c r="I98" s="45"/>
      <c r="J98" s="45"/>
      <c r="K98" s="45"/>
      <c r="P98" s="6"/>
    </row>
    <row r="99" spans="1:16" x14ac:dyDescent="0.25">
      <c r="C99" s="8"/>
      <c r="E99" s="8"/>
      <c r="H99" s="44"/>
      <c r="I99" s="45"/>
      <c r="J99" s="45"/>
      <c r="K99" s="45"/>
      <c r="P99" s="6"/>
    </row>
    <row r="100" spans="1:16" x14ac:dyDescent="0.25">
      <c r="C100" s="8"/>
      <c r="E100" s="8"/>
      <c r="H100" s="44"/>
      <c r="I100" s="45"/>
      <c r="J100" s="45"/>
      <c r="K100" s="45"/>
      <c r="P100" s="6"/>
    </row>
    <row r="101" spans="1:16" x14ac:dyDescent="0.25">
      <c r="A101" s="6"/>
      <c r="C101" s="8"/>
      <c r="E101" s="8"/>
      <c r="P101" s="6"/>
    </row>
    <row r="102" spans="1:16" x14ac:dyDescent="0.25">
      <c r="A102" s="6"/>
      <c r="C102" s="8"/>
      <c r="E102" s="8"/>
      <c r="P102" s="6"/>
    </row>
    <row r="103" spans="1:16" x14ac:dyDescent="0.25">
      <c r="A103" s="6"/>
      <c r="C103" s="8"/>
      <c r="E103" s="8"/>
      <c r="P103" s="6"/>
    </row>
    <row r="104" spans="1:16" x14ac:dyDescent="0.25">
      <c r="A104" s="6"/>
      <c r="C104" s="8"/>
      <c r="E104" s="8"/>
      <c r="P104" s="6"/>
    </row>
    <row r="105" spans="1:16" x14ac:dyDescent="0.25">
      <c r="A105" s="6"/>
      <c r="C105" s="8"/>
      <c r="E105" s="8"/>
      <c r="P105" s="6"/>
    </row>
    <row r="106" spans="1:16" x14ac:dyDescent="0.25">
      <c r="A106" s="6"/>
      <c r="C106" s="8"/>
      <c r="E106" s="8"/>
      <c r="P106" s="6"/>
    </row>
    <row r="107" spans="1:16" x14ac:dyDescent="0.25">
      <c r="A107" s="6"/>
      <c r="C107" s="8"/>
      <c r="E107" s="8"/>
      <c r="P107" s="6"/>
    </row>
    <row r="108" spans="1:16" x14ac:dyDescent="0.25">
      <c r="A108" s="6"/>
      <c r="C108" s="8"/>
      <c r="E108" s="8"/>
    </row>
    <row r="109" spans="1:16" x14ac:dyDescent="0.25">
      <c r="A109" s="6"/>
      <c r="C109" s="8"/>
      <c r="E109" s="8"/>
    </row>
    <row r="110" spans="1:16" x14ac:dyDescent="0.25">
      <c r="A110" s="6"/>
      <c r="C110" s="8"/>
      <c r="E110" s="8"/>
    </row>
    <row r="111" spans="1:16" x14ac:dyDescent="0.25">
      <c r="A111" s="6"/>
      <c r="C111" s="8"/>
      <c r="E111" s="8"/>
    </row>
    <row r="112" spans="1:16" x14ac:dyDescent="0.25">
      <c r="A112" s="6"/>
      <c r="C112" s="8"/>
      <c r="E112" s="8"/>
    </row>
    <row r="113" spans="1:5" x14ac:dyDescent="0.25">
      <c r="A113" s="6"/>
      <c r="C113" s="8"/>
      <c r="E113" s="8"/>
    </row>
    <row r="114" spans="1:5" x14ac:dyDescent="0.25">
      <c r="A114" s="6"/>
      <c r="C114" s="8"/>
      <c r="E114" s="8"/>
    </row>
    <row r="115" spans="1:5" x14ac:dyDescent="0.25">
      <c r="A115" s="6"/>
      <c r="C115" s="8"/>
      <c r="E115" s="8"/>
    </row>
    <row r="116" spans="1:5" x14ac:dyDescent="0.25">
      <c r="A116" s="6"/>
      <c r="C116" s="8"/>
      <c r="E116" s="8"/>
    </row>
    <row r="117" spans="1:5" x14ac:dyDescent="0.25">
      <c r="A117" s="6"/>
      <c r="C117" s="8"/>
      <c r="E117" s="8"/>
    </row>
    <row r="118" spans="1:5" x14ac:dyDescent="0.25">
      <c r="A118" s="6"/>
      <c r="C118" s="8"/>
      <c r="E118" s="8"/>
    </row>
    <row r="119" spans="1:5" x14ac:dyDescent="0.25">
      <c r="A119" s="6"/>
    </row>
    <row r="120" spans="1:5" x14ac:dyDescent="0.25">
      <c r="A120" s="6"/>
    </row>
    <row r="121" spans="1:5" x14ac:dyDescent="0.25">
      <c r="A121" s="6"/>
    </row>
  </sheetData>
  <mergeCells count="17">
    <mergeCell ref="I2:K2"/>
    <mergeCell ref="M20:N20"/>
    <mergeCell ref="M23:N23"/>
    <mergeCell ref="M26:N26"/>
    <mergeCell ref="M27:N27"/>
    <mergeCell ref="M21:N21"/>
    <mergeCell ref="M22:N22"/>
    <mergeCell ref="M1:O1"/>
    <mergeCell ref="M2:O2"/>
    <mergeCell ref="M3:O3"/>
    <mergeCell ref="M4:O4"/>
    <mergeCell ref="M31:N31"/>
    <mergeCell ref="M25:N25"/>
    <mergeCell ref="M30:N30"/>
    <mergeCell ref="M24:N24"/>
    <mergeCell ref="M28:N28"/>
    <mergeCell ref="M29:N29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F3C0-C08C-4365-A341-B7682DF3E498}">
  <sheetPr>
    <tabColor rgb="FFFF0000"/>
  </sheetPr>
  <dimension ref="A1:C11"/>
  <sheetViews>
    <sheetView workbookViewId="0">
      <selection activeCell="A30" sqref="A30"/>
    </sheetView>
  </sheetViews>
  <sheetFormatPr defaultRowHeight="15" x14ac:dyDescent="0.25"/>
  <cols>
    <col min="1" max="1" width="49" bestFit="1" customWidth="1"/>
    <col min="2" max="2" width="9.140625" style="92"/>
  </cols>
  <sheetData>
    <row r="1" spans="1:3" x14ac:dyDescent="0.25">
      <c r="A1" t="s">
        <v>244</v>
      </c>
      <c r="B1" s="92" t="s">
        <v>245</v>
      </c>
      <c r="C1" t="s">
        <v>243</v>
      </c>
    </row>
    <row r="2" spans="1:3" x14ac:dyDescent="0.25">
      <c r="A2" t="str">
        <f>'EIX Portfolio'!C4</f>
        <v>TMST 2006-3 A1</v>
      </c>
      <c r="B2" s="92">
        <f>'EIX Portfolio'!D4*100</f>
        <v>2.7931479452198782</v>
      </c>
      <c r="C2">
        <v>1</v>
      </c>
    </row>
    <row r="3" spans="1:3" x14ac:dyDescent="0.25">
      <c r="A3" t="str">
        <f>'EIX Portfolio'!C5</f>
        <v>MABS 2005-NC2 A3</v>
      </c>
      <c r="B3" s="92">
        <f>'EIX Portfolio'!D5*100</f>
        <v>2.1809042179561353</v>
      </c>
      <c r="C3">
        <v>2</v>
      </c>
    </row>
    <row r="4" spans="1:3" x14ac:dyDescent="0.25">
      <c r="A4" t="str">
        <f>'EIX Portfolio'!C6</f>
        <v>Cash and Equivalents</v>
      </c>
      <c r="B4" s="92">
        <f>'EIX Portfolio'!D6*100</f>
        <v>2.1233399195013174</v>
      </c>
      <c r="C4">
        <v>3</v>
      </c>
    </row>
    <row r="5" spans="1:3" x14ac:dyDescent="0.25">
      <c r="A5" t="str">
        <f>'EIX Portfolio'!C7</f>
        <v>CARR 2006-FRE2 A5</v>
      </c>
      <c r="B5" s="92">
        <f>'EIX Portfolio'!D7*100</f>
        <v>1.8735066569053178</v>
      </c>
      <c r="C5">
        <v>4</v>
      </c>
    </row>
    <row r="6" spans="1:3" x14ac:dyDescent="0.25">
      <c r="A6" t="str">
        <f>'EIX Portfolio'!C8</f>
        <v>RAST 2005-A11 2A1</v>
      </c>
      <c r="B6" s="92">
        <f>'EIX Portfolio'!D8*100</f>
        <v>1.7347282667305426</v>
      </c>
      <c r="C6">
        <v>5</v>
      </c>
    </row>
    <row r="7" spans="1:3" x14ac:dyDescent="0.25">
      <c r="A7" t="str">
        <f>'EIX Portfolio'!C9</f>
        <v>GEWMC 2006-1 A2B</v>
      </c>
      <c r="B7" s="92">
        <f>'EIX Portfolio'!D9*100</f>
        <v>1.7184043430624265</v>
      </c>
      <c r="C7">
        <v>6</v>
      </c>
    </row>
    <row r="8" spans="1:3" x14ac:dyDescent="0.25">
      <c r="A8" t="str">
        <f>'EIX Portfolio'!C10</f>
        <v>RAMC 2007-1 AF3</v>
      </c>
      <c r="B8" s="92">
        <f>'EIX Portfolio'!D10*100</f>
        <v>1.596442127446374</v>
      </c>
      <c r="C8">
        <v>7</v>
      </c>
    </row>
    <row r="9" spans="1:3" x14ac:dyDescent="0.25">
      <c r="A9" t="str">
        <f>'EIX Portfolio'!C11</f>
        <v>CMLTI 2007-AR7 A3A</v>
      </c>
      <c r="B9" s="92">
        <f>'EIX Portfolio'!D11*100</f>
        <v>1.4976207302578879</v>
      </c>
      <c r="C9">
        <v>8</v>
      </c>
    </row>
    <row r="10" spans="1:3" x14ac:dyDescent="0.25">
      <c r="A10" t="str">
        <f>'EIX Portfolio'!C12</f>
        <v>BAFC 2007-4 2A13</v>
      </c>
      <c r="B10" s="92">
        <f>'EIX Portfolio'!D12*100</f>
        <v>1.3817268222604939</v>
      </c>
      <c r="C10">
        <v>9</v>
      </c>
    </row>
    <row r="11" spans="1:3" x14ac:dyDescent="0.25">
      <c r="A11" t="str">
        <f>'EIX Portfolio'!C13</f>
        <v>SABR 2007-HE1 A2B</v>
      </c>
      <c r="B11" s="92">
        <f>'EIX Portfolio'!D13*100</f>
        <v>1.3387013772962002</v>
      </c>
      <c r="C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3:G25"/>
  <sheetViews>
    <sheetView zoomScaleNormal="100" workbookViewId="0"/>
  </sheetViews>
  <sheetFormatPr defaultColWidth="9.140625" defaultRowHeight="15" x14ac:dyDescent="0.25"/>
  <cols>
    <col min="1" max="1" width="3.140625" style="6" customWidth="1"/>
    <col min="2" max="2" width="3" style="109" customWidth="1"/>
    <col min="3" max="3" width="39" style="6" bestFit="1" customWidth="1"/>
    <col min="4" max="4" width="9.140625" style="8"/>
    <col min="5" max="16384" width="9.140625" style="6"/>
  </cols>
  <sheetData>
    <row r="3" spans="3:6" x14ac:dyDescent="0.25">
      <c r="C3" s="30" t="s">
        <v>18</v>
      </c>
      <c r="D3" s="31"/>
    </row>
    <row r="4" spans="3:6" x14ac:dyDescent="0.25">
      <c r="C4" s="32" t="s">
        <v>810</v>
      </c>
      <c r="D4" s="46">
        <v>2.7931479452198784E-2</v>
      </c>
    </row>
    <row r="5" spans="3:6" x14ac:dyDescent="0.25">
      <c r="C5" s="32" t="s">
        <v>371</v>
      </c>
      <c r="D5" s="46">
        <v>2.1809042179561353E-2</v>
      </c>
    </row>
    <row r="6" spans="3:6" x14ac:dyDescent="0.25">
      <c r="C6" s="32" t="s">
        <v>811</v>
      </c>
      <c r="D6" s="46">
        <v>2.1233399195013172E-2</v>
      </c>
    </row>
    <row r="7" spans="3:6" x14ac:dyDescent="0.25">
      <c r="C7" s="32" t="s">
        <v>324</v>
      </c>
      <c r="D7" s="46">
        <v>1.8735066569053178E-2</v>
      </c>
    </row>
    <row r="8" spans="3:6" x14ac:dyDescent="0.25">
      <c r="C8" s="32" t="s">
        <v>253</v>
      </c>
      <c r="D8" s="46">
        <v>1.7347282667305425E-2</v>
      </c>
    </row>
    <row r="9" spans="3:6" x14ac:dyDescent="0.25">
      <c r="C9" s="32" t="s">
        <v>120</v>
      </c>
      <c r="D9" s="46">
        <v>1.7184043430624265E-2</v>
      </c>
    </row>
    <row r="10" spans="3:6" x14ac:dyDescent="0.25">
      <c r="C10" s="32" t="s">
        <v>812</v>
      </c>
      <c r="D10" s="46">
        <v>1.5964421274463739E-2</v>
      </c>
    </row>
    <row r="11" spans="3:6" x14ac:dyDescent="0.25">
      <c r="C11" s="32" t="s">
        <v>254</v>
      </c>
      <c r="D11" s="46">
        <v>1.4976207302578879E-2</v>
      </c>
    </row>
    <row r="12" spans="3:6" x14ac:dyDescent="0.25">
      <c r="C12" s="32" t="s">
        <v>813</v>
      </c>
      <c r="D12" s="46">
        <v>1.3817268222604939E-2</v>
      </c>
    </row>
    <row r="13" spans="3:6" x14ac:dyDescent="0.25">
      <c r="C13" s="32" t="s">
        <v>814</v>
      </c>
      <c r="D13" s="46">
        <v>1.3387013772962001E-2</v>
      </c>
    </row>
    <row r="16" spans="3:6" x14ac:dyDescent="0.25">
      <c r="C16" s="30" t="s">
        <v>109</v>
      </c>
      <c r="D16" s="31"/>
      <c r="E16" s="31"/>
      <c r="F16" s="31"/>
    </row>
    <row r="17" spans="3:7" x14ac:dyDescent="0.25">
      <c r="C17" s="32" t="s">
        <v>52</v>
      </c>
      <c r="D17" s="32"/>
      <c r="E17" s="68"/>
      <c r="F17" s="67">
        <v>0.92623599764908615</v>
      </c>
      <c r="G17" s="59" t="s">
        <v>110</v>
      </c>
    </row>
    <row r="18" spans="3:7" x14ac:dyDescent="0.25">
      <c r="C18" s="32" t="s">
        <v>51</v>
      </c>
      <c r="D18" s="32"/>
      <c r="E18" s="67">
        <v>0.87578254883623063</v>
      </c>
      <c r="F18" s="68"/>
    </row>
    <row r="19" spans="3:7" x14ac:dyDescent="0.25">
      <c r="C19" s="32" t="s">
        <v>152</v>
      </c>
      <c r="D19" s="32"/>
      <c r="E19" s="67">
        <v>7.4344569270878014E-3</v>
      </c>
      <c r="F19" s="68"/>
    </row>
    <row r="20" spans="3:7" x14ac:dyDescent="0.25">
      <c r="C20" s="32" t="s">
        <v>54</v>
      </c>
      <c r="D20" s="32"/>
      <c r="E20" s="67">
        <v>4.2413087416587364E-2</v>
      </c>
      <c r="F20" s="68"/>
    </row>
    <row r="21" spans="3:7" x14ac:dyDescent="0.25">
      <c r="C21" s="32" t="s">
        <v>55</v>
      </c>
      <c r="D21" s="32"/>
      <c r="E21" s="67">
        <v>6.0590446918041359E-4</v>
      </c>
      <c r="F21" s="68"/>
    </row>
    <row r="22" spans="3:7" x14ac:dyDescent="0.25">
      <c r="C22" s="32" t="s">
        <v>56</v>
      </c>
      <c r="D22" s="32"/>
      <c r="E22" s="68"/>
      <c r="F22" s="67">
        <v>3.0152241670889479E-2</v>
      </c>
    </row>
    <row r="23" spans="3:7" x14ac:dyDescent="0.25">
      <c r="C23" s="32" t="s">
        <v>412</v>
      </c>
      <c r="D23" s="32"/>
      <c r="E23" s="68"/>
      <c r="F23" s="67">
        <v>2.2378361485011596E-2</v>
      </c>
    </row>
    <row r="24" spans="3:7" x14ac:dyDescent="0.25">
      <c r="C24" s="32" t="s">
        <v>58</v>
      </c>
      <c r="D24" s="32"/>
      <c r="E24" s="69"/>
      <c r="F24" s="70">
        <v>2.1233399195013172E-2</v>
      </c>
    </row>
    <row r="25" spans="3:7" x14ac:dyDescent="0.25">
      <c r="F25" s="107">
        <f>SUM(F17:F24)</f>
        <v>1.0000000000000004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2"/>
  <sheetViews>
    <sheetView showGridLines="0" workbookViewId="0">
      <pane ySplit="2" topLeftCell="A3" activePane="bottomLeft" state="frozenSplit"/>
      <selection pane="bottomLeft"/>
    </sheetView>
  </sheetViews>
  <sheetFormatPr defaultColWidth="9.140625" defaultRowHeight="12.95" customHeight="1" x14ac:dyDescent="0.2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18.140625" style="108" customWidth="1"/>
    <col min="10" max="10" width="35.85546875" customWidth="1"/>
    <col min="11" max="11" width="14.42578125" style="114" bestFit="1" customWidth="1"/>
    <col min="12" max="17" width="8.85546875" customWidth="1"/>
  </cols>
  <sheetData>
    <row r="1" spans="1:17" ht="38.1" customHeight="1" x14ac:dyDescent="0.25">
      <c r="K1" s="97"/>
    </row>
    <row r="2" spans="1:17" ht="3" customHeight="1" x14ac:dyDescent="0.25">
      <c r="K2" s="97"/>
    </row>
    <row r="3" spans="1:17" ht="18" customHeight="1" x14ac:dyDescent="0.25">
      <c r="A3" s="87"/>
      <c r="C3" s="87" t="s">
        <v>24</v>
      </c>
      <c r="K3" s="97"/>
    </row>
    <row r="4" spans="1:17" ht="18" customHeight="1" x14ac:dyDescent="0.25">
      <c r="A4" s="87"/>
      <c r="C4" s="87" t="s">
        <v>47</v>
      </c>
      <c r="K4" s="97"/>
    </row>
    <row r="5" spans="1:17" ht="18" customHeight="1" x14ac:dyDescent="0.25">
      <c r="A5" s="87"/>
      <c r="C5" s="87" t="s">
        <v>815</v>
      </c>
      <c r="K5" s="97"/>
    </row>
    <row r="6" spans="1:17" ht="18" customHeight="1" x14ac:dyDescent="0.25">
      <c r="A6" s="87"/>
      <c r="C6" s="87" t="s">
        <v>25</v>
      </c>
      <c r="K6" s="97"/>
    </row>
    <row r="7" spans="1:17" ht="12.95" customHeight="1" x14ac:dyDescent="0.25">
      <c r="A7" s="75" t="s">
        <v>26</v>
      </c>
      <c r="B7" s="75" t="s">
        <v>27</v>
      </c>
      <c r="C7" s="75" t="s">
        <v>28</v>
      </c>
      <c r="D7" s="75" t="s">
        <v>29</v>
      </c>
      <c r="E7" s="75" t="s">
        <v>30</v>
      </c>
      <c r="F7" s="75" t="s">
        <v>31</v>
      </c>
      <c r="G7" s="75" t="s">
        <v>32</v>
      </c>
      <c r="K7" s="97"/>
    </row>
    <row r="8" spans="1:17" ht="12.95" customHeight="1" x14ac:dyDescent="0.25">
      <c r="A8" s="76" t="s">
        <v>48</v>
      </c>
      <c r="B8" s="58"/>
      <c r="C8" s="58"/>
      <c r="D8" s="58"/>
      <c r="E8" s="77"/>
      <c r="F8" s="77"/>
      <c r="G8" s="77"/>
      <c r="K8" s="95" t="s">
        <v>49</v>
      </c>
    </row>
    <row r="9" spans="1:17" ht="12.95" customHeight="1" x14ac:dyDescent="0.25">
      <c r="A9" s="76" t="s">
        <v>37</v>
      </c>
      <c r="B9" s="58"/>
      <c r="C9" s="58"/>
      <c r="D9" s="58"/>
      <c r="E9" s="77"/>
      <c r="F9" s="77"/>
      <c r="G9" s="77"/>
      <c r="K9" s="96" t="s">
        <v>50</v>
      </c>
    </row>
    <row r="10" spans="1:17" ht="12.95" customHeight="1" x14ac:dyDescent="0.25">
      <c r="A10" s="77" t="s">
        <v>816</v>
      </c>
      <c r="B10" s="77"/>
      <c r="C10" s="77" t="s">
        <v>817</v>
      </c>
      <c r="D10" s="78">
        <v>8540479.5600000005</v>
      </c>
      <c r="E10" s="79">
        <v>87.120549999999994</v>
      </c>
      <c r="F10" s="80">
        <v>7370789.7800000003</v>
      </c>
      <c r="G10" s="80">
        <v>7440512.7699999996</v>
      </c>
      <c r="H10" s="108">
        <v>2.7931479452198784E-2</v>
      </c>
      <c r="J10" t="s">
        <v>810</v>
      </c>
      <c r="K10" s="111" t="s">
        <v>51</v>
      </c>
      <c r="N10" s="62" t="s">
        <v>52</v>
      </c>
      <c r="Q10" s="63">
        <v>0.92623599764908615</v>
      </c>
    </row>
    <row r="11" spans="1:17" ht="12.95" customHeight="1" x14ac:dyDescent="0.25">
      <c r="A11" s="77" t="s">
        <v>372</v>
      </c>
      <c r="B11" s="77"/>
      <c r="C11" s="77" t="s">
        <v>414</v>
      </c>
      <c r="D11" s="78">
        <v>7683344.6299999999</v>
      </c>
      <c r="E11" s="79">
        <v>75.612780000000001</v>
      </c>
      <c r="F11" s="80">
        <v>5676093.4900000002</v>
      </c>
      <c r="G11" s="80">
        <v>5809590.4699999997</v>
      </c>
      <c r="H11" s="108">
        <v>2.1809042179561353E-2</v>
      </c>
      <c r="J11" t="s">
        <v>371</v>
      </c>
      <c r="K11" s="111" t="s">
        <v>51</v>
      </c>
      <c r="N11" t="s">
        <v>51</v>
      </c>
      <c r="P11" s="89">
        <v>0.87578254883623063</v>
      </c>
    </row>
    <row r="12" spans="1:17" ht="12.95" customHeight="1" x14ac:dyDescent="0.25">
      <c r="A12" s="77" t="s">
        <v>323</v>
      </c>
      <c r="B12" s="77"/>
      <c r="C12" s="77" t="s">
        <v>418</v>
      </c>
      <c r="D12" s="78">
        <v>5665887.8899999997</v>
      </c>
      <c r="E12" s="79">
        <v>88.083830000000006</v>
      </c>
      <c r="F12" s="80">
        <v>4607862.72</v>
      </c>
      <c r="G12" s="80">
        <v>4990731.0599999996</v>
      </c>
      <c r="H12" s="108">
        <v>1.8735066569053178E-2</v>
      </c>
      <c r="J12" t="s">
        <v>324</v>
      </c>
      <c r="K12" s="111" t="s">
        <v>51</v>
      </c>
      <c r="N12" s="62" t="s">
        <v>152</v>
      </c>
      <c r="P12" s="89">
        <v>7.4344569270878014E-3</v>
      </c>
    </row>
    <row r="13" spans="1:17" ht="12.95" customHeight="1" x14ac:dyDescent="0.25">
      <c r="A13" s="77" t="s">
        <v>255</v>
      </c>
      <c r="B13" s="77"/>
      <c r="C13" s="77" t="s">
        <v>415</v>
      </c>
      <c r="D13" s="78">
        <v>7347688.0199999996</v>
      </c>
      <c r="E13" s="79">
        <v>62.891170000000002</v>
      </c>
      <c r="F13" s="80">
        <v>4708037.54</v>
      </c>
      <c r="G13" s="80">
        <v>4621046.96</v>
      </c>
      <c r="H13" s="108">
        <v>1.7347282667305425E-2</v>
      </c>
      <c r="J13" t="s">
        <v>253</v>
      </c>
      <c r="K13" s="111" t="s">
        <v>51</v>
      </c>
      <c r="N13" t="s">
        <v>54</v>
      </c>
      <c r="P13" s="89">
        <v>4.2413087416587364E-2</v>
      </c>
    </row>
    <row r="14" spans="1:17" ht="12.95" customHeight="1" x14ac:dyDescent="0.25">
      <c r="A14" s="77" t="s">
        <v>119</v>
      </c>
      <c r="B14" s="77"/>
      <c r="C14" s="77" t="s">
        <v>416</v>
      </c>
      <c r="D14" s="78">
        <v>7402889.3494999995</v>
      </c>
      <c r="E14" s="79">
        <v>61.834809999999997</v>
      </c>
      <c r="F14" s="80">
        <v>4672249.67</v>
      </c>
      <c r="G14" s="80">
        <v>4577562.5599999996</v>
      </c>
      <c r="H14" s="108">
        <v>1.7184043430624265E-2</v>
      </c>
      <c r="J14" t="s">
        <v>120</v>
      </c>
      <c r="K14" s="112" t="s">
        <v>51</v>
      </c>
      <c r="N14" t="s">
        <v>55</v>
      </c>
      <c r="P14" s="89">
        <v>6.0590446918041359E-4</v>
      </c>
    </row>
    <row r="15" spans="1:17" ht="12.95" customHeight="1" x14ac:dyDescent="0.25">
      <c r="A15" s="77" t="s">
        <v>818</v>
      </c>
      <c r="B15" s="77"/>
      <c r="C15" s="77" t="s">
        <v>819</v>
      </c>
      <c r="D15" s="78">
        <v>9865473.4800000004</v>
      </c>
      <c r="E15" s="79">
        <v>43.106639999999999</v>
      </c>
      <c r="F15" s="80">
        <v>4286209.34</v>
      </c>
      <c r="G15" s="80">
        <v>4252674.1399999997</v>
      </c>
      <c r="H15" s="108">
        <v>1.5964421274463739E-2</v>
      </c>
      <c r="J15" t="s">
        <v>812</v>
      </c>
      <c r="K15" s="112" t="s">
        <v>51</v>
      </c>
      <c r="N15" t="s">
        <v>56</v>
      </c>
      <c r="Q15" s="63">
        <v>3.0152241670889479E-2</v>
      </c>
    </row>
    <row r="16" spans="1:17" ht="12.95" customHeight="1" x14ac:dyDescent="0.25">
      <c r="A16" s="77" t="s">
        <v>257</v>
      </c>
      <c r="B16" s="77"/>
      <c r="C16" s="77" t="s">
        <v>417</v>
      </c>
      <c r="D16" s="78">
        <v>4099616.3</v>
      </c>
      <c r="E16" s="79">
        <v>97.312259999999995</v>
      </c>
      <c r="F16" s="80">
        <v>3123573.32</v>
      </c>
      <c r="G16" s="80">
        <v>3989429.27</v>
      </c>
      <c r="H16" s="108">
        <v>1.4976207302578879E-2</v>
      </c>
      <c r="J16" t="s">
        <v>254</v>
      </c>
      <c r="K16" s="111" t="s">
        <v>51</v>
      </c>
      <c r="N16" s="62" t="s">
        <v>412</v>
      </c>
      <c r="Q16" s="63">
        <v>2.2378361485011596E-2</v>
      </c>
    </row>
    <row r="17" spans="1:17" ht="12.95" customHeight="1" x14ac:dyDescent="0.25">
      <c r="A17" s="77" t="s">
        <v>820</v>
      </c>
      <c r="B17" s="77"/>
      <c r="C17" s="77" t="s">
        <v>821</v>
      </c>
      <c r="D17" s="78">
        <v>3668792.94</v>
      </c>
      <c r="E17" s="79">
        <v>100.32471</v>
      </c>
      <c r="F17" s="80">
        <v>3716639.26</v>
      </c>
      <c r="G17" s="80">
        <v>3680705.88</v>
      </c>
      <c r="H17" s="108">
        <v>1.3817268222604939E-2</v>
      </c>
      <c r="J17" t="s">
        <v>813</v>
      </c>
      <c r="K17" s="111" t="s">
        <v>51</v>
      </c>
      <c r="N17" s="62" t="s">
        <v>413</v>
      </c>
      <c r="Q17" s="63">
        <v>0</v>
      </c>
    </row>
    <row r="18" spans="1:17" ht="12.95" customHeight="1" x14ac:dyDescent="0.25">
      <c r="A18" s="77" t="s">
        <v>822</v>
      </c>
      <c r="B18" s="77"/>
      <c r="C18" s="77" t="s">
        <v>823</v>
      </c>
      <c r="D18" s="78">
        <v>10406453.27</v>
      </c>
      <c r="E18" s="79">
        <v>34.268090000000001</v>
      </c>
      <c r="F18" s="80">
        <v>3490946.1</v>
      </c>
      <c r="G18" s="80">
        <v>3566092.77</v>
      </c>
      <c r="H18" s="108">
        <v>1.3387013772962001E-2</v>
      </c>
      <c r="J18" t="s">
        <v>814</v>
      </c>
      <c r="K18" s="112" t="s">
        <v>51</v>
      </c>
      <c r="N18" t="s">
        <v>58</v>
      </c>
      <c r="Q18" s="63">
        <v>2.1233399195013172E-2</v>
      </c>
    </row>
    <row r="19" spans="1:17" ht="12.95" customHeight="1" x14ac:dyDescent="0.25">
      <c r="A19" s="77" t="s">
        <v>319</v>
      </c>
      <c r="B19" s="77"/>
      <c r="C19" s="77" t="s">
        <v>419</v>
      </c>
      <c r="D19" s="78">
        <v>3409660.71</v>
      </c>
      <c r="E19" s="79">
        <v>101.07893</v>
      </c>
      <c r="F19" s="80">
        <v>2992575.41</v>
      </c>
      <c r="G19" s="80">
        <v>3446448.56</v>
      </c>
      <c r="H19" s="108">
        <v>1.2937872712864128E-2</v>
      </c>
      <c r="J19" t="s">
        <v>318</v>
      </c>
      <c r="K19" s="111" t="s">
        <v>51</v>
      </c>
      <c r="Q19" s="63">
        <v>1.0000000000000004</v>
      </c>
    </row>
    <row r="20" spans="1:17" ht="12.95" customHeight="1" x14ac:dyDescent="0.25">
      <c r="A20" s="77" t="s">
        <v>824</v>
      </c>
      <c r="B20" s="77"/>
      <c r="C20" s="77" t="s">
        <v>825</v>
      </c>
      <c r="D20" s="78">
        <v>13773500</v>
      </c>
      <c r="E20" s="79">
        <v>23.850480000000001</v>
      </c>
      <c r="F20" s="80">
        <v>3242986.98</v>
      </c>
      <c r="G20" s="80">
        <v>3285045.86</v>
      </c>
      <c r="H20" s="108">
        <v>1.2331971434560239E-2</v>
      </c>
      <c r="J20" t="s">
        <v>826</v>
      </c>
      <c r="K20" s="111" t="s">
        <v>51</v>
      </c>
    </row>
    <row r="21" spans="1:17" ht="12.95" customHeight="1" x14ac:dyDescent="0.25">
      <c r="A21" s="77" t="s">
        <v>420</v>
      </c>
      <c r="B21" s="77"/>
      <c r="C21" s="77" t="s">
        <v>421</v>
      </c>
      <c r="D21" s="78">
        <v>3000000</v>
      </c>
      <c r="E21" s="79">
        <v>99.509479999999996</v>
      </c>
      <c r="F21" s="80">
        <v>2912409.98</v>
      </c>
      <c r="G21" s="80">
        <v>2985284.4</v>
      </c>
      <c r="H21" s="108">
        <v>1.1206675192302583E-2</v>
      </c>
      <c r="J21" t="s">
        <v>411</v>
      </c>
      <c r="K21" s="111" t="s">
        <v>412</v>
      </c>
    </row>
    <row r="22" spans="1:17" ht="12.95" customHeight="1" x14ac:dyDescent="0.25">
      <c r="A22" s="77" t="s">
        <v>827</v>
      </c>
      <c r="B22" s="77"/>
      <c r="C22" s="77" t="s">
        <v>828</v>
      </c>
      <c r="D22" s="78">
        <v>3076479.35</v>
      </c>
      <c r="E22" s="79">
        <v>87.404799999999994</v>
      </c>
      <c r="F22" s="80">
        <v>2740524.33</v>
      </c>
      <c r="G22" s="80">
        <v>2688990.62</v>
      </c>
      <c r="H22" s="108">
        <v>1.0094396524997199E-2</v>
      </c>
      <c r="J22" t="s">
        <v>829</v>
      </c>
      <c r="K22" s="112" t="s">
        <v>51</v>
      </c>
    </row>
    <row r="23" spans="1:17" ht="12.95" customHeight="1" x14ac:dyDescent="0.25">
      <c r="A23" s="77" t="s">
        <v>268</v>
      </c>
      <c r="B23" s="77"/>
      <c r="C23" s="77" t="s">
        <v>422</v>
      </c>
      <c r="D23" s="78">
        <v>5106957.49</v>
      </c>
      <c r="E23" s="79">
        <v>52.237470000000002</v>
      </c>
      <c r="F23" s="80">
        <v>2338406.63</v>
      </c>
      <c r="G23" s="80">
        <v>2667745.39</v>
      </c>
      <c r="H23" s="108">
        <v>1.0014642518311684E-2</v>
      </c>
      <c r="J23" t="s">
        <v>830</v>
      </c>
      <c r="K23" s="111" t="s">
        <v>51</v>
      </c>
    </row>
    <row r="24" spans="1:17" ht="12.95" customHeight="1" x14ac:dyDescent="0.25">
      <c r="A24" s="77" t="s">
        <v>831</v>
      </c>
      <c r="B24" s="77"/>
      <c r="C24" s="77" t="s">
        <v>832</v>
      </c>
      <c r="D24" s="78">
        <v>5612715.6399999997</v>
      </c>
      <c r="E24" s="79">
        <v>44.412759999999999</v>
      </c>
      <c r="F24" s="80">
        <v>2447475.81</v>
      </c>
      <c r="G24" s="80">
        <v>2492761.9300000002</v>
      </c>
      <c r="H24" s="108">
        <v>9.3577594420308201E-3</v>
      </c>
      <c r="J24" t="s">
        <v>833</v>
      </c>
      <c r="K24" s="111" t="s">
        <v>51</v>
      </c>
    </row>
    <row r="25" spans="1:17" ht="12.95" customHeight="1" x14ac:dyDescent="0.25">
      <c r="A25" s="77" t="s">
        <v>834</v>
      </c>
      <c r="B25" s="77"/>
      <c r="C25" s="77" t="s">
        <v>416</v>
      </c>
      <c r="D25" s="78">
        <v>3801276.19</v>
      </c>
      <c r="E25" s="79">
        <v>62.680770000000003</v>
      </c>
      <c r="F25" s="80">
        <v>2424955.5</v>
      </c>
      <c r="G25" s="80">
        <v>2382669.19</v>
      </c>
      <c r="H25" s="108">
        <v>8.9444743365277666E-3</v>
      </c>
      <c r="J25" t="s">
        <v>835</v>
      </c>
      <c r="K25" s="111" t="s">
        <v>51</v>
      </c>
    </row>
    <row r="26" spans="1:17" ht="12.95" customHeight="1" x14ac:dyDescent="0.25">
      <c r="A26" s="77" t="s">
        <v>836</v>
      </c>
      <c r="B26" s="77"/>
      <c r="C26" s="77" t="s">
        <v>837</v>
      </c>
      <c r="D26" s="78">
        <v>2839192.48</v>
      </c>
      <c r="E26" s="79">
        <v>82.160799999999995</v>
      </c>
      <c r="F26" s="80">
        <v>2347929.2999999998</v>
      </c>
      <c r="G26" s="80">
        <v>2332703.2599999998</v>
      </c>
      <c r="H26" s="108">
        <v>8.7569036152285399E-3</v>
      </c>
      <c r="J26" t="s">
        <v>838</v>
      </c>
      <c r="K26" s="111" t="s">
        <v>51</v>
      </c>
    </row>
    <row r="27" spans="1:17" ht="12.95" customHeight="1" x14ac:dyDescent="0.25">
      <c r="A27" s="77" t="s">
        <v>488</v>
      </c>
      <c r="B27" s="77"/>
      <c r="C27" s="77" t="s">
        <v>489</v>
      </c>
      <c r="D27" s="78">
        <v>6095450.9000000004</v>
      </c>
      <c r="E27" s="79">
        <v>37.682200000000002</v>
      </c>
      <c r="F27" s="80">
        <v>2317693.94</v>
      </c>
      <c r="G27" s="80">
        <v>2296900</v>
      </c>
      <c r="H27" s="108">
        <v>8.6224991659755446E-3</v>
      </c>
      <c r="J27" t="s">
        <v>839</v>
      </c>
      <c r="K27" s="111" t="s">
        <v>51</v>
      </c>
    </row>
    <row r="28" spans="1:17" ht="12.95" customHeight="1" x14ac:dyDescent="0.25">
      <c r="A28" s="77" t="s">
        <v>199</v>
      </c>
      <c r="B28" s="77"/>
      <c r="C28" s="77" t="s">
        <v>425</v>
      </c>
      <c r="D28" s="78">
        <v>2293054.3999000001</v>
      </c>
      <c r="E28" s="79">
        <v>99.12715</v>
      </c>
      <c r="F28" s="80">
        <v>2069528.51</v>
      </c>
      <c r="G28" s="80">
        <v>2273039.4700000002</v>
      </c>
      <c r="H28" s="108">
        <v>8.5329273953173822E-3</v>
      </c>
      <c r="J28" t="s">
        <v>840</v>
      </c>
      <c r="K28" s="111" t="s">
        <v>51</v>
      </c>
    </row>
    <row r="29" spans="1:17" ht="12.95" customHeight="1" x14ac:dyDescent="0.25">
      <c r="A29" s="77" t="s">
        <v>373</v>
      </c>
      <c r="B29" s="77"/>
      <c r="C29" s="77" t="s">
        <v>424</v>
      </c>
      <c r="D29" s="78">
        <v>2245177.46</v>
      </c>
      <c r="E29" s="79">
        <v>99.857669999999999</v>
      </c>
      <c r="F29" s="80">
        <v>2108767.5</v>
      </c>
      <c r="G29" s="80">
        <v>2241981.9</v>
      </c>
      <c r="H29" s="108">
        <v>8.4163381352615561E-3</v>
      </c>
      <c r="J29" t="s">
        <v>841</v>
      </c>
      <c r="K29" s="111" t="s">
        <v>51</v>
      </c>
    </row>
    <row r="30" spans="1:17" ht="12.95" customHeight="1" x14ac:dyDescent="0.25">
      <c r="A30" s="77" t="s">
        <v>153</v>
      </c>
      <c r="B30" s="77"/>
      <c r="C30" s="77" t="s">
        <v>423</v>
      </c>
      <c r="D30" s="78">
        <v>4742654.7</v>
      </c>
      <c r="E30" s="79">
        <v>45.281930000000003</v>
      </c>
      <c r="F30" s="80">
        <v>2432788.29</v>
      </c>
      <c r="G30" s="80">
        <v>2147565.58</v>
      </c>
      <c r="H30" s="108">
        <v>8.0619018774991461E-3</v>
      </c>
      <c r="J30" t="s">
        <v>842</v>
      </c>
      <c r="K30" s="111" t="s">
        <v>51</v>
      </c>
    </row>
    <row r="31" spans="1:17" ht="12.95" customHeight="1" x14ac:dyDescent="0.25">
      <c r="A31" s="77" t="s">
        <v>325</v>
      </c>
      <c r="B31" s="77"/>
      <c r="C31" s="77" t="s">
        <v>428</v>
      </c>
      <c r="D31" s="78">
        <v>6520420</v>
      </c>
      <c r="E31" s="79">
        <v>32.836959999999998</v>
      </c>
      <c r="F31" s="80">
        <v>1755376.31</v>
      </c>
      <c r="G31" s="80">
        <v>2141107.71</v>
      </c>
      <c r="H31" s="108">
        <v>8.037659211867651E-3</v>
      </c>
      <c r="J31" t="s">
        <v>843</v>
      </c>
      <c r="K31" s="111" t="s">
        <v>51</v>
      </c>
    </row>
    <row r="32" spans="1:17" ht="12.95" customHeight="1" x14ac:dyDescent="0.25">
      <c r="A32" s="77" t="s">
        <v>844</v>
      </c>
      <c r="B32" s="77"/>
      <c r="C32" s="77" t="s">
        <v>845</v>
      </c>
      <c r="D32" s="78">
        <v>2103123.56</v>
      </c>
      <c r="E32" s="79">
        <v>101.11937</v>
      </c>
      <c r="F32" s="80">
        <v>2128098.15</v>
      </c>
      <c r="G32" s="80">
        <v>2126665.29</v>
      </c>
      <c r="H32" s="108">
        <v>7.9834427660473422E-3</v>
      </c>
      <c r="J32" t="s">
        <v>846</v>
      </c>
      <c r="K32" s="111" t="s">
        <v>51</v>
      </c>
    </row>
    <row r="33" spans="1:11" ht="12.95" customHeight="1" x14ac:dyDescent="0.25">
      <c r="A33" s="77" t="s">
        <v>847</v>
      </c>
      <c r="B33" s="77"/>
      <c r="C33" s="77" t="s">
        <v>848</v>
      </c>
      <c r="D33" s="78">
        <v>6086882.3399999999</v>
      </c>
      <c r="E33" s="79">
        <v>34.117220000000003</v>
      </c>
      <c r="F33" s="80">
        <v>2069749.07</v>
      </c>
      <c r="G33" s="80">
        <v>2076675.04</v>
      </c>
      <c r="H33" s="108">
        <v>7.7957807481397676E-3</v>
      </c>
      <c r="J33" t="s">
        <v>849</v>
      </c>
      <c r="K33" s="111" t="s">
        <v>51</v>
      </c>
    </row>
    <row r="34" spans="1:11" ht="12.95" customHeight="1" x14ac:dyDescent="0.25">
      <c r="A34" s="77" t="s">
        <v>336</v>
      </c>
      <c r="B34" s="77"/>
      <c r="C34" s="77" t="s">
        <v>499</v>
      </c>
      <c r="D34" s="78">
        <v>2080665.17</v>
      </c>
      <c r="E34" s="79">
        <v>99.427170000000004</v>
      </c>
      <c r="F34" s="80">
        <v>2040803.65</v>
      </c>
      <c r="G34" s="80">
        <v>2068746.5</v>
      </c>
      <c r="H34" s="108">
        <v>7.7660172279441107E-3</v>
      </c>
      <c r="J34" t="s">
        <v>850</v>
      </c>
      <c r="K34" s="111" t="s">
        <v>51</v>
      </c>
    </row>
    <row r="35" spans="1:11" ht="12.95" customHeight="1" x14ac:dyDescent="0.25">
      <c r="A35" s="77" t="s">
        <v>851</v>
      </c>
      <c r="B35" s="77"/>
      <c r="C35" s="77" t="s">
        <v>848</v>
      </c>
      <c r="D35" s="78">
        <v>5767715.5</v>
      </c>
      <c r="E35" s="79">
        <v>35.187019999999997</v>
      </c>
      <c r="F35" s="80">
        <v>2108535.19</v>
      </c>
      <c r="G35" s="80">
        <v>2029487.21</v>
      </c>
      <c r="H35" s="108">
        <v>7.6186389375171035E-3</v>
      </c>
      <c r="J35" t="s">
        <v>852</v>
      </c>
      <c r="K35" s="111" t="s">
        <v>51</v>
      </c>
    </row>
    <row r="36" spans="1:11" ht="12.95" customHeight="1" x14ac:dyDescent="0.25">
      <c r="A36" s="77" t="s">
        <v>853</v>
      </c>
      <c r="B36" s="77"/>
      <c r="C36" s="77" t="s">
        <v>854</v>
      </c>
      <c r="D36" s="78">
        <v>2076657.51</v>
      </c>
      <c r="E36" s="79">
        <v>97.642250000000004</v>
      </c>
      <c r="F36" s="80">
        <v>2016211.02</v>
      </c>
      <c r="G36" s="80">
        <v>2027695.12</v>
      </c>
      <c r="H36" s="108">
        <v>7.6119114811496729E-3</v>
      </c>
      <c r="J36" t="s">
        <v>855</v>
      </c>
      <c r="K36" s="111" t="s">
        <v>51</v>
      </c>
    </row>
    <row r="37" spans="1:11" ht="12.95" customHeight="1" x14ac:dyDescent="0.25">
      <c r="A37" s="77" t="s">
        <v>374</v>
      </c>
      <c r="B37" s="77"/>
      <c r="C37" s="77" t="s">
        <v>426</v>
      </c>
      <c r="D37" s="78">
        <v>2819915.08</v>
      </c>
      <c r="E37" s="79">
        <v>71.674769999999995</v>
      </c>
      <c r="F37" s="80">
        <v>2002855.05</v>
      </c>
      <c r="G37" s="80">
        <v>2021167.65</v>
      </c>
      <c r="H37" s="108">
        <v>7.5874075390403375E-3</v>
      </c>
      <c r="J37" t="s">
        <v>856</v>
      </c>
      <c r="K37" s="111" t="s">
        <v>51</v>
      </c>
    </row>
    <row r="38" spans="1:11" ht="12.95" customHeight="1" x14ac:dyDescent="0.25">
      <c r="A38" s="77" t="s">
        <v>857</v>
      </c>
      <c r="B38" s="77"/>
      <c r="C38" s="77" t="s">
        <v>845</v>
      </c>
      <c r="D38" s="78">
        <v>1990395.38</v>
      </c>
      <c r="E38" s="79">
        <v>101.11937</v>
      </c>
      <c r="F38" s="80">
        <v>2014031.33</v>
      </c>
      <c r="G38" s="80">
        <v>2012675.27</v>
      </c>
      <c r="H38" s="108">
        <v>7.555527379056382E-3</v>
      </c>
      <c r="J38" t="s">
        <v>858</v>
      </c>
      <c r="K38" s="111" t="s">
        <v>51</v>
      </c>
    </row>
    <row r="39" spans="1:11" ht="12.95" customHeight="1" x14ac:dyDescent="0.25">
      <c r="A39" s="77" t="s">
        <v>432</v>
      </c>
      <c r="B39" s="77"/>
      <c r="C39" s="77" t="s">
        <v>433</v>
      </c>
      <c r="D39" s="78">
        <v>1982633.15</v>
      </c>
      <c r="E39" s="79">
        <v>96.784769999999995</v>
      </c>
      <c r="F39" s="80">
        <v>1836165.49</v>
      </c>
      <c r="G39" s="80">
        <v>1918886.93</v>
      </c>
      <c r="H39" s="108">
        <v>7.2034485408709013E-3</v>
      </c>
      <c r="J39" t="s">
        <v>859</v>
      </c>
      <c r="K39" s="111" t="s">
        <v>51</v>
      </c>
    </row>
    <row r="40" spans="1:11" ht="12.95" customHeight="1" x14ac:dyDescent="0.25">
      <c r="A40" s="77" t="s">
        <v>860</v>
      </c>
      <c r="B40" s="77"/>
      <c r="C40" s="77" t="s">
        <v>861</v>
      </c>
      <c r="D40" s="78">
        <v>2312469.44</v>
      </c>
      <c r="E40" s="79">
        <v>79.06326</v>
      </c>
      <c r="F40" s="80">
        <v>1818986.45</v>
      </c>
      <c r="G40" s="80">
        <v>1828313.73</v>
      </c>
      <c r="H40" s="108">
        <v>6.8634392494521471E-3</v>
      </c>
      <c r="J40" t="s">
        <v>862</v>
      </c>
      <c r="K40" s="111" t="s">
        <v>51</v>
      </c>
    </row>
    <row r="41" spans="1:11" ht="12.95" customHeight="1" x14ac:dyDescent="0.25">
      <c r="A41" s="77" t="s">
        <v>430</v>
      </c>
      <c r="B41" s="77"/>
      <c r="C41" s="77" t="s">
        <v>431</v>
      </c>
      <c r="D41" s="78">
        <v>1809000.64</v>
      </c>
      <c r="E41" s="79">
        <v>101.05774</v>
      </c>
      <c r="F41" s="80">
        <v>1808961.01</v>
      </c>
      <c r="G41" s="80">
        <v>1828135.16</v>
      </c>
      <c r="H41" s="108">
        <v>6.8627689026037565E-3</v>
      </c>
      <c r="J41" t="s">
        <v>863</v>
      </c>
      <c r="K41" s="111" t="s">
        <v>56</v>
      </c>
    </row>
    <row r="42" spans="1:11" ht="12.95" customHeight="1" x14ac:dyDescent="0.25">
      <c r="A42" s="77" t="s">
        <v>320</v>
      </c>
      <c r="B42" s="77"/>
      <c r="C42" s="77" t="s">
        <v>427</v>
      </c>
      <c r="D42" s="78">
        <v>1816962.19</v>
      </c>
      <c r="E42" s="79">
        <v>99.162450000000007</v>
      </c>
      <c r="F42" s="80">
        <v>1710925.01</v>
      </c>
      <c r="G42" s="80">
        <v>1801744.22</v>
      </c>
      <c r="H42" s="108">
        <v>6.7636980426885188E-3</v>
      </c>
      <c r="J42" t="s">
        <v>864</v>
      </c>
      <c r="K42" s="111" t="s">
        <v>51</v>
      </c>
    </row>
    <row r="43" spans="1:11" ht="12.95" customHeight="1" x14ac:dyDescent="0.25">
      <c r="A43" s="77" t="s">
        <v>435</v>
      </c>
      <c r="B43" s="77"/>
      <c r="C43" s="77" t="s">
        <v>436</v>
      </c>
      <c r="D43" s="78">
        <v>1900566.52</v>
      </c>
      <c r="E43" s="79">
        <v>94.471500000000006</v>
      </c>
      <c r="F43" s="80">
        <v>1723479.22</v>
      </c>
      <c r="G43" s="80">
        <v>1795493.7</v>
      </c>
      <c r="H43" s="108">
        <v>6.7402337632305907E-3</v>
      </c>
      <c r="J43" t="s">
        <v>865</v>
      </c>
      <c r="K43" s="111" t="s">
        <v>51</v>
      </c>
    </row>
    <row r="44" spans="1:11" ht="12.95" customHeight="1" x14ac:dyDescent="0.25">
      <c r="A44" s="77" t="s">
        <v>322</v>
      </c>
      <c r="B44" s="77"/>
      <c r="C44" s="77" t="s">
        <v>429</v>
      </c>
      <c r="D44" s="78">
        <v>1777013.68</v>
      </c>
      <c r="E44" s="79">
        <v>100.81910999999999</v>
      </c>
      <c r="F44" s="80">
        <v>1764621.41</v>
      </c>
      <c r="G44" s="80">
        <v>1791569.38</v>
      </c>
      <c r="H44" s="108">
        <v>6.725501974329454E-3</v>
      </c>
      <c r="J44" t="s">
        <v>866</v>
      </c>
      <c r="K44" s="111" t="s">
        <v>51</v>
      </c>
    </row>
    <row r="45" spans="1:11" ht="12.95" customHeight="1" x14ac:dyDescent="0.25">
      <c r="A45" s="77" t="s">
        <v>321</v>
      </c>
      <c r="B45" s="77"/>
      <c r="C45" s="77" t="s">
        <v>434</v>
      </c>
      <c r="D45" s="78">
        <v>3152866.34</v>
      </c>
      <c r="E45" s="79">
        <v>56.157110000000003</v>
      </c>
      <c r="F45" s="80">
        <v>1852896.41</v>
      </c>
      <c r="G45" s="80">
        <v>1770558.62</v>
      </c>
      <c r="H45" s="108">
        <v>6.6466281615485271E-3</v>
      </c>
      <c r="J45" t="s">
        <v>867</v>
      </c>
      <c r="K45" s="111" t="s">
        <v>51</v>
      </c>
    </row>
    <row r="46" spans="1:11" ht="12.95" customHeight="1" x14ac:dyDescent="0.25">
      <c r="A46" s="77" t="s">
        <v>438</v>
      </c>
      <c r="B46" s="77"/>
      <c r="C46" s="77" t="s">
        <v>439</v>
      </c>
      <c r="D46" s="78">
        <v>3619213.49</v>
      </c>
      <c r="E46" s="79">
        <v>48.66901</v>
      </c>
      <c r="F46" s="80">
        <v>1504191.23</v>
      </c>
      <c r="G46" s="80">
        <v>1761435.38</v>
      </c>
      <c r="H46" s="108">
        <v>6.6123797705471788E-3</v>
      </c>
      <c r="J46" t="s">
        <v>868</v>
      </c>
      <c r="K46" s="111" t="s">
        <v>51</v>
      </c>
    </row>
    <row r="47" spans="1:11" ht="12.95" customHeight="1" x14ac:dyDescent="0.25">
      <c r="A47" s="77" t="s">
        <v>375</v>
      </c>
      <c r="B47" s="77"/>
      <c r="C47" s="77" t="s">
        <v>437</v>
      </c>
      <c r="D47" s="78">
        <v>1636283.38</v>
      </c>
      <c r="E47" s="79">
        <v>102.62617</v>
      </c>
      <c r="F47" s="80">
        <v>1636249.56</v>
      </c>
      <c r="G47" s="80">
        <v>1679254.96</v>
      </c>
      <c r="H47" s="108">
        <v>6.3038767434630575E-3</v>
      </c>
      <c r="J47" t="s">
        <v>869</v>
      </c>
      <c r="K47" s="111" t="s">
        <v>56</v>
      </c>
    </row>
    <row r="48" spans="1:11" ht="12.95" customHeight="1" x14ac:dyDescent="0.25">
      <c r="A48" s="77" t="s">
        <v>870</v>
      </c>
      <c r="B48" s="77"/>
      <c r="C48" s="77" t="s">
        <v>871</v>
      </c>
      <c r="D48" s="78">
        <v>1902852.49</v>
      </c>
      <c r="E48" s="79">
        <v>88.223100000000002</v>
      </c>
      <c r="F48" s="80">
        <v>1694636.59</v>
      </c>
      <c r="G48" s="80">
        <v>1678755.46</v>
      </c>
      <c r="H48" s="108">
        <v>6.3020016342578656E-3</v>
      </c>
      <c r="J48" t="s">
        <v>872</v>
      </c>
      <c r="K48" s="111" t="s">
        <v>51</v>
      </c>
    </row>
    <row r="49" spans="1:11" ht="12.95" customHeight="1" x14ac:dyDescent="0.25">
      <c r="A49" s="77" t="s">
        <v>348</v>
      </c>
      <c r="B49" s="77"/>
      <c r="C49" s="77" t="s">
        <v>575</v>
      </c>
      <c r="D49" s="78">
        <v>3529780.2996999999</v>
      </c>
      <c r="E49" s="79">
        <v>46.236420000000003</v>
      </c>
      <c r="F49" s="80">
        <v>1578118.53</v>
      </c>
      <c r="G49" s="80">
        <v>1632044.04</v>
      </c>
      <c r="H49" s="108">
        <v>6.1266482536180764E-3</v>
      </c>
      <c r="J49" t="s">
        <v>873</v>
      </c>
      <c r="K49" s="111" t="s">
        <v>51</v>
      </c>
    </row>
    <row r="50" spans="1:11" ht="12.95" customHeight="1" x14ac:dyDescent="0.25">
      <c r="A50" s="77" t="s">
        <v>150</v>
      </c>
      <c r="B50" s="77"/>
      <c r="C50" s="77" t="s">
        <v>441</v>
      </c>
      <c r="D50" s="78">
        <v>1924778.09</v>
      </c>
      <c r="E50" s="79">
        <v>83.362350000000006</v>
      </c>
      <c r="F50" s="80">
        <v>1695088.29</v>
      </c>
      <c r="G50" s="80">
        <v>1604540.25</v>
      </c>
      <c r="H50" s="108">
        <v>6.0233997855366761E-3</v>
      </c>
      <c r="J50" t="s">
        <v>874</v>
      </c>
      <c r="K50" s="111" t="s">
        <v>51</v>
      </c>
    </row>
    <row r="51" spans="1:11" ht="12.95" customHeight="1" x14ac:dyDescent="0.25">
      <c r="A51" s="77" t="s">
        <v>380</v>
      </c>
      <c r="B51" s="77"/>
      <c r="C51" s="77" t="s">
        <v>462</v>
      </c>
      <c r="D51" s="78">
        <v>16760695.210000001</v>
      </c>
      <c r="E51" s="79">
        <v>9.1563800000000004</v>
      </c>
      <c r="F51" s="80">
        <v>1267413.1299999999</v>
      </c>
      <c r="G51" s="80">
        <v>1534672.94</v>
      </c>
      <c r="H51" s="108">
        <v>5.7611198333385157E-3</v>
      </c>
      <c r="J51" t="s">
        <v>875</v>
      </c>
      <c r="K51" s="111" t="s">
        <v>51</v>
      </c>
    </row>
    <row r="52" spans="1:11" ht="12.95" customHeight="1" x14ac:dyDescent="0.25">
      <c r="A52" s="77" t="s">
        <v>211</v>
      </c>
      <c r="B52" s="77"/>
      <c r="C52" s="77" t="s">
        <v>446</v>
      </c>
      <c r="D52" s="78">
        <v>3224111.13</v>
      </c>
      <c r="E52" s="79">
        <v>47.318829999999998</v>
      </c>
      <c r="F52" s="80">
        <v>1512197.93</v>
      </c>
      <c r="G52" s="80">
        <v>1525611.66</v>
      </c>
      <c r="H52" s="108">
        <v>5.727104038466004E-3</v>
      </c>
      <c r="J52" t="s">
        <v>876</v>
      </c>
      <c r="K52" s="111" t="s">
        <v>51</v>
      </c>
    </row>
    <row r="53" spans="1:11" ht="12.95" customHeight="1" x14ac:dyDescent="0.25">
      <c r="A53" s="77" t="s">
        <v>877</v>
      </c>
      <c r="B53" s="77"/>
      <c r="C53" s="77" t="s">
        <v>878</v>
      </c>
      <c r="D53" s="78">
        <v>4289333.09</v>
      </c>
      <c r="E53" s="79">
        <v>35.51</v>
      </c>
      <c r="F53" s="80">
        <v>1499659.54</v>
      </c>
      <c r="G53" s="80">
        <v>1523142.18</v>
      </c>
      <c r="H53" s="108">
        <v>5.7178336787462114E-3</v>
      </c>
      <c r="J53" t="s">
        <v>879</v>
      </c>
      <c r="K53" s="111" t="s">
        <v>51</v>
      </c>
    </row>
    <row r="54" spans="1:11" ht="12.95" customHeight="1" x14ac:dyDescent="0.25">
      <c r="A54" s="77" t="s">
        <v>197</v>
      </c>
      <c r="B54" s="77"/>
      <c r="C54" s="77" t="s">
        <v>440</v>
      </c>
      <c r="D54" s="78">
        <v>1955776.24</v>
      </c>
      <c r="E54" s="79">
        <v>77.689449999999994</v>
      </c>
      <c r="F54" s="80">
        <v>1629475.39</v>
      </c>
      <c r="G54" s="80">
        <v>1519431.8</v>
      </c>
      <c r="H54" s="108">
        <v>5.7039050146966436E-3</v>
      </c>
      <c r="J54" t="s">
        <v>880</v>
      </c>
      <c r="K54" s="111" t="s">
        <v>51</v>
      </c>
    </row>
    <row r="55" spans="1:11" ht="12.95" customHeight="1" x14ac:dyDescent="0.25">
      <c r="A55" s="77" t="s">
        <v>881</v>
      </c>
      <c r="B55" s="77"/>
      <c r="C55" s="77" t="s">
        <v>882</v>
      </c>
      <c r="D55" s="78">
        <v>1511386.37</v>
      </c>
      <c r="E55" s="79">
        <v>99.151809999999998</v>
      </c>
      <c r="F55" s="80">
        <v>1526417.85</v>
      </c>
      <c r="G55" s="80">
        <v>1498566.94</v>
      </c>
      <c r="H55" s="108">
        <v>5.6255789064863617E-3</v>
      </c>
      <c r="J55" t="s">
        <v>883</v>
      </c>
      <c r="K55" s="111" t="s">
        <v>51</v>
      </c>
    </row>
    <row r="56" spans="1:11" ht="12.95" customHeight="1" x14ac:dyDescent="0.25">
      <c r="A56" s="77" t="s">
        <v>151</v>
      </c>
      <c r="B56" s="77"/>
      <c r="C56" s="77" t="s">
        <v>443</v>
      </c>
      <c r="D56" s="78">
        <v>1468584.25</v>
      </c>
      <c r="E56" s="79">
        <v>101.05076</v>
      </c>
      <c r="F56" s="80">
        <v>1478723.24</v>
      </c>
      <c r="G56" s="80">
        <v>1484015.55</v>
      </c>
      <c r="H56" s="108">
        <v>5.5709533902955025E-3</v>
      </c>
      <c r="J56" t="s">
        <v>884</v>
      </c>
      <c r="K56" s="111" t="s">
        <v>51</v>
      </c>
    </row>
    <row r="57" spans="1:11" ht="12.95" customHeight="1" x14ac:dyDescent="0.25">
      <c r="A57" s="77" t="s">
        <v>448</v>
      </c>
      <c r="B57" s="77"/>
      <c r="C57" s="77" t="s">
        <v>449</v>
      </c>
      <c r="D57" s="78">
        <v>1500000</v>
      </c>
      <c r="E57" s="79">
        <v>98.567149999999998</v>
      </c>
      <c r="F57" s="80">
        <v>1411331.6</v>
      </c>
      <c r="G57" s="80">
        <v>1478507.25</v>
      </c>
      <c r="H57" s="108">
        <v>5.5502753842195116E-3</v>
      </c>
      <c r="J57" t="s">
        <v>885</v>
      </c>
      <c r="K57" s="111" t="s">
        <v>51</v>
      </c>
    </row>
    <row r="58" spans="1:11" ht="12.95" customHeight="1" x14ac:dyDescent="0.25">
      <c r="A58" s="77" t="s">
        <v>444</v>
      </c>
      <c r="B58" s="77"/>
      <c r="C58" s="77" t="s">
        <v>445</v>
      </c>
      <c r="D58" s="78">
        <v>1364149.91</v>
      </c>
      <c r="E58" s="79">
        <v>101.16907999999999</v>
      </c>
      <c r="F58" s="80">
        <v>1364146.67</v>
      </c>
      <c r="G58" s="80">
        <v>1380097.91</v>
      </c>
      <c r="H58" s="108">
        <v>5.1808494396532682E-3</v>
      </c>
      <c r="J58" t="s">
        <v>886</v>
      </c>
      <c r="K58" s="111" t="s">
        <v>56</v>
      </c>
    </row>
    <row r="59" spans="1:11" ht="12.95" customHeight="1" x14ac:dyDescent="0.25">
      <c r="A59" s="77" t="s">
        <v>887</v>
      </c>
      <c r="B59" s="77"/>
      <c r="C59" s="77" t="s">
        <v>888</v>
      </c>
      <c r="D59" s="78">
        <v>1426673.98</v>
      </c>
      <c r="E59" s="79">
        <v>96.428719999999998</v>
      </c>
      <c r="F59" s="80">
        <v>1362483.98</v>
      </c>
      <c r="G59" s="80">
        <v>1375723.46</v>
      </c>
      <c r="H59" s="108">
        <v>5.1644278751634774E-3</v>
      </c>
      <c r="J59" t="s">
        <v>889</v>
      </c>
      <c r="K59" s="111" t="s">
        <v>51</v>
      </c>
    </row>
    <row r="60" spans="1:11" ht="12.95" customHeight="1" x14ac:dyDescent="0.25">
      <c r="A60" s="77" t="s">
        <v>456</v>
      </c>
      <c r="B60" s="77"/>
      <c r="C60" s="77" t="s">
        <v>439</v>
      </c>
      <c r="D60" s="78">
        <v>2795311.79</v>
      </c>
      <c r="E60" s="79">
        <v>48.668869999999998</v>
      </c>
      <c r="F60" s="80">
        <v>1163356.97</v>
      </c>
      <c r="G60" s="80">
        <v>1360446.66</v>
      </c>
      <c r="H60" s="108">
        <v>5.1070791898664347E-3</v>
      </c>
      <c r="J60" t="s">
        <v>890</v>
      </c>
      <c r="K60" s="111" t="s">
        <v>51</v>
      </c>
    </row>
    <row r="61" spans="1:11" ht="12.95" customHeight="1" x14ac:dyDescent="0.25">
      <c r="A61" s="77" t="s">
        <v>328</v>
      </c>
      <c r="B61" s="77"/>
      <c r="C61" s="77" t="s">
        <v>453</v>
      </c>
      <c r="D61" s="78">
        <v>1310982.2</v>
      </c>
      <c r="E61" s="79">
        <v>99.432429999999997</v>
      </c>
      <c r="F61" s="80">
        <v>1174796.1599999999</v>
      </c>
      <c r="G61" s="80">
        <v>1303541.46</v>
      </c>
      <c r="H61" s="108">
        <v>4.8934586406306517E-3</v>
      </c>
      <c r="J61" t="s">
        <v>891</v>
      </c>
      <c r="K61" s="111" t="s">
        <v>51</v>
      </c>
    </row>
    <row r="62" spans="1:11" ht="12.95" customHeight="1" x14ac:dyDescent="0.25">
      <c r="A62" s="77" t="s">
        <v>88</v>
      </c>
      <c r="B62" s="77"/>
      <c r="C62" s="77" t="s">
        <v>450</v>
      </c>
      <c r="D62" s="78">
        <v>1294724.48</v>
      </c>
      <c r="E62" s="79">
        <v>100.45211999999999</v>
      </c>
      <c r="F62" s="80">
        <v>1271458.74</v>
      </c>
      <c r="G62" s="80">
        <v>1300578.19</v>
      </c>
      <c r="H62" s="108">
        <v>4.8823346068879725E-3</v>
      </c>
      <c r="J62" t="s">
        <v>892</v>
      </c>
      <c r="K62" s="111" t="s">
        <v>51</v>
      </c>
    </row>
    <row r="63" spans="1:11" ht="12.95" customHeight="1" x14ac:dyDescent="0.25">
      <c r="A63" s="77" t="s">
        <v>329</v>
      </c>
      <c r="B63" s="77"/>
      <c r="C63" s="77" t="s">
        <v>454</v>
      </c>
      <c r="D63" s="78">
        <v>2122073.65</v>
      </c>
      <c r="E63" s="79">
        <v>61.209490000000002</v>
      </c>
      <c r="F63" s="80">
        <v>1147807.81</v>
      </c>
      <c r="G63" s="80">
        <v>1298910.46</v>
      </c>
      <c r="H63" s="108">
        <v>4.8760739945260612E-3</v>
      </c>
      <c r="J63" t="s">
        <v>893</v>
      </c>
      <c r="K63" s="111" t="s">
        <v>51</v>
      </c>
    </row>
    <row r="64" spans="1:11" ht="12.95" customHeight="1" x14ac:dyDescent="0.25">
      <c r="A64" s="77" t="s">
        <v>379</v>
      </c>
      <c r="B64" s="77"/>
      <c r="C64" s="77" t="s">
        <v>459</v>
      </c>
      <c r="D64" s="78">
        <v>1250000</v>
      </c>
      <c r="E64" s="79">
        <v>103.39324999999999</v>
      </c>
      <c r="F64" s="80">
        <v>1249891.3500000001</v>
      </c>
      <c r="G64" s="80">
        <v>1292415.6299999999</v>
      </c>
      <c r="H64" s="108">
        <v>4.8516925820753006E-3</v>
      </c>
      <c r="J64" t="s">
        <v>894</v>
      </c>
      <c r="K64" s="111" t="s">
        <v>56</v>
      </c>
    </row>
    <row r="65" spans="1:11" ht="12.95" customHeight="1" x14ac:dyDescent="0.25">
      <c r="A65" s="77" t="s">
        <v>895</v>
      </c>
      <c r="B65" s="77"/>
      <c r="C65" s="77" t="s">
        <v>896</v>
      </c>
      <c r="D65" s="78">
        <v>1273560.2</v>
      </c>
      <c r="E65" s="79">
        <v>101.07658000000001</v>
      </c>
      <c r="F65" s="80">
        <v>1281500.04</v>
      </c>
      <c r="G65" s="80">
        <v>1287271.0900000001</v>
      </c>
      <c r="H65" s="108">
        <v>4.8323801209932656E-3</v>
      </c>
      <c r="J65" t="s">
        <v>897</v>
      </c>
      <c r="K65" s="111" t="s">
        <v>152</v>
      </c>
    </row>
    <row r="66" spans="1:11" ht="12.95" customHeight="1" x14ac:dyDescent="0.25">
      <c r="A66" s="77" t="s">
        <v>378</v>
      </c>
      <c r="B66" s="77"/>
      <c r="C66" s="77" t="s">
        <v>457</v>
      </c>
      <c r="D66" s="78">
        <v>1256652.83</v>
      </c>
      <c r="E66" s="79">
        <v>102.26138</v>
      </c>
      <c r="F66" s="80">
        <v>1276555.5</v>
      </c>
      <c r="G66" s="80">
        <v>1285070.53</v>
      </c>
      <c r="H66" s="108">
        <v>4.8241192795266449E-3</v>
      </c>
      <c r="J66" t="s">
        <v>898</v>
      </c>
      <c r="K66" s="111" t="s">
        <v>51</v>
      </c>
    </row>
    <row r="67" spans="1:11" ht="12.95" customHeight="1" x14ac:dyDescent="0.25">
      <c r="A67" s="77" t="s">
        <v>899</v>
      </c>
      <c r="B67" s="77"/>
      <c r="C67" s="77" t="s">
        <v>900</v>
      </c>
      <c r="D67" s="78">
        <v>1558699.74</v>
      </c>
      <c r="E67" s="79">
        <v>81.981719999999996</v>
      </c>
      <c r="F67" s="80">
        <v>1268645.95</v>
      </c>
      <c r="G67" s="80">
        <v>1277848.8600000001</v>
      </c>
      <c r="H67" s="108">
        <v>4.7970093297891947E-3</v>
      </c>
      <c r="J67" t="s">
        <v>901</v>
      </c>
      <c r="K67" s="112" t="s">
        <v>51</v>
      </c>
    </row>
    <row r="68" spans="1:11" ht="12.95" customHeight="1" x14ac:dyDescent="0.25">
      <c r="A68" s="77" t="s">
        <v>198</v>
      </c>
      <c r="B68" s="77"/>
      <c r="C68" s="77" t="s">
        <v>452</v>
      </c>
      <c r="D68" s="78">
        <v>1275993.55</v>
      </c>
      <c r="E68" s="79">
        <v>99.066379999999995</v>
      </c>
      <c r="F68" s="80">
        <v>1228756.29</v>
      </c>
      <c r="G68" s="80">
        <v>1264080.6200000001</v>
      </c>
      <c r="H68" s="108">
        <v>4.7453237370698991E-3</v>
      </c>
      <c r="J68" t="s">
        <v>902</v>
      </c>
      <c r="K68" s="111" t="s">
        <v>51</v>
      </c>
    </row>
    <row r="69" spans="1:11" ht="12.95" customHeight="1" x14ac:dyDescent="0.25">
      <c r="A69" s="77" t="s">
        <v>326</v>
      </c>
      <c r="B69" s="77"/>
      <c r="C69" s="77" t="s">
        <v>460</v>
      </c>
      <c r="D69" s="78">
        <v>1232596.51</v>
      </c>
      <c r="E69" s="79">
        <v>102.34242</v>
      </c>
      <c r="F69" s="80">
        <v>1233637.3999999999</v>
      </c>
      <c r="G69" s="80">
        <v>1261469.1000000001</v>
      </c>
      <c r="H69" s="108">
        <v>4.7355201631128574E-3</v>
      </c>
      <c r="J69" t="s">
        <v>903</v>
      </c>
      <c r="K69" s="111" t="s">
        <v>51</v>
      </c>
    </row>
    <row r="70" spans="1:11" ht="12.95" customHeight="1" x14ac:dyDescent="0.25">
      <c r="A70" s="77" t="s">
        <v>377</v>
      </c>
      <c r="B70" s="77"/>
      <c r="C70" s="77" t="s">
        <v>451</v>
      </c>
      <c r="D70" s="78">
        <v>1271411.3600000001</v>
      </c>
      <c r="E70" s="79">
        <v>98.404499999999999</v>
      </c>
      <c r="F70" s="80">
        <v>1231640.99</v>
      </c>
      <c r="G70" s="80">
        <v>1251125.99</v>
      </c>
      <c r="H70" s="108">
        <v>4.6966924138209442E-3</v>
      </c>
      <c r="J70" t="s">
        <v>904</v>
      </c>
      <c r="K70" s="112" t="s">
        <v>51</v>
      </c>
    </row>
    <row r="71" spans="1:11" ht="12.95" customHeight="1" x14ac:dyDescent="0.25">
      <c r="A71" s="77" t="s">
        <v>339</v>
      </c>
      <c r="B71" s="77"/>
      <c r="C71" s="77" t="s">
        <v>455</v>
      </c>
      <c r="D71" s="78">
        <v>2402981.66</v>
      </c>
      <c r="E71" s="79">
        <v>51.431489999999997</v>
      </c>
      <c r="F71" s="80">
        <v>1227462.32</v>
      </c>
      <c r="G71" s="80">
        <v>1235889.27</v>
      </c>
      <c r="H71" s="108">
        <v>4.639494187737004E-3</v>
      </c>
      <c r="J71" t="s">
        <v>905</v>
      </c>
      <c r="K71" s="111" t="s">
        <v>51</v>
      </c>
    </row>
    <row r="72" spans="1:11" ht="12.95" customHeight="1" x14ac:dyDescent="0.25">
      <c r="A72" s="77" t="s">
        <v>261</v>
      </c>
      <c r="B72" s="77"/>
      <c r="C72" s="77" t="s">
        <v>458</v>
      </c>
      <c r="D72" s="78">
        <v>1245297.46</v>
      </c>
      <c r="E72" s="79">
        <v>99.189629999999994</v>
      </c>
      <c r="F72" s="80">
        <v>1158883.01</v>
      </c>
      <c r="G72" s="80">
        <v>1235205.94</v>
      </c>
      <c r="H72" s="108">
        <v>4.6369289857886888E-3</v>
      </c>
      <c r="J72" t="s">
        <v>906</v>
      </c>
      <c r="K72" s="111" t="s">
        <v>51</v>
      </c>
    </row>
    <row r="73" spans="1:11" ht="12.95" customHeight="1" x14ac:dyDescent="0.25">
      <c r="A73" s="77" t="s">
        <v>907</v>
      </c>
      <c r="B73" s="77"/>
      <c r="C73" s="77" t="s">
        <v>819</v>
      </c>
      <c r="D73" s="78">
        <v>2781357.06</v>
      </c>
      <c r="E73" s="79">
        <v>44.278210000000001</v>
      </c>
      <c r="F73" s="80">
        <v>1234332.8600000001</v>
      </c>
      <c r="G73" s="80">
        <v>1231535.1200000001</v>
      </c>
      <c r="H73" s="108">
        <v>4.6231488288865832E-3</v>
      </c>
      <c r="J73" t="s">
        <v>908</v>
      </c>
      <c r="K73" s="111" t="s">
        <v>51</v>
      </c>
    </row>
    <row r="74" spans="1:11" ht="12.95" customHeight="1" x14ac:dyDescent="0.25">
      <c r="A74" s="77" t="s">
        <v>376</v>
      </c>
      <c r="B74" s="77"/>
      <c r="C74" s="77" t="s">
        <v>447</v>
      </c>
      <c r="D74" s="78">
        <v>1214253.3600000001</v>
      </c>
      <c r="E74" s="79">
        <v>99.537540000000007</v>
      </c>
      <c r="F74" s="80">
        <v>1190627.9099999999</v>
      </c>
      <c r="G74" s="80">
        <v>1208637.92</v>
      </c>
      <c r="H74" s="108">
        <v>4.53719337244391E-3</v>
      </c>
      <c r="J74" t="s">
        <v>909</v>
      </c>
      <c r="K74" s="111" t="s">
        <v>51</v>
      </c>
    </row>
    <row r="75" spans="1:11" ht="12.95" customHeight="1" x14ac:dyDescent="0.25">
      <c r="A75" s="77" t="s">
        <v>464</v>
      </c>
      <c r="B75" s="77"/>
      <c r="C75" s="77" t="s">
        <v>465</v>
      </c>
      <c r="D75" s="78">
        <v>3494423.95</v>
      </c>
      <c r="E75" s="79">
        <v>34.554079999999999</v>
      </c>
      <c r="F75" s="80">
        <v>1134728.42</v>
      </c>
      <c r="G75" s="80">
        <v>1207466.05</v>
      </c>
      <c r="H75" s="108">
        <v>4.5327942048277179E-3</v>
      </c>
      <c r="J75" t="s">
        <v>910</v>
      </c>
      <c r="K75" s="111" t="s">
        <v>51</v>
      </c>
    </row>
    <row r="76" spans="1:11" ht="12.95" customHeight="1" x14ac:dyDescent="0.25">
      <c r="A76" s="77" t="s">
        <v>911</v>
      </c>
      <c r="B76" s="77"/>
      <c r="C76" s="77" t="s">
        <v>912</v>
      </c>
      <c r="D76" s="78">
        <v>8875000</v>
      </c>
      <c r="E76" s="79">
        <v>13.124420000000001</v>
      </c>
      <c r="F76" s="80">
        <v>1134096.8799999999</v>
      </c>
      <c r="G76" s="80">
        <v>1164792.28</v>
      </c>
      <c r="H76" s="108">
        <v>4.3725980507792039E-3</v>
      </c>
      <c r="J76" t="s">
        <v>913</v>
      </c>
      <c r="K76" s="111" t="s">
        <v>51</v>
      </c>
    </row>
    <row r="77" spans="1:11" ht="12.95" customHeight="1" x14ac:dyDescent="0.25">
      <c r="A77" s="77" t="s">
        <v>381</v>
      </c>
      <c r="B77" s="77"/>
      <c r="C77" s="77" t="s">
        <v>466</v>
      </c>
      <c r="D77" s="78">
        <v>2648198.11</v>
      </c>
      <c r="E77" s="79">
        <v>43.759270000000001</v>
      </c>
      <c r="F77" s="80">
        <v>1209500.9099999999</v>
      </c>
      <c r="G77" s="80">
        <v>1158832.1599999999</v>
      </c>
      <c r="H77" s="108">
        <v>4.3502239249012314E-3</v>
      </c>
      <c r="J77" t="s">
        <v>914</v>
      </c>
      <c r="K77" s="111" t="s">
        <v>51</v>
      </c>
    </row>
    <row r="78" spans="1:11" ht="12.95" customHeight="1" x14ac:dyDescent="0.25">
      <c r="A78" s="77" t="s">
        <v>224</v>
      </c>
      <c r="B78" s="77"/>
      <c r="C78" s="77" t="s">
        <v>463</v>
      </c>
      <c r="D78" s="78">
        <v>1128216.95</v>
      </c>
      <c r="E78" s="79">
        <v>102.01833999999999</v>
      </c>
      <c r="F78" s="80">
        <v>1018385.81</v>
      </c>
      <c r="G78" s="80">
        <v>1150988.2</v>
      </c>
      <c r="H78" s="108">
        <v>4.3207779156897094E-3</v>
      </c>
      <c r="J78" t="s">
        <v>915</v>
      </c>
      <c r="K78" s="111" t="s">
        <v>51</v>
      </c>
    </row>
    <row r="79" spans="1:11" ht="12.95" customHeight="1" x14ac:dyDescent="0.25">
      <c r="A79" s="77" t="s">
        <v>70</v>
      </c>
      <c r="B79" s="77"/>
      <c r="C79" s="77" t="s">
        <v>461</v>
      </c>
      <c r="D79" s="78">
        <v>1096259.82</v>
      </c>
      <c r="E79" s="79">
        <v>100.71449</v>
      </c>
      <c r="F79" s="80">
        <v>1082912.99</v>
      </c>
      <c r="G79" s="80">
        <v>1104092.49</v>
      </c>
      <c r="H79" s="108">
        <v>4.1447327154794994E-3</v>
      </c>
      <c r="J79" t="s">
        <v>916</v>
      </c>
      <c r="K79" s="111" t="s">
        <v>51</v>
      </c>
    </row>
    <row r="80" spans="1:11" ht="12.95" customHeight="1" x14ac:dyDescent="0.25">
      <c r="A80" s="77" t="s">
        <v>917</v>
      </c>
      <c r="B80" s="77"/>
      <c r="C80" s="77" t="s">
        <v>918</v>
      </c>
      <c r="D80" s="78">
        <v>1535981.16</v>
      </c>
      <c r="E80" s="79">
        <v>71.122200000000007</v>
      </c>
      <c r="F80" s="80">
        <v>1103637.31</v>
      </c>
      <c r="G80" s="80">
        <v>1092423.5900000001</v>
      </c>
      <c r="H80" s="108">
        <v>4.1009279871422402E-3</v>
      </c>
      <c r="J80" t="s">
        <v>919</v>
      </c>
      <c r="K80" s="111" t="s">
        <v>51</v>
      </c>
    </row>
    <row r="81" spans="1:11" ht="12.95" customHeight="1" x14ac:dyDescent="0.25">
      <c r="A81" s="77" t="s">
        <v>382</v>
      </c>
      <c r="B81" s="77"/>
      <c r="C81" s="77" t="s">
        <v>467</v>
      </c>
      <c r="D81" s="78">
        <v>1045302.16</v>
      </c>
      <c r="E81" s="79">
        <v>101.86617</v>
      </c>
      <c r="F81" s="80">
        <v>1066742.0900000001</v>
      </c>
      <c r="G81" s="80">
        <v>1064809.28</v>
      </c>
      <c r="H81" s="108">
        <v>3.9972646300330972E-3</v>
      </c>
      <c r="J81" t="s">
        <v>920</v>
      </c>
      <c r="K81" s="111" t="s">
        <v>51</v>
      </c>
    </row>
    <row r="82" spans="1:11" ht="12.95" customHeight="1" x14ac:dyDescent="0.25">
      <c r="A82" s="77" t="s">
        <v>921</v>
      </c>
      <c r="B82" s="77"/>
      <c r="C82" s="77" t="s">
        <v>922</v>
      </c>
      <c r="D82" s="78">
        <v>6504880</v>
      </c>
      <c r="E82" s="79">
        <v>16.354869999999998</v>
      </c>
      <c r="F82" s="80">
        <v>1041597.33</v>
      </c>
      <c r="G82" s="80">
        <v>1063864.67</v>
      </c>
      <c r="H82" s="108">
        <v>3.9937185901806121E-3</v>
      </c>
      <c r="J82" t="s">
        <v>923</v>
      </c>
      <c r="K82" s="111" t="s">
        <v>51</v>
      </c>
    </row>
    <row r="83" spans="1:11" ht="12.95" customHeight="1" x14ac:dyDescent="0.25">
      <c r="A83" s="77" t="s">
        <v>327</v>
      </c>
      <c r="B83" s="77"/>
      <c r="C83" s="77" t="s">
        <v>468</v>
      </c>
      <c r="D83" s="78">
        <v>1561914.24</v>
      </c>
      <c r="E83" s="79">
        <v>67.586479999999995</v>
      </c>
      <c r="F83" s="80">
        <v>982220.7</v>
      </c>
      <c r="G83" s="80">
        <v>1055642.8600000001</v>
      </c>
      <c r="H83" s="108">
        <v>3.9628541425042619E-3</v>
      </c>
      <c r="J83" t="s">
        <v>924</v>
      </c>
      <c r="K83" s="111" t="s">
        <v>51</v>
      </c>
    </row>
    <row r="84" spans="1:11" ht="12.95" customHeight="1" x14ac:dyDescent="0.25">
      <c r="A84" s="77" t="s">
        <v>925</v>
      </c>
      <c r="B84" s="77"/>
      <c r="C84" s="77" t="s">
        <v>900</v>
      </c>
      <c r="D84" s="78">
        <v>1302743.04</v>
      </c>
      <c r="E84" s="79">
        <v>80.986249999999998</v>
      </c>
      <c r="F84" s="80">
        <v>1047304.82</v>
      </c>
      <c r="G84" s="80">
        <v>1055042.74</v>
      </c>
      <c r="H84" s="108">
        <v>3.9606013085979157E-3</v>
      </c>
      <c r="J84" t="s">
        <v>926</v>
      </c>
      <c r="K84" s="112" t="s">
        <v>51</v>
      </c>
    </row>
    <row r="85" spans="1:11" ht="12.95" customHeight="1" x14ac:dyDescent="0.25">
      <c r="A85" s="77" t="s">
        <v>330</v>
      </c>
      <c r="B85" s="77"/>
      <c r="C85" s="77" t="s">
        <v>469</v>
      </c>
      <c r="D85" s="78">
        <v>906825.38</v>
      </c>
      <c r="E85" s="79">
        <v>112.9019</v>
      </c>
      <c r="F85" s="80">
        <v>879655.84</v>
      </c>
      <c r="G85" s="80">
        <v>1023823.08</v>
      </c>
      <c r="H85" s="108">
        <v>3.8434035671585671E-3</v>
      </c>
      <c r="J85" t="s">
        <v>927</v>
      </c>
      <c r="K85" s="111" t="s">
        <v>51</v>
      </c>
    </row>
    <row r="86" spans="1:11" ht="12.95" customHeight="1" x14ac:dyDescent="0.25">
      <c r="A86" s="77" t="s">
        <v>928</v>
      </c>
      <c r="B86" s="77"/>
      <c r="C86" s="77" t="s">
        <v>929</v>
      </c>
      <c r="D86" s="78">
        <v>992989.45</v>
      </c>
      <c r="E86" s="79">
        <v>100.8279</v>
      </c>
      <c r="F86" s="80">
        <v>1005346.07</v>
      </c>
      <c r="G86" s="80">
        <v>1001210.41</v>
      </c>
      <c r="H86" s="108">
        <v>3.7585162284779631E-3</v>
      </c>
      <c r="J86" t="s">
        <v>930</v>
      </c>
      <c r="K86" s="111" t="s">
        <v>51</v>
      </c>
    </row>
    <row r="87" spans="1:11" ht="12.95" customHeight="1" x14ac:dyDescent="0.25">
      <c r="A87" s="77" t="s">
        <v>931</v>
      </c>
      <c r="B87" s="77"/>
      <c r="C87" s="77" t="s">
        <v>932</v>
      </c>
      <c r="D87" s="78">
        <v>1000000</v>
      </c>
      <c r="E87" s="79">
        <v>99.874610000000004</v>
      </c>
      <c r="F87" s="80">
        <v>986381.34</v>
      </c>
      <c r="G87" s="80">
        <v>998746.1</v>
      </c>
      <c r="H87" s="108">
        <v>3.7492652767953886E-3</v>
      </c>
      <c r="J87" t="s">
        <v>933</v>
      </c>
      <c r="K87" s="111" t="s">
        <v>51</v>
      </c>
    </row>
    <row r="88" spans="1:11" ht="12.95" customHeight="1" x14ac:dyDescent="0.25">
      <c r="A88" s="77" t="s">
        <v>258</v>
      </c>
      <c r="B88" s="77"/>
      <c r="C88" s="77" t="s">
        <v>497</v>
      </c>
      <c r="D88" s="78">
        <v>18557053.399999999</v>
      </c>
      <c r="E88" s="79">
        <v>5.3491299999999997</v>
      </c>
      <c r="F88" s="80">
        <v>970837.38</v>
      </c>
      <c r="G88" s="80">
        <v>992640.91</v>
      </c>
      <c r="H88" s="108">
        <v>3.7263465621438486E-3</v>
      </c>
      <c r="J88" t="s">
        <v>934</v>
      </c>
      <c r="K88" s="111" t="s">
        <v>51</v>
      </c>
    </row>
    <row r="89" spans="1:11" ht="12.95" customHeight="1" x14ac:dyDescent="0.25">
      <c r="A89" s="77" t="s">
        <v>618</v>
      </c>
      <c r="B89" s="77"/>
      <c r="C89" s="77" t="s">
        <v>619</v>
      </c>
      <c r="D89" s="78">
        <v>1204362.3700000001</v>
      </c>
      <c r="E89" s="79">
        <v>82.277919999999995</v>
      </c>
      <c r="F89" s="80">
        <v>992670.76</v>
      </c>
      <c r="G89" s="80">
        <v>990924.31</v>
      </c>
      <c r="H89" s="108">
        <v>3.7199024931515922E-3</v>
      </c>
      <c r="J89" t="s">
        <v>935</v>
      </c>
      <c r="K89" s="111" t="s">
        <v>51</v>
      </c>
    </row>
    <row r="90" spans="1:11" ht="12.95" customHeight="1" x14ac:dyDescent="0.25">
      <c r="A90" s="77" t="s">
        <v>384</v>
      </c>
      <c r="B90" s="77"/>
      <c r="C90" s="77" t="s">
        <v>471</v>
      </c>
      <c r="D90" s="78">
        <v>918048.68</v>
      </c>
      <c r="E90" s="79">
        <v>105.5527</v>
      </c>
      <c r="F90" s="80">
        <v>931316</v>
      </c>
      <c r="G90" s="80">
        <v>969025.17</v>
      </c>
      <c r="H90" s="108">
        <v>3.6376937263852631E-3</v>
      </c>
      <c r="J90" t="s">
        <v>936</v>
      </c>
      <c r="K90" s="111" t="s">
        <v>51</v>
      </c>
    </row>
    <row r="91" spans="1:11" ht="12.95" customHeight="1" x14ac:dyDescent="0.25">
      <c r="A91" s="77" t="s">
        <v>256</v>
      </c>
      <c r="B91" s="77"/>
      <c r="C91" s="77" t="s">
        <v>442</v>
      </c>
      <c r="D91" s="78">
        <v>1293433.43</v>
      </c>
      <c r="E91" s="79">
        <v>74.911479999999997</v>
      </c>
      <c r="F91" s="80">
        <v>860689.76</v>
      </c>
      <c r="G91" s="80">
        <v>968930.13</v>
      </c>
      <c r="H91" s="108">
        <v>3.6373369488500048E-3</v>
      </c>
      <c r="J91" t="s">
        <v>937</v>
      </c>
      <c r="K91" s="111" t="s">
        <v>51</v>
      </c>
    </row>
    <row r="92" spans="1:11" ht="12.95" customHeight="1" x14ac:dyDescent="0.25">
      <c r="A92" s="77" t="s">
        <v>938</v>
      </c>
      <c r="B92" s="77"/>
      <c r="C92" s="77" t="s">
        <v>939</v>
      </c>
      <c r="D92" s="78">
        <v>1000000</v>
      </c>
      <c r="E92" s="79">
        <v>93.977140000000006</v>
      </c>
      <c r="F92" s="80">
        <v>940033.69</v>
      </c>
      <c r="G92" s="80">
        <v>939771.4</v>
      </c>
      <c r="H92" s="108">
        <v>3.5278758817134707E-3</v>
      </c>
      <c r="J92" t="s">
        <v>940</v>
      </c>
      <c r="K92" s="111" t="s">
        <v>412</v>
      </c>
    </row>
    <row r="93" spans="1:11" ht="12.95" customHeight="1" x14ac:dyDescent="0.25">
      <c r="A93" s="77" t="s">
        <v>383</v>
      </c>
      <c r="B93" s="77"/>
      <c r="C93" s="77" t="s">
        <v>470</v>
      </c>
      <c r="D93" s="78">
        <v>2997040.27</v>
      </c>
      <c r="E93" s="79">
        <v>31.168790000000001</v>
      </c>
      <c r="F93" s="80">
        <v>1004858.38</v>
      </c>
      <c r="G93" s="80">
        <v>934141.19</v>
      </c>
      <c r="H93" s="108">
        <v>3.5067402288642964E-3</v>
      </c>
      <c r="J93" t="s">
        <v>941</v>
      </c>
      <c r="K93" s="111" t="s">
        <v>51</v>
      </c>
    </row>
    <row r="94" spans="1:11" ht="12.95" customHeight="1" x14ac:dyDescent="0.25">
      <c r="A94" s="77" t="s">
        <v>942</v>
      </c>
      <c r="B94" s="77"/>
      <c r="C94" s="77" t="s">
        <v>943</v>
      </c>
      <c r="D94" s="78">
        <v>1000000</v>
      </c>
      <c r="E94" s="79">
        <v>92.376940000000005</v>
      </c>
      <c r="F94" s="80">
        <v>920109.24</v>
      </c>
      <c r="G94" s="80">
        <v>923769.4</v>
      </c>
      <c r="H94" s="108">
        <v>3.4678048156444466E-3</v>
      </c>
      <c r="J94" t="s">
        <v>944</v>
      </c>
      <c r="K94" s="111" t="s">
        <v>412</v>
      </c>
    </row>
    <row r="95" spans="1:11" ht="12.95" customHeight="1" x14ac:dyDescent="0.25">
      <c r="A95" s="77" t="s">
        <v>475</v>
      </c>
      <c r="B95" s="77"/>
      <c r="C95" s="77" t="s">
        <v>427</v>
      </c>
      <c r="D95" s="78">
        <v>915324.88</v>
      </c>
      <c r="E95" s="79">
        <v>99.167519999999996</v>
      </c>
      <c r="F95" s="80">
        <v>880897.74</v>
      </c>
      <c r="G95" s="80">
        <v>907704.98</v>
      </c>
      <c r="H95" s="108">
        <v>3.4074994266192907E-3</v>
      </c>
      <c r="J95" t="s">
        <v>945</v>
      </c>
      <c r="K95" s="111" t="s">
        <v>51</v>
      </c>
    </row>
    <row r="96" spans="1:11" ht="12.95" customHeight="1" x14ac:dyDescent="0.25">
      <c r="A96" s="77" t="s">
        <v>209</v>
      </c>
      <c r="B96" s="77"/>
      <c r="C96" s="77" t="s">
        <v>478</v>
      </c>
      <c r="D96" s="78">
        <v>1365110.91</v>
      </c>
      <c r="E96" s="79">
        <v>64.690619999999996</v>
      </c>
      <c r="F96" s="80">
        <v>876778.03</v>
      </c>
      <c r="G96" s="80">
        <v>883098.71</v>
      </c>
      <c r="H96" s="108">
        <v>3.3151281685964034E-3</v>
      </c>
      <c r="J96" t="s">
        <v>946</v>
      </c>
      <c r="K96" s="111" t="s">
        <v>51</v>
      </c>
    </row>
    <row r="97" spans="1:11" ht="12.95" customHeight="1" x14ac:dyDescent="0.25">
      <c r="A97" s="77" t="s">
        <v>218</v>
      </c>
      <c r="B97" s="77"/>
      <c r="C97" s="77" t="s">
        <v>492</v>
      </c>
      <c r="D97" s="78">
        <v>1424062.86</v>
      </c>
      <c r="E97" s="79">
        <v>58.941769999999998</v>
      </c>
      <c r="F97" s="80">
        <v>878581.91</v>
      </c>
      <c r="G97" s="80">
        <v>839367.86</v>
      </c>
      <c r="H97" s="108">
        <v>3.1509637654215149E-3</v>
      </c>
      <c r="J97" t="s">
        <v>947</v>
      </c>
      <c r="K97" s="111" t="s">
        <v>51</v>
      </c>
    </row>
    <row r="98" spans="1:11" ht="12.95" customHeight="1" x14ac:dyDescent="0.25">
      <c r="A98" s="77" t="s">
        <v>262</v>
      </c>
      <c r="B98" s="77"/>
      <c r="C98" s="77" t="s">
        <v>472</v>
      </c>
      <c r="D98" s="78">
        <v>1490394.23</v>
      </c>
      <c r="E98" s="79">
        <v>55.627029999999998</v>
      </c>
      <c r="F98" s="80">
        <v>726822.35</v>
      </c>
      <c r="G98" s="80">
        <v>829062.05</v>
      </c>
      <c r="H98" s="108">
        <v>3.1122760392994801E-3</v>
      </c>
      <c r="J98" t="s">
        <v>948</v>
      </c>
      <c r="K98" s="111" t="s">
        <v>51</v>
      </c>
    </row>
    <row r="99" spans="1:11" ht="12.95" customHeight="1" x14ac:dyDescent="0.25">
      <c r="A99" s="77" t="s">
        <v>333</v>
      </c>
      <c r="B99" s="77"/>
      <c r="C99" s="77" t="s">
        <v>476</v>
      </c>
      <c r="D99" s="78">
        <v>818568</v>
      </c>
      <c r="E99" s="79">
        <v>98.928929999999994</v>
      </c>
      <c r="F99" s="80">
        <v>658424.36</v>
      </c>
      <c r="G99" s="80">
        <v>809800.56</v>
      </c>
      <c r="H99" s="108">
        <v>3.0399689377885539E-3</v>
      </c>
      <c r="J99" t="s">
        <v>949</v>
      </c>
      <c r="K99" s="111" t="s">
        <v>51</v>
      </c>
    </row>
    <row r="100" spans="1:11" ht="12.95" customHeight="1" x14ac:dyDescent="0.25">
      <c r="A100" s="77" t="s">
        <v>950</v>
      </c>
      <c r="B100" s="77"/>
      <c r="C100" s="77" t="s">
        <v>951</v>
      </c>
      <c r="D100" s="78">
        <v>804659.83</v>
      </c>
      <c r="E100" s="79">
        <v>100.38267</v>
      </c>
      <c r="F100" s="80">
        <v>812659.65</v>
      </c>
      <c r="G100" s="80">
        <v>807739.02</v>
      </c>
      <c r="H100" s="108">
        <v>3.032229973562586E-3</v>
      </c>
      <c r="J100" t="s">
        <v>952</v>
      </c>
      <c r="K100" s="111" t="s">
        <v>51</v>
      </c>
    </row>
    <row r="101" spans="1:11" ht="12.95" customHeight="1" x14ac:dyDescent="0.25">
      <c r="A101" s="77" t="s">
        <v>332</v>
      </c>
      <c r="B101" s="77"/>
      <c r="C101" s="77" t="s">
        <v>477</v>
      </c>
      <c r="D101" s="78">
        <v>810061.19</v>
      </c>
      <c r="E101" s="79">
        <v>97.082840000000004</v>
      </c>
      <c r="F101" s="80">
        <v>745285.18</v>
      </c>
      <c r="G101" s="80">
        <v>786430.41</v>
      </c>
      <c r="H101" s="108">
        <v>2.9522380401074519E-3</v>
      </c>
      <c r="J101" t="s">
        <v>953</v>
      </c>
      <c r="K101" s="111" t="s">
        <v>51</v>
      </c>
    </row>
    <row r="102" spans="1:11" ht="12.95" customHeight="1" x14ac:dyDescent="0.25">
      <c r="A102" s="77" t="s">
        <v>200</v>
      </c>
      <c r="B102" s="77"/>
      <c r="C102" s="77" t="s">
        <v>479</v>
      </c>
      <c r="D102" s="78">
        <v>778052.41</v>
      </c>
      <c r="E102" s="79">
        <v>100.67854</v>
      </c>
      <c r="F102" s="80">
        <v>760064.24</v>
      </c>
      <c r="G102" s="80">
        <v>783331.81</v>
      </c>
      <c r="H102" s="108">
        <v>2.9406059812822128E-3</v>
      </c>
      <c r="J102" t="s">
        <v>954</v>
      </c>
      <c r="K102" s="111" t="s">
        <v>51</v>
      </c>
    </row>
    <row r="103" spans="1:11" ht="12.95" customHeight="1" x14ac:dyDescent="0.25">
      <c r="A103" s="77" t="s">
        <v>271</v>
      </c>
      <c r="B103" s="77"/>
      <c r="C103" s="77" t="s">
        <v>491</v>
      </c>
      <c r="D103" s="78">
        <v>1122318.95</v>
      </c>
      <c r="E103" s="79">
        <v>68.694370000000006</v>
      </c>
      <c r="F103" s="80">
        <v>836842.82</v>
      </c>
      <c r="G103" s="80">
        <v>770969.93</v>
      </c>
      <c r="H103" s="108">
        <v>2.8941998251631436E-3</v>
      </c>
      <c r="J103" t="s">
        <v>955</v>
      </c>
      <c r="K103" s="111" t="s">
        <v>51</v>
      </c>
    </row>
    <row r="104" spans="1:11" ht="12.95" customHeight="1" x14ac:dyDescent="0.25">
      <c r="A104" s="77" t="s">
        <v>331</v>
      </c>
      <c r="B104" s="77"/>
      <c r="C104" s="77" t="s">
        <v>473</v>
      </c>
      <c r="D104" s="78">
        <v>1961174.62</v>
      </c>
      <c r="E104" s="79">
        <v>38.794359999999998</v>
      </c>
      <c r="F104" s="80">
        <v>857482.11</v>
      </c>
      <c r="G104" s="80">
        <v>760825.14</v>
      </c>
      <c r="H104" s="108">
        <v>2.8561165636741812E-3</v>
      </c>
      <c r="J104" t="s">
        <v>956</v>
      </c>
      <c r="K104" s="111" t="s">
        <v>51</v>
      </c>
    </row>
    <row r="105" spans="1:11" ht="12.95" customHeight="1" x14ac:dyDescent="0.25">
      <c r="A105" s="77" t="s">
        <v>385</v>
      </c>
      <c r="B105" s="77"/>
      <c r="C105" s="77" t="s">
        <v>481</v>
      </c>
      <c r="D105" s="78">
        <v>731224.11</v>
      </c>
      <c r="E105" s="79">
        <v>102.68495900000001</v>
      </c>
      <c r="F105" s="80">
        <v>725899.18</v>
      </c>
      <c r="G105" s="80">
        <v>750857.18</v>
      </c>
      <c r="H105" s="108">
        <v>2.8186971171216641E-3</v>
      </c>
      <c r="J105" t="s">
        <v>957</v>
      </c>
      <c r="K105" s="111" t="s">
        <v>51</v>
      </c>
    </row>
    <row r="106" spans="1:11" ht="12.95" customHeight="1" x14ac:dyDescent="0.25">
      <c r="A106" s="77" t="s">
        <v>201</v>
      </c>
      <c r="B106" s="77"/>
      <c r="C106" s="77" t="s">
        <v>484</v>
      </c>
      <c r="D106" s="78">
        <v>738756.98979999998</v>
      </c>
      <c r="E106" s="79">
        <v>99.775281000000007</v>
      </c>
      <c r="F106" s="80">
        <v>707569.94</v>
      </c>
      <c r="G106" s="80">
        <v>737096.86</v>
      </c>
      <c r="H106" s="108">
        <v>2.7670412558636393E-3</v>
      </c>
      <c r="J106" t="s">
        <v>958</v>
      </c>
      <c r="K106" s="111" t="s">
        <v>51</v>
      </c>
    </row>
    <row r="107" spans="1:11" ht="12.95" customHeight="1" x14ac:dyDescent="0.25">
      <c r="A107" s="77" t="s">
        <v>127</v>
      </c>
      <c r="B107" s="77"/>
      <c r="C107" s="77" t="s">
        <v>480</v>
      </c>
      <c r="D107" s="78">
        <v>728426.91</v>
      </c>
      <c r="E107" s="79">
        <v>100.69476</v>
      </c>
      <c r="F107" s="80">
        <v>675131.2</v>
      </c>
      <c r="G107" s="80">
        <v>733487.73</v>
      </c>
      <c r="H107" s="108">
        <v>2.7534926815178263E-3</v>
      </c>
      <c r="J107" t="s">
        <v>959</v>
      </c>
      <c r="K107" s="111" t="s">
        <v>51</v>
      </c>
    </row>
    <row r="108" spans="1:11" ht="12.95" customHeight="1" x14ac:dyDescent="0.25">
      <c r="A108" s="77" t="s">
        <v>174</v>
      </c>
      <c r="B108" s="77"/>
      <c r="C108" s="77" t="s">
        <v>513</v>
      </c>
      <c r="D108" s="78">
        <v>1766192.98</v>
      </c>
      <c r="E108" s="79">
        <v>41.28548</v>
      </c>
      <c r="F108" s="80">
        <v>758167.26</v>
      </c>
      <c r="G108" s="80">
        <v>729181.25</v>
      </c>
      <c r="H108" s="108">
        <v>2.7373262745308919E-3</v>
      </c>
      <c r="J108" t="s">
        <v>960</v>
      </c>
      <c r="K108" s="111" t="s">
        <v>51</v>
      </c>
    </row>
    <row r="109" spans="1:11" ht="12.95" customHeight="1" x14ac:dyDescent="0.25">
      <c r="A109" s="77" t="s">
        <v>961</v>
      </c>
      <c r="B109" s="77"/>
      <c r="C109" s="77" t="s">
        <v>962</v>
      </c>
      <c r="D109" s="78">
        <v>735695.45</v>
      </c>
      <c r="E109" s="79">
        <v>98.072999999999993</v>
      </c>
      <c r="F109" s="80">
        <v>715682.04</v>
      </c>
      <c r="G109" s="80">
        <v>721518.6</v>
      </c>
      <c r="H109" s="108">
        <v>2.7085608980520885E-3</v>
      </c>
      <c r="J109" t="s">
        <v>963</v>
      </c>
      <c r="K109" s="111" t="s">
        <v>51</v>
      </c>
    </row>
    <row r="110" spans="1:11" ht="12.95" customHeight="1" x14ac:dyDescent="0.25">
      <c r="A110" s="77" t="s">
        <v>210</v>
      </c>
      <c r="B110" s="77"/>
      <c r="C110" s="77" t="s">
        <v>474</v>
      </c>
      <c r="D110" s="78">
        <v>698946.26</v>
      </c>
      <c r="E110" s="79">
        <v>103.12663999999999</v>
      </c>
      <c r="F110" s="80">
        <v>677519.46</v>
      </c>
      <c r="G110" s="80">
        <v>720799.79</v>
      </c>
      <c r="H110" s="108">
        <v>2.7058625051636326E-3</v>
      </c>
      <c r="J110" t="s">
        <v>964</v>
      </c>
      <c r="K110" s="111" t="s">
        <v>51</v>
      </c>
    </row>
    <row r="111" spans="1:11" ht="12.95" customHeight="1" x14ac:dyDescent="0.25">
      <c r="A111" s="77" t="s">
        <v>389</v>
      </c>
      <c r="B111" s="77"/>
      <c r="C111" s="77" t="s">
        <v>487</v>
      </c>
      <c r="D111" s="78">
        <v>713082.04</v>
      </c>
      <c r="E111" s="79">
        <v>100.717591</v>
      </c>
      <c r="F111" s="80">
        <v>687279.53</v>
      </c>
      <c r="G111" s="80">
        <v>718199.05</v>
      </c>
      <c r="H111" s="108">
        <v>2.6960993990288776E-3</v>
      </c>
      <c r="J111" t="s">
        <v>965</v>
      </c>
      <c r="K111" s="111" t="s">
        <v>51</v>
      </c>
    </row>
    <row r="112" spans="1:11" ht="12.95" customHeight="1" x14ac:dyDescent="0.25">
      <c r="A112" s="77" t="s">
        <v>966</v>
      </c>
      <c r="B112" s="77"/>
      <c r="C112" s="77" t="s">
        <v>967</v>
      </c>
      <c r="D112" s="78">
        <v>1000000</v>
      </c>
      <c r="E112" s="79">
        <v>70.057329999999993</v>
      </c>
      <c r="F112" s="80">
        <v>690017.42</v>
      </c>
      <c r="G112" s="80">
        <v>700573.3</v>
      </c>
      <c r="H112" s="108">
        <v>2.6299328203033372E-3</v>
      </c>
      <c r="J112" t="s">
        <v>968</v>
      </c>
      <c r="K112" s="111" t="s">
        <v>412</v>
      </c>
    </row>
    <row r="113" spans="1:11" ht="12.95" customHeight="1" x14ac:dyDescent="0.25">
      <c r="A113" s="77" t="s">
        <v>388</v>
      </c>
      <c r="B113" s="77"/>
      <c r="C113" s="77" t="s">
        <v>486</v>
      </c>
      <c r="D113" s="78">
        <v>687428.67</v>
      </c>
      <c r="E113" s="79">
        <v>100.8327</v>
      </c>
      <c r="F113" s="80">
        <v>691262.63</v>
      </c>
      <c r="G113" s="80">
        <v>693152.89</v>
      </c>
      <c r="H113" s="108">
        <v>2.6020768060945353E-3</v>
      </c>
      <c r="J113" t="s">
        <v>969</v>
      </c>
      <c r="K113" s="111" t="s">
        <v>152</v>
      </c>
    </row>
    <row r="114" spans="1:11" ht="12.95" customHeight="1" x14ac:dyDescent="0.25">
      <c r="A114" s="77" t="s">
        <v>970</v>
      </c>
      <c r="B114" s="77"/>
      <c r="C114" s="77" t="s">
        <v>971</v>
      </c>
      <c r="D114" s="78">
        <v>689681.67</v>
      </c>
      <c r="E114" s="79">
        <v>97.547038999999998</v>
      </c>
      <c r="F114" s="80">
        <v>670954.42000000004</v>
      </c>
      <c r="G114" s="80">
        <v>672764.05</v>
      </c>
      <c r="H114" s="108">
        <v>2.5255376638178982E-3</v>
      </c>
      <c r="J114" t="s">
        <v>972</v>
      </c>
      <c r="K114" s="111" t="s">
        <v>51</v>
      </c>
    </row>
    <row r="115" spans="1:11" ht="12.95" customHeight="1" x14ac:dyDescent="0.25">
      <c r="A115" s="77" t="s">
        <v>53</v>
      </c>
      <c r="B115" s="77"/>
      <c r="C115" s="77" t="s">
        <v>493</v>
      </c>
      <c r="D115" s="78">
        <v>648128.30000000005</v>
      </c>
      <c r="E115" s="79">
        <v>103.33402</v>
      </c>
      <c r="F115" s="80">
        <v>649587.06999999995</v>
      </c>
      <c r="G115" s="80">
        <v>669737.03</v>
      </c>
      <c r="H115" s="108">
        <v>2.5141743143358175E-3</v>
      </c>
      <c r="J115" t="s">
        <v>973</v>
      </c>
      <c r="K115" s="111" t="s">
        <v>51</v>
      </c>
    </row>
    <row r="116" spans="1:11" ht="12.95" customHeight="1" x14ac:dyDescent="0.25">
      <c r="A116" s="77" t="s">
        <v>386</v>
      </c>
      <c r="B116" s="77"/>
      <c r="C116" s="77" t="s">
        <v>490</v>
      </c>
      <c r="D116" s="78">
        <v>676095.23</v>
      </c>
      <c r="E116" s="79">
        <v>98.520179999999996</v>
      </c>
      <c r="F116" s="80">
        <v>630324.68000000005</v>
      </c>
      <c r="G116" s="80">
        <v>666090.23999999999</v>
      </c>
      <c r="H116" s="108">
        <v>2.5004843653900692E-3</v>
      </c>
      <c r="J116" t="s">
        <v>974</v>
      </c>
      <c r="K116" s="111" t="s">
        <v>51</v>
      </c>
    </row>
    <row r="117" spans="1:11" ht="12.95" customHeight="1" x14ac:dyDescent="0.25">
      <c r="A117" s="77" t="s">
        <v>975</v>
      </c>
      <c r="B117" s="77"/>
      <c r="C117" s="77" t="s">
        <v>976</v>
      </c>
      <c r="D117" s="78">
        <v>654331.1</v>
      </c>
      <c r="E117" s="79">
        <v>100.0018</v>
      </c>
      <c r="F117" s="80">
        <v>653521.84</v>
      </c>
      <c r="G117" s="80">
        <v>654342.88</v>
      </c>
      <c r="H117" s="108">
        <v>2.4563851003796579E-3</v>
      </c>
      <c r="J117" t="s">
        <v>977</v>
      </c>
      <c r="K117" s="111" t="s">
        <v>51</v>
      </c>
    </row>
    <row r="118" spans="1:11" ht="12.95" customHeight="1" x14ac:dyDescent="0.25">
      <c r="A118" s="77" t="s">
        <v>387</v>
      </c>
      <c r="B118" s="77"/>
      <c r="C118" s="77" t="s">
        <v>485</v>
      </c>
      <c r="D118" s="78">
        <v>692210.42</v>
      </c>
      <c r="E118" s="79">
        <v>93.098809000000003</v>
      </c>
      <c r="F118" s="80">
        <v>606492.9</v>
      </c>
      <c r="G118" s="80">
        <v>644439.66</v>
      </c>
      <c r="H118" s="108">
        <v>2.4192086859992005E-3</v>
      </c>
      <c r="J118" t="s">
        <v>978</v>
      </c>
      <c r="K118" s="111" t="s">
        <v>51</v>
      </c>
    </row>
    <row r="119" spans="1:11" ht="12.95" customHeight="1" x14ac:dyDescent="0.25">
      <c r="A119" s="77" t="s">
        <v>335</v>
      </c>
      <c r="B119" s="77"/>
      <c r="C119" s="77" t="s">
        <v>496</v>
      </c>
      <c r="D119" s="78">
        <v>648827.32039999997</v>
      </c>
      <c r="E119" s="79">
        <v>99.045948999999993</v>
      </c>
      <c r="F119" s="80">
        <v>617602.48</v>
      </c>
      <c r="G119" s="80">
        <v>642637.18000000005</v>
      </c>
      <c r="H119" s="108">
        <v>2.4124422258587123E-3</v>
      </c>
      <c r="J119" t="s">
        <v>979</v>
      </c>
      <c r="K119" s="111" t="s">
        <v>51</v>
      </c>
    </row>
    <row r="120" spans="1:11" ht="12.95" customHeight="1" x14ac:dyDescent="0.25">
      <c r="A120" s="77" t="s">
        <v>391</v>
      </c>
      <c r="B120" s="77"/>
      <c r="C120" s="77" t="s">
        <v>530</v>
      </c>
      <c r="D120" s="78">
        <v>615658.82999999996</v>
      </c>
      <c r="E120" s="79">
        <v>102.17489</v>
      </c>
      <c r="F120" s="80">
        <v>613755.41</v>
      </c>
      <c r="G120" s="80">
        <v>629048.73</v>
      </c>
      <c r="H120" s="108">
        <v>2.3614315598341137E-3</v>
      </c>
      <c r="J120" t="s">
        <v>980</v>
      </c>
      <c r="K120" s="111" t="s">
        <v>51</v>
      </c>
    </row>
    <row r="121" spans="1:11" ht="12.95" customHeight="1" x14ac:dyDescent="0.25">
      <c r="A121" s="77" t="s">
        <v>494</v>
      </c>
      <c r="B121" s="77"/>
      <c r="C121" s="77" t="s">
        <v>495</v>
      </c>
      <c r="D121" s="78">
        <v>625976.93000000005</v>
      </c>
      <c r="E121" s="79">
        <v>100.17295</v>
      </c>
      <c r="F121" s="80">
        <v>610937.05000000005</v>
      </c>
      <c r="G121" s="80">
        <v>627059.56000000006</v>
      </c>
      <c r="H121" s="108">
        <v>2.3539642705894871E-3</v>
      </c>
      <c r="J121" t="s">
        <v>981</v>
      </c>
      <c r="K121" s="111" t="s">
        <v>51</v>
      </c>
    </row>
    <row r="122" spans="1:11" ht="12.95" customHeight="1" x14ac:dyDescent="0.25">
      <c r="A122" s="77" t="s">
        <v>982</v>
      </c>
      <c r="B122" s="77"/>
      <c r="C122" s="77" t="s">
        <v>983</v>
      </c>
      <c r="D122" s="78">
        <v>846606.17</v>
      </c>
      <c r="E122" s="79">
        <v>73.887050000000002</v>
      </c>
      <c r="F122" s="80">
        <v>636004.42000000004</v>
      </c>
      <c r="G122" s="80">
        <v>625532.31999999995</v>
      </c>
      <c r="H122" s="108">
        <v>2.3482310538076308E-3</v>
      </c>
      <c r="J122" t="s">
        <v>984</v>
      </c>
      <c r="K122" s="111" t="s">
        <v>51</v>
      </c>
    </row>
    <row r="123" spans="1:11" ht="12.95" customHeight="1" x14ac:dyDescent="0.25">
      <c r="A123" s="77" t="s">
        <v>985</v>
      </c>
      <c r="B123" s="77"/>
      <c r="C123" s="77" t="s">
        <v>986</v>
      </c>
      <c r="D123" s="78">
        <v>807309.74</v>
      </c>
      <c r="E123" s="79">
        <v>76.432910000000007</v>
      </c>
      <c r="F123" s="80">
        <v>627436</v>
      </c>
      <c r="G123" s="80">
        <v>617050.32999999996</v>
      </c>
      <c r="H123" s="108">
        <v>2.316389897596732E-3</v>
      </c>
      <c r="J123" t="s">
        <v>987</v>
      </c>
      <c r="K123" s="111" t="s">
        <v>51</v>
      </c>
    </row>
    <row r="124" spans="1:11" ht="12.95" customHeight="1" x14ac:dyDescent="0.25">
      <c r="A124" s="77" t="s">
        <v>266</v>
      </c>
      <c r="B124" s="77"/>
      <c r="C124" s="77" t="s">
        <v>504</v>
      </c>
      <c r="D124" s="78">
        <v>689785.29</v>
      </c>
      <c r="E124" s="79">
        <v>89.051280000000006</v>
      </c>
      <c r="F124" s="80">
        <v>597209.17000000004</v>
      </c>
      <c r="G124" s="80">
        <v>614262.63</v>
      </c>
      <c r="H124" s="108">
        <v>2.3059249487852951E-3</v>
      </c>
      <c r="J124" t="s">
        <v>988</v>
      </c>
      <c r="K124" s="111" t="s">
        <v>51</v>
      </c>
    </row>
    <row r="125" spans="1:11" ht="12.95" customHeight="1" x14ac:dyDescent="0.25">
      <c r="A125" s="77" t="s">
        <v>989</v>
      </c>
      <c r="B125" s="77"/>
      <c r="C125" s="77" t="s">
        <v>990</v>
      </c>
      <c r="D125" s="78">
        <v>1698956.11</v>
      </c>
      <c r="E125" s="79">
        <v>36.041379999999997</v>
      </c>
      <c r="F125" s="80">
        <v>617971.68999999994</v>
      </c>
      <c r="G125" s="80">
        <v>612327.23</v>
      </c>
      <c r="H125" s="108">
        <v>2.2986595106356898E-3</v>
      </c>
      <c r="J125" t="s">
        <v>991</v>
      </c>
      <c r="K125" s="111" t="s">
        <v>51</v>
      </c>
    </row>
    <row r="126" spans="1:11" ht="12.95" customHeight="1" x14ac:dyDescent="0.25">
      <c r="A126" s="77" t="s">
        <v>97</v>
      </c>
      <c r="B126" s="77"/>
      <c r="C126" s="77" t="s">
        <v>500</v>
      </c>
      <c r="D126" s="78">
        <v>951929.48</v>
      </c>
      <c r="E126" s="79">
        <v>63.560319999999997</v>
      </c>
      <c r="F126" s="80">
        <v>578021.66</v>
      </c>
      <c r="G126" s="80">
        <v>605049.42000000004</v>
      </c>
      <c r="H126" s="108">
        <v>2.2713388128886708E-3</v>
      </c>
      <c r="J126" t="s">
        <v>992</v>
      </c>
      <c r="K126" s="111" t="s">
        <v>51</v>
      </c>
    </row>
    <row r="127" spans="1:11" ht="12.95" customHeight="1" x14ac:dyDescent="0.25">
      <c r="A127" s="77" t="s">
        <v>159</v>
      </c>
      <c r="B127" s="77"/>
      <c r="C127" s="77" t="s">
        <v>506</v>
      </c>
      <c r="D127" s="78">
        <v>613340.17000000004</v>
      </c>
      <c r="E127" s="79">
        <v>98.530249999999995</v>
      </c>
      <c r="F127" s="80">
        <v>565227.23</v>
      </c>
      <c r="G127" s="80">
        <v>604325.6</v>
      </c>
      <c r="H127" s="108">
        <v>2.2686216125985766E-3</v>
      </c>
      <c r="J127" t="s">
        <v>993</v>
      </c>
      <c r="K127" s="111" t="s">
        <v>51</v>
      </c>
    </row>
    <row r="128" spans="1:11" ht="12.95" customHeight="1" x14ac:dyDescent="0.25">
      <c r="A128" s="77" t="s">
        <v>154</v>
      </c>
      <c r="B128" s="77"/>
      <c r="C128" s="77" t="s">
        <v>498</v>
      </c>
      <c r="D128" s="78">
        <v>597675.17000000004</v>
      </c>
      <c r="E128" s="79">
        <v>100.65649999999999</v>
      </c>
      <c r="F128" s="80">
        <v>595262.28</v>
      </c>
      <c r="G128" s="80">
        <v>601598.91</v>
      </c>
      <c r="H128" s="108">
        <v>2.2583856936422122E-3</v>
      </c>
      <c r="J128" t="s">
        <v>994</v>
      </c>
      <c r="K128" s="111" t="s">
        <v>51</v>
      </c>
    </row>
    <row r="129" spans="1:11" ht="12.95" customHeight="1" x14ac:dyDescent="0.25">
      <c r="A129" s="77" t="s">
        <v>337</v>
      </c>
      <c r="B129" s="77"/>
      <c r="C129" s="77" t="s">
        <v>505</v>
      </c>
      <c r="D129" s="78">
        <v>1451681.14</v>
      </c>
      <c r="E129" s="79">
        <v>41.179090000000002</v>
      </c>
      <c r="F129" s="80">
        <v>601386.59</v>
      </c>
      <c r="G129" s="80">
        <v>597789.07999999996</v>
      </c>
      <c r="H129" s="108">
        <v>2.2440836970391781E-3</v>
      </c>
      <c r="J129" t="s">
        <v>995</v>
      </c>
      <c r="K129" s="111" t="s">
        <v>51</v>
      </c>
    </row>
    <row r="130" spans="1:11" ht="12.95" customHeight="1" x14ac:dyDescent="0.25">
      <c r="A130" s="77" t="s">
        <v>334</v>
      </c>
      <c r="B130" s="77"/>
      <c r="C130" s="77" t="s">
        <v>501</v>
      </c>
      <c r="D130" s="78">
        <v>750231.44</v>
      </c>
      <c r="E130" s="79">
        <v>76.618089999999995</v>
      </c>
      <c r="F130" s="80">
        <v>602221.82999999996</v>
      </c>
      <c r="G130" s="80">
        <v>574813</v>
      </c>
      <c r="H130" s="108">
        <v>2.1578321272549528E-3</v>
      </c>
      <c r="J130" t="s">
        <v>996</v>
      </c>
      <c r="K130" s="111" t="s">
        <v>51</v>
      </c>
    </row>
    <row r="131" spans="1:11" ht="12.95" customHeight="1" x14ac:dyDescent="0.25">
      <c r="A131" s="77" t="s">
        <v>502</v>
      </c>
      <c r="B131" s="77"/>
      <c r="C131" s="77" t="s">
        <v>503</v>
      </c>
      <c r="D131" s="78">
        <v>620470.92000000004</v>
      </c>
      <c r="E131" s="79">
        <v>91.396619999999999</v>
      </c>
      <c r="F131" s="80">
        <v>571497.88</v>
      </c>
      <c r="G131" s="80">
        <v>567089.44999999995</v>
      </c>
      <c r="H131" s="108">
        <v>2.1288381338580389E-3</v>
      </c>
      <c r="J131" t="s">
        <v>997</v>
      </c>
      <c r="K131" s="111" t="s">
        <v>51</v>
      </c>
    </row>
    <row r="132" spans="1:11" ht="12.95" customHeight="1" x14ac:dyDescent="0.25">
      <c r="A132" s="77" t="s">
        <v>57</v>
      </c>
      <c r="B132" s="77"/>
      <c r="C132" s="77" t="s">
        <v>507</v>
      </c>
      <c r="D132" s="78">
        <v>591370.15</v>
      </c>
      <c r="E132" s="79">
        <v>95.443839999999994</v>
      </c>
      <c r="F132" s="80">
        <v>559894.24</v>
      </c>
      <c r="G132" s="80">
        <v>564426.38</v>
      </c>
      <c r="H132" s="108">
        <v>2.1188410426246662E-3</v>
      </c>
      <c r="J132" t="s">
        <v>998</v>
      </c>
      <c r="K132" s="111" t="s">
        <v>51</v>
      </c>
    </row>
    <row r="133" spans="1:11" ht="12.95" customHeight="1" x14ac:dyDescent="0.25">
      <c r="A133" s="77" t="s">
        <v>156</v>
      </c>
      <c r="B133" s="77"/>
      <c r="C133" s="77" t="s">
        <v>510</v>
      </c>
      <c r="D133" s="78">
        <v>1306999.6499999999</v>
      </c>
      <c r="E133" s="79">
        <v>42.153910000000003</v>
      </c>
      <c r="F133" s="80">
        <v>640269.56000000006</v>
      </c>
      <c r="G133" s="80">
        <v>550951.46</v>
      </c>
      <c r="H133" s="108">
        <v>2.0682565650846831E-3</v>
      </c>
      <c r="J133" t="s">
        <v>999</v>
      </c>
      <c r="K133" s="111" t="s">
        <v>51</v>
      </c>
    </row>
    <row r="134" spans="1:11" ht="12.95" customHeight="1" x14ac:dyDescent="0.25">
      <c r="A134" s="77" t="s">
        <v>1000</v>
      </c>
      <c r="B134" s="77"/>
      <c r="C134" s="77" t="s">
        <v>1001</v>
      </c>
      <c r="D134" s="78">
        <v>559475.63</v>
      </c>
      <c r="E134" s="79">
        <v>97.170689999999993</v>
      </c>
      <c r="F134" s="80">
        <v>537338.31000000006</v>
      </c>
      <c r="G134" s="80">
        <v>543646.32999999996</v>
      </c>
      <c r="H134" s="108">
        <v>2.0408333088121665E-3</v>
      </c>
      <c r="J134" t="s">
        <v>1002</v>
      </c>
      <c r="K134" s="111" t="s">
        <v>51</v>
      </c>
    </row>
    <row r="135" spans="1:11" ht="12.95" customHeight="1" x14ac:dyDescent="0.25">
      <c r="A135" s="77" t="s">
        <v>508</v>
      </c>
      <c r="B135" s="77"/>
      <c r="C135" s="77" t="s">
        <v>509</v>
      </c>
      <c r="D135" s="78">
        <v>542150.09</v>
      </c>
      <c r="E135" s="79">
        <v>99.977890000000002</v>
      </c>
      <c r="F135" s="80">
        <v>544723.57999999996</v>
      </c>
      <c r="G135" s="80">
        <v>542030.22</v>
      </c>
      <c r="H135" s="108">
        <v>2.0347664765046547E-3</v>
      </c>
      <c r="J135" t="s">
        <v>1003</v>
      </c>
      <c r="K135" s="111" t="s">
        <v>51</v>
      </c>
    </row>
    <row r="136" spans="1:11" ht="12.95" customHeight="1" x14ac:dyDescent="0.25">
      <c r="A136" s="77" t="s">
        <v>1004</v>
      </c>
      <c r="B136" s="77"/>
      <c r="C136" s="77" t="s">
        <v>1005</v>
      </c>
      <c r="D136" s="78">
        <v>1272600.82</v>
      </c>
      <c r="E136" s="79">
        <v>41.68909</v>
      </c>
      <c r="F136" s="80">
        <v>526029.13</v>
      </c>
      <c r="G136" s="80">
        <v>530535.69999999995</v>
      </c>
      <c r="H136" s="108">
        <v>1.9916163658715014E-3</v>
      </c>
      <c r="J136" t="s">
        <v>1006</v>
      </c>
      <c r="K136" s="111" t="s">
        <v>51</v>
      </c>
    </row>
    <row r="137" spans="1:11" ht="12.95" customHeight="1" x14ac:dyDescent="0.25">
      <c r="A137" s="77" t="s">
        <v>163</v>
      </c>
      <c r="B137" s="77"/>
      <c r="C137" s="77" t="s">
        <v>514</v>
      </c>
      <c r="D137" s="78">
        <v>895535.23919999995</v>
      </c>
      <c r="E137" s="79">
        <v>59.160409999999999</v>
      </c>
      <c r="F137" s="80">
        <v>496659.55</v>
      </c>
      <c r="G137" s="80">
        <v>529802.31999999995</v>
      </c>
      <c r="H137" s="108">
        <v>1.9888632776054282E-3</v>
      </c>
      <c r="J137" t="s">
        <v>1007</v>
      </c>
      <c r="K137" s="111" t="s">
        <v>51</v>
      </c>
    </row>
    <row r="138" spans="1:11" ht="12.95" customHeight="1" x14ac:dyDescent="0.25">
      <c r="A138" s="77" t="s">
        <v>264</v>
      </c>
      <c r="B138" s="77"/>
      <c r="C138" s="77" t="s">
        <v>452</v>
      </c>
      <c r="D138" s="78">
        <v>522255.38069999998</v>
      </c>
      <c r="E138" s="79">
        <v>100.790761</v>
      </c>
      <c r="F138" s="80">
        <v>504706.18</v>
      </c>
      <c r="G138" s="80">
        <v>526385.17000000004</v>
      </c>
      <c r="H138" s="108">
        <v>1.9760353908776594E-3</v>
      </c>
      <c r="J138" t="s">
        <v>1008</v>
      </c>
      <c r="K138" s="111" t="s">
        <v>51</v>
      </c>
    </row>
    <row r="139" spans="1:11" ht="12.95" customHeight="1" x14ac:dyDescent="0.25">
      <c r="A139" s="77" t="s">
        <v>354</v>
      </c>
      <c r="B139" s="77"/>
      <c r="C139" s="77" t="s">
        <v>575</v>
      </c>
      <c r="D139" s="78">
        <v>1155865.8496999999</v>
      </c>
      <c r="E139" s="79">
        <v>45.487870000000001</v>
      </c>
      <c r="F139" s="80">
        <v>510632.8</v>
      </c>
      <c r="G139" s="80">
        <v>525778.76</v>
      </c>
      <c r="H139" s="108">
        <v>1.9737589444850261E-3</v>
      </c>
      <c r="J139" t="s">
        <v>1009</v>
      </c>
      <c r="K139" s="111" t="s">
        <v>51</v>
      </c>
    </row>
    <row r="140" spans="1:11" ht="12.95" customHeight="1" x14ac:dyDescent="0.25">
      <c r="A140" s="77" t="s">
        <v>158</v>
      </c>
      <c r="B140" s="77"/>
      <c r="C140" s="77" t="s">
        <v>520</v>
      </c>
      <c r="D140" s="78">
        <v>529492.59</v>
      </c>
      <c r="E140" s="79">
        <v>98.601749999999996</v>
      </c>
      <c r="F140" s="80">
        <v>493415.78</v>
      </c>
      <c r="G140" s="80">
        <v>522088.96000000002</v>
      </c>
      <c r="H140" s="108">
        <v>1.9599075371870955E-3</v>
      </c>
      <c r="J140" t="s">
        <v>1010</v>
      </c>
      <c r="K140" s="111" t="s">
        <v>51</v>
      </c>
    </row>
    <row r="141" spans="1:11" ht="12.95" customHeight="1" x14ac:dyDescent="0.25">
      <c r="A141" s="77" t="s">
        <v>272</v>
      </c>
      <c r="B141" s="77"/>
      <c r="C141" s="77" t="s">
        <v>451</v>
      </c>
      <c r="D141" s="78">
        <v>516800.36</v>
      </c>
      <c r="E141" s="79">
        <v>100.115019</v>
      </c>
      <c r="F141" s="80">
        <v>504829.06</v>
      </c>
      <c r="G141" s="80">
        <v>517394.78</v>
      </c>
      <c r="H141" s="108">
        <v>1.9422857151073624E-3</v>
      </c>
      <c r="J141" t="s">
        <v>1011</v>
      </c>
      <c r="K141" s="111" t="s">
        <v>51</v>
      </c>
    </row>
    <row r="142" spans="1:11" ht="12.95" customHeight="1" x14ac:dyDescent="0.25">
      <c r="A142" s="77" t="s">
        <v>204</v>
      </c>
      <c r="B142" s="77"/>
      <c r="C142" s="77" t="s">
        <v>518</v>
      </c>
      <c r="D142" s="78">
        <v>500000</v>
      </c>
      <c r="E142" s="79">
        <v>103.3892</v>
      </c>
      <c r="F142" s="80">
        <v>499992.74</v>
      </c>
      <c r="G142" s="80">
        <v>516946</v>
      </c>
      <c r="H142" s="108">
        <v>1.9406010073814246E-3</v>
      </c>
      <c r="J142" t="s">
        <v>1012</v>
      </c>
      <c r="K142" s="111" t="s">
        <v>56</v>
      </c>
    </row>
    <row r="143" spans="1:11" ht="12.95" customHeight="1" x14ac:dyDescent="0.25">
      <c r="A143" s="77" t="s">
        <v>340</v>
      </c>
      <c r="B143" s="77"/>
      <c r="C143" s="77" t="s">
        <v>523</v>
      </c>
      <c r="D143" s="78">
        <v>524423.06000000006</v>
      </c>
      <c r="E143" s="79">
        <v>98.506169999999997</v>
      </c>
      <c r="F143" s="80">
        <v>468862.62</v>
      </c>
      <c r="G143" s="80">
        <v>516589.07</v>
      </c>
      <c r="H143" s="108">
        <v>1.9392611020188437E-3</v>
      </c>
      <c r="J143" t="s">
        <v>1013</v>
      </c>
      <c r="K143" s="111" t="s">
        <v>51</v>
      </c>
    </row>
    <row r="144" spans="1:11" ht="12.95" customHeight="1" x14ac:dyDescent="0.25">
      <c r="A144" s="77" t="s">
        <v>259</v>
      </c>
      <c r="B144" s="77"/>
      <c r="C144" s="77" t="s">
        <v>497</v>
      </c>
      <c r="D144" s="78">
        <v>9211943.9499999993</v>
      </c>
      <c r="E144" s="79">
        <v>5.5582200000000004</v>
      </c>
      <c r="F144" s="80">
        <v>451743.34</v>
      </c>
      <c r="G144" s="80">
        <v>512020.11</v>
      </c>
      <c r="H144" s="108">
        <v>1.9221093523608805E-3</v>
      </c>
      <c r="J144" t="s">
        <v>1014</v>
      </c>
      <c r="K144" s="111" t="s">
        <v>51</v>
      </c>
    </row>
    <row r="145" spans="1:11" ht="12.95" customHeight="1" x14ac:dyDescent="0.25">
      <c r="A145" s="77" t="s">
        <v>516</v>
      </c>
      <c r="B145" s="77"/>
      <c r="C145" s="77" t="s">
        <v>517</v>
      </c>
      <c r="D145" s="78">
        <v>920891.15</v>
      </c>
      <c r="E145" s="79">
        <v>55.462269999999997</v>
      </c>
      <c r="F145" s="80">
        <v>531016.81999999995</v>
      </c>
      <c r="G145" s="80">
        <v>510747.14</v>
      </c>
      <c r="H145" s="108">
        <v>1.9173306581367908E-3</v>
      </c>
      <c r="J145" t="s">
        <v>1015</v>
      </c>
      <c r="K145" s="111" t="s">
        <v>51</v>
      </c>
    </row>
    <row r="146" spans="1:11" ht="12.95" customHeight="1" x14ac:dyDescent="0.25">
      <c r="A146" s="77" t="s">
        <v>511</v>
      </c>
      <c r="B146" s="77"/>
      <c r="C146" s="77" t="s">
        <v>512</v>
      </c>
      <c r="D146" s="78">
        <v>519947.64</v>
      </c>
      <c r="E146" s="79">
        <v>98.129409999999993</v>
      </c>
      <c r="F146" s="80">
        <v>517379.74</v>
      </c>
      <c r="G146" s="80">
        <v>510221.55</v>
      </c>
      <c r="H146" s="108">
        <v>1.9153576077921327E-3</v>
      </c>
      <c r="J146" t="s">
        <v>1016</v>
      </c>
      <c r="K146" s="111" t="s">
        <v>51</v>
      </c>
    </row>
    <row r="147" spans="1:11" ht="12.95" customHeight="1" x14ac:dyDescent="0.25">
      <c r="A147" s="77" t="s">
        <v>157</v>
      </c>
      <c r="B147" s="77"/>
      <c r="C147" s="77" t="s">
        <v>522</v>
      </c>
      <c r="D147" s="78">
        <v>500066.7</v>
      </c>
      <c r="E147" s="79">
        <v>100.729361</v>
      </c>
      <c r="F147" s="80">
        <v>497131.5</v>
      </c>
      <c r="G147" s="80">
        <v>503713.99</v>
      </c>
      <c r="H147" s="108">
        <v>1.8909284072729392E-3</v>
      </c>
      <c r="J147" t="s">
        <v>1017</v>
      </c>
      <c r="K147" s="111" t="s">
        <v>51</v>
      </c>
    </row>
    <row r="148" spans="1:11" ht="12.95" customHeight="1" x14ac:dyDescent="0.25">
      <c r="A148" s="77" t="s">
        <v>1018</v>
      </c>
      <c r="B148" s="77"/>
      <c r="C148" s="77" t="s">
        <v>1019</v>
      </c>
      <c r="D148" s="78">
        <v>508468.56</v>
      </c>
      <c r="E148" s="79">
        <v>98.958740000000006</v>
      </c>
      <c r="F148" s="80">
        <v>498410.07</v>
      </c>
      <c r="G148" s="80">
        <v>503174.08</v>
      </c>
      <c r="H148" s="108">
        <v>1.88890160004376E-3</v>
      </c>
      <c r="J148" t="s">
        <v>1020</v>
      </c>
      <c r="K148" s="111" t="s">
        <v>51</v>
      </c>
    </row>
    <row r="149" spans="1:11" ht="12.95" customHeight="1" x14ac:dyDescent="0.25">
      <c r="A149" s="77" t="s">
        <v>267</v>
      </c>
      <c r="B149" s="77"/>
      <c r="C149" s="77" t="s">
        <v>525</v>
      </c>
      <c r="D149" s="78">
        <v>498607.19</v>
      </c>
      <c r="E149" s="79">
        <v>98.199759</v>
      </c>
      <c r="F149" s="80">
        <v>487664.26</v>
      </c>
      <c r="G149" s="80">
        <v>489631.06</v>
      </c>
      <c r="H149" s="108">
        <v>1.8380614769845105E-3</v>
      </c>
      <c r="J149" t="s">
        <v>1021</v>
      </c>
      <c r="K149" s="111" t="s">
        <v>51</v>
      </c>
    </row>
    <row r="150" spans="1:11" ht="12.95" customHeight="1" x14ac:dyDescent="0.25">
      <c r="A150" s="77" t="s">
        <v>527</v>
      </c>
      <c r="B150" s="77"/>
      <c r="C150" s="77" t="s">
        <v>528</v>
      </c>
      <c r="D150" s="78">
        <v>479195.13</v>
      </c>
      <c r="E150" s="79">
        <v>100.83709899999999</v>
      </c>
      <c r="F150" s="80">
        <v>480969.68</v>
      </c>
      <c r="G150" s="80">
        <v>483206.47</v>
      </c>
      <c r="H150" s="108">
        <v>1.8139437435539148E-3</v>
      </c>
      <c r="J150" t="s">
        <v>1022</v>
      </c>
      <c r="K150" s="111" t="s">
        <v>51</v>
      </c>
    </row>
    <row r="151" spans="1:11" ht="12.95" customHeight="1" x14ac:dyDescent="0.25">
      <c r="A151" s="77" t="s">
        <v>132</v>
      </c>
      <c r="B151" s="77"/>
      <c r="C151" s="77" t="s">
        <v>529</v>
      </c>
      <c r="D151" s="78">
        <v>465935.18</v>
      </c>
      <c r="E151" s="79">
        <v>103.54718</v>
      </c>
      <c r="F151" s="80">
        <v>465459.26</v>
      </c>
      <c r="G151" s="80">
        <v>482462.74</v>
      </c>
      <c r="H151" s="108">
        <v>1.8111518016736801E-3</v>
      </c>
      <c r="J151" t="s">
        <v>1023</v>
      </c>
      <c r="K151" s="111" t="s">
        <v>51</v>
      </c>
    </row>
    <row r="152" spans="1:11" ht="12.95" customHeight="1" x14ac:dyDescent="0.25">
      <c r="A152" s="77" t="s">
        <v>118</v>
      </c>
      <c r="B152" s="77"/>
      <c r="C152" s="77" t="s">
        <v>524</v>
      </c>
      <c r="D152" s="78">
        <v>490014.96</v>
      </c>
      <c r="E152" s="79">
        <v>97.827990999999997</v>
      </c>
      <c r="F152" s="80">
        <v>491145.82</v>
      </c>
      <c r="G152" s="80">
        <v>479371.79</v>
      </c>
      <c r="H152" s="108">
        <v>1.7995484607371691E-3</v>
      </c>
      <c r="J152" t="s">
        <v>1024</v>
      </c>
      <c r="K152" s="111" t="s">
        <v>51</v>
      </c>
    </row>
    <row r="153" spans="1:11" ht="12.95" customHeight="1" x14ac:dyDescent="0.25">
      <c r="A153" s="77" t="s">
        <v>1025</v>
      </c>
      <c r="B153" s="77"/>
      <c r="C153" s="77" t="s">
        <v>1026</v>
      </c>
      <c r="D153" s="78">
        <v>470270.09</v>
      </c>
      <c r="E153" s="79">
        <v>100.30940099999999</v>
      </c>
      <c r="F153" s="80">
        <v>469688.84</v>
      </c>
      <c r="G153" s="80">
        <v>471725.11</v>
      </c>
      <c r="H153" s="108">
        <v>1.770843035197319E-3</v>
      </c>
      <c r="J153" t="s">
        <v>1027</v>
      </c>
      <c r="K153" s="111" t="s">
        <v>51</v>
      </c>
    </row>
    <row r="154" spans="1:11" ht="12.95" customHeight="1" x14ac:dyDescent="0.25">
      <c r="A154" s="77" t="s">
        <v>390</v>
      </c>
      <c r="B154" s="77"/>
      <c r="C154" s="77" t="s">
        <v>526</v>
      </c>
      <c r="D154" s="78">
        <v>617680.36</v>
      </c>
      <c r="E154" s="79">
        <v>75.784149999999997</v>
      </c>
      <c r="F154" s="80">
        <v>477062.83</v>
      </c>
      <c r="G154" s="80">
        <v>468103.81</v>
      </c>
      <c r="H154" s="108">
        <v>1.7572487750076081E-3</v>
      </c>
      <c r="J154" t="s">
        <v>1028</v>
      </c>
      <c r="K154" s="111" t="s">
        <v>51</v>
      </c>
    </row>
    <row r="155" spans="1:11" ht="12.95" customHeight="1" x14ac:dyDescent="0.25">
      <c r="A155" s="77" t="s">
        <v>260</v>
      </c>
      <c r="B155" s="77"/>
      <c r="C155" s="77" t="s">
        <v>515</v>
      </c>
      <c r="D155" s="78">
        <v>510764.85009999998</v>
      </c>
      <c r="E155" s="79">
        <v>91.525769999999994</v>
      </c>
      <c r="F155" s="80">
        <v>490948.31</v>
      </c>
      <c r="G155" s="80">
        <v>467481.46</v>
      </c>
      <c r="H155" s="108">
        <v>1.7549124902951935E-3</v>
      </c>
      <c r="J155" t="s">
        <v>1029</v>
      </c>
      <c r="K155" s="111" t="s">
        <v>51</v>
      </c>
    </row>
    <row r="156" spans="1:11" ht="12.95" customHeight="1" x14ac:dyDescent="0.25">
      <c r="A156" s="77" t="s">
        <v>531</v>
      </c>
      <c r="B156" s="77"/>
      <c r="C156" s="77" t="s">
        <v>532</v>
      </c>
      <c r="D156" s="78">
        <v>7146801.0599999996</v>
      </c>
      <c r="E156" s="79">
        <v>6.5206999999999997</v>
      </c>
      <c r="F156" s="80">
        <v>481594.05</v>
      </c>
      <c r="G156" s="80">
        <v>466021.46</v>
      </c>
      <c r="H156" s="108">
        <v>1.749431690616355E-3</v>
      </c>
      <c r="J156" t="s">
        <v>1030</v>
      </c>
      <c r="K156" s="111" t="s">
        <v>51</v>
      </c>
    </row>
    <row r="157" spans="1:11" ht="12.95" customHeight="1" x14ac:dyDescent="0.25">
      <c r="A157" s="77" t="s">
        <v>205</v>
      </c>
      <c r="B157" s="77"/>
      <c r="C157" s="77" t="s">
        <v>540</v>
      </c>
      <c r="D157" s="78">
        <v>457270.13919999998</v>
      </c>
      <c r="E157" s="79">
        <v>99.733980000000003</v>
      </c>
      <c r="F157" s="80">
        <v>457270.14</v>
      </c>
      <c r="G157" s="80">
        <v>456053.71</v>
      </c>
      <c r="H157" s="108">
        <v>1.7120130323980379E-3</v>
      </c>
      <c r="J157" t="s">
        <v>1031</v>
      </c>
      <c r="K157" s="111" t="s">
        <v>51</v>
      </c>
    </row>
    <row r="158" spans="1:11" ht="12.95" customHeight="1" x14ac:dyDescent="0.25">
      <c r="A158" s="77" t="s">
        <v>265</v>
      </c>
      <c r="B158" s="77"/>
      <c r="C158" s="77" t="s">
        <v>519</v>
      </c>
      <c r="D158" s="78">
        <v>1611849.4996</v>
      </c>
      <c r="E158" s="79">
        <v>28.146419999999999</v>
      </c>
      <c r="F158" s="80">
        <v>578027.43999999994</v>
      </c>
      <c r="G158" s="80">
        <v>453677.93</v>
      </c>
      <c r="H158" s="108">
        <v>1.7030944198905096E-3</v>
      </c>
      <c r="J158" t="s">
        <v>1032</v>
      </c>
      <c r="K158" s="111" t="s">
        <v>56</v>
      </c>
    </row>
    <row r="159" spans="1:11" ht="12.95" customHeight="1" x14ac:dyDescent="0.25">
      <c r="A159" s="77" t="s">
        <v>482</v>
      </c>
      <c r="B159" s="77"/>
      <c r="C159" s="77" t="s">
        <v>483</v>
      </c>
      <c r="D159" s="78">
        <v>447139.77</v>
      </c>
      <c r="E159" s="79">
        <v>100.579499</v>
      </c>
      <c r="F159" s="80">
        <v>450205.15</v>
      </c>
      <c r="G159" s="80">
        <v>449730.94</v>
      </c>
      <c r="H159" s="108">
        <v>1.6882775284354555E-3</v>
      </c>
      <c r="J159" t="s">
        <v>1033</v>
      </c>
      <c r="K159" s="111" t="s">
        <v>56</v>
      </c>
    </row>
    <row r="160" spans="1:11" ht="12.95" customHeight="1" x14ac:dyDescent="0.25">
      <c r="A160" s="77" t="s">
        <v>536</v>
      </c>
      <c r="B160" s="77"/>
      <c r="C160" s="77" t="s">
        <v>537</v>
      </c>
      <c r="D160" s="78">
        <v>483351.13</v>
      </c>
      <c r="E160" s="79">
        <v>93.031988999999996</v>
      </c>
      <c r="F160" s="80">
        <v>425243.46</v>
      </c>
      <c r="G160" s="80">
        <v>449671.17</v>
      </c>
      <c r="H160" s="108">
        <v>1.6880531535061376E-3</v>
      </c>
      <c r="J160" t="s">
        <v>1034</v>
      </c>
      <c r="K160" s="111" t="s">
        <v>51</v>
      </c>
    </row>
    <row r="161" spans="1:11" ht="12.95" customHeight="1" x14ac:dyDescent="0.25">
      <c r="A161" s="77" t="s">
        <v>64</v>
      </c>
      <c r="B161" s="77"/>
      <c r="C161" s="77" t="s">
        <v>539</v>
      </c>
      <c r="D161" s="78">
        <v>441567.76</v>
      </c>
      <c r="E161" s="79">
        <v>101.7916</v>
      </c>
      <c r="F161" s="80">
        <v>429613.9</v>
      </c>
      <c r="G161" s="80">
        <v>449478.89</v>
      </c>
      <c r="H161" s="108">
        <v>1.6873313396963793E-3</v>
      </c>
      <c r="J161" t="s">
        <v>1035</v>
      </c>
      <c r="K161" s="111" t="s">
        <v>51</v>
      </c>
    </row>
    <row r="162" spans="1:11" ht="12.95" customHeight="1" x14ac:dyDescent="0.25">
      <c r="A162" s="77" t="s">
        <v>275</v>
      </c>
      <c r="B162" s="77"/>
      <c r="C162" s="77" t="s">
        <v>535</v>
      </c>
      <c r="D162" s="78">
        <v>617252.21</v>
      </c>
      <c r="E162" s="79">
        <v>71.578750999999997</v>
      </c>
      <c r="F162" s="80">
        <v>307725.53999999998</v>
      </c>
      <c r="G162" s="80">
        <v>441821.42</v>
      </c>
      <c r="H162" s="108">
        <v>1.658585408794519E-3</v>
      </c>
      <c r="J162" t="s">
        <v>1036</v>
      </c>
      <c r="K162" s="111" t="s">
        <v>51</v>
      </c>
    </row>
    <row r="163" spans="1:11" ht="12.95" customHeight="1" x14ac:dyDescent="0.25">
      <c r="A163" s="77" t="s">
        <v>1037</v>
      </c>
      <c r="B163" s="77"/>
      <c r="C163" s="77" t="s">
        <v>1038</v>
      </c>
      <c r="D163" s="78">
        <v>488529.34</v>
      </c>
      <c r="E163" s="79">
        <v>89.648470000000003</v>
      </c>
      <c r="F163" s="80">
        <v>430814.41</v>
      </c>
      <c r="G163" s="80">
        <v>437959.08</v>
      </c>
      <c r="H163" s="108">
        <v>1.6440862911016661E-3</v>
      </c>
      <c r="J163" t="s">
        <v>1039</v>
      </c>
      <c r="K163" s="111" t="s">
        <v>51</v>
      </c>
    </row>
    <row r="164" spans="1:11" ht="12.95" customHeight="1" x14ac:dyDescent="0.25">
      <c r="A164" s="77" t="s">
        <v>269</v>
      </c>
      <c r="B164" s="77"/>
      <c r="C164" s="77" t="s">
        <v>538</v>
      </c>
      <c r="D164" s="78">
        <v>443832.9</v>
      </c>
      <c r="E164" s="79">
        <v>97.732521000000006</v>
      </c>
      <c r="F164" s="80">
        <v>424871.8</v>
      </c>
      <c r="G164" s="80">
        <v>433769.08</v>
      </c>
      <c r="H164" s="108">
        <v>1.628357146817876E-3</v>
      </c>
      <c r="J164" t="s">
        <v>1040</v>
      </c>
      <c r="K164" s="111" t="s">
        <v>51</v>
      </c>
    </row>
    <row r="165" spans="1:11" ht="12.95" customHeight="1" x14ac:dyDescent="0.25">
      <c r="A165" s="77" t="s">
        <v>533</v>
      </c>
      <c r="B165" s="77"/>
      <c r="C165" s="77" t="s">
        <v>534</v>
      </c>
      <c r="D165" s="78">
        <v>431631.55</v>
      </c>
      <c r="E165" s="79">
        <v>100.03280100000001</v>
      </c>
      <c r="F165" s="80">
        <v>433746</v>
      </c>
      <c r="G165" s="80">
        <v>431773.13</v>
      </c>
      <c r="H165" s="108">
        <v>1.6208644056404939E-3</v>
      </c>
      <c r="J165" t="s">
        <v>1041</v>
      </c>
      <c r="K165" s="111" t="s">
        <v>51</v>
      </c>
    </row>
    <row r="166" spans="1:11" ht="12.95" customHeight="1" x14ac:dyDescent="0.25">
      <c r="A166" s="77" t="s">
        <v>1042</v>
      </c>
      <c r="B166" s="77"/>
      <c r="C166" s="77" t="s">
        <v>1043</v>
      </c>
      <c r="D166" s="78">
        <v>612107.55000000005</v>
      </c>
      <c r="E166" s="79">
        <v>69.55641</v>
      </c>
      <c r="F166" s="80">
        <v>430857.43</v>
      </c>
      <c r="G166" s="80">
        <v>425760.04</v>
      </c>
      <c r="H166" s="108">
        <v>1.5982914318454066E-3</v>
      </c>
      <c r="J166" t="s">
        <v>1044</v>
      </c>
      <c r="K166" s="111" t="s">
        <v>51</v>
      </c>
    </row>
    <row r="167" spans="1:11" ht="12.95" customHeight="1" x14ac:dyDescent="0.25">
      <c r="A167" s="77" t="s">
        <v>1045</v>
      </c>
      <c r="B167" s="77"/>
      <c r="C167" s="77" t="s">
        <v>1046</v>
      </c>
      <c r="D167" s="78">
        <v>436330.78</v>
      </c>
      <c r="E167" s="79">
        <v>96.896379999999994</v>
      </c>
      <c r="F167" s="80">
        <v>421145.16</v>
      </c>
      <c r="G167" s="80">
        <v>422788.73</v>
      </c>
      <c r="H167" s="108">
        <v>1.5871372161647696E-3</v>
      </c>
      <c r="J167" t="s">
        <v>1047</v>
      </c>
      <c r="K167" s="111" t="s">
        <v>51</v>
      </c>
    </row>
    <row r="168" spans="1:11" ht="12.95" customHeight="1" x14ac:dyDescent="0.25">
      <c r="A168" s="77" t="s">
        <v>1048</v>
      </c>
      <c r="B168" s="77"/>
      <c r="C168" s="77" t="s">
        <v>1049</v>
      </c>
      <c r="D168" s="78">
        <v>567810.44999999995</v>
      </c>
      <c r="E168" s="79">
        <v>73.759399999999999</v>
      </c>
      <c r="F168" s="80">
        <v>425295.05</v>
      </c>
      <c r="G168" s="80">
        <v>418813.58</v>
      </c>
      <c r="H168" s="108">
        <v>1.5722146128474171E-3</v>
      </c>
      <c r="J168" t="s">
        <v>1050</v>
      </c>
      <c r="K168" s="111" t="s">
        <v>51</v>
      </c>
    </row>
    <row r="169" spans="1:11" ht="12.95" customHeight="1" x14ac:dyDescent="0.25">
      <c r="A169" s="77" t="s">
        <v>206</v>
      </c>
      <c r="B169" s="77"/>
      <c r="C169" s="77" t="s">
        <v>541</v>
      </c>
      <c r="D169" s="78">
        <v>418859.8</v>
      </c>
      <c r="E169" s="79">
        <v>98.568741000000003</v>
      </c>
      <c r="F169" s="80">
        <v>403019.62</v>
      </c>
      <c r="G169" s="80">
        <v>412864.83</v>
      </c>
      <c r="H169" s="108">
        <v>1.5498831696354369E-3</v>
      </c>
      <c r="J169" t="s">
        <v>1051</v>
      </c>
      <c r="K169" s="111" t="s">
        <v>51</v>
      </c>
    </row>
    <row r="170" spans="1:11" ht="12.95" customHeight="1" x14ac:dyDescent="0.25">
      <c r="A170" s="77" t="s">
        <v>543</v>
      </c>
      <c r="B170" s="77"/>
      <c r="C170" s="77" t="s">
        <v>544</v>
      </c>
      <c r="D170" s="78">
        <v>5000000</v>
      </c>
      <c r="E170" s="79">
        <v>8.2448899999999998</v>
      </c>
      <c r="F170" s="80">
        <v>440135.23</v>
      </c>
      <c r="G170" s="80">
        <v>412244.5</v>
      </c>
      <c r="H170" s="108">
        <v>1.5475544679472357E-3</v>
      </c>
      <c r="J170" t="s">
        <v>1052</v>
      </c>
      <c r="K170" s="111" t="s">
        <v>51</v>
      </c>
    </row>
    <row r="171" spans="1:11" ht="12.95" customHeight="1" x14ac:dyDescent="0.25">
      <c r="A171" s="77" t="s">
        <v>1053</v>
      </c>
      <c r="B171" s="77"/>
      <c r="C171" s="77" t="s">
        <v>1054</v>
      </c>
      <c r="D171" s="78">
        <v>500000</v>
      </c>
      <c r="E171" s="79">
        <v>82.369960000000006</v>
      </c>
      <c r="F171" s="80">
        <v>405136.17</v>
      </c>
      <c r="G171" s="80">
        <v>411849.8</v>
      </c>
      <c r="H171" s="108">
        <v>1.5460727750477579E-3</v>
      </c>
      <c r="J171" t="s">
        <v>1055</v>
      </c>
      <c r="K171" s="111" t="s">
        <v>412</v>
      </c>
    </row>
    <row r="172" spans="1:11" ht="12.95" customHeight="1" x14ac:dyDescent="0.25">
      <c r="A172" s="77" t="s">
        <v>263</v>
      </c>
      <c r="B172" s="77"/>
      <c r="C172" s="77" t="s">
        <v>521</v>
      </c>
      <c r="D172" s="78">
        <v>403992.69010000001</v>
      </c>
      <c r="E172" s="79">
        <v>101.131899</v>
      </c>
      <c r="F172" s="80">
        <v>384999.98</v>
      </c>
      <c r="G172" s="80">
        <v>408565.48</v>
      </c>
      <c r="H172" s="108">
        <v>1.5337435284715913E-3</v>
      </c>
      <c r="J172" t="s">
        <v>1056</v>
      </c>
      <c r="K172" s="111" t="s">
        <v>51</v>
      </c>
    </row>
    <row r="173" spans="1:11" ht="12.95" customHeight="1" x14ac:dyDescent="0.25">
      <c r="A173" s="77" t="s">
        <v>1057</v>
      </c>
      <c r="B173" s="77"/>
      <c r="C173" s="77" t="s">
        <v>1058</v>
      </c>
      <c r="D173" s="78">
        <v>409217.36</v>
      </c>
      <c r="E173" s="79">
        <v>98.985791000000006</v>
      </c>
      <c r="F173" s="80">
        <v>409217.36</v>
      </c>
      <c r="G173" s="80">
        <v>405067.04</v>
      </c>
      <c r="H173" s="108">
        <v>1.5206104813288268E-3</v>
      </c>
      <c r="J173" t="s">
        <v>1059</v>
      </c>
      <c r="K173" s="111" t="s">
        <v>51</v>
      </c>
    </row>
    <row r="174" spans="1:11" ht="12.95" customHeight="1" x14ac:dyDescent="0.25">
      <c r="A174" s="77" t="s">
        <v>392</v>
      </c>
      <c r="B174" s="77"/>
      <c r="C174" s="77" t="s">
        <v>550</v>
      </c>
      <c r="D174" s="78">
        <v>411397.36</v>
      </c>
      <c r="E174" s="79">
        <v>98.299278999999999</v>
      </c>
      <c r="F174" s="80">
        <v>366099.23</v>
      </c>
      <c r="G174" s="80">
        <v>404400.64000000001</v>
      </c>
      <c r="H174" s="108">
        <v>1.5181088341329517E-3</v>
      </c>
      <c r="J174" t="s">
        <v>1060</v>
      </c>
      <c r="K174" s="111" t="s">
        <v>51</v>
      </c>
    </row>
    <row r="175" spans="1:11" ht="12.95" customHeight="1" x14ac:dyDescent="0.25">
      <c r="A175" s="77" t="s">
        <v>270</v>
      </c>
      <c r="B175" s="77"/>
      <c r="C175" s="77" t="s">
        <v>542</v>
      </c>
      <c r="D175" s="78">
        <v>374354.83</v>
      </c>
      <c r="E175" s="79">
        <v>107.706079</v>
      </c>
      <c r="F175" s="80">
        <v>383270.15</v>
      </c>
      <c r="G175" s="80">
        <v>403202.91</v>
      </c>
      <c r="H175" s="108">
        <v>1.513612588790941E-3</v>
      </c>
      <c r="J175" t="s">
        <v>1061</v>
      </c>
      <c r="K175" s="111" t="s">
        <v>51</v>
      </c>
    </row>
    <row r="176" spans="1:11" ht="12.95" customHeight="1" x14ac:dyDescent="0.25">
      <c r="A176" s="77" t="s">
        <v>349</v>
      </c>
      <c r="B176" s="77"/>
      <c r="C176" s="77" t="s">
        <v>549</v>
      </c>
      <c r="D176" s="78">
        <v>379127</v>
      </c>
      <c r="E176" s="79">
        <v>104.53198</v>
      </c>
      <c r="F176" s="80">
        <v>377428.46</v>
      </c>
      <c r="G176" s="80">
        <v>396308.96</v>
      </c>
      <c r="H176" s="108">
        <v>1.4877328908827706E-3</v>
      </c>
      <c r="J176" t="s">
        <v>1062</v>
      </c>
      <c r="K176" s="111" t="s">
        <v>51</v>
      </c>
    </row>
    <row r="177" spans="1:11" ht="12.95" customHeight="1" x14ac:dyDescent="0.25">
      <c r="A177" s="77" t="s">
        <v>551</v>
      </c>
      <c r="B177" s="77"/>
      <c r="C177" s="77" t="s">
        <v>552</v>
      </c>
      <c r="D177" s="78">
        <v>477980.14</v>
      </c>
      <c r="E177" s="79">
        <v>81.577669999999998</v>
      </c>
      <c r="F177" s="80">
        <v>385284.7</v>
      </c>
      <c r="G177" s="80">
        <v>389925.06</v>
      </c>
      <c r="H177" s="108">
        <v>1.4637679065884297E-3</v>
      </c>
      <c r="J177" t="s">
        <v>1063</v>
      </c>
      <c r="K177" s="111" t="s">
        <v>51</v>
      </c>
    </row>
    <row r="178" spans="1:11" ht="12.95" customHeight="1" x14ac:dyDescent="0.25">
      <c r="A178" s="77" t="s">
        <v>1064</v>
      </c>
      <c r="B178" s="77"/>
      <c r="C178" s="77" t="s">
        <v>1065</v>
      </c>
      <c r="D178" s="78">
        <v>410727.33</v>
      </c>
      <c r="E178" s="79">
        <v>94.446039999999996</v>
      </c>
      <c r="F178" s="80">
        <v>396854.14</v>
      </c>
      <c r="G178" s="80">
        <v>387915.7</v>
      </c>
      <c r="H178" s="108">
        <v>1.4562248246413948E-3</v>
      </c>
      <c r="J178" t="s">
        <v>1066</v>
      </c>
      <c r="K178" s="111" t="s">
        <v>51</v>
      </c>
    </row>
    <row r="179" spans="1:11" ht="12.95" customHeight="1" x14ac:dyDescent="0.25">
      <c r="A179" s="77" t="s">
        <v>1067</v>
      </c>
      <c r="B179" s="77"/>
      <c r="C179" s="77" t="s">
        <v>1068</v>
      </c>
      <c r="D179" s="78">
        <v>395904.45</v>
      </c>
      <c r="E179" s="79">
        <v>97.415841</v>
      </c>
      <c r="F179" s="80">
        <v>378587.79</v>
      </c>
      <c r="G179" s="80">
        <v>385673.65</v>
      </c>
      <c r="H179" s="108">
        <v>1.4478082308606141E-3</v>
      </c>
      <c r="J179" t="s">
        <v>1069</v>
      </c>
      <c r="K179" s="111" t="s">
        <v>51</v>
      </c>
    </row>
    <row r="180" spans="1:11" ht="12.95" customHeight="1" x14ac:dyDescent="0.25">
      <c r="A180" s="77" t="s">
        <v>545</v>
      </c>
      <c r="B180" s="77"/>
      <c r="C180" s="77" t="s">
        <v>546</v>
      </c>
      <c r="D180" s="78">
        <v>599928.55000000005</v>
      </c>
      <c r="E180" s="79">
        <v>64.137248999999997</v>
      </c>
      <c r="F180" s="80">
        <v>396827.83</v>
      </c>
      <c r="G180" s="80">
        <v>384777.67</v>
      </c>
      <c r="H180" s="108">
        <v>1.4444447466851031E-3</v>
      </c>
      <c r="J180" t="s">
        <v>1070</v>
      </c>
      <c r="K180" s="111" t="s">
        <v>51</v>
      </c>
    </row>
    <row r="181" spans="1:11" ht="12.95" customHeight="1" x14ac:dyDescent="0.25">
      <c r="A181" s="77" t="s">
        <v>1071</v>
      </c>
      <c r="B181" s="77"/>
      <c r="C181" s="77" t="s">
        <v>1072</v>
      </c>
      <c r="D181" s="78">
        <v>478712.46</v>
      </c>
      <c r="E181" s="79">
        <v>80.374410999999995</v>
      </c>
      <c r="F181" s="80">
        <v>384304.28</v>
      </c>
      <c r="G181" s="80">
        <v>384762.32</v>
      </c>
      <c r="H181" s="108">
        <v>1.4443871232090277E-3</v>
      </c>
      <c r="J181" t="s">
        <v>1073</v>
      </c>
      <c r="K181" s="111" t="s">
        <v>51</v>
      </c>
    </row>
    <row r="182" spans="1:11" ht="12.95" customHeight="1" x14ac:dyDescent="0.25">
      <c r="A182" s="77" t="s">
        <v>342</v>
      </c>
      <c r="B182" s="77"/>
      <c r="C182" s="77" t="s">
        <v>547</v>
      </c>
      <c r="D182" s="78">
        <v>549335.18000000005</v>
      </c>
      <c r="E182" s="79">
        <v>69.935860000000005</v>
      </c>
      <c r="F182" s="80">
        <v>370106.67</v>
      </c>
      <c r="G182" s="80">
        <v>384182.28</v>
      </c>
      <c r="H182" s="108">
        <v>1.442209669068128E-3</v>
      </c>
      <c r="J182" t="s">
        <v>1074</v>
      </c>
      <c r="K182" s="111" t="s">
        <v>51</v>
      </c>
    </row>
    <row r="183" spans="1:11" ht="12.95" customHeight="1" x14ac:dyDescent="0.25">
      <c r="A183" s="77" t="s">
        <v>207</v>
      </c>
      <c r="B183" s="77"/>
      <c r="C183" s="77" t="s">
        <v>556</v>
      </c>
      <c r="D183" s="78">
        <v>389726.88</v>
      </c>
      <c r="E183" s="79">
        <v>98.355830999999995</v>
      </c>
      <c r="F183" s="80">
        <v>381536.98</v>
      </c>
      <c r="G183" s="80">
        <v>383319.11</v>
      </c>
      <c r="H183" s="108">
        <v>1.4389693527264958E-3</v>
      </c>
      <c r="J183" t="s">
        <v>1075</v>
      </c>
      <c r="K183" s="111" t="s">
        <v>51</v>
      </c>
    </row>
    <row r="184" spans="1:11" ht="12.95" customHeight="1" x14ac:dyDescent="0.25">
      <c r="A184" s="77" t="s">
        <v>63</v>
      </c>
      <c r="B184" s="77"/>
      <c r="C184" s="77" t="s">
        <v>548</v>
      </c>
      <c r="D184" s="78">
        <v>388044.1</v>
      </c>
      <c r="E184" s="79">
        <v>98.454528999999994</v>
      </c>
      <c r="F184" s="80">
        <v>377650.76</v>
      </c>
      <c r="G184" s="80">
        <v>382046.99</v>
      </c>
      <c r="H184" s="108">
        <v>1.4341938493789312E-3</v>
      </c>
      <c r="J184" t="s">
        <v>1076</v>
      </c>
      <c r="K184" s="111" t="s">
        <v>51</v>
      </c>
    </row>
    <row r="185" spans="1:11" ht="12.95" customHeight="1" x14ac:dyDescent="0.25">
      <c r="A185" s="77" t="s">
        <v>553</v>
      </c>
      <c r="B185" s="77"/>
      <c r="C185" s="77" t="s">
        <v>554</v>
      </c>
      <c r="D185" s="78">
        <v>724908.98</v>
      </c>
      <c r="E185" s="79">
        <v>51.94923</v>
      </c>
      <c r="F185" s="80">
        <v>382905.86</v>
      </c>
      <c r="G185" s="80">
        <v>376584.63</v>
      </c>
      <c r="H185" s="108">
        <v>1.4136883007942048E-3</v>
      </c>
      <c r="J185" t="s">
        <v>1077</v>
      </c>
      <c r="K185" s="111" t="s">
        <v>51</v>
      </c>
    </row>
    <row r="186" spans="1:11" ht="12.95" customHeight="1" x14ac:dyDescent="0.25">
      <c r="A186" s="77" t="s">
        <v>346</v>
      </c>
      <c r="B186" s="77"/>
      <c r="C186" s="77" t="s">
        <v>555</v>
      </c>
      <c r="D186" s="78">
        <v>375167.31</v>
      </c>
      <c r="E186" s="79">
        <v>99.031628999999995</v>
      </c>
      <c r="F186" s="80">
        <v>332774.39</v>
      </c>
      <c r="G186" s="80">
        <v>371534.3</v>
      </c>
      <c r="H186" s="108">
        <v>1.3947295014503495E-3</v>
      </c>
      <c r="J186" t="s">
        <v>1078</v>
      </c>
      <c r="K186" s="111" t="s">
        <v>51</v>
      </c>
    </row>
    <row r="187" spans="1:11" ht="12.95" customHeight="1" x14ac:dyDescent="0.25">
      <c r="A187" s="77" t="s">
        <v>345</v>
      </c>
      <c r="B187" s="77"/>
      <c r="C187" s="77" t="s">
        <v>505</v>
      </c>
      <c r="D187" s="78">
        <v>879806.74</v>
      </c>
      <c r="E187" s="79">
        <v>41.155430000000003</v>
      </c>
      <c r="F187" s="80">
        <v>366705.58</v>
      </c>
      <c r="G187" s="80">
        <v>362088.25</v>
      </c>
      <c r="H187" s="108">
        <v>1.3592692906241215E-3</v>
      </c>
      <c r="J187" t="s">
        <v>1079</v>
      </c>
      <c r="K187" s="111" t="s">
        <v>51</v>
      </c>
    </row>
    <row r="188" spans="1:11" ht="12.95" customHeight="1" x14ac:dyDescent="0.25">
      <c r="A188" s="77" t="s">
        <v>1080</v>
      </c>
      <c r="B188" s="77"/>
      <c r="C188" s="77" t="s">
        <v>1081</v>
      </c>
      <c r="D188" s="78">
        <v>356287.89</v>
      </c>
      <c r="E188" s="79">
        <v>101.400679</v>
      </c>
      <c r="F188" s="80">
        <v>359848.19</v>
      </c>
      <c r="G188" s="80">
        <v>361278.34</v>
      </c>
      <c r="H188" s="108">
        <v>1.3562289108515954E-3</v>
      </c>
      <c r="J188" t="s">
        <v>1082</v>
      </c>
      <c r="K188" s="111" t="s">
        <v>51</v>
      </c>
    </row>
    <row r="189" spans="1:11" ht="12.95" customHeight="1" x14ac:dyDescent="0.25">
      <c r="A189" s="77" t="s">
        <v>341</v>
      </c>
      <c r="B189" s="77"/>
      <c r="C189" s="77" t="s">
        <v>557</v>
      </c>
      <c r="D189" s="78">
        <v>459499.35</v>
      </c>
      <c r="E189" s="79">
        <v>78.106190999999995</v>
      </c>
      <c r="F189" s="80">
        <v>333612.49</v>
      </c>
      <c r="G189" s="80">
        <v>358897.44</v>
      </c>
      <c r="H189" s="108">
        <v>1.3472910780054673E-3</v>
      </c>
      <c r="J189" t="s">
        <v>1083</v>
      </c>
      <c r="K189" s="111" t="s">
        <v>51</v>
      </c>
    </row>
    <row r="190" spans="1:11" ht="12.95" customHeight="1" x14ac:dyDescent="0.25">
      <c r="A190" s="77" t="s">
        <v>338</v>
      </c>
      <c r="B190" s="77"/>
      <c r="C190" s="77" t="s">
        <v>565</v>
      </c>
      <c r="D190" s="78">
        <v>360338.4</v>
      </c>
      <c r="E190" s="79">
        <v>99.280198999999996</v>
      </c>
      <c r="F190" s="80">
        <v>366402.1</v>
      </c>
      <c r="G190" s="80">
        <v>357744.68</v>
      </c>
      <c r="H190" s="108">
        <v>1.3429636488015099E-3</v>
      </c>
      <c r="J190" t="s">
        <v>1084</v>
      </c>
      <c r="K190" s="111" t="s">
        <v>51</v>
      </c>
    </row>
    <row r="191" spans="1:11" ht="12.95" customHeight="1" x14ac:dyDescent="0.25">
      <c r="A191" s="77" t="s">
        <v>179</v>
      </c>
      <c r="B191" s="77"/>
      <c r="C191" s="77" t="s">
        <v>570</v>
      </c>
      <c r="D191" s="78">
        <v>351508.57</v>
      </c>
      <c r="E191" s="79">
        <v>101.13921000000001</v>
      </c>
      <c r="F191" s="80">
        <v>344847.41</v>
      </c>
      <c r="G191" s="80">
        <v>355512.99</v>
      </c>
      <c r="H191" s="108">
        <v>1.3345859461746145E-3</v>
      </c>
      <c r="J191" t="s">
        <v>1085</v>
      </c>
      <c r="K191" s="111" t="s">
        <v>51</v>
      </c>
    </row>
    <row r="192" spans="1:11" ht="12.95" customHeight="1" x14ac:dyDescent="0.25">
      <c r="A192" s="77" t="s">
        <v>122</v>
      </c>
      <c r="B192" s="77"/>
      <c r="C192" s="77" t="s">
        <v>558</v>
      </c>
      <c r="D192" s="78">
        <v>353757.67</v>
      </c>
      <c r="E192" s="79">
        <v>99.580470000000005</v>
      </c>
      <c r="F192" s="80">
        <v>345742.84</v>
      </c>
      <c r="G192" s="80">
        <v>352273.55</v>
      </c>
      <c r="H192" s="108">
        <v>1.3224251778789866E-3</v>
      </c>
      <c r="J192" t="s">
        <v>1086</v>
      </c>
      <c r="K192" s="111" t="s">
        <v>51</v>
      </c>
    </row>
    <row r="193" spans="1:11" ht="12.95" customHeight="1" x14ac:dyDescent="0.25">
      <c r="A193" s="77" t="s">
        <v>572</v>
      </c>
      <c r="B193" s="77"/>
      <c r="C193" s="77" t="s">
        <v>573</v>
      </c>
      <c r="D193" s="78">
        <v>355114.66</v>
      </c>
      <c r="E193" s="79">
        <v>98.605721000000003</v>
      </c>
      <c r="F193" s="80">
        <v>334475.18</v>
      </c>
      <c r="G193" s="80">
        <v>350163.37</v>
      </c>
      <c r="H193" s="108">
        <v>1.3145036204363211E-3</v>
      </c>
      <c r="J193" t="s">
        <v>1087</v>
      </c>
      <c r="K193" s="111" t="s">
        <v>51</v>
      </c>
    </row>
    <row r="194" spans="1:11" ht="12.95" customHeight="1" x14ac:dyDescent="0.25">
      <c r="A194" s="77" t="s">
        <v>273</v>
      </c>
      <c r="B194" s="77"/>
      <c r="C194" s="77" t="s">
        <v>569</v>
      </c>
      <c r="D194" s="78">
        <v>1420764.38</v>
      </c>
      <c r="E194" s="79">
        <v>24.278189999999999</v>
      </c>
      <c r="F194" s="80">
        <v>457189.44</v>
      </c>
      <c r="G194" s="80">
        <v>344935.88</v>
      </c>
      <c r="H194" s="108">
        <v>1.294879767345135E-3</v>
      </c>
      <c r="J194" t="s">
        <v>1088</v>
      </c>
      <c r="K194" s="111" t="s">
        <v>56</v>
      </c>
    </row>
    <row r="195" spans="1:11" ht="12.95" customHeight="1" x14ac:dyDescent="0.25">
      <c r="A195" s="77" t="s">
        <v>562</v>
      </c>
      <c r="B195" s="77"/>
      <c r="C195" s="77" t="s">
        <v>563</v>
      </c>
      <c r="D195" s="78">
        <v>382603.86</v>
      </c>
      <c r="E195" s="79">
        <v>90.020409000000001</v>
      </c>
      <c r="F195" s="80">
        <v>321713.34999999998</v>
      </c>
      <c r="G195" s="80">
        <v>344421.56</v>
      </c>
      <c r="H195" s="108">
        <v>1.2929490242692308E-3</v>
      </c>
      <c r="J195" t="s">
        <v>1089</v>
      </c>
      <c r="K195" s="111" t="s">
        <v>51</v>
      </c>
    </row>
    <row r="196" spans="1:11" ht="12.95" customHeight="1" x14ac:dyDescent="0.25">
      <c r="A196" s="77" t="s">
        <v>219</v>
      </c>
      <c r="B196" s="77"/>
      <c r="C196" s="77" t="s">
        <v>577</v>
      </c>
      <c r="D196" s="78">
        <v>334033.70939999999</v>
      </c>
      <c r="E196" s="79">
        <v>101.855469</v>
      </c>
      <c r="F196" s="80">
        <v>325356.43</v>
      </c>
      <c r="G196" s="80">
        <v>340231.6</v>
      </c>
      <c r="H196" s="108">
        <v>1.2772200301443357E-3</v>
      </c>
      <c r="J196" t="s">
        <v>1090</v>
      </c>
      <c r="K196" s="111" t="s">
        <v>51</v>
      </c>
    </row>
    <row r="197" spans="1:11" ht="12.95" customHeight="1" x14ac:dyDescent="0.25">
      <c r="A197" s="77" t="s">
        <v>203</v>
      </c>
      <c r="B197" s="77"/>
      <c r="C197" s="77" t="s">
        <v>564</v>
      </c>
      <c r="D197" s="78">
        <v>757991.22</v>
      </c>
      <c r="E197" s="79">
        <v>44.761049999999997</v>
      </c>
      <c r="F197" s="80">
        <v>453694.24</v>
      </c>
      <c r="G197" s="80">
        <v>339284.83</v>
      </c>
      <c r="H197" s="108">
        <v>1.2736658817115044E-3</v>
      </c>
      <c r="J197" t="s">
        <v>1091</v>
      </c>
      <c r="K197" s="111" t="s">
        <v>51</v>
      </c>
    </row>
    <row r="198" spans="1:11" ht="12.95" customHeight="1" x14ac:dyDescent="0.25">
      <c r="A198" s="77" t="s">
        <v>343</v>
      </c>
      <c r="B198" s="77"/>
      <c r="C198" s="77" t="s">
        <v>568</v>
      </c>
      <c r="D198" s="78">
        <v>339019.96</v>
      </c>
      <c r="E198" s="79">
        <v>100.00841</v>
      </c>
      <c r="F198" s="80">
        <v>335891.82</v>
      </c>
      <c r="G198" s="80">
        <v>339048.47</v>
      </c>
      <c r="H198" s="108">
        <v>1.2727785927991136E-3</v>
      </c>
      <c r="J198" t="s">
        <v>1092</v>
      </c>
      <c r="K198" s="111" t="s">
        <v>51</v>
      </c>
    </row>
    <row r="199" spans="1:11" ht="12.95" customHeight="1" x14ac:dyDescent="0.25">
      <c r="A199" s="77" t="s">
        <v>393</v>
      </c>
      <c r="B199" s="77"/>
      <c r="C199" s="77" t="s">
        <v>567</v>
      </c>
      <c r="D199" s="78">
        <v>466561.99</v>
      </c>
      <c r="E199" s="79">
        <v>72.298541</v>
      </c>
      <c r="F199" s="80">
        <v>352214.05</v>
      </c>
      <c r="G199" s="80">
        <v>337317.51</v>
      </c>
      <c r="H199" s="108">
        <v>1.2662806167634409E-3</v>
      </c>
      <c r="J199" t="s">
        <v>1093</v>
      </c>
      <c r="K199" s="111" t="s">
        <v>51</v>
      </c>
    </row>
    <row r="200" spans="1:11" ht="12.95" customHeight="1" x14ac:dyDescent="0.25">
      <c r="A200" s="77" t="s">
        <v>559</v>
      </c>
      <c r="B200" s="77"/>
      <c r="C200" s="77" t="s">
        <v>560</v>
      </c>
      <c r="D200" s="78">
        <v>435949.43</v>
      </c>
      <c r="E200" s="79">
        <v>76.963301000000001</v>
      </c>
      <c r="F200" s="80">
        <v>338476.23</v>
      </c>
      <c r="G200" s="80">
        <v>335521.07</v>
      </c>
      <c r="H200" s="108">
        <v>1.2595368306161446E-3</v>
      </c>
      <c r="J200" t="s">
        <v>1094</v>
      </c>
      <c r="K200" s="111" t="s">
        <v>51</v>
      </c>
    </row>
    <row r="201" spans="1:11" ht="12.95" customHeight="1" x14ac:dyDescent="0.25">
      <c r="A201" s="77" t="s">
        <v>283</v>
      </c>
      <c r="B201" s="77"/>
      <c r="C201" s="77" t="s">
        <v>561</v>
      </c>
      <c r="D201" s="78">
        <v>345636.78</v>
      </c>
      <c r="E201" s="79">
        <v>95.871221000000006</v>
      </c>
      <c r="F201" s="80">
        <v>332325.23</v>
      </c>
      <c r="G201" s="80">
        <v>331366.2</v>
      </c>
      <c r="H201" s="108">
        <v>1.2439395633821611E-3</v>
      </c>
      <c r="J201" t="s">
        <v>1095</v>
      </c>
      <c r="K201" s="111" t="s">
        <v>51</v>
      </c>
    </row>
    <row r="202" spans="1:11" ht="12.95" customHeight="1" x14ac:dyDescent="0.25">
      <c r="A202" s="77" t="s">
        <v>1096</v>
      </c>
      <c r="B202" s="77"/>
      <c r="C202" s="77" t="s">
        <v>922</v>
      </c>
      <c r="D202" s="78">
        <v>2008353.45</v>
      </c>
      <c r="E202" s="79">
        <v>16.352370000000001</v>
      </c>
      <c r="F202" s="80">
        <v>321616.34999999998</v>
      </c>
      <c r="G202" s="80">
        <v>328413.39</v>
      </c>
      <c r="H202" s="108">
        <v>1.2328547961906054E-3</v>
      </c>
      <c r="J202" t="s">
        <v>1097</v>
      </c>
      <c r="K202" s="111" t="s">
        <v>51</v>
      </c>
    </row>
    <row r="203" spans="1:11" ht="12.95" customHeight="1" x14ac:dyDescent="0.25">
      <c r="A203" s="77" t="s">
        <v>162</v>
      </c>
      <c r="B203" s="77"/>
      <c r="C203" s="77" t="s">
        <v>580</v>
      </c>
      <c r="D203" s="78">
        <v>321352.40999999997</v>
      </c>
      <c r="E203" s="79">
        <v>100.610759</v>
      </c>
      <c r="F203" s="80">
        <v>312547.46000000002</v>
      </c>
      <c r="G203" s="80">
        <v>323315.09999999998</v>
      </c>
      <c r="H203" s="108">
        <v>1.2137159563312724E-3</v>
      </c>
      <c r="J203" t="s">
        <v>1098</v>
      </c>
      <c r="K203" s="111" t="s">
        <v>51</v>
      </c>
    </row>
    <row r="204" spans="1:11" ht="12.95" customHeight="1" x14ac:dyDescent="0.25">
      <c r="A204" s="77" t="s">
        <v>274</v>
      </c>
      <c r="B204" s="77"/>
      <c r="C204" s="77" t="s">
        <v>571</v>
      </c>
      <c r="D204" s="78">
        <v>364429.59</v>
      </c>
      <c r="E204" s="79">
        <v>87.626459999999994</v>
      </c>
      <c r="F204" s="80">
        <v>343551.35</v>
      </c>
      <c r="G204" s="80">
        <v>319336.75</v>
      </c>
      <c r="H204" s="108">
        <v>1.1987813403022949E-3</v>
      </c>
      <c r="J204" t="s">
        <v>1099</v>
      </c>
      <c r="K204" s="111" t="s">
        <v>51</v>
      </c>
    </row>
    <row r="205" spans="1:11" ht="12.95" customHeight="1" x14ac:dyDescent="0.25">
      <c r="A205" s="77" t="s">
        <v>394</v>
      </c>
      <c r="B205" s="77"/>
      <c r="C205" s="77" t="s">
        <v>583</v>
      </c>
      <c r="D205" s="78">
        <v>304346.73</v>
      </c>
      <c r="E205" s="79">
        <v>104.242211</v>
      </c>
      <c r="F205" s="80">
        <v>299935.06</v>
      </c>
      <c r="G205" s="80">
        <v>317257.76</v>
      </c>
      <c r="H205" s="108">
        <v>1.1909768692582479E-3</v>
      </c>
      <c r="J205" t="s">
        <v>1100</v>
      </c>
      <c r="K205" s="111" t="s">
        <v>51</v>
      </c>
    </row>
    <row r="206" spans="1:11" ht="12.95" customHeight="1" x14ac:dyDescent="0.25">
      <c r="A206" s="77" t="s">
        <v>1101</v>
      </c>
      <c r="B206" s="77"/>
      <c r="C206" s="77" t="s">
        <v>1102</v>
      </c>
      <c r="D206" s="78">
        <v>340745.01</v>
      </c>
      <c r="E206" s="79">
        <v>92.882091000000003</v>
      </c>
      <c r="F206" s="80">
        <v>312374.33</v>
      </c>
      <c r="G206" s="80">
        <v>316491.09000000003</v>
      </c>
      <c r="H206" s="108">
        <v>1.1880988112515528E-3</v>
      </c>
      <c r="J206" t="s">
        <v>1103</v>
      </c>
      <c r="K206" s="111" t="s">
        <v>51</v>
      </c>
    </row>
    <row r="207" spans="1:11" ht="12.95" customHeight="1" x14ac:dyDescent="0.25">
      <c r="A207" s="77" t="s">
        <v>276</v>
      </c>
      <c r="B207" s="77"/>
      <c r="C207" s="77" t="s">
        <v>584</v>
      </c>
      <c r="D207" s="78">
        <v>320030.03999999998</v>
      </c>
      <c r="E207" s="79">
        <v>97.672517999999997</v>
      </c>
      <c r="F207" s="80">
        <v>310401.49</v>
      </c>
      <c r="G207" s="80">
        <v>312581.40000000002</v>
      </c>
      <c r="H207" s="108">
        <v>1.1734219429663758E-3</v>
      </c>
      <c r="J207" t="s">
        <v>1104</v>
      </c>
      <c r="K207" s="111" t="s">
        <v>51</v>
      </c>
    </row>
    <row r="208" spans="1:11" ht="12.95" customHeight="1" x14ac:dyDescent="0.25">
      <c r="A208" s="77" t="s">
        <v>277</v>
      </c>
      <c r="B208" s="77"/>
      <c r="C208" s="77" t="s">
        <v>579</v>
      </c>
      <c r="D208" s="78">
        <v>308771.28999999998</v>
      </c>
      <c r="E208" s="79">
        <v>101.037739</v>
      </c>
      <c r="F208" s="80">
        <v>308588.46999999997</v>
      </c>
      <c r="G208" s="80">
        <v>311975.53000000003</v>
      </c>
      <c r="H208" s="108">
        <v>1.1711475237188291E-3</v>
      </c>
      <c r="J208" t="s">
        <v>1105</v>
      </c>
      <c r="K208" s="111" t="s">
        <v>51</v>
      </c>
    </row>
    <row r="209" spans="1:11" ht="12.95" customHeight="1" x14ac:dyDescent="0.25">
      <c r="A209" s="77" t="s">
        <v>344</v>
      </c>
      <c r="B209" s="77"/>
      <c r="C209" s="77" t="s">
        <v>566</v>
      </c>
      <c r="D209" s="78">
        <v>321916.65000000002</v>
      </c>
      <c r="E209" s="79">
        <v>96.580171000000007</v>
      </c>
      <c r="F209" s="80">
        <v>315637.67</v>
      </c>
      <c r="G209" s="80">
        <v>310907.65000000002</v>
      </c>
      <c r="H209" s="108">
        <v>1.1671387316907209E-3</v>
      </c>
      <c r="J209" t="s">
        <v>1106</v>
      </c>
      <c r="K209" s="111" t="s">
        <v>51</v>
      </c>
    </row>
    <row r="210" spans="1:11" ht="12.95" customHeight="1" x14ac:dyDescent="0.25">
      <c r="A210" s="77" t="s">
        <v>284</v>
      </c>
      <c r="B210" s="77"/>
      <c r="C210" s="77" t="s">
        <v>582</v>
      </c>
      <c r="D210" s="78">
        <v>797226.17</v>
      </c>
      <c r="E210" s="79">
        <v>38.728599000000003</v>
      </c>
      <c r="F210" s="80">
        <v>305533.12</v>
      </c>
      <c r="G210" s="80">
        <v>308754.53000000003</v>
      </c>
      <c r="H210" s="108">
        <v>1.1590559786739394E-3</v>
      </c>
      <c r="J210" t="s">
        <v>1107</v>
      </c>
      <c r="K210" s="111" t="s">
        <v>51</v>
      </c>
    </row>
    <row r="211" spans="1:11" ht="12.95" customHeight="1" x14ac:dyDescent="0.25">
      <c r="A211" s="77" t="s">
        <v>1108</v>
      </c>
      <c r="B211" s="77"/>
      <c r="C211" s="77" t="s">
        <v>1109</v>
      </c>
      <c r="D211" s="78">
        <v>309719.09999999998</v>
      </c>
      <c r="E211" s="79">
        <v>99.302280999999994</v>
      </c>
      <c r="F211" s="80">
        <v>309719.09999999998</v>
      </c>
      <c r="G211" s="80">
        <v>307558.13</v>
      </c>
      <c r="H211" s="108">
        <v>1.154564726115198E-3</v>
      </c>
      <c r="J211" t="s">
        <v>1110</v>
      </c>
      <c r="K211" s="111" t="s">
        <v>51</v>
      </c>
    </row>
    <row r="212" spans="1:11" ht="12.95" customHeight="1" x14ac:dyDescent="0.25">
      <c r="A212" s="77" t="s">
        <v>395</v>
      </c>
      <c r="B212" s="77"/>
      <c r="C212" s="77" t="s">
        <v>578</v>
      </c>
      <c r="D212" s="78">
        <v>528465.06999999995</v>
      </c>
      <c r="E212" s="79">
        <v>58.099231000000003</v>
      </c>
      <c r="F212" s="80">
        <v>315875.67</v>
      </c>
      <c r="G212" s="80">
        <v>307034.14</v>
      </c>
      <c r="H212" s="108">
        <v>1.1525976821263524E-3</v>
      </c>
      <c r="J212" t="s">
        <v>1111</v>
      </c>
      <c r="K212" s="111" t="s">
        <v>51</v>
      </c>
    </row>
    <row r="213" spans="1:11" ht="12.95" customHeight="1" x14ac:dyDescent="0.25">
      <c r="A213" s="77" t="s">
        <v>167</v>
      </c>
      <c r="B213" s="77"/>
      <c r="C213" s="77" t="s">
        <v>589</v>
      </c>
      <c r="D213" s="78">
        <v>297677.15039999998</v>
      </c>
      <c r="E213" s="79">
        <v>101.269019</v>
      </c>
      <c r="F213" s="80">
        <v>293083.69</v>
      </c>
      <c r="G213" s="80">
        <v>301454.73</v>
      </c>
      <c r="H213" s="108">
        <v>1.131652731074223E-3</v>
      </c>
      <c r="J213" t="s">
        <v>1112</v>
      </c>
      <c r="K213" s="111" t="s">
        <v>51</v>
      </c>
    </row>
    <row r="214" spans="1:11" ht="12.95" customHeight="1" x14ac:dyDescent="0.25">
      <c r="A214" s="77" t="s">
        <v>208</v>
      </c>
      <c r="B214" s="77"/>
      <c r="C214" s="77" t="s">
        <v>588</v>
      </c>
      <c r="D214" s="78">
        <v>289862.34000000003</v>
      </c>
      <c r="E214" s="79">
        <v>103.475381</v>
      </c>
      <c r="F214" s="80">
        <v>289945.14</v>
      </c>
      <c r="G214" s="80">
        <v>299936.15999999997</v>
      </c>
      <c r="H214" s="108">
        <v>1.1259520612329258E-3</v>
      </c>
      <c r="J214" t="s">
        <v>1113</v>
      </c>
      <c r="K214" s="111" t="s">
        <v>51</v>
      </c>
    </row>
    <row r="215" spans="1:11" ht="12.95" customHeight="1" x14ac:dyDescent="0.25">
      <c r="A215" s="77" t="s">
        <v>587</v>
      </c>
      <c r="B215" s="77"/>
      <c r="C215" s="77" t="s">
        <v>532</v>
      </c>
      <c r="D215" s="78">
        <v>4580762.17</v>
      </c>
      <c r="E215" s="79">
        <v>6.5207300000000004</v>
      </c>
      <c r="F215" s="80">
        <v>308679.05</v>
      </c>
      <c r="G215" s="80">
        <v>298699.13</v>
      </c>
      <c r="H215" s="108">
        <v>1.1213082847762728E-3</v>
      </c>
      <c r="J215" t="s">
        <v>1114</v>
      </c>
      <c r="K215" s="111" t="s">
        <v>51</v>
      </c>
    </row>
    <row r="216" spans="1:11" ht="12.95" customHeight="1" x14ac:dyDescent="0.25">
      <c r="A216" s="77" t="s">
        <v>350</v>
      </c>
      <c r="B216" s="77"/>
      <c r="C216" s="77" t="s">
        <v>585</v>
      </c>
      <c r="D216" s="78">
        <v>296825.90999999997</v>
      </c>
      <c r="E216" s="79">
        <v>99.637800999999996</v>
      </c>
      <c r="F216" s="80">
        <v>288032.98</v>
      </c>
      <c r="G216" s="80">
        <v>295750.81</v>
      </c>
      <c r="H216" s="108">
        <v>1.1102403729207158E-3</v>
      </c>
      <c r="J216" t="s">
        <v>1115</v>
      </c>
      <c r="K216" s="111" t="s">
        <v>51</v>
      </c>
    </row>
    <row r="217" spans="1:11" ht="12.95" customHeight="1" x14ac:dyDescent="0.25">
      <c r="A217" s="77" t="s">
        <v>598</v>
      </c>
      <c r="B217" s="77"/>
      <c r="C217" s="77" t="s">
        <v>599</v>
      </c>
      <c r="D217" s="78">
        <v>788020.72</v>
      </c>
      <c r="E217" s="79">
        <v>37.418930000000003</v>
      </c>
      <c r="F217" s="80">
        <v>281191.84000000003</v>
      </c>
      <c r="G217" s="80">
        <v>294868.92</v>
      </c>
      <c r="H217" s="108">
        <v>1.1069297822160779E-3</v>
      </c>
      <c r="J217" t="s">
        <v>1116</v>
      </c>
      <c r="K217" s="111" t="s">
        <v>51</v>
      </c>
    </row>
    <row r="218" spans="1:11" ht="12.95" customHeight="1" x14ac:dyDescent="0.25">
      <c r="A218" s="77" t="s">
        <v>347</v>
      </c>
      <c r="B218" s="77"/>
      <c r="C218" s="77" t="s">
        <v>576</v>
      </c>
      <c r="D218" s="78">
        <v>286192.67</v>
      </c>
      <c r="E218" s="79">
        <v>101.460921</v>
      </c>
      <c r="F218" s="80">
        <v>285986.44</v>
      </c>
      <c r="G218" s="80">
        <v>290373.71999999997</v>
      </c>
      <c r="H218" s="108">
        <v>1.0900549255610675E-3</v>
      </c>
      <c r="J218" t="s">
        <v>1117</v>
      </c>
      <c r="K218" s="111" t="s">
        <v>51</v>
      </c>
    </row>
    <row r="219" spans="1:11" ht="12.95" customHeight="1" x14ac:dyDescent="0.25">
      <c r="A219" s="77" t="s">
        <v>592</v>
      </c>
      <c r="B219" s="77"/>
      <c r="C219" s="77" t="s">
        <v>593</v>
      </c>
      <c r="D219" s="78">
        <v>590993.51</v>
      </c>
      <c r="E219" s="79">
        <v>48.420630000000003</v>
      </c>
      <c r="F219" s="80">
        <v>283080.8</v>
      </c>
      <c r="G219" s="80">
        <v>286162.78000000003</v>
      </c>
      <c r="H219" s="108">
        <v>1.0742471730955825E-3</v>
      </c>
      <c r="J219" t="s">
        <v>1118</v>
      </c>
      <c r="K219" s="111" t="s">
        <v>51</v>
      </c>
    </row>
    <row r="220" spans="1:11" ht="12.95" customHeight="1" x14ac:dyDescent="0.25">
      <c r="A220" s="77" t="s">
        <v>71</v>
      </c>
      <c r="B220" s="77"/>
      <c r="C220" s="77" t="s">
        <v>594</v>
      </c>
      <c r="D220" s="78">
        <v>288696.27</v>
      </c>
      <c r="E220" s="79">
        <v>98.952569999999994</v>
      </c>
      <c r="F220" s="80">
        <v>284316.49</v>
      </c>
      <c r="G220" s="80">
        <v>285672.38</v>
      </c>
      <c r="H220" s="108">
        <v>1.0724062250390739E-3</v>
      </c>
      <c r="J220" t="s">
        <v>1119</v>
      </c>
      <c r="K220" s="111" t="s">
        <v>51</v>
      </c>
    </row>
    <row r="221" spans="1:11" ht="12.95" customHeight="1" x14ac:dyDescent="0.25">
      <c r="A221" s="77" t="s">
        <v>165</v>
      </c>
      <c r="B221" s="77"/>
      <c r="C221" s="77" t="s">
        <v>600</v>
      </c>
      <c r="D221" s="78">
        <v>400304.4792</v>
      </c>
      <c r="E221" s="79">
        <v>70.967070000000007</v>
      </c>
      <c r="F221" s="80">
        <v>242104.85</v>
      </c>
      <c r="G221" s="80">
        <v>284084.36</v>
      </c>
      <c r="H221" s="108">
        <v>1.0664448418157937E-3</v>
      </c>
      <c r="J221" t="s">
        <v>1120</v>
      </c>
      <c r="K221" s="111" t="s">
        <v>51</v>
      </c>
    </row>
    <row r="222" spans="1:11" ht="12.95" customHeight="1" x14ac:dyDescent="0.25">
      <c r="A222" s="77" t="s">
        <v>279</v>
      </c>
      <c r="B222" s="77"/>
      <c r="C222" s="77" t="s">
        <v>586</v>
      </c>
      <c r="D222" s="78">
        <v>291925.8702</v>
      </c>
      <c r="E222" s="79">
        <v>97.217799999999997</v>
      </c>
      <c r="F222" s="80">
        <v>215647.77</v>
      </c>
      <c r="G222" s="80">
        <v>283803.90999999997</v>
      </c>
      <c r="H222" s="108">
        <v>1.0653920402610467E-3</v>
      </c>
      <c r="J222" t="s">
        <v>1121</v>
      </c>
      <c r="K222" s="111" t="s">
        <v>51</v>
      </c>
    </row>
    <row r="223" spans="1:11" ht="12.95" customHeight="1" x14ac:dyDescent="0.25">
      <c r="A223" s="77" t="s">
        <v>175</v>
      </c>
      <c r="B223" s="77"/>
      <c r="C223" s="77" t="s">
        <v>704</v>
      </c>
      <c r="D223" s="78">
        <v>346970.69</v>
      </c>
      <c r="E223" s="79">
        <v>80.665458999999998</v>
      </c>
      <c r="F223" s="80">
        <v>295452.21000000002</v>
      </c>
      <c r="G223" s="80">
        <v>279885.5</v>
      </c>
      <c r="H223" s="108">
        <v>1.0506824373366923E-3</v>
      </c>
      <c r="J223" t="s">
        <v>1122</v>
      </c>
      <c r="K223" s="111" t="s">
        <v>51</v>
      </c>
    </row>
    <row r="224" spans="1:11" ht="12.95" customHeight="1" x14ac:dyDescent="0.25">
      <c r="A224" s="77" t="s">
        <v>590</v>
      </c>
      <c r="B224" s="77"/>
      <c r="C224" s="77" t="s">
        <v>591</v>
      </c>
      <c r="D224" s="78">
        <v>394410.08</v>
      </c>
      <c r="E224" s="79">
        <v>70.862298999999993</v>
      </c>
      <c r="F224" s="80">
        <v>286668.55</v>
      </c>
      <c r="G224" s="80">
        <v>279488.05</v>
      </c>
      <c r="H224" s="108">
        <v>1.0491904210131618E-3</v>
      </c>
      <c r="J224" t="s">
        <v>1123</v>
      </c>
      <c r="K224" s="111" t="s">
        <v>51</v>
      </c>
    </row>
    <row r="225" spans="1:11" ht="12.95" customHeight="1" x14ac:dyDescent="0.25">
      <c r="A225" s="77" t="s">
        <v>124</v>
      </c>
      <c r="B225" s="77"/>
      <c r="C225" s="77" t="s">
        <v>602</v>
      </c>
      <c r="D225" s="78">
        <v>269095.09029999998</v>
      </c>
      <c r="E225" s="79">
        <v>103.317221</v>
      </c>
      <c r="F225" s="80">
        <v>269042.98</v>
      </c>
      <c r="G225" s="80">
        <v>278021.57</v>
      </c>
      <c r="H225" s="108">
        <v>1.0436852955932828E-3</v>
      </c>
      <c r="J225" t="s">
        <v>1124</v>
      </c>
      <c r="K225" s="111" t="s">
        <v>51</v>
      </c>
    </row>
    <row r="226" spans="1:11" ht="12.95" customHeight="1" x14ac:dyDescent="0.25">
      <c r="A226" s="77" t="s">
        <v>604</v>
      </c>
      <c r="B226" s="77"/>
      <c r="C226" s="77" t="s">
        <v>605</v>
      </c>
      <c r="D226" s="78">
        <v>553117.14</v>
      </c>
      <c r="E226" s="79">
        <v>50.165489000000001</v>
      </c>
      <c r="F226" s="80">
        <v>229988.28</v>
      </c>
      <c r="G226" s="80">
        <v>277473.91999999998</v>
      </c>
      <c r="H226" s="108">
        <v>1.0416294326178609E-3</v>
      </c>
      <c r="J226" t="s">
        <v>1125</v>
      </c>
      <c r="K226" s="111" t="s">
        <v>51</v>
      </c>
    </row>
    <row r="227" spans="1:11" ht="12.95" customHeight="1" x14ac:dyDescent="0.25">
      <c r="A227" s="77" t="s">
        <v>297</v>
      </c>
      <c r="B227" s="77"/>
      <c r="C227" s="77" t="s">
        <v>595</v>
      </c>
      <c r="D227" s="78">
        <v>278305.90000000002</v>
      </c>
      <c r="E227" s="79">
        <v>99.417928000000003</v>
      </c>
      <c r="F227" s="80">
        <v>268828.61</v>
      </c>
      <c r="G227" s="80">
        <v>276685.96000000002</v>
      </c>
      <c r="H227" s="108">
        <v>1.0386714525391367E-3</v>
      </c>
      <c r="J227" t="s">
        <v>1126</v>
      </c>
      <c r="K227" s="111" t="s">
        <v>51</v>
      </c>
    </row>
    <row r="228" spans="1:11" ht="12.95" customHeight="1" x14ac:dyDescent="0.25">
      <c r="A228" s="77" t="s">
        <v>351</v>
      </c>
      <c r="B228" s="77"/>
      <c r="C228" s="77" t="s">
        <v>603</v>
      </c>
      <c r="D228" s="78">
        <v>277836.04080000002</v>
      </c>
      <c r="E228" s="79">
        <v>99.046272000000002</v>
      </c>
      <c r="F228" s="80">
        <v>248351.39</v>
      </c>
      <c r="G228" s="80">
        <v>275186.24</v>
      </c>
      <c r="H228" s="108">
        <v>1.0330415450772546E-3</v>
      </c>
      <c r="J228" t="s">
        <v>1127</v>
      </c>
      <c r="K228" s="111" t="s">
        <v>51</v>
      </c>
    </row>
    <row r="229" spans="1:11" ht="12.95" customHeight="1" x14ac:dyDescent="0.25">
      <c r="A229" s="77" t="s">
        <v>75</v>
      </c>
      <c r="B229" s="77"/>
      <c r="C229" s="77" t="s">
        <v>574</v>
      </c>
      <c r="D229" s="78">
        <v>285786.39</v>
      </c>
      <c r="E229" s="79">
        <v>96.082102000000006</v>
      </c>
      <c r="F229" s="80">
        <v>255527.47</v>
      </c>
      <c r="G229" s="80">
        <v>274589.57</v>
      </c>
      <c r="H229" s="108">
        <v>1.0308016623756296E-3</v>
      </c>
      <c r="J229" t="s">
        <v>1128</v>
      </c>
      <c r="K229" s="111" t="s">
        <v>51</v>
      </c>
    </row>
    <row r="230" spans="1:11" ht="12.95" customHeight="1" x14ac:dyDescent="0.25">
      <c r="A230" s="77" t="s">
        <v>1129</v>
      </c>
      <c r="B230" s="77"/>
      <c r="C230" s="77" t="s">
        <v>1130</v>
      </c>
      <c r="D230" s="78">
        <v>405230.75</v>
      </c>
      <c r="E230" s="79">
        <v>66.519170000000003</v>
      </c>
      <c r="F230" s="80">
        <v>248483.48</v>
      </c>
      <c r="G230" s="80">
        <v>269556.13</v>
      </c>
      <c r="H230" s="108">
        <v>1.0119062676253192E-3</v>
      </c>
      <c r="J230" t="s">
        <v>1131</v>
      </c>
      <c r="K230" s="111" t="s">
        <v>51</v>
      </c>
    </row>
    <row r="231" spans="1:11" ht="12.95" customHeight="1" x14ac:dyDescent="0.25">
      <c r="A231" s="77" t="s">
        <v>396</v>
      </c>
      <c r="B231" s="77"/>
      <c r="C231" s="77" t="s">
        <v>609</v>
      </c>
      <c r="D231" s="78">
        <v>908410.32920000004</v>
      </c>
      <c r="E231" s="79">
        <v>29.43357</v>
      </c>
      <c r="F231" s="80">
        <v>267542.43</v>
      </c>
      <c r="G231" s="80">
        <v>267377.59000000003</v>
      </c>
      <c r="H231" s="108">
        <v>1.0037280886305679E-3</v>
      </c>
      <c r="J231" t="s">
        <v>1132</v>
      </c>
      <c r="K231" s="111" t="s">
        <v>51</v>
      </c>
    </row>
    <row r="232" spans="1:11" ht="12.95" customHeight="1" x14ac:dyDescent="0.25">
      <c r="A232" s="77" t="s">
        <v>278</v>
      </c>
      <c r="B232" s="77"/>
      <c r="C232" s="77" t="s">
        <v>597</v>
      </c>
      <c r="D232" s="78">
        <v>519746.13</v>
      </c>
      <c r="E232" s="79">
        <v>51.398448999999999</v>
      </c>
      <c r="F232" s="80">
        <v>312962.34000000003</v>
      </c>
      <c r="G232" s="80">
        <v>267141.45</v>
      </c>
      <c r="H232" s="108">
        <v>1.0028416255921015E-3</v>
      </c>
      <c r="J232" t="s">
        <v>1133</v>
      </c>
      <c r="K232" s="111" t="s">
        <v>51</v>
      </c>
    </row>
    <row r="233" spans="1:11" ht="12.95" customHeight="1" x14ac:dyDescent="0.25">
      <c r="A233" s="77" t="s">
        <v>164</v>
      </c>
      <c r="B233" s="77"/>
      <c r="C233" s="77" t="s">
        <v>607</v>
      </c>
      <c r="D233" s="78">
        <v>255482.5</v>
      </c>
      <c r="E233" s="79">
        <v>102.49437</v>
      </c>
      <c r="F233" s="80">
        <v>252906.73</v>
      </c>
      <c r="G233" s="80">
        <v>261855.18</v>
      </c>
      <c r="H233" s="108">
        <v>9.8299711400425612E-4</v>
      </c>
      <c r="J233" t="s">
        <v>1134</v>
      </c>
      <c r="K233" s="111" t="s">
        <v>51</v>
      </c>
    </row>
    <row r="234" spans="1:11" ht="12.95" customHeight="1" x14ac:dyDescent="0.25">
      <c r="A234" s="77" t="s">
        <v>397</v>
      </c>
      <c r="B234" s="77"/>
      <c r="C234" s="77" t="s">
        <v>606</v>
      </c>
      <c r="D234" s="78">
        <v>254492.43</v>
      </c>
      <c r="E234" s="79">
        <v>102.88642</v>
      </c>
      <c r="F234" s="80">
        <v>249563.71</v>
      </c>
      <c r="G234" s="80">
        <v>261838.15</v>
      </c>
      <c r="H234" s="108">
        <v>9.8293318385457768E-4</v>
      </c>
      <c r="J234" t="s">
        <v>1135</v>
      </c>
      <c r="K234" s="111" t="s">
        <v>51</v>
      </c>
    </row>
    <row r="235" spans="1:11" ht="12.95" customHeight="1" x14ac:dyDescent="0.25">
      <c r="A235" s="77" t="s">
        <v>160</v>
      </c>
      <c r="B235" s="77"/>
      <c r="C235" s="77" t="s">
        <v>601</v>
      </c>
      <c r="D235" s="78">
        <v>715803.61950000003</v>
      </c>
      <c r="E235" s="79">
        <v>36.557361</v>
      </c>
      <c r="F235" s="80">
        <v>335097.34000000003</v>
      </c>
      <c r="G235" s="80">
        <v>261678.91</v>
      </c>
      <c r="H235" s="108">
        <v>9.8233540129234612E-4</v>
      </c>
      <c r="J235" t="s">
        <v>1136</v>
      </c>
      <c r="K235" s="111" t="s">
        <v>51</v>
      </c>
    </row>
    <row r="236" spans="1:11" ht="12.95" customHeight="1" x14ac:dyDescent="0.25">
      <c r="A236" s="77" t="s">
        <v>642</v>
      </c>
      <c r="B236" s="77"/>
      <c r="C236" s="77" t="s">
        <v>643</v>
      </c>
      <c r="D236" s="78">
        <v>723308.86</v>
      </c>
      <c r="E236" s="79">
        <v>35.476089999999999</v>
      </c>
      <c r="F236" s="80">
        <v>257906.27</v>
      </c>
      <c r="G236" s="80">
        <v>256601.7</v>
      </c>
      <c r="H236" s="108">
        <v>9.6327569517084199E-4</v>
      </c>
      <c r="J236" t="s">
        <v>1137</v>
      </c>
      <c r="K236" s="111" t="s">
        <v>51</v>
      </c>
    </row>
    <row r="237" spans="1:11" ht="12.95" customHeight="1" x14ac:dyDescent="0.25">
      <c r="A237" s="77" t="s">
        <v>217</v>
      </c>
      <c r="B237" s="77"/>
      <c r="C237" s="77" t="s">
        <v>652</v>
      </c>
      <c r="D237" s="78">
        <v>258482.8694</v>
      </c>
      <c r="E237" s="79">
        <v>99.022079000000005</v>
      </c>
      <c r="F237" s="80">
        <v>251172.35</v>
      </c>
      <c r="G237" s="80">
        <v>255955.11</v>
      </c>
      <c r="H237" s="108">
        <v>9.608484141678692E-4</v>
      </c>
      <c r="J237" t="s">
        <v>1138</v>
      </c>
      <c r="K237" s="111" t="s">
        <v>51</v>
      </c>
    </row>
    <row r="238" spans="1:11" ht="12.95" customHeight="1" x14ac:dyDescent="0.25">
      <c r="A238" s="77" t="s">
        <v>161</v>
      </c>
      <c r="B238" s="77"/>
      <c r="C238" s="77" t="s">
        <v>601</v>
      </c>
      <c r="D238" s="78">
        <v>699639.06079999998</v>
      </c>
      <c r="E238" s="79">
        <v>36.568170000000002</v>
      </c>
      <c r="F238" s="80">
        <v>327530.02</v>
      </c>
      <c r="G238" s="80">
        <v>255845.2</v>
      </c>
      <c r="H238" s="108">
        <v>9.6043581506327939E-4</v>
      </c>
      <c r="J238" t="s">
        <v>1139</v>
      </c>
      <c r="K238" s="111" t="s">
        <v>51</v>
      </c>
    </row>
    <row r="239" spans="1:11" ht="12.95" customHeight="1" x14ac:dyDescent="0.25">
      <c r="A239" s="77" t="s">
        <v>72</v>
      </c>
      <c r="B239" s="77"/>
      <c r="C239" s="77" t="s">
        <v>614</v>
      </c>
      <c r="D239" s="78">
        <v>251880</v>
      </c>
      <c r="E239" s="79">
        <v>100.992679</v>
      </c>
      <c r="F239" s="80">
        <v>248922.44</v>
      </c>
      <c r="G239" s="80">
        <v>254380.36</v>
      </c>
      <c r="H239" s="108">
        <v>9.5493684615810819E-4</v>
      </c>
      <c r="J239" t="s">
        <v>1140</v>
      </c>
      <c r="K239" s="111" t="s">
        <v>51</v>
      </c>
    </row>
    <row r="240" spans="1:11" ht="12.95" customHeight="1" x14ac:dyDescent="0.25">
      <c r="A240" s="77" t="s">
        <v>62</v>
      </c>
      <c r="B240" s="77"/>
      <c r="C240" s="77" t="s">
        <v>615</v>
      </c>
      <c r="D240" s="78">
        <v>250541.05</v>
      </c>
      <c r="E240" s="79">
        <v>101.096718</v>
      </c>
      <c r="F240" s="80">
        <v>243855.88</v>
      </c>
      <c r="G240" s="80">
        <v>253288.78</v>
      </c>
      <c r="H240" s="108">
        <v>9.508390849845284E-4</v>
      </c>
      <c r="J240" t="s">
        <v>1141</v>
      </c>
      <c r="K240" s="111" t="s">
        <v>51</v>
      </c>
    </row>
    <row r="241" spans="1:11" ht="12.95" customHeight="1" x14ac:dyDescent="0.25">
      <c r="A241" s="77" t="s">
        <v>610</v>
      </c>
      <c r="B241" s="77"/>
      <c r="C241" s="77" t="s">
        <v>611</v>
      </c>
      <c r="D241" s="78">
        <v>368087.8</v>
      </c>
      <c r="E241" s="79">
        <v>68.184430000000006</v>
      </c>
      <c r="F241" s="80">
        <v>240250.06</v>
      </c>
      <c r="G241" s="80">
        <v>250978.57</v>
      </c>
      <c r="H241" s="108">
        <v>9.4216662044613829E-4</v>
      </c>
      <c r="J241" t="s">
        <v>1142</v>
      </c>
      <c r="K241" s="111" t="s">
        <v>51</v>
      </c>
    </row>
    <row r="242" spans="1:11" ht="12.95" customHeight="1" x14ac:dyDescent="0.25">
      <c r="A242" s="77" t="s">
        <v>612</v>
      </c>
      <c r="B242" s="77"/>
      <c r="C242" s="77" t="s">
        <v>613</v>
      </c>
      <c r="D242" s="78">
        <v>246672.9</v>
      </c>
      <c r="E242" s="79">
        <v>100.147969</v>
      </c>
      <c r="F242" s="80">
        <v>243155.27</v>
      </c>
      <c r="G242" s="80">
        <v>247037.9</v>
      </c>
      <c r="H242" s="108">
        <v>9.2737345409654314E-4</v>
      </c>
      <c r="J242" t="s">
        <v>1143</v>
      </c>
      <c r="K242" s="111" t="s">
        <v>51</v>
      </c>
    </row>
    <row r="243" spans="1:11" ht="12.95" customHeight="1" x14ac:dyDescent="0.25">
      <c r="A243" s="77" t="s">
        <v>61</v>
      </c>
      <c r="B243" s="77"/>
      <c r="C243" s="77" t="s">
        <v>617</v>
      </c>
      <c r="D243" s="78">
        <v>335128.23</v>
      </c>
      <c r="E243" s="79">
        <v>73.073981000000003</v>
      </c>
      <c r="F243" s="80">
        <v>227270.13</v>
      </c>
      <c r="G243" s="80">
        <v>244891.54</v>
      </c>
      <c r="H243" s="108">
        <v>9.1931607793306928E-4</v>
      </c>
      <c r="J243" t="s">
        <v>1144</v>
      </c>
      <c r="K243" s="111" t="s">
        <v>51</v>
      </c>
    </row>
    <row r="244" spans="1:11" ht="12.95" customHeight="1" x14ac:dyDescent="0.25">
      <c r="A244" s="77" t="s">
        <v>280</v>
      </c>
      <c r="B244" s="77"/>
      <c r="C244" s="77" t="s">
        <v>596</v>
      </c>
      <c r="D244" s="78">
        <v>229144.75</v>
      </c>
      <c r="E244" s="79">
        <v>106.0672</v>
      </c>
      <c r="F244" s="80">
        <v>238707.91</v>
      </c>
      <c r="G244" s="80">
        <v>243047.42</v>
      </c>
      <c r="H244" s="108">
        <v>9.1239330238256262E-4</v>
      </c>
      <c r="J244" t="s">
        <v>1145</v>
      </c>
      <c r="K244" s="111" t="s">
        <v>51</v>
      </c>
    </row>
    <row r="245" spans="1:11" ht="12.95" customHeight="1" x14ac:dyDescent="0.25">
      <c r="A245" s="77" t="s">
        <v>620</v>
      </c>
      <c r="B245" s="77"/>
      <c r="C245" s="77" t="s">
        <v>621</v>
      </c>
      <c r="D245" s="78">
        <v>310851.61</v>
      </c>
      <c r="E245" s="79">
        <v>77.83278</v>
      </c>
      <c r="F245" s="80">
        <v>236926.64</v>
      </c>
      <c r="G245" s="80">
        <v>241944.45</v>
      </c>
      <c r="H245" s="108">
        <v>9.0825278346354308E-4</v>
      </c>
      <c r="J245" t="s">
        <v>1146</v>
      </c>
      <c r="K245" s="111" t="s">
        <v>51</v>
      </c>
    </row>
    <row r="246" spans="1:11" ht="12.95" customHeight="1" x14ac:dyDescent="0.25">
      <c r="A246" s="77" t="s">
        <v>136</v>
      </c>
      <c r="B246" s="77"/>
      <c r="C246" s="77" t="s">
        <v>608</v>
      </c>
      <c r="D246" s="78">
        <v>351126.75</v>
      </c>
      <c r="E246" s="79">
        <v>68.747200000000007</v>
      </c>
      <c r="F246" s="80">
        <v>261902.33</v>
      </c>
      <c r="G246" s="80">
        <v>241389.81</v>
      </c>
      <c r="H246" s="108">
        <v>9.0617068022116561E-4</v>
      </c>
      <c r="J246" t="s">
        <v>1147</v>
      </c>
      <c r="K246" s="111" t="s">
        <v>51</v>
      </c>
    </row>
    <row r="247" spans="1:11" ht="12.95" customHeight="1" x14ac:dyDescent="0.25">
      <c r="A247" s="77" t="s">
        <v>155</v>
      </c>
      <c r="B247" s="77"/>
      <c r="C247" s="77" t="s">
        <v>616</v>
      </c>
      <c r="D247" s="78">
        <v>235345.12</v>
      </c>
      <c r="E247" s="79">
        <v>101.777041</v>
      </c>
      <c r="F247" s="80">
        <v>235885.84</v>
      </c>
      <c r="G247" s="80">
        <v>239527.3</v>
      </c>
      <c r="H247" s="108">
        <v>8.9917886911853977E-4</v>
      </c>
      <c r="J247" t="s">
        <v>1148</v>
      </c>
      <c r="K247" s="111" t="s">
        <v>51</v>
      </c>
    </row>
    <row r="248" spans="1:11" ht="12.95" customHeight="1" x14ac:dyDescent="0.25">
      <c r="A248" s="77" t="s">
        <v>287</v>
      </c>
      <c r="B248" s="77"/>
      <c r="C248" s="77" t="s">
        <v>623</v>
      </c>
      <c r="D248" s="78">
        <v>246380.59020000001</v>
      </c>
      <c r="E248" s="79">
        <v>97.214691000000002</v>
      </c>
      <c r="F248" s="80">
        <v>230892.86</v>
      </c>
      <c r="G248" s="80">
        <v>239518.13</v>
      </c>
      <c r="H248" s="108">
        <v>8.9914444519178984E-4</v>
      </c>
      <c r="J248" t="s">
        <v>1149</v>
      </c>
      <c r="K248" s="111" t="s">
        <v>51</v>
      </c>
    </row>
    <row r="249" spans="1:11" ht="12.95" customHeight="1" x14ac:dyDescent="0.25">
      <c r="A249" s="77" t="s">
        <v>123</v>
      </c>
      <c r="B249" s="77"/>
      <c r="C249" s="77" t="s">
        <v>624</v>
      </c>
      <c r="D249" s="78">
        <v>220527.95</v>
      </c>
      <c r="E249" s="79">
        <v>107.31209800000001</v>
      </c>
      <c r="F249" s="80">
        <v>222298.77</v>
      </c>
      <c r="G249" s="80">
        <v>236653.17</v>
      </c>
      <c r="H249" s="108">
        <v>8.8838946447406019E-4</v>
      </c>
      <c r="J249" t="s">
        <v>1150</v>
      </c>
      <c r="K249" s="111" t="s">
        <v>51</v>
      </c>
    </row>
    <row r="250" spans="1:11" ht="12.95" customHeight="1" x14ac:dyDescent="0.25">
      <c r="A250" s="77" t="s">
        <v>285</v>
      </c>
      <c r="B250" s="77"/>
      <c r="C250" s="77" t="s">
        <v>625</v>
      </c>
      <c r="D250" s="78">
        <v>235707.7194</v>
      </c>
      <c r="E250" s="79">
        <v>100.205119</v>
      </c>
      <c r="F250" s="80">
        <v>229821.75</v>
      </c>
      <c r="G250" s="80">
        <v>236191.2</v>
      </c>
      <c r="H250" s="108">
        <v>8.8665524185239377E-4</v>
      </c>
      <c r="J250" t="s">
        <v>1151</v>
      </c>
      <c r="K250" s="111" t="s">
        <v>51</v>
      </c>
    </row>
    <row r="251" spans="1:11" ht="12.95" customHeight="1" x14ac:dyDescent="0.25">
      <c r="A251" s="77" t="s">
        <v>125</v>
      </c>
      <c r="B251" s="77"/>
      <c r="C251" s="77" t="s">
        <v>622</v>
      </c>
      <c r="D251" s="78">
        <v>243068.99</v>
      </c>
      <c r="E251" s="79">
        <v>94.621560000000002</v>
      </c>
      <c r="F251" s="80">
        <v>213219.76</v>
      </c>
      <c r="G251" s="80">
        <v>229995.67</v>
      </c>
      <c r="H251" s="108">
        <v>8.6339739333579461E-4</v>
      </c>
      <c r="J251" t="s">
        <v>1152</v>
      </c>
      <c r="K251" s="111" t="s">
        <v>51</v>
      </c>
    </row>
    <row r="252" spans="1:11" ht="12.95" customHeight="1" x14ac:dyDescent="0.25">
      <c r="A252" s="77" t="s">
        <v>281</v>
      </c>
      <c r="B252" s="77"/>
      <c r="C252" s="77" t="s">
        <v>626</v>
      </c>
      <c r="D252" s="78">
        <v>274087.82</v>
      </c>
      <c r="E252" s="79">
        <v>82.186628999999996</v>
      </c>
      <c r="F252" s="80">
        <v>237917.52</v>
      </c>
      <c r="G252" s="80">
        <v>225263.54</v>
      </c>
      <c r="H252" s="108">
        <v>8.4563310800413551E-4</v>
      </c>
      <c r="J252" t="s">
        <v>1153</v>
      </c>
      <c r="K252" s="111" t="s">
        <v>51</v>
      </c>
    </row>
    <row r="253" spans="1:11" ht="12.95" customHeight="1" x14ac:dyDescent="0.25">
      <c r="A253" s="77" t="s">
        <v>213</v>
      </c>
      <c r="B253" s="77"/>
      <c r="C253" s="77" t="s">
        <v>627</v>
      </c>
      <c r="D253" s="78">
        <v>220238.66959999999</v>
      </c>
      <c r="E253" s="79">
        <v>101.14315999999999</v>
      </c>
      <c r="F253" s="80">
        <v>220491.01</v>
      </c>
      <c r="G253" s="80">
        <v>222756.35</v>
      </c>
      <c r="H253" s="108">
        <v>8.3622118598578802E-4</v>
      </c>
      <c r="J253" t="s">
        <v>1154</v>
      </c>
      <c r="K253" s="111" t="s">
        <v>51</v>
      </c>
    </row>
    <row r="254" spans="1:11" ht="12.95" customHeight="1" x14ac:dyDescent="0.25">
      <c r="A254" s="77" t="s">
        <v>212</v>
      </c>
      <c r="B254" s="77"/>
      <c r="C254" s="77" t="s">
        <v>632</v>
      </c>
      <c r="D254" s="78">
        <v>212512.91</v>
      </c>
      <c r="E254" s="79">
        <v>103.32114900000001</v>
      </c>
      <c r="F254" s="80">
        <v>210522.1</v>
      </c>
      <c r="G254" s="80">
        <v>219570.78</v>
      </c>
      <c r="H254" s="108">
        <v>8.2426264418241973E-4</v>
      </c>
      <c r="J254" t="s">
        <v>1155</v>
      </c>
      <c r="K254" s="111" t="s">
        <v>51</v>
      </c>
    </row>
    <row r="255" spans="1:11" ht="12.95" customHeight="1" x14ac:dyDescent="0.25">
      <c r="A255" s="77" t="s">
        <v>1156</v>
      </c>
      <c r="B255" s="77"/>
      <c r="C255" s="77" t="s">
        <v>1157</v>
      </c>
      <c r="D255" s="78">
        <v>302102.01</v>
      </c>
      <c r="E255" s="79">
        <v>69.575439000000003</v>
      </c>
      <c r="F255" s="80">
        <v>212916.81</v>
      </c>
      <c r="G255" s="80">
        <v>210188.79999999999</v>
      </c>
      <c r="H255" s="108">
        <v>7.8904295036675545E-4</v>
      </c>
      <c r="J255" t="s">
        <v>1158</v>
      </c>
      <c r="K255" s="111" t="s">
        <v>51</v>
      </c>
    </row>
    <row r="256" spans="1:11" ht="12.95" customHeight="1" x14ac:dyDescent="0.25">
      <c r="A256" s="77" t="s">
        <v>214</v>
      </c>
      <c r="B256" s="77"/>
      <c r="C256" s="77" t="s">
        <v>631</v>
      </c>
      <c r="D256" s="78">
        <v>211826.6306</v>
      </c>
      <c r="E256" s="79">
        <v>98.580517999999998</v>
      </c>
      <c r="F256" s="80">
        <v>206010.61</v>
      </c>
      <c r="G256" s="80">
        <v>208819.79</v>
      </c>
      <c r="H256" s="108">
        <v>7.839037246350248E-4</v>
      </c>
      <c r="J256" t="s">
        <v>1159</v>
      </c>
      <c r="K256" s="111" t="s">
        <v>51</v>
      </c>
    </row>
    <row r="257" spans="1:11" ht="12.95" customHeight="1" x14ac:dyDescent="0.25">
      <c r="A257" s="77" t="s">
        <v>634</v>
      </c>
      <c r="B257" s="77"/>
      <c r="C257" s="77" t="s">
        <v>635</v>
      </c>
      <c r="D257" s="78">
        <v>383691.85</v>
      </c>
      <c r="E257" s="79">
        <v>54.289769</v>
      </c>
      <c r="F257" s="80">
        <v>204232.14</v>
      </c>
      <c r="G257" s="80">
        <v>208305.42</v>
      </c>
      <c r="H257" s="108">
        <v>7.8197279386050145E-4</v>
      </c>
      <c r="J257" t="s">
        <v>1160</v>
      </c>
      <c r="K257" s="111" t="s">
        <v>51</v>
      </c>
    </row>
    <row r="258" spans="1:11" ht="12.95" customHeight="1" x14ac:dyDescent="0.25">
      <c r="A258" s="77" t="s">
        <v>398</v>
      </c>
      <c r="B258" s="77"/>
      <c r="C258" s="77" t="s">
        <v>628</v>
      </c>
      <c r="D258" s="78">
        <v>195549.59</v>
      </c>
      <c r="E258" s="79">
        <v>105.553742</v>
      </c>
      <c r="F258" s="80">
        <v>183528.95999999999</v>
      </c>
      <c r="G258" s="80">
        <v>206409.91</v>
      </c>
      <c r="H258" s="108">
        <v>7.7485710166924431E-4</v>
      </c>
      <c r="J258" t="s">
        <v>1161</v>
      </c>
      <c r="K258" s="111" t="s">
        <v>51</v>
      </c>
    </row>
    <row r="259" spans="1:11" ht="12.95" customHeight="1" x14ac:dyDescent="0.25">
      <c r="A259" s="77" t="s">
        <v>399</v>
      </c>
      <c r="B259" s="77"/>
      <c r="C259" s="77" t="s">
        <v>633</v>
      </c>
      <c r="D259" s="78">
        <v>2076558</v>
      </c>
      <c r="E259" s="79">
        <v>9.9323200000000007</v>
      </c>
      <c r="F259" s="80">
        <v>220759.3</v>
      </c>
      <c r="G259" s="80">
        <v>206250.39</v>
      </c>
      <c r="H259" s="108">
        <v>7.7425826799474554E-4</v>
      </c>
      <c r="J259" t="s">
        <v>1162</v>
      </c>
      <c r="K259" s="111" t="s">
        <v>51</v>
      </c>
    </row>
    <row r="260" spans="1:11" ht="12.95" customHeight="1" x14ac:dyDescent="0.25">
      <c r="A260" s="77" t="s">
        <v>59</v>
      </c>
      <c r="B260" s="77"/>
      <c r="C260" s="77" t="s">
        <v>636</v>
      </c>
      <c r="D260" s="78">
        <v>209130.2</v>
      </c>
      <c r="E260" s="79">
        <v>95.883028999999993</v>
      </c>
      <c r="F260" s="80">
        <v>206334.28</v>
      </c>
      <c r="G260" s="80">
        <v>200520.37</v>
      </c>
      <c r="H260" s="108">
        <v>7.5274793116204776E-4</v>
      </c>
      <c r="J260" t="s">
        <v>1163</v>
      </c>
      <c r="K260" s="111" t="s">
        <v>51</v>
      </c>
    </row>
    <row r="261" spans="1:11" ht="12.95" customHeight="1" x14ac:dyDescent="0.25">
      <c r="A261" s="77" t="s">
        <v>66</v>
      </c>
      <c r="B261" s="77"/>
      <c r="C261" s="77" t="s">
        <v>637</v>
      </c>
      <c r="D261" s="78">
        <v>201998.07999999999</v>
      </c>
      <c r="E261" s="79">
        <v>99.195179999999993</v>
      </c>
      <c r="F261" s="80">
        <v>196613.35</v>
      </c>
      <c r="G261" s="80">
        <v>200372.36</v>
      </c>
      <c r="H261" s="108">
        <v>7.5219230570967453E-4</v>
      </c>
      <c r="J261" t="s">
        <v>1164</v>
      </c>
      <c r="K261" s="111" t="s">
        <v>51</v>
      </c>
    </row>
    <row r="262" spans="1:11" ht="12.95" customHeight="1" x14ac:dyDescent="0.25">
      <c r="A262" s="77" t="s">
        <v>291</v>
      </c>
      <c r="B262" s="77"/>
      <c r="C262" s="77" t="s">
        <v>641</v>
      </c>
      <c r="D262" s="78">
        <v>197783.90030000001</v>
      </c>
      <c r="E262" s="79">
        <v>101.188762</v>
      </c>
      <c r="F262" s="80">
        <v>192952.95</v>
      </c>
      <c r="G262" s="80">
        <v>200135.08</v>
      </c>
      <c r="H262" s="108">
        <v>7.5130156314269178E-4</v>
      </c>
      <c r="J262" t="s">
        <v>1165</v>
      </c>
      <c r="K262" s="111" t="s">
        <v>51</v>
      </c>
    </row>
    <row r="263" spans="1:11" ht="12.95" customHeight="1" x14ac:dyDescent="0.25">
      <c r="A263" s="77" t="s">
        <v>629</v>
      </c>
      <c r="B263" s="77"/>
      <c r="C263" s="77" t="s">
        <v>630</v>
      </c>
      <c r="D263" s="78">
        <v>202643.23</v>
      </c>
      <c r="E263" s="79">
        <v>96.829941000000005</v>
      </c>
      <c r="F263" s="80">
        <v>194866.37</v>
      </c>
      <c r="G263" s="80">
        <v>196219.32</v>
      </c>
      <c r="H263" s="108">
        <v>7.3660190824515154E-4</v>
      </c>
      <c r="J263" t="s">
        <v>1166</v>
      </c>
      <c r="K263" s="111" t="s">
        <v>51</v>
      </c>
    </row>
    <row r="264" spans="1:11" ht="12.95" customHeight="1" x14ac:dyDescent="0.25">
      <c r="A264" s="77" t="s">
        <v>191</v>
      </c>
      <c r="B264" s="77"/>
      <c r="C264" s="77" t="s">
        <v>645</v>
      </c>
      <c r="D264" s="78">
        <v>431110.35</v>
      </c>
      <c r="E264" s="79">
        <v>45.446078999999997</v>
      </c>
      <c r="F264" s="80">
        <v>183898.9</v>
      </c>
      <c r="G264" s="80">
        <v>195922.75</v>
      </c>
      <c r="H264" s="108">
        <v>7.3548859265559459E-4</v>
      </c>
      <c r="J264" t="s">
        <v>1167</v>
      </c>
      <c r="K264" s="111" t="s">
        <v>51</v>
      </c>
    </row>
    <row r="265" spans="1:11" ht="12.95" customHeight="1" x14ac:dyDescent="0.25">
      <c r="A265" s="77" t="s">
        <v>1168</v>
      </c>
      <c r="B265" s="77"/>
      <c r="C265" s="77" t="s">
        <v>1169</v>
      </c>
      <c r="D265" s="78">
        <v>201296.37</v>
      </c>
      <c r="E265" s="79">
        <v>95.603010999999995</v>
      </c>
      <c r="F265" s="80">
        <v>189241.36</v>
      </c>
      <c r="G265" s="80">
        <v>192445.39</v>
      </c>
      <c r="H265" s="108">
        <v>7.2243467925065896E-4</v>
      </c>
      <c r="J265" t="s">
        <v>1170</v>
      </c>
      <c r="K265" s="111" t="s">
        <v>51</v>
      </c>
    </row>
    <row r="266" spans="1:11" ht="12.95" customHeight="1" x14ac:dyDescent="0.25">
      <c r="A266" s="77" t="s">
        <v>166</v>
      </c>
      <c r="B266" s="77"/>
      <c r="C266" s="77" t="s">
        <v>639</v>
      </c>
      <c r="D266" s="78">
        <v>184993.78</v>
      </c>
      <c r="E266" s="79">
        <v>103.078282</v>
      </c>
      <c r="F266" s="80">
        <v>189993.92</v>
      </c>
      <c r="G266" s="80">
        <v>190688.41</v>
      </c>
      <c r="H266" s="108">
        <v>7.1583902485358644E-4</v>
      </c>
      <c r="J266" t="s">
        <v>1171</v>
      </c>
      <c r="K266" s="111" t="s">
        <v>51</v>
      </c>
    </row>
    <row r="267" spans="1:11" ht="12.95" customHeight="1" x14ac:dyDescent="0.25">
      <c r="A267" s="77" t="s">
        <v>60</v>
      </c>
      <c r="B267" s="77"/>
      <c r="C267" s="77" t="s">
        <v>463</v>
      </c>
      <c r="D267" s="78">
        <v>193019.16</v>
      </c>
      <c r="E267" s="79">
        <v>98.750658000000001</v>
      </c>
      <c r="F267" s="80">
        <v>183982.78</v>
      </c>
      <c r="G267" s="80">
        <v>190607.69</v>
      </c>
      <c r="H267" s="108">
        <v>7.1553600420284956E-4</v>
      </c>
      <c r="J267" t="s">
        <v>1172</v>
      </c>
      <c r="K267" s="111" t="s">
        <v>51</v>
      </c>
    </row>
    <row r="268" spans="1:11" ht="12.95" customHeight="1" x14ac:dyDescent="0.25">
      <c r="A268" s="77" t="s">
        <v>288</v>
      </c>
      <c r="B268" s="77"/>
      <c r="C268" s="77" t="s">
        <v>640</v>
      </c>
      <c r="D268" s="78">
        <v>236327.49</v>
      </c>
      <c r="E268" s="79">
        <v>79.940771999999996</v>
      </c>
      <c r="F268" s="80">
        <v>190154.8</v>
      </c>
      <c r="G268" s="80">
        <v>188922.02</v>
      </c>
      <c r="H268" s="108">
        <v>7.0920804557639218E-4</v>
      </c>
      <c r="J268" t="s">
        <v>1173</v>
      </c>
      <c r="K268" s="111" t="s">
        <v>51</v>
      </c>
    </row>
    <row r="269" spans="1:11" ht="12.95" customHeight="1" x14ac:dyDescent="0.25">
      <c r="A269" s="77" t="s">
        <v>1174</v>
      </c>
      <c r="B269" s="77"/>
      <c r="C269" s="77" t="s">
        <v>1175</v>
      </c>
      <c r="D269" s="78">
        <v>184856.81</v>
      </c>
      <c r="E269" s="79">
        <v>102.170621</v>
      </c>
      <c r="F269" s="80">
        <v>184684.78</v>
      </c>
      <c r="G269" s="80">
        <v>188869.35</v>
      </c>
      <c r="H269" s="108">
        <v>7.0901032385099186E-4</v>
      </c>
      <c r="J269" t="s">
        <v>1176</v>
      </c>
      <c r="K269" s="111" t="s">
        <v>51</v>
      </c>
    </row>
    <row r="270" spans="1:11" ht="12.95" customHeight="1" x14ac:dyDescent="0.25">
      <c r="A270" s="77" t="s">
        <v>202</v>
      </c>
      <c r="B270" s="77"/>
      <c r="C270" s="77" t="s">
        <v>581</v>
      </c>
      <c r="D270" s="78">
        <v>184628.3505</v>
      </c>
      <c r="E270" s="79">
        <v>101.07624800000001</v>
      </c>
      <c r="F270" s="80">
        <v>179910.01</v>
      </c>
      <c r="G270" s="80">
        <v>186615.41</v>
      </c>
      <c r="H270" s="108">
        <v>7.0054909533857998E-4</v>
      </c>
      <c r="J270" t="s">
        <v>1177</v>
      </c>
      <c r="K270" s="111" t="s">
        <v>51</v>
      </c>
    </row>
    <row r="271" spans="1:11" ht="12.95" customHeight="1" x14ac:dyDescent="0.25">
      <c r="A271" s="77" t="s">
        <v>216</v>
      </c>
      <c r="B271" s="77"/>
      <c r="C271" s="77" t="s">
        <v>650</v>
      </c>
      <c r="D271" s="78">
        <v>180851.55040000001</v>
      </c>
      <c r="E271" s="79">
        <v>99.779819000000003</v>
      </c>
      <c r="F271" s="80">
        <v>175897.74</v>
      </c>
      <c r="G271" s="80">
        <v>180453.35</v>
      </c>
      <c r="H271" s="108">
        <v>6.7741689227763212E-4</v>
      </c>
      <c r="J271" t="s">
        <v>1178</v>
      </c>
      <c r="K271" s="111" t="s">
        <v>51</v>
      </c>
    </row>
    <row r="272" spans="1:11" ht="12.95" customHeight="1" x14ac:dyDescent="0.25">
      <c r="A272" s="77" t="s">
        <v>647</v>
      </c>
      <c r="B272" s="77"/>
      <c r="C272" s="77" t="s">
        <v>648</v>
      </c>
      <c r="D272" s="78">
        <v>187490.31</v>
      </c>
      <c r="E272" s="79">
        <v>95.846307999999993</v>
      </c>
      <c r="F272" s="80">
        <v>164846.09</v>
      </c>
      <c r="G272" s="80">
        <v>179702.54</v>
      </c>
      <c r="H272" s="108">
        <v>6.7459837227292743E-4</v>
      </c>
      <c r="J272" t="s">
        <v>1179</v>
      </c>
      <c r="K272" s="111" t="s">
        <v>51</v>
      </c>
    </row>
    <row r="273" spans="1:11" ht="12.95" customHeight="1" x14ac:dyDescent="0.25">
      <c r="A273" s="77" t="s">
        <v>282</v>
      </c>
      <c r="B273" s="77"/>
      <c r="C273" s="77" t="s">
        <v>646</v>
      </c>
      <c r="D273" s="78">
        <v>180857.55</v>
      </c>
      <c r="E273" s="79">
        <v>97.175257999999999</v>
      </c>
      <c r="F273" s="80">
        <v>178312.49</v>
      </c>
      <c r="G273" s="80">
        <v>175748.79</v>
      </c>
      <c r="H273" s="108">
        <v>6.5975610396456586E-4</v>
      </c>
      <c r="J273" t="s">
        <v>1180</v>
      </c>
      <c r="K273" s="111" t="s">
        <v>51</v>
      </c>
    </row>
    <row r="274" spans="1:11" ht="12.95" customHeight="1" x14ac:dyDescent="0.25">
      <c r="A274" s="77" t="s">
        <v>69</v>
      </c>
      <c r="B274" s="77"/>
      <c r="C274" s="77" t="s">
        <v>651</v>
      </c>
      <c r="D274" s="78">
        <v>445514.66</v>
      </c>
      <c r="E274" s="79">
        <v>39.101309999999998</v>
      </c>
      <c r="F274" s="80">
        <v>188358.74</v>
      </c>
      <c r="G274" s="80">
        <v>174202.07</v>
      </c>
      <c r="H274" s="108">
        <v>6.5394975980069374E-4</v>
      </c>
      <c r="J274" t="s">
        <v>1181</v>
      </c>
      <c r="K274" s="111" t="s">
        <v>51</v>
      </c>
    </row>
    <row r="275" spans="1:11" ht="12.95" customHeight="1" x14ac:dyDescent="0.25">
      <c r="A275" s="77" t="s">
        <v>220</v>
      </c>
      <c r="B275" s="77"/>
      <c r="C275" s="77" t="s">
        <v>654</v>
      </c>
      <c r="D275" s="78">
        <v>167055.8799</v>
      </c>
      <c r="E275" s="79">
        <v>100.54819999999999</v>
      </c>
      <c r="F275" s="80">
        <v>167954.93</v>
      </c>
      <c r="G275" s="80">
        <v>167971.68</v>
      </c>
      <c r="H275" s="108">
        <v>6.3056104780683138E-4</v>
      </c>
      <c r="J275" t="s">
        <v>1182</v>
      </c>
      <c r="K275" s="111" t="s">
        <v>51</v>
      </c>
    </row>
    <row r="276" spans="1:11" ht="12.95" customHeight="1" x14ac:dyDescent="0.25">
      <c r="A276" s="77" t="s">
        <v>1183</v>
      </c>
      <c r="B276" s="77"/>
      <c r="C276" s="77" t="s">
        <v>1184</v>
      </c>
      <c r="D276" s="78">
        <v>171937.6</v>
      </c>
      <c r="E276" s="79">
        <v>97.546232000000003</v>
      </c>
      <c r="F276" s="80">
        <v>165322.22</v>
      </c>
      <c r="G276" s="80">
        <v>167718.65</v>
      </c>
      <c r="H276" s="108">
        <v>6.2961118017482013E-4</v>
      </c>
      <c r="J276" t="s">
        <v>1185</v>
      </c>
      <c r="K276" s="111" t="s">
        <v>51</v>
      </c>
    </row>
    <row r="277" spans="1:11" ht="12.95" customHeight="1" x14ac:dyDescent="0.25">
      <c r="A277" s="77" t="s">
        <v>215</v>
      </c>
      <c r="B277" s="77"/>
      <c r="C277" s="77" t="s">
        <v>653</v>
      </c>
      <c r="D277" s="78">
        <v>164343.20000000001</v>
      </c>
      <c r="E277" s="79">
        <v>100.05551800000001</v>
      </c>
      <c r="F277" s="80">
        <v>164877.10999999999</v>
      </c>
      <c r="G277" s="80">
        <v>164434.44</v>
      </c>
      <c r="H277" s="108">
        <v>6.1728234653561577E-4</v>
      </c>
      <c r="J277" t="s">
        <v>1186</v>
      </c>
      <c r="K277" s="111" t="s">
        <v>51</v>
      </c>
    </row>
    <row r="278" spans="1:11" ht="12.95" customHeight="1" x14ac:dyDescent="0.25">
      <c r="A278" s="77" t="s">
        <v>286</v>
      </c>
      <c r="B278" s="77"/>
      <c r="C278" s="77" t="s">
        <v>655</v>
      </c>
      <c r="D278" s="78">
        <v>276739.95980000001</v>
      </c>
      <c r="E278" s="79">
        <v>59.318548999999997</v>
      </c>
      <c r="F278" s="80">
        <v>128614.64</v>
      </c>
      <c r="G278" s="80">
        <v>164158.13</v>
      </c>
      <c r="H278" s="108">
        <v>6.1624508642653365E-4</v>
      </c>
      <c r="J278" t="s">
        <v>1187</v>
      </c>
      <c r="K278" s="111" t="s">
        <v>51</v>
      </c>
    </row>
    <row r="279" spans="1:11" ht="12.95" customHeight="1" x14ac:dyDescent="0.25">
      <c r="A279" s="77" t="s">
        <v>402</v>
      </c>
      <c r="B279" s="77"/>
      <c r="C279" s="77" t="s">
        <v>656</v>
      </c>
      <c r="D279" s="78">
        <v>1655000</v>
      </c>
      <c r="E279" s="79">
        <v>9.8901900000000005</v>
      </c>
      <c r="F279" s="80">
        <v>175914.87</v>
      </c>
      <c r="G279" s="80">
        <v>163682.64000000001</v>
      </c>
      <c r="H279" s="108">
        <v>6.1446011009825218E-4</v>
      </c>
      <c r="J279" t="s">
        <v>1188</v>
      </c>
      <c r="K279" s="111" t="s">
        <v>51</v>
      </c>
    </row>
    <row r="280" spans="1:11" ht="12.95" customHeight="1" x14ac:dyDescent="0.25">
      <c r="A280" s="77" t="s">
        <v>401</v>
      </c>
      <c r="B280" s="77"/>
      <c r="C280" s="77" t="s">
        <v>644</v>
      </c>
      <c r="D280" s="78">
        <v>162988.28</v>
      </c>
      <c r="E280" s="79">
        <v>98.335181000000006</v>
      </c>
      <c r="F280" s="80">
        <v>158609.42000000001</v>
      </c>
      <c r="G280" s="80">
        <v>160274.82</v>
      </c>
      <c r="H280" s="108">
        <v>6.016672479328141E-4</v>
      </c>
      <c r="J280" t="s">
        <v>1189</v>
      </c>
      <c r="K280" s="111" t="s">
        <v>51</v>
      </c>
    </row>
    <row r="281" spans="1:11" ht="12.95" customHeight="1" x14ac:dyDescent="0.25">
      <c r="A281" s="77" t="s">
        <v>170</v>
      </c>
      <c r="B281" s="77"/>
      <c r="C281" s="77" t="s">
        <v>661</v>
      </c>
      <c r="D281" s="78">
        <v>177844.89</v>
      </c>
      <c r="E281" s="79">
        <v>88.891769999999994</v>
      </c>
      <c r="F281" s="80">
        <v>168334.31</v>
      </c>
      <c r="G281" s="80">
        <v>158089.47</v>
      </c>
      <c r="H281" s="108">
        <v>5.9346350438613607E-4</v>
      </c>
      <c r="J281" t="s">
        <v>1190</v>
      </c>
      <c r="K281" s="111" t="s">
        <v>51</v>
      </c>
    </row>
    <row r="282" spans="1:11" ht="12.95" customHeight="1" x14ac:dyDescent="0.25">
      <c r="A282" s="77" t="s">
        <v>400</v>
      </c>
      <c r="B282" s="77"/>
      <c r="C282" s="77" t="s">
        <v>660</v>
      </c>
      <c r="D282" s="78">
        <v>175501.42</v>
      </c>
      <c r="E282" s="79">
        <v>89.924149999999997</v>
      </c>
      <c r="F282" s="80">
        <v>155049.69</v>
      </c>
      <c r="G282" s="80">
        <v>157818.16</v>
      </c>
      <c r="H282" s="108">
        <v>5.9244501413896781E-4</v>
      </c>
      <c r="J282" t="s">
        <v>1191</v>
      </c>
      <c r="K282" s="111" t="s">
        <v>51</v>
      </c>
    </row>
    <row r="283" spans="1:11" ht="12.95" customHeight="1" x14ac:dyDescent="0.25">
      <c r="A283" s="77" t="s">
        <v>96</v>
      </c>
      <c r="B283" s="77"/>
      <c r="C283" s="77" t="s">
        <v>657</v>
      </c>
      <c r="D283" s="78">
        <v>161860.44</v>
      </c>
      <c r="E283" s="79">
        <v>97.468998999999997</v>
      </c>
      <c r="F283" s="80">
        <v>161219.13</v>
      </c>
      <c r="G283" s="80">
        <v>157763.75</v>
      </c>
      <c r="H283" s="108">
        <v>5.9224076050162148E-4</v>
      </c>
      <c r="J283" t="s">
        <v>1192</v>
      </c>
      <c r="K283" s="111" t="s">
        <v>51</v>
      </c>
    </row>
    <row r="284" spans="1:11" ht="12.95" customHeight="1" x14ac:dyDescent="0.25">
      <c r="A284" s="77" t="s">
        <v>658</v>
      </c>
      <c r="B284" s="77"/>
      <c r="C284" s="77" t="s">
        <v>659</v>
      </c>
      <c r="D284" s="78">
        <v>2512000</v>
      </c>
      <c r="E284" s="79">
        <v>6.1214899999999997</v>
      </c>
      <c r="F284" s="80">
        <v>168638.37</v>
      </c>
      <c r="G284" s="80">
        <v>153771.82999999999</v>
      </c>
      <c r="H284" s="108">
        <v>5.7725520306740961E-4</v>
      </c>
      <c r="J284" t="s">
        <v>1193</v>
      </c>
      <c r="K284" s="111" t="s">
        <v>51</v>
      </c>
    </row>
    <row r="285" spans="1:11" ht="12.95" customHeight="1" x14ac:dyDescent="0.25">
      <c r="A285" s="77" t="s">
        <v>185</v>
      </c>
      <c r="B285" s="77"/>
      <c r="C285" s="77" t="s">
        <v>712</v>
      </c>
      <c r="D285" s="78">
        <v>147966.76</v>
      </c>
      <c r="E285" s="79">
        <v>101.359042</v>
      </c>
      <c r="F285" s="80">
        <v>146250.15</v>
      </c>
      <c r="G285" s="80">
        <v>149977.69</v>
      </c>
      <c r="H285" s="108">
        <v>5.6301210629106134E-4</v>
      </c>
      <c r="J285" t="s">
        <v>1194</v>
      </c>
      <c r="K285" s="111" t="s">
        <v>51</v>
      </c>
    </row>
    <row r="286" spans="1:11" ht="12.95" customHeight="1" x14ac:dyDescent="0.25">
      <c r="A286" s="77" t="s">
        <v>68</v>
      </c>
      <c r="B286" s="77"/>
      <c r="C286" s="77" t="s">
        <v>662</v>
      </c>
      <c r="D286" s="78">
        <v>149872.10999999999</v>
      </c>
      <c r="E286" s="79">
        <v>98.215097999999998</v>
      </c>
      <c r="F286" s="80">
        <v>144307.42000000001</v>
      </c>
      <c r="G286" s="80">
        <v>147197.04</v>
      </c>
      <c r="H286" s="108">
        <v>5.5257362298492276E-4</v>
      </c>
      <c r="J286" t="s">
        <v>1195</v>
      </c>
      <c r="K286" s="111" t="s">
        <v>51</v>
      </c>
    </row>
    <row r="287" spans="1:11" ht="12.95" customHeight="1" x14ac:dyDescent="0.25">
      <c r="A287" s="77" t="s">
        <v>126</v>
      </c>
      <c r="B287" s="77"/>
      <c r="C287" s="77" t="s">
        <v>649</v>
      </c>
      <c r="D287" s="78">
        <v>145035.5</v>
      </c>
      <c r="E287" s="79">
        <v>99.375800999999996</v>
      </c>
      <c r="F287" s="80">
        <v>141211.54</v>
      </c>
      <c r="G287" s="80">
        <v>144130.19</v>
      </c>
      <c r="H287" s="108">
        <v>5.4106075278283639E-4</v>
      </c>
      <c r="J287" t="s">
        <v>1196</v>
      </c>
      <c r="K287" s="111" t="s">
        <v>51</v>
      </c>
    </row>
    <row r="288" spans="1:11" ht="12.95" customHeight="1" x14ac:dyDescent="0.25">
      <c r="A288" s="77" t="s">
        <v>404</v>
      </c>
      <c r="B288" s="77"/>
      <c r="C288" s="77" t="s">
        <v>664</v>
      </c>
      <c r="D288" s="78">
        <v>1427020</v>
      </c>
      <c r="E288" s="79">
        <v>9.9055599999999995</v>
      </c>
      <c r="F288" s="80">
        <v>151687.71</v>
      </c>
      <c r="G288" s="80">
        <v>141354.32</v>
      </c>
      <c r="H288" s="108">
        <v>5.3064021346468731E-4</v>
      </c>
      <c r="J288" t="s">
        <v>1197</v>
      </c>
      <c r="K288" s="111" t="s">
        <v>51</v>
      </c>
    </row>
    <row r="289" spans="1:11" ht="12.95" customHeight="1" x14ac:dyDescent="0.25">
      <c r="A289" s="77" t="s">
        <v>352</v>
      </c>
      <c r="B289" s="77"/>
      <c r="C289" s="77" t="s">
        <v>665</v>
      </c>
      <c r="D289" s="78">
        <v>136326.19</v>
      </c>
      <c r="E289" s="79">
        <v>99.393102999999996</v>
      </c>
      <c r="F289" s="80">
        <v>131055.79</v>
      </c>
      <c r="G289" s="80">
        <v>135498.82999999999</v>
      </c>
      <c r="H289" s="108">
        <v>5.086588657171239E-4</v>
      </c>
      <c r="J289" t="s">
        <v>1198</v>
      </c>
      <c r="K289" s="111" t="s">
        <v>51</v>
      </c>
    </row>
    <row r="290" spans="1:11" ht="12.95" customHeight="1" x14ac:dyDescent="0.25">
      <c r="A290" s="77" t="s">
        <v>129</v>
      </c>
      <c r="B290" s="77"/>
      <c r="C290" s="77" t="s">
        <v>666</v>
      </c>
      <c r="D290" s="78">
        <v>134405.06</v>
      </c>
      <c r="E290" s="79">
        <v>100.749949</v>
      </c>
      <c r="F290" s="80">
        <v>133783.20000000001</v>
      </c>
      <c r="G290" s="80">
        <v>135413.03</v>
      </c>
      <c r="H290" s="108">
        <v>5.0833677488668267E-4</v>
      </c>
      <c r="J290" t="s">
        <v>1199</v>
      </c>
      <c r="K290" s="111" t="s">
        <v>51</v>
      </c>
    </row>
    <row r="291" spans="1:11" ht="12.95" customHeight="1" x14ac:dyDescent="0.25">
      <c r="A291" s="77" t="s">
        <v>403</v>
      </c>
      <c r="B291" s="77"/>
      <c r="C291" s="77" t="s">
        <v>663</v>
      </c>
      <c r="D291" s="78">
        <v>203482.21</v>
      </c>
      <c r="E291" s="79">
        <v>66.024277999999995</v>
      </c>
      <c r="F291" s="80">
        <v>150025.32999999999</v>
      </c>
      <c r="G291" s="80">
        <v>134347.66</v>
      </c>
      <c r="H291" s="108">
        <v>5.0433740532925507E-4</v>
      </c>
      <c r="J291" t="s">
        <v>1200</v>
      </c>
      <c r="K291" s="111" t="s">
        <v>51</v>
      </c>
    </row>
    <row r="292" spans="1:11" ht="12.95" customHeight="1" x14ac:dyDescent="0.25">
      <c r="A292" s="77" t="s">
        <v>171</v>
      </c>
      <c r="B292" s="77"/>
      <c r="C292" s="77" t="s">
        <v>671</v>
      </c>
      <c r="D292" s="78">
        <v>135666.88</v>
      </c>
      <c r="E292" s="79">
        <v>98.393778999999995</v>
      </c>
      <c r="F292" s="80">
        <v>128556.02</v>
      </c>
      <c r="G292" s="80">
        <v>133487.76999999999</v>
      </c>
      <c r="H292" s="108">
        <v>5.0110940201703827E-4</v>
      </c>
      <c r="J292" t="s">
        <v>1201</v>
      </c>
      <c r="K292" s="111" t="s">
        <v>51</v>
      </c>
    </row>
    <row r="293" spans="1:11" ht="12.95" customHeight="1" x14ac:dyDescent="0.25">
      <c r="A293" s="77" t="s">
        <v>169</v>
      </c>
      <c r="B293" s="77"/>
      <c r="C293" s="77" t="s">
        <v>670</v>
      </c>
      <c r="D293" s="78">
        <v>125613.35</v>
      </c>
      <c r="E293" s="79">
        <v>103.99667700000001</v>
      </c>
      <c r="F293" s="80">
        <v>124157.49</v>
      </c>
      <c r="G293" s="80">
        <v>130633.71</v>
      </c>
      <c r="H293" s="108">
        <v>4.9039533959828084E-4</v>
      </c>
      <c r="J293" t="s">
        <v>1202</v>
      </c>
      <c r="K293" s="111" t="s">
        <v>51</v>
      </c>
    </row>
    <row r="294" spans="1:11" ht="12.95" customHeight="1" x14ac:dyDescent="0.25">
      <c r="A294" s="77" t="s">
        <v>73</v>
      </c>
      <c r="B294" s="77"/>
      <c r="C294" s="77" t="s">
        <v>674</v>
      </c>
      <c r="D294" s="78">
        <v>330201.61</v>
      </c>
      <c r="E294" s="79">
        <v>39.424419999999998</v>
      </c>
      <c r="F294" s="80">
        <v>143266.76</v>
      </c>
      <c r="G294" s="80">
        <v>130180.07</v>
      </c>
      <c r="H294" s="108">
        <v>4.8869238756656282E-4</v>
      </c>
      <c r="J294" t="s">
        <v>1203</v>
      </c>
      <c r="K294" s="111" t="s">
        <v>51</v>
      </c>
    </row>
    <row r="295" spans="1:11" ht="12.95" customHeight="1" x14ac:dyDescent="0.25">
      <c r="A295" s="77" t="s">
        <v>289</v>
      </c>
      <c r="B295" s="77"/>
      <c r="C295" s="77" t="s">
        <v>672</v>
      </c>
      <c r="D295" s="78">
        <v>126636.68</v>
      </c>
      <c r="E295" s="79">
        <v>102.525272</v>
      </c>
      <c r="F295" s="80">
        <v>126339.46</v>
      </c>
      <c r="G295" s="80">
        <v>129834.6</v>
      </c>
      <c r="H295" s="108">
        <v>4.873955027274886E-4</v>
      </c>
      <c r="J295" t="s">
        <v>1204</v>
      </c>
      <c r="K295" s="111" t="s">
        <v>51</v>
      </c>
    </row>
    <row r="296" spans="1:11" ht="12.95" customHeight="1" x14ac:dyDescent="0.25">
      <c r="A296" s="77" t="s">
        <v>168</v>
      </c>
      <c r="B296" s="77"/>
      <c r="C296" s="77" t="s">
        <v>676</v>
      </c>
      <c r="D296" s="78">
        <v>124058.31</v>
      </c>
      <c r="E296" s="79">
        <v>101.68237000000001</v>
      </c>
      <c r="F296" s="80">
        <v>124309.88</v>
      </c>
      <c r="G296" s="80">
        <v>126145.43</v>
      </c>
      <c r="H296" s="108">
        <v>4.7354646043215918E-4</v>
      </c>
      <c r="J296" t="s">
        <v>1205</v>
      </c>
      <c r="K296" s="111" t="s">
        <v>51</v>
      </c>
    </row>
    <row r="297" spans="1:11" ht="12.95" customHeight="1" x14ac:dyDescent="0.25">
      <c r="A297" s="77" t="s">
        <v>121</v>
      </c>
      <c r="B297" s="77"/>
      <c r="C297" s="77" t="s">
        <v>638</v>
      </c>
      <c r="D297" s="78">
        <v>110620.85</v>
      </c>
      <c r="E297" s="79">
        <v>111.23451900000001</v>
      </c>
      <c r="F297" s="80">
        <v>111742.85</v>
      </c>
      <c r="G297" s="80">
        <v>123048.57</v>
      </c>
      <c r="H297" s="108">
        <v>4.619209335188661E-4</v>
      </c>
      <c r="J297" t="s">
        <v>1206</v>
      </c>
      <c r="K297" s="111" t="s">
        <v>51</v>
      </c>
    </row>
    <row r="298" spans="1:11" ht="12.95" customHeight="1" x14ac:dyDescent="0.25">
      <c r="A298" s="77" t="s">
        <v>128</v>
      </c>
      <c r="B298" s="77"/>
      <c r="C298" s="77" t="s">
        <v>675</v>
      </c>
      <c r="D298" s="78">
        <v>121253.46</v>
      </c>
      <c r="E298" s="79">
        <v>101.11577</v>
      </c>
      <c r="F298" s="80">
        <v>121941.41</v>
      </c>
      <c r="G298" s="80">
        <v>122606.37</v>
      </c>
      <c r="H298" s="108">
        <v>4.6026092693120685E-4</v>
      </c>
      <c r="J298" t="s">
        <v>1207</v>
      </c>
      <c r="K298" s="111" t="s">
        <v>51</v>
      </c>
    </row>
    <row r="299" spans="1:11" ht="12.95" customHeight="1" x14ac:dyDescent="0.25">
      <c r="A299" s="77" t="s">
        <v>1208</v>
      </c>
      <c r="B299" s="77"/>
      <c r="C299" s="77" t="s">
        <v>1209</v>
      </c>
      <c r="D299" s="78">
        <v>127734.87</v>
      </c>
      <c r="E299" s="79">
        <v>94.930279999999996</v>
      </c>
      <c r="F299" s="80">
        <v>116982.63</v>
      </c>
      <c r="G299" s="80">
        <v>121259.07</v>
      </c>
      <c r="H299" s="108">
        <v>4.5520319993990605E-4</v>
      </c>
      <c r="J299" t="s">
        <v>1210</v>
      </c>
      <c r="K299" s="111" t="s">
        <v>51</v>
      </c>
    </row>
    <row r="300" spans="1:11" ht="12.95" customHeight="1" x14ac:dyDescent="0.25">
      <c r="A300" s="77" t="s">
        <v>173</v>
      </c>
      <c r="B300" s="77"/>
      <c r="C300" s="77" t="s">
        <v>669</v>
      </c>
      <c r="D300" s="78">
        <v>119867.8002</v>
      </c>
      <c r="E300" s="79">
        <v>99.974338000000003</v>
      </c>
      <c r="F300" s="80">
        <v>119886.71</v>
      </c>
      <c r="G300" s="80">
        <v>119837.04</v>
      </c>
      <c r="H300" s="108">
        <v>4.4986493859244109E-4</v>
      </c>
      <c r="J300" t="s">
        <v>1211</v>
      </c>
      <c r="K300" s="111" t="s">
        <v>51</v>
      </c>
    </row>
    <row r="301" spans="1:11" ht="12.95" customHeight="1" x14ac:dyDescent="0.25">
      <c r="A301" s="77" t="s">
        <v>222</v>
      </c>
      <c r="B301" s="77"/>
      <c r="C301" s="77" t="s">
        <v>677</v>
      </c>
      <c r="D301" s="78">
        <v>119461.9</v>
      </c>
      <c r="E301" s="79">
        <v>100.10598400000001</v>
      </c>
      <c r="F301" s="80">
        <v>119189.89</v>
      </c>
      <c r="G301" s="80">
        <v>119588.51</v>
      </c>
      <c r="H301" s="108">
        <v>4.4893196383615224E-4</v>
      </c>
      <c r="J301" t="s">
        <v>1212</v>
      </c>
      <c r="K301" s="111" t="s">
        <v>51</v>
      </c>
    </row>
    <row r="302" spans="1:11" ht="12.95" customHeight="1" x14ac:dyDescent="0.25">
      <c r="A302" s="77" t="s">
        <v>406</v>
      </c>
      <c r="B302" s="77"/>
      <c r="C302" s="77" t="s">
        <v>682</v>
      </c>
      <c r="D302" s="78">
        <v>150895.43</v>
      </c>
      <c r="E302" s="79">
        <v>78.726220999999995</v>
      </c>
      <c r="F302" s="80">
        <v>118507.87</v>
      </c>
      <c r="G302" s="80">
        <v>118794.27</v>
      </c>
      <c r="H302" s="108">
        <v>4.4595040881086409E-4</v>
      </c>
      <c r="J302" t="s">
        <v>1213</v>
      </c>
      <c r="K302" s="111" t="s">
        <v>51</v>
      </c>
    </row>
    <row r="303" spans="1:11" ht="12.95" customHeight="1" x14ac:dyDescent="0.25">
      <c r="A303" s="77" t="s">
        <v>290</v>
      </c>
      <c r="B303" s="77"/>
      <c r="C303" s="77" t="s">
        <v>498</v>
      </c>
      <c r="D303" s="78">
        <v>115467.54</v>
      </c>
      <c r="E303" s="79">
        <v>102.460527</v>
      </c>
      <c r="F303" s="80">
        <v>115467.53</v>
      </c>
      <c r="G303" s="80">
        <v>118308.65</v>
      </c>
      <c r="H303" s="108">
        <v>4.4412740474234516E-4</v>
      </c>
      <c r="J303" t="s">
        <v>1214</v>
      </c>
      <c r="K303" s="111" t="s">
        <v>51</v>
      </c>
    </row>
    <row r="304" spans="1:11" ht="12.95" customHeight="1" x14ac:dyDescent="0.25">
      <c r="A304" s="77" t="s">
        <v>227</v>
      </c>
      <c r="B304" s="77"/>
      <c r="C304" s="77" t="s">
        <v>683</v>
      </c>
      <c r="D304" s="78">
        <v>115814.86</v>
      </c>
      <c r="E304" s="79">
        <v>99.553252000000001</v>
      </c>
      <c r="F304" s="80">
        <v>111972.24</v>
      </c>
      <c r="G304" s="80">
        <v>115297.46</v>
      </c>
      <c r="H304" s="108">
        <v>4.3282348064308364E-4</v>
      </c>
      <c r="J304" t="s">
        <v>1215</v>
      </c>
      <c r="K304" s="111" t="s">
        <v>51</v>
      </c>
    </row>
    <row r="305" spans="1:11" ht="12.95" customHeight="1" x14ac:dyDescent="0.25">
      <c r="A305" s="77" t="s">
        <v>137</v>
      </c>
      <c r="B305" s="77"/>
      <c r="C305" s="77" t="s">
        <v>678</v>
      </c>
      <c r="D305" s="78">
        <v>162403.51999999999</v>
      </c>
      <c r="E305" s="79">
        <v>70.596130000000002</v>
      </c>
      <c r="F305" s="80">
        <v>120475.56</v>
      </c>
      <c r="G305" s="80">
        <v>114650.6</v>
      </c>
      <c r="H305" s="108">
        <v>4.3039518606756752E-4</v>
      </c>
      <c r="J305" t="s">
        <v>1216</v>
      </c>
      <c r="K305" s="111" t="s">
        <v>51</v>
      </c>
    </row>
    <row r="306" spans="1:11" ht="12.95" customHeight="1" x14ac:dyDescent="0.25">
      <c r="A306" s="77" t="s">
        <v>405</v>
      </c>
      <c r="B306" s="77"/>
      <c r="C306" s="77" t="s">
        <v>673</v>
      </c>
      <c r="D306" s="78">
        <v>106000.32000000001</v>
      </c>
      <c r="E306" s="79">
        <v>107.28168599999999</v>
      </c>
      <c r="F306" s="80">
        <v>107921.2</v>
      </c>
      <c r="G306" s="80">
        <v>113718.93</v>
      </c>
      <c r="H306" s="108">
        <v>4.2689772261771575E-4</v>
      </c>
      <c r="J306" t="s">
        <v>1217</v>
      </c>
      <c r="K306" s="111" t="s">
        <v>51</v>
      </c>
    </row>
    <row r="307" spans="1:11" ht="12.95" customHeight="1" x14ac:dyDescent="0.25">
      <c r="A307" s="77" t="s">
        <v>301</v>
      </c>
      <c r="B307" s="77"/>
      <c r="C307" s="77" t="s">
        <v>739</v>
      </c>
      <c r="D307" s="78">
        <v>109797.6298</v>
      </c>
      <c r="E307" s="79">
        <v>103.412578</v>
      </c>
      <c r="F307" s="80">
        <v>105601.02</v>
      </c>
      <c r="G307" s="80">
        <v>113544.56</v>
      </c>
      <c r="H307" s="108">
        <v>4.2624314245333285E-4</v>
      </c>
      <c r="J307" t="s">
        <v>1218</v>
      </c>
      <c r="K307" s="111" t="s">
        <v>51</v>
      </c>
    </row>
    <row r="308" spans="1:11" ht="12.95" customHeight="1" x14ac:dyDescent="0.25">
      <c r="A308" s="77" t="s">
        <v>1219</v>
      </c>
      <c r="B308" s="77"/>
      <c r="C308" s="77" t="s">
        <v>1220</v>
      </c>
      <c r="D308" s="78">
        <v>109193.15</v>
      </c>
      <c r="E308" s="79">
        <v>103.711643</v>
      </c>
      <c r="F308" s="80">
        <v>111368.06</v>
      </c>
      <c r="G308" s="80">
        <v>113246.01</v>
      </c>
      <c r="H308" s="108">
        <v>4.2512239399845799E-4</v>
      </c>
      <c r="J308" t="s">
        <v>1221</v>
      </c>
      <c r="K308" s="111" t="s">
        <v>51</v>
      </c>
    </row>
    <row r="309" spans="1:11" ht="12.95" customHeight="1" x14ac:dyDescent="0.25">
      <c r="A309" s="77" t="s">
        <v>172</v>
      </c>
      <c r="B309" s="77"/>
      <c r="C309" s="77" t="s">
        <v>686</v>
      </c>
      <c r="D309" s="78">
        <v>109488.26</v>
      </c>
      <c r="E309" s="79">
        <v>103.03037999999999</v>
      </c>
      <c r="F309" s="80">
        <v>107631.37</v>
      </c>
      <c r="G309" s="80">
        <v>112806.17</v>
      </c>
      <c r="H309" s="108">
        <v>4.2347124678562213E-4</v>
      </c>
      <c r="J309" t="s">
        <v>1222</v>
      </c>
      <c r="K309" s="111" t="s">
        <v>51</v>
      </c>
    </row>
    <row r="310" spans="1:11" ht="12.95" customHeight="1" x14ac:dyDescent="0.25">
      <c r="A310" s="77" t="s">
        <v>133</v>
      </c>
      <c r="B310" s="77"/>
      <c r="C310" s="77" t="s">
        <v>684</v>
      </c>
      <c r="D310" s="78">
        <v>194606.07</v>
      </c>
      <c r="E310" s="79">
        <v>57.676170999999997</v>
      </c>
      <c r="F310" s="80">
        <v>110082.93</v>
      </c>
      <c r="G310" s="80">
        <v>112241.33</v>
      </c>
      <c r="H310" s="108">
        <v>4.2135085302494053E-4</v>
      </c>
      <c r="J310" t="s">
        <v>1223</v>
      </c>
      <c r="K310" s="111" t="s">
        <v>51</v>
      </c>
    </row>
    <row r="311" spans="1:11" ht="12.95" customHeight="1" x14ac:dyDescent="0.25">
      <c r="A311" s="77" t="s">
        <v>294</v>
      </c>
      <c r="B311" s="77"/>
      <c r="C311" s="77" t="s">
        <v>687</v>
      </c>
      <c r="D311" s="78">
        <v>109861.22</v>
      </c>
      <c r="E311" s="79">
        <v>102.1614</v>
      </c>
      <c r="F311" s="80">
        <v>106256.91</v>
      </c>
      <c r="G311" s="80">
        <v>112235.76</v>
      </c>
      <c r="H311" s="108">
        <v>4.2132994339876852E-4</v>
      </c>
      <c r="J311" t="s">
        <v>1224</v>
      </c>
      <c r="K311" s="111" t="s">
        <v>51</v>
      </c>
    </row>
    <row r="312" spans="1:11" ht="12.95" customHeight="1" x14ac:dyDescent="0.25">
      <c r="A312" s="77" t="s">
        <v>176</v>
      </c>
      <c r="B312" s="77"/>
      <c r="C312" s="77" t="s">
        <v>688</v>
      </c>
      <c r="D312" s="78">
        <v>203988.62</v>
      </c>
      <c r="E312" s="79">
        <v>54.496701999999999</v>
      </c>
      <c r="F312" s="80">
        <v>117963.43</v>
      </c>
      <c r="G312" s="80">
        <v>111167.07</v>
      </c>
      <c r="H312" s="108">
        <v>4.1731811065303021E-4</v>
      </c>
      <c r="J312" t="s">
        <v>1225</v>
      </c>
      <c r="K312" s="111" t="s">
        <v>51</v>
      </c>
    </row>
    <row r="313" spans="1:11" ht="12.95" customHeight="1" x14ac:dyDescent="0.25">
      <c r="A313" s="77" t="s">
        <v>181</v>
      </c>
      <c r="B313" s="77"/>
      <c r="C313" s="77" t="s">
        <v>679</v>
      </c>
      <c r="D313" s="78">
        <v>114631.9906</v>
      </c>
      <c r="E313" s="79">
        <v>96.898212999999998</v>
      </c>
      <c r="F313" s="80">
        <v>105473.3</v>
      </c>
      <c r="G313" s="80">
        <v>111076.35</v>
      </c>
      <c r="H313" s="108">
        <v>4.1697755027846566E-4</v>
      </c>
      <c r="J313" t="s">
        <v>1226</v>
      </c>
      <c r="K313" s="111" t="s">
        <v>51</v>
      </c>
    </row>
    <row r="314" spans="1:11" ht="12.95" customHeight="1" x14ac:dyDescent="0.25">
      <c r="A314" s="77" t="s">
        <v>65</v>
      </c>
      <c r="B314" s="77"/>
      <c r="C314" s="77" t="s">
        <v>681</v>
      </c>
      <c r="D314" s="78">
        <v>111633.17</v>
      </c>
      <c r="E314" s="79">
        <v>99.273297999999997</v>
      </c>
      <c r="F314" s="80">
        <v>109650.48</v>
      </c>
      <c r="G314" s="80">
        <v>110821.93</v>
      </c>
      <c r="H314" s="108">
        <v>4.1602246462484223E-4</v>
      </c>
      <c r="J314" t="s">
        <v>1227</v>
      </c>
      <c r="K314" s="111" t="s">
        <v>51</v>
      </c>
    </row>
    <row r="315" spans="1:11" ht="12.95" customHeight="1" x14ac:dyDescent="0.25">
      <c r="A315" s="77" t="s">
        <v>225</v>
      </c>
      <c r="B315" s="77"/>
      <c r="C315" s="77" t="s">
        <v>631</v>
      </c>
      <c r="D315" s="78">
        <v>111643.6093</v>
      </c>
      <c r="E315" s="79">
        <v>97.388869999999997</v>
      </c>
      <c r="F315" s="80">
        <v>111385.28</v>
      </c>
      <c r="G315" s="80">
        <v>108728.45</v>
      </c>
      <c r="H315" s="108">
        <v>4.0816359852096902E-4</v>
      </c>
      <c r="J315" t="s">
        <v>1228</v>
      </c>
      <c r="K315" s="111" t="s">
        <v>51</v>
      </c>
    </row>
    <row r="316" spans="1:11" ht="12.95" customHeight="1" x14ac:dyDescent="0.25">
      <c r="A316" s="77" t="s">
        <v>353</v>
      </c>
      <c r="B316" s="77"/>
      <c r="C316" s="77" t="s">
        <v>680</v>
      </c>
      <c r="D316" s="78">
        <v>183771.74</v>
      </c>
      <c r="E316" s="79">
        <v>57.477558999999999</v>
      </c>
      <c r="F316" s="80">
        <v>110644.08</v>
      </c>
      <c r="G316" s="80">
        <v>105627.51</v>
      </c>
      <c r="H316" s="108">
        <v>3.9652275540035415E-4</v>
      </c>
      <c r="J316" t="s">
        <v>1229</v>
      </c>
      <c r="K316" s="111" t="s">
        <v>51</v>
      </c>
    </row>
    <row r="317" spans="1:11" ht="12.95" customHeight="1" x14ac:dyDescent="0.25">
      <c r="A317" s="77" t="s">
        <v>130</v>
      </c>
      <c r="B317" s="77"/>
      <c r="C317" s="77" t="s">
        <v>685</v>
      </c>
      <c r="D317" s="78">
        <v>99555.45</v>
      </c>
      <c r="E317" s="79">
        <v>105.924668</v>
      </c>
      <c r="F317" s="80">
        <v>100009.17</v>
      </c>
      <c r="G317" s="80">
        <v>105453.78</v>
      </c>
      <c r="H317" s="108">
        <v>3.9587057777829622E-4</v>
      </c>
      <c r="J317" t="s">
        <v>1230</v>
      </c>
      <c r="K317" s="111" t="s">
        <v>51</v>
      </c>
    </row>
    <row r="318" spans="1:11" ht="12.95" customHeight="1" x14ac:dyDescent="0.25">
      <c r="A318" s="77" t="s">
        <v>229</v>
      </c>
      <c r="B318" s="77"/>
      <c r="C318" s="77" t="s">
        <v>694</v>
      </c>
      <c r="D318" s="78">
        <v>101658.15</v>
      </c>
      <c r="E318" s="79">
        <v>102.567143</v>
      </c>
      <c r="F318" s="80">
        <v>102252.24</v>
      </c>
      <c r="G318" s="80">
        <v>104267.86</v>
      </c>
      <c r="H318" s="108">
        <v>3.9141866685012621E-4</v>
      </c>
      <c r="J318" t="s">
        <v>1231</v>
      </c>
      <c r="K318" s="111" t="s">
        <v>51</v>
      </c>
    </row>
    <row r="319" spans="1:11" ht="12.95" customHeight="1" x14ac:dyDescent="0.25">
      <c r="A319" s="77" t="s">
        <v>177</v>
      </c>
      <c r="B319" s="77"/>
      <c r="C319" s="77" t="s">
        <v>617</v>
      </c>
      <c r="D319" s="78">
        <v>141792.53049999999</v>
      </c>
      <c r="E319" s="79">
        <v>73.254620000000003</v>
      </c>
      <c r="F319" s="80">
        <v>95491.520000000004</v>
      </c>
      <c r="G319" s="80">
        <v>103869.58</v>
      </c>
      <c r="H319" s="108">
        <v>3.8992353472951812E-4</v>
      </c>
      <c r="J319" t="s">
        <v>1232</v>
      </c>
      <c r="K319" s="111" t="s">
        <v>51</v>
      </c>
    </row>
    <row r="320" spans="1:11" ht="12.95" customHeight="1" x14ac:dyDescent="0.25">
      <c r="A320" s="77" t="s">
        <v>78</v>
      </c>
      <c r="B320" s="77"/>
      <c r="C320" s="77" t="s">
        <v>692</v>
      </c>
      <c r="D320" s="78">
        <v>103024.19</v>
      </c>
      <c r="E320" s="79">
        <v>100.314266</v>
      </c>
      <c r="F320" s="80">
        <v>101233.82</v>
      </c>
      <c r="G320" s="80">
        <v>103347.96</v>
      </c>
      <c r="H320" s="108">
        <v>3.8796538765521965E-4</v>
      </c>
      <c r="J320" t="s">
        <v>1233</v>
      </c>
      <c r="K320" s="111" t="s">
        <v>51</v>
      </c>
    </row>
    <row r="321" spans="1:11" ht="12.95" customHeight="1" x14ac:dyDescent="0.25">
      <c r="A321" s="77" t="s">
        <v>226</v>
      </c>
      <c r="B321" s="77"/>
      <c r="C321" s="77" t="s">
        <v>695</v>
      </c>
      <c r="D321" s="78">
        <v>153608.44</v>
      </c>
      <c r="E321" s="79">
        <v>65.304029</v>
      </c>
      <c r="F321" s="80">
        <v>109477.99</v>
      </c>
      <c r="G321" s="80">
        <v>100312.5</v>
      </c>
      <c r="H321" s="108">
        <v>3.765703546462283E-4</v>
      </c>
      <c r="J321" t="s">
        <v>1234</v>
      </c>
      <c r="K321" s="111" t="s">
        <v>51</v>
      </c>
    </row>
    <row r="322" spans="1:11" ht="12.95" customHeight="1" x14ac:dyDescent="0.25">
      <c r="A322" s="77" t="s">
        <v>689</v>
      </c>
      <c r="B322" s="77"/>
      <c r="C322" s="77" t="s">
        <v>690</v>
      </c>
      <c r="D322" s="78">
        <v>105130.7</v>
      </c>
      <c r="E322" s="79">
        <v>94.005832999999996</v>
      </c>
      <c r="F322" s="80">
        <v>96819.31</v>
      </c>
      <c r="G322" s="80">
        <v>98828.99</v>
      </c>
      <c r="H322" s="108">
        <v>3.7100129907667096E-4</v>
      </c>
      <c r="J322" t="s">
        <v>1235</v>
      </c>
      <c r="K322" s="111" t="s">
        <v>51</v>
      </c>
    </row>
    <row r="323" spans="1:11" ht="12.95" customHeight="1" x14ac:dyDescent="0.25">
      <c r="A323" s="77" t="s">
        <v>295</v>
      </c>
      <c r="B323" s="77"/>
      <c r="C323" s="77" t="s">
        <v>698</v>
      </c>
      <c r="D323" s="78">
        <v>144289.91</v>
      </c>
      <c r="E323" s="79">
        <v>68.253123000000002</v>
      </c>
      <c r="F323" s="80">
        <v>99978.7</v>
      </c>
      <c r="G323" s="80">
        <v>98482.37</v>
      </c>
      <c r="H323" s="108">
        <v>3.6970009716935653E-4</v>
      </c>
      <c r="J323" t="s">
        <v>1236</v>
      </c>
      <c r="K323" s="111" t="s">
        <v>51</v>
      </c>
    </row>
    <row r="324" spans="1:11" ht="12.95" customHeight="1" x14ac:dyDescent="0.25">
      <c r="A324" s="77" t="s">
        <v>667</v>
      </c>
      <c r="B324" s="77"/>
      <c r="C324" s="77" t="s">
        <v>668</v>
      </c>
      <c r="D324" s="78">
        <v>94551.21</v>
      </c>
      <c r="E324" s="79">
        <v>102.409678</v>
      </c>
      <c r="F324" s="80">
        <v>94961.3</v>
      </c>
      <c r="G324" s="80">
        <v>96829.59</v>
      </c>
      <c r="H324" s="108">
        <v>3.6349560669456831E-4</v>
      </c>
      <c r="J324" t="s">
        <v>1237</v>
      </c>
      <c r="K324" s="111" t="s">
        <v>51</v>
      </c>
    </row>
    <row r="325" spans="1:11" ht="12.95" customHeight="1" x14ac:dyDescent="0.25">
      <c r="A325" s="77" t="s">
        <v>131</v>
      </c>
      <c r="B325" s="77"/>
      <c r="C325" s="77" t="s">
        <v>700</v>
      </c>
      <c r="D325" s="78">
        <v>154119.54999999999</v>
      </c>
      <c r="E325" s="79">
        <v>62.624482</v>
      </c>
      <c r="F325" s="80">
        <v>119759.25</v>
      </c>
      <c r="G325" s="80">
        <v>96516.57</v>
      </c>
      <c r="H325" s="108">
        <v>3.623205382593149E-4</v>
      </c>
      <c r="J325" t="s">
        <v>1238</v>
      </c>
      <c r="K325" s="111" t="s">
        <v>51</v>
      </c>
    </row>
    <row r="326" spans="1:11" ht="12.95" customHeight="1" x14ac:dyDescent="0.25">
      <c r="A326" s="77" t="s">
        <v>67</v>
      </c>
      <c r="B326" s="77"/>
      <c r="C326" s="77" t="s">
        <v>696</v>
      </c>
      <c r="D326" s="78">
        <v>93914.6</v>
      </c>
      <c r="E326" s="79">
        <v>102.12810399999999</v>
      </c>
      <c r="F326" s="80">
        <v>91057.85</v>
      </c>
      <c r="G326" s="80">
        <v>95913.2</v>
      </c>
      <c r="H326" s="108">
        <v>3.6005550394272524E-4</v>
      </c>
      <c r="J326" t="s">
        <v>1239</v>
      </c>
      <c r="K326" s="111" t="s">
        <v>51</v>
      </c>
    </row>
    <row r="327" spans="1:11" ht="12.95" customHeight="1" x14ac:dyDescent="0.25">
      <c r="A327" s="77" t="s">
        <v>76</v>
      </c>
      <c r="B327" s="77"/>
      <c r="C327" s="77" t="s">
        <v>697</v>
      </c>
      <c r="D327" s="78">
        <v>97346.43</v>
      </c>
      <c r="E327" s="79">
        <v>97.433085000000005</v>
      </c>
      <c r="F327" s="80">
        <v>91287.81</v>
      </c>
      <c r="G327" s="80">
        <v>94847.63</v>
      </c>
      <c r="H327" s="108">
        <v>3.5605538359082114E-4</v>
      </c>
      <c r="J327" t="s">
        <v>1240</v>
      </c>
      <c r="K327" s="111" t="s">
        <v>51</v>
      </c>
    </row>
    <row r="328" spans="1:11" ht="12.95" customHeight="1" x14ac:dyDescent="0.25">
      <c r="A328" s="77" t="s">
        <v>293</v>
      </c>
      <c r="B328" s="77"/>
      <c r="C328" s="77" t="s">
        <v>703</v>
      </c>
      <c r="D328" s="78">
        <v>220966.68</v>
      </c>
      <c r="E328" s="79">
        <v>42.341551000000003</v>
      </c>
      <c r="F328" s="80">
        <v>122187.15</v>
      </c>
      <c r="G328" s="80">
        <v>93560.72</v>
      </c>
      <c r="H328" s="108">
        <v>3.5122435899171556E-4</v>
      </c>
      <c r="J328" t="s">
        <v>1241</v>
      </c>
      <c r="K328" s="111" t="s">
        <v>51</v>
      </c>
    </row>
    <row r="329" spans="1:11" ht="12.95" customHeight="1" x14ac:dyDescent="0.25">
      <c r="A329" s="77" t="s">
        <v>223</v>
      </c>
      <c r="B329" s="77"/>
      <c r="C329" s="77" t="s">
        <v>693</v>
      </c>
      <c r="D329" s="78">
        <v>215882.73</v>
      </c>
      <c r="E329" s="79">
        <v>42.443770000000001</v>
      </c>
      <c r="F329" s="80">
        <v>121567.67</v>
      </c>
      <c r="G329" s="80">
        <v>91628.77</v>
      </c>
      <c r="H329" s="108">
        <v>3.4397187204683052E-4</v>
      </c>
      <c r="J329" t="s">
        <v>1242</v>
      </c>
      <c r="K329" s="111" t="s">
        <v>51</v>
      </c>
    </row>
    <row r="330" spans="1:11" ht="12.95" customHeight="1" x14ac:dyDescent="0.25">
      <c r="A330" s="77" t="s">
        <v>182</v>
      </c>
      <c r="B330" s="77"/>
      <c r="C330" s="77" t="s">
        <v>702</v>
      </c>
      <c r="D330" s="78">
        <v>98370.62</v>
      </c>
      <c r="E330" s="79">
        <v>92.492666999999997</v>
      </c>
      <c r="F330" s="80">
        <v>91458.3</v>
      </c>
      <c r="G330" s="80">
        <v>90985.61</v>
      </c>
      <c r="H330" s="108">
        <v>3.4155746716913067E-4</v>
      </c>
      <c r="J330" t="s">
        <v>1243</v>
      </c>
      <c r="K330" s="111" t="s">
        <v>51</v>
      </c>
    </row>
    <row r="331" spans="1:11" ht="12.95" customHeight="1" x14ac:dyDescent="0.25">
      <c r="A331" s="77" t="s">
        <v>407</v>
      </c>
      <c r="B331" s="77"/>
      <c r="C331" s="77" t="s">
        <v>699</v>
      </c>
      <c r="D331" s="78">
        <v>90294.05</v>
      </c>
      <c r="E331" s="79">
        <v>98.643056000000001</v>
      </c>
      <c r="F331" s="80">
        <v>88099.23</v>
      </c>
      <c r="G331" s="80">
        <v>89068.81</v>
      </c>
      <c r="H331" s="108">
        <v>3.3436185290584451E-4</v>
      </c>
      <c r="J331" t="s">
        <v>1244</v>
      </c>
      <c r="K331" s="111" t="s">
        <v>51</v>
      </c>
    </row>
    <row r="332" spans="1:11" ht="12.95" customHeight="1" x14ac:dyDescent="0.25">
      <c r="A332" s="77" t="s">
        <v>296</v>
      </c>
      <c r="B332" s="77"/>
      <c r="C332" s="77" t="s">
        <v>701</v>
      </c>
      <c r="D332" s="78">
        <v>104963.87</v>
      </c>
      <c r="E332" s="79">
        <v>84.371336999999997</v>
      </c>
      <c r="F332" s="80">
        <v>91442.38</v>
      </c>
      <c r="G332" s="80">
        <v>88559.42</v>
      </c>
      <c r="H332" s="108">
        <v>3.3244961691378727E-4</v>
      </c>
      <c r="J332" t="s">
        <v>1245</v>
      </c>
      <c r="K332" s="111" t="s">
        <v>51</v>
      </c>
    </row>
    <row r="333" spans="1:11" ht="12.95" customHeight="1" x14ac:dyDescent="0.25">
      <c r="A333" s="77" t="s">
        <v>355</v>
      </c>
      <c r="B333" s="77"/>
      <c r="C333" s="77" t="s">
        <v>705</v>
      </c>
      <c r="D333" s="78">
        <v>85000</v>
      </c>
      <c r="E333" s="79">
        <v>102.229365</v>
      </c>
      <c r="F333" s="80">
        <v>81890.5</v>
      </c>
      <c r="G333" s="80">
        <v>86894.96</v>
      </c>
      <c r="H333" s="108">
        <v>3.2620128004156836E-4</v>
      </c>
      <c r="J333" t="s">
        <v>1246</v>
      </c>
      <c r="K333" s="111" t="s">
        <v>56</v>
      </c>
    </row>
    <row r="334" spans="1:11" ht="12.95" customHeight="1" x14ac:dyDescent="0.25">
      <c r="A334" s="77" t="s">
        <v>180</v>
      </c>
      <c r="B334" s="77"/>
      <c r="C334" s="77" t="s">
        <v>706</v>
      </c>
      <c r="D334" s="78">
        <v>90087.44</v>
      </c>
      <c r="E334" s="79">
        <v>96.332584999999995</v>
      </c>
      <c r="F334" s="80">
        <v>81451.3</v>
      </c>
      <c r="G334" s="80">
        <v>86783.56</v>
      </c>
      <c r="H334" s="108">
        <v>3.2578308751812817E-4</v>
      </c>
      <c r="J334" t="s">
        <v>1247</v>
      </c>
      <c r="K334" s="111" t="s">
        <v>51</v>
      </c>
    </row>
    <row r="335" spans="1:11" ht="12.95" customHeight="1" x14ac:dyDescent="0.25">
      <c r="A335" s="77" t="s">
        <v>134</v>
      </c>
      <c r="B335" s="77"/>
      <c r="C335" s="77" t="s">
        <v>708</v>
      </c>
      <c r="D335" s="78">
        <v>81747.990000000005</v>
      </c>
      <c r="E335" s="79">
        <v>99.118718000000001</v>
      </c>
      <c r="F335" s="80">
        <v>81118.78</v>
      </c>
      <c r="G335" s="80">
        <v>81027.56</v>
      </c>
      <c r="H335" s="108">
        <v>3.041752224829263E-4</v>
      </c>
      <c r="J335" t="s">
        <v>1248</v>
      </c>
      <c r="K335" s="111" t="s">
        <v>51</v>
      </c>
    </row>
    <row r="336" spans="1:11" ht="12.95" customHeight="1" x14ac:dyDescent="0.25">
      <c r="A336" s="77" t="s">
        <v>228</v>
      </c>
      <c r="B336" s="77"/>
      <c r="C336" s="77" t="s">
        <v>707</v>
      </c>
      <c r="D336" s="78">
        <v>83052.17</v>
      </c>
      <c r="E336" s="79">
        <v>96.384525999999994</v>
      </c>
      <c r="F336" s="80">
        <v>80115.28</v>
      </c>
      <c r="G336" s="80">
        <v>80049.440000000002</v>
      </c>
      <c r="H336" s="108">
        <v>3.0050338701589511E-4</v>
      </c>
      <c r="J336" t="s">
        <v>1249</v>
      </c>
      <c r="K336" s="111" t="s">
        <v>51</v>
      </c>
    </row>
    <row r="337" spans="1:11" ht="12.95" customHeight="1" x14ac:dyDescent="0.25">
      <c r="A337" s="77" t="s">
        <v>183</v>
      </c>
      <c r="B337" s="77"/>
      <c r="C337" s="77" t="s">
        <v>710</v>
      </c>
      <c r="D337" s="78">
        <v>78666.759999999995</v>
      </c>
      <c r="E337" s="79">
        <v>100.586741</v>
      </c>
      <c r="F337" s="80">
        <v>78307.990000000005</v>
      </c>
      <c r="G337" s="80">
        <v>79128.33</v>
      </c>
      <c r="H337" s="108">
        <v>2.9704556551440539E-4</v>
      </c>
      <c r="J337" t="s">
        <v>1250</v>
      </c>
      <c r="K337" s="111" t="s">
        <v>51</v>
      </c>
    </row>
    <row r="338" spans="1:11" ht="12.95" customHeight="1" x14ac:dyDescent="0.25">
      <c r="A338" s="77" t="s">
        <v>230</v>
      </c>
      <c r="B338" s="77"/>
      <c r="C338" s="77" t="s">
        <v>709</v>
      </c>
      <c r="D338" s="78">
        <v>77167.400200000004</v>
      </c>
      <c r="E338" s="79">
        <v>100.139644</v>
      </c>
      <c r="F338" s="80">
        <v>75831.289999999994</v>
      </c>
      <c r="G338" s="80">
        <v>77275.16</v>
      </c>
      <c r="H338" s="108">
        <v>2.9008881651383466E-4</v>
      </c>
      <c r="J338" t="s">
        <v>1251</v>
      </c>
      <c r="K338" s="111" t="s">
        <v>51</v>
      </c>
    </row>
    <row r="339" spans="1:11" ht="12.95" customHeight="1" x14ac:dyDescent="0.25">
      <c r="A339" s="77" t="s">
        <v>138</v>
      </c>
      <c r="B339" s="77"/>
      <c r="C339" s="77" t="s">
        <v>711</v>
      </c>
      <c r="D339" s="78">
        <v>73969.240000000005</v>
      </c>
      <c r="E339" s="79">
        <v>104.165853</v>
      </c>
      <c r="F339" s="80">
        <v>71523.63</v>
      </c>
      <c r="G339" s="80">
        <v>77050.69</v>
      </c>
      <c r="H339" s="108">
        <v>2.8924616233307515E-4</v>
      </c>
      <c r="J339" t="s">
        <v>1252</v>
      </c>
      <c r="K339" s="111" t="s">
        <v>51</v>
      </c>
    </row>
    <row r="340" spans="1:11" ht="12.95" customHeight="1" x14ac:dyDescent="0.25">
      <c r="A340" s="77" t="s">
        <v>141</v>
      </c>
      <c r="B340" s="77"/>
      <c r="C340" s="77" t="s">
        <v>714</v>
      </c>
      <c r="D340" s="78">
        <v>65665.61</v>
      </c>
      <c r="E340" s="79">
        <v>103.700613</v>
      </c>
      <c r="F340" s="80">
        <v>63605.02</v>
      </c>
      <c r="G340" s="80">
        <v>68095.64</v>
      </c>
      <c r="H340" s="108">
        <v>2.5562915194678518E-4</v>
      </c>
      <c r="J340" t="s">
        <v>1253</v>
      </c>
      <c r="K340" s="111" t="s">
        <v>51</v>
      </c>
    </row>
    <row r="341" spans="1:11" ht="12.95" customHeight="1" x14ac:dyDescent="0.25">
      <c r="A341" s="77" t="s">
        <v>298</v>
      </c>
      <c r="B341" s="77"/>
      <c r="C341" s="77" t="s">
        <v>713</v>
      </c>
      <c r="D341" s="78">
        <v>61750.79</v>
      </c>
      <c r="E341" s="79">
        <v>108.197434</v>
      </c>
      <c r="F341" s="80">
        <v>62524.82</v>
      </c>
      <c r="G341" s="80">
        <v>66812.77</v>
      </c>
      <c r="H341" s="108">
        <v>2.5081329339610603E-4</v>
      </c>
      <c r="J341" t="s">
        <v>1254</v>
      </c>
      <c r="K341" s="111" t="s">
        <v>51</v>
      </c>
    </row>
    <row r="342" spans="1:11" ht="12.95" customHeight="1" x14ac:dyDescent="0.25">
      <c r="A342" s="77" t="s">
        <v>299</v>
      </c>
      <c r="B342" s="77"/>
      <c r="C342" s="77" t="s">
        <v>715</v>
      </c>
      <c r="D342" s="78">
        <v>69053.22</v>
      </c>
      <c r="E342" s="79">
        <v>96.216035000000005</v>
      </c>
      <c r="F342" s="80">
        <v>66693.77</v>
      </c>
      <c r="G342" s="80">
        <v>66440.27</v>
      </c>
      <c r="H342" s="108">
        <v>2.4941493868352565E-4</v>
      </c>
      <c r="J342" t="s">
        <v>1255</v>
      </c>
      <c r="K342" s="111" t="s">
        <v>51</v>
      </c>
    </row>
    <row r="343" spans="1:11" ht="12.95" customHeight="1" x14ac:dyDescent="0.25">
      <c r="A343" s="77" t="s">
        <v>82</v>
      </c>
      <c r="B343" s="77"/>
      <c r="C343" s="77" t="s">
        <v>716</v>
      </c>
      <c r="D343" s="78">
        <v>113485.03</v>
      </c>
      <c r="E343" s="79">
        <v>57.975664000000002</v>
      </c>
      <c r="F343" s="80">
        <v>67072.87</v>
      </c>
      <c r="G343" s="80">
        <v>65793.7</v>
      </c>
      <c r="H343" s="108">
        <v>2.4698773276000052E-4</v>
      </c>
      <c r="J343" t="s">
        <v>1256</v>
      </c>
      <c r="K343" s="111" t="s">
        <v>51</v>
      </c>
    </row>
    <row r="344" spans="1:11" ht="12.95" customHeight="1" x14ac:dyDescent="0.25">
      <c r="A344" s="77" t="s">
        <v>74</v>
      </c>
      <c r="B344" s="77"/>
      <c r="C344" s="77" t="s">
        <v>717</v>
      </c>
      <c r="D344" s="78">
        <v>62783.9</v>
      </c>
      <c r="E344" s="79">
        <v>102.585424</v>
      </c>
      <c r="F344" s="80">
        <v>62569.95</v>
      </c>
      <c r="G344" s="80">
        <v>64407.13</v>
      </c>
      <c r="H344" s="108">
        <v>2.4178258727322846E-4</v>
      </c>
      <c r="J344" t="s">
        <v>1257</v>
      </c>
      <c r="K344" s="111" t="s">
        <v>51</v>
      </c>
    </row>
    <row r="345" spans="1:11" ht="12.95" customHeight="1" x14ac:dyDescent="0.25">
      <c r="A345" s="77" t="s">
        <v>231</v>
      </c>
      <c r="B345" s="77"/>
      <c r="C345" s="77" t="s">
        <v>719</v>
      </c>
      <c r="D345" s="78">
        <v>62259.03</v>
      </c>
      <c r="E345" s="79">
        <v>103.06103400000001</v>
      </c>
      <c r="F345" s="80">
        <v>61118.82</v>
      </c>
      <c r="G345" s="80">
        <v>64164.800000000003</v>
      </c>
      <c r="H345" s="108">
        <v>2.4087288714571276E-4</v>
      </c>
      <c r="J345" t="s">
        <v>1258</v>
      </c>
      <c r="K345" s="111" t="s">
        <v>51</v>
      </c>
    </row>
    <row r="346" spans="1:11" ht="12.95" customHeight="1" x14ac:dyDescent="0.25">
      <c r="A346" s="77" t="s">
        <v>356</v>
      </c>
      <c r="B346" s="77"/>
      <c r="C346" s="77" t="s">
        <v>715</v>
      </c>
      <c r="D346" s="78">
        <v>65339.389199999998</v>
      </c>
      <c r="E346" s="79">
        <v>97.849292000000005</v>
      </c>
      <c r="F346" s="80">
        <v>53141.3</v>
      </c>
      <c r="G346" s="80">
        <v>63934.13</v>
      </c>
      <c r="H346" s="108">
        <v>2.4000695833618007E-4</v>
      </c>
      <c r="J346" t="s">
        <v>1259</v>
      </c>
      <c r="K346" s="111" t="s">
        <v>51</v>
      </c>
    </row>
    <row r="347" spans="1:11" ht="12.95" customHeight="1" x14ac:dyDescent="0.25">
      <c r="A347" s="77" t="s">
        <v>80</v>
      </c>
      <c r="B347" s="77"/>
      <c r="C347" s="77" t="s">
        <v>500</v>
      </c>
      <c r="D347" s="78">
        <v>99243.69</v>
      </c>
      <c r="E347" s="79">
        <v>63.573523000000002</v>
      </c>
      <c r="F347" s="80">
        <v>66613.179999999993</v>
      </c>
      <c r="G347" s="80">
        <v>63092.71</v>
      </c>
      <c r="H347" s="108">
        <v>2.3684829089387302E-4</v>
      </c>
      <c r="J347" t="s">
        <v>1260</v>
      </c>
      <c r="K347" s="111" t="s">
        <v>51</v>
      </c>
    </row>
    <row r="348" spans="1:11" ht="12.95" customHeight="1" x14ac:dyDescent="0.25">
      <c r="A348" s="77" t="s">
        <v>77</v>
      </c>
      <c r="B348" s="77"/>
      <c r="C348" s="77" t="s">
        <v>458</v>
      </c>
      <c r="D348" s="78">
        <v>54529.26</v>
      </c>
      <c r="E348" s="79">
        <v>102.253579</v>
      </c>
      <c r="F348" s="80">
        <v>52046.36</v>
      </c>
      <c r="G348" s="80">
        <v>55758.12</v>
      </c>
      <c r="H348" s="108">
        <v>2.0931444259496032E-4</v>
      </c>
      <c r="J348" t="s">
        <v>1261</v>
      </c>
      <c r="K348" s="111" t="s">
        <v>51</v>
      </c>
    </row>
    <row r="349" spans="1:11" ht="12.95" customHeight="1" x14ac:dyDescent="0.25">
      <c r="A349" s="77" t="s">
        <v>292</v>
      </c>
      <c r="B349" s="77"/>
      <c r="C349" s="77" t="s">
        <v>691</v>
      </c>
      <c r="D349" s="78">
        <v>192383.99</v>
      </c>
      <c r="E349" s="79">
        <v>28.180551999999999</v>
      </c>
      <c r="F349" s="80">
        <v>105672.32000000001</v>
      </c>
      <c r="G349" s="80">
        <v>54214.87</v>
      </c>
      <c r="H349" s="108">
        <v>2.0352112471525648E-4</v>
      </c>
      <c r="J349" t="s">
        <v>1262</v>
      </c>
      <c r="K349" s="111" t="s">
        <v>51</v>
      </c>
    </row>
    <row r="350" spans="1:11" ht="12.95" customHeight="1" x14ac:dyDescent="0.25">
      <c r="A350" s="77" t="s">
        <v>135</v>
      </c>
      <c r="B350" s="77"/>
      <c r="C350" s="77" t="s">
        <v>720</v>
      </c>
      <c r="D350" s="78">
        <v>54276.88</v>
      </c>
      <c r="E350" s="79">
        <v>99.459216999999995</v>
      </c>
      <c r="F350" s="80">
        <v>53601</v>
      </c>
      <c r="G350" s="80">
        <v>53983.360000000001</v>
      </c>
      <c r="H350" s="108">
        <v>2.0265204256892229E-4</v>
      </c>
      <c r="J350" t="s">
        <v>1263</v>
      </c>
      <c r="K350" s="111" t="s">
        <v>51</v>
      </c>
    </row>
    <row r="351" spans="1:11" ht="12.95" customHeight="1" x14ac:dyDescent="0.25">
      <c r="A351" s="77" t="s">
        <v>83</v>
      </c>
      <c r="B351" s="77"/>
      <c r="C351" s="77" t="s">
        <v>721</v>
      </c>
      <c r="D351" s="78">
        <v>53190.879999999997</v>
      </c>
      <c r="E351" s="79">
        <v>100.70344799999999</v>
      </c>
      <c r="F351" s="80">
        <v>51718.79</v>
      </c>
      <c r="G351" s="80">
        <v>53565.05</v>
      </c>
      <c r="H351" s="108">
        <v>2.0108171838148739E-4</v>
      </c>
      <c r="J351" t="s">
        <v>1264</v>
      </c>
      <c r="K351" s="111" t="s">
        <v>51</v>
      </c>
    </row>
    <row r="352" spans="1:11" ht="12.95" customHeight="1" x14ac:dyDescent="0.25">
      <c r="A352" s="77" t="s">
        <v>142</v>
      </c>
      <c r="B352" s="77"/>
      <c r="C352" s="77" t="s">
        <v>723</v>
      </c>
      <c r="D352" s="78">
        <v>50320.6</v>
      </c>
      <c r="E352" s="79">
        <v>102.895236</v>
      </c>
      <c r="F352" s="80">
        <v>50523.16</v>
      </c>
      <c r="G352" s="80">
        <v>51777.5</v>
      </c>
      <c r="H352" s="108">
        <v>1.9437130504867375E-4</v>
      </c>
      <c r="J352" t="s">
        <v>1265</v>
      </c>
      <c r="K352" s="111" t="s">
        <v>51</v>
      </c>
    </row>
    <row r="353" spans="1:11" ht="12.95" customHeight="1" x14ac:dyDescent="0.25">
      <c r="A353" s="77" t="s">
        <v>94</v>
      </c>
      <c r="B353" s="77"/>
      <c r="C353" s="77" t="s">
        <v>757</v>
      </c>
      <c r="D353" s="78">
        <v>49012.18</v>
      </c>
      <c r="E353" s="79">
        <v>102.491136</v>
      </c>
      <c r="F353" s="80">
        <v>47918.67</v>
      </c>
      <c r="G353" s="80">
        <v>50233.14</v>
      </c>
      <c r="H353" s="108">
        <v>1.8857382025962505E-4</v>
      </c>
      <c r="J353" t="s">
        <v>1266</v>
      </c>
      <c r="K353" s="111" t="s">
        <v>51</v>
      </c>
    </row>
    <row r="354" spans="1:11" ht="12.95" customHeight="1" x14ac:dyDescent="0.25">
      <c r="A354" s="77" t="s">
        <v>408</v>
      </c>
      <c r="B354" s="77"/>
      <c r="C354" s="77" t="s">
        <v>726</v>
      </c>
      <c r="D354" s="78">
        <v>49243.040000000001</v>
      </c>
      <c r="E354" s="79">
        <v>100.452653</v>
      </c>
      <c r="F354" s="80">
        <v>49361.19</v>
      </c>
      <c r="G354" s="80">
        <v>49465.94</v>
      </c>
      <c r="H354" s="108">
        <v>1.8569377264756687E-4</v>
      </c>
      <c r="J354" t="s">
        <v>1267</v>
      </c>
      <c r="K354" s="111" t="s">
        <v>51</v>
      </c>
    </row>
    <row r="355" spans="1:11" ht="12.95" customHeight="1" x14ac:dyDescent="0.25">
      <c r="A355" s="77" t="s">
        <v>300</v>
      </c>
      <c r="B355" s="77"/>
      <c r="C355" s="77" t="s">
        <v>722</v>
      </c>
      <c r="D355" s="78">
        <v>61488.14</v>
      </c>
      <c r="E355" s="79">
        <v>79.465193999999997</v>
      </c>
      <c r="F355" s="80">
        <v>51688.73</v>
      </c>
      <c r="G355" s="80">
        <v>48861.67</v>
      </c>
      <c r="H355" s="108">
        <v>1.8342535975583276E-4</v>
      </c>
      <c r="J355" t="s">
        <v>1268</v>
      </c>
      <c r="K355" s="111" t="s">
        <v>51</v>
      </c>
    </row>
    <row r="356" spans="1:11" ht="12.95" customHeight="1" x14ac:dyDescent="0.25">
      <c r="A356" s="77" t="s">
        <v>81</v>
      </c>
      <c r="B356" s="77"/>
      <c r="C356" s="77" t="s">
        <v>724</v>
      </c>
      <c r="D356" s="78">
        <v>48987.75</v>
      </c>
      <c r="E356" s="79">
        <v>99.504671999999999</v>
      </c>
      <c r="F356" s="80">
        <v>48890.9</v>
      </c>
      <c r="G356" s="80">
        <v>48745.1</v>
      </c>
      <c r="H356" s="108">
        <v>1.8298775919517373E-4</v>
      </c>
      <c r="J356" t="s">
        <v>1269</v>
      </c>
      <c r="K356" s="111" t="s">
        <v>51</v>
      </c>
    </row>
    <row r="357" spans="1:11" ht="12.95" customHeight="1" x14ac:dyDescent="0.25">
      <c r="A357" s="77" t="s">
        <v>79</v>
      </c>
      <c r="B357" s="77"/>
      <c r="C357" s="77" t="s">
        <v>725</v>
      </c>
      <c r="D357" s="78">
        <v>47350.96</v>
      </c>
      <c r="E357" s="79">
        <v>98.401573999999997</v>
      </c>
      <c r="F357" s="80">
        <v>44303.37</v>
      </c>
      <c r="G357" s="80">
        <v>46594.09</v>
      </c>
      <c r="H357" s="108">
        <v>1.7491292706011991E-4</v>
      </c>
      <c r="J357" t="s">
        <v>1270</v>
      </c>
      <c r="K357" s="111" t="s">
        <v>51</v>
      </c>
    </row>
    <row r="358" spans="1:11" ht="12.95" customHeight="1" x14ac:dyDescent="0.25">
      <c r="A358" s="77" t="s">
        <v>139</v>
      </c>
      <c r="B358" s="77"/>
      <c r="C358" s="77" t="s">
        <v>727</v>
      </c>
      <c r="D358" s="78">
        <v>45539.39</v>
      </c>
      <c r="E358" s="79">
        <v>101.354849</v>
      </c>
      <c r="F358" s="80">
        <v>41922.15</v>
      </c>
      <c r="G358" s="80">
        <v>46156.38</v>
      </c>
      <c r="H358" s="108">
        <v>1.7326977580845934E-4</v>
      </c>
      <c r="J358" t="s">
        <v>1271</v>
      </c>
      <c r="K358" s="111" t="s">
        <v>51</v>
      </c>
    </row>
    <row r="359" spans="1:11" ht="12.95" customHeight="1" x14ac:dyDescent="0.25">
      <c r="A359" s="77" t="s">
        <v>187</v>
      </c>
      <c r="B359" s="77"/>
      <c r="C359" s="77" t="s">
        <v>730</v>
      </c>
      <c r="D359" s="78">
        <v>44563.29</v>
      </c>
      <c r="E359" s="79">
        <v>103.553104</v>
      </c>
      <c r="F359" s="80">
        <v>43785.09</v>
      </c>
      <c r="G359" s="80">
        <v>46146.67</v>
      </c>
      <c r="H359" s="108">
        <v>1.732333247366227E-4</v>
      </c>
      <c r="J359" t="s">
        <v>1272</v>
      </c>
      <c r="K359" s="111" t="s">
        <v>51</v>
      </c>
    </row>
    <row r="360" spans="1:11" ht="12.95" customHeight="1" x14ac:dyDescent="0.25">
      <c r="A360" s="77" t="s">
        <v>728</v>
      </c>
      <c r="B360" s="77"/>
      <c r="C360" s="77" t="s">
        <v>729</v>
      </c>
      <c r="D360" s="78">
        <v>685659.12</v>
      </c>
      <c r="E360" s="79">
        <v>6.62256</v>
      </c>
      <c r="F360" s="80">
        <v>46238.94</v>
      </c>
      <c r="G360" s="80">
        <v>45408.19</v>
      </c>
      <c r="H360" s="108">
        <v>1.7046109121139757E-4</v>
      </c>
      <c r="J360" t="s">
        <v>1273</v>
      </c>
      <c r="K360" s="111" t="s">
        <v>51</v>
      </c>
    </row>
    <row r="361" spans="1:11" ht="12.95" customHeight="1" x14ac:dyDescent="0.25">
      <c r="A361" s="77" t="s">
        <v>143</v>
      </c>
      <c r="B361" s="77"/>
      <c r="C361" s="77" t="s">
        <v>731</v>
      </c>
      <c r="D361" s="78">
        <v>42131.89</v>
      </c>
      <c r="E361" s="79">
        <v>100.563991</v>
      </c>
      <c r="F361" s="80">
        <v>42131.5</v>
      </c>
      <c r="G361" s="80">
        <v>42369.51</v>
      </c>
      <c r="H361" s="108">
        <v>1.5905397041133376E-4</v>
      </c>
      <c r="J361" t="s">
        <v>1274</v>
      </c>
      <c r="K361" s="111" t="s">
        <v>51</v>
      </c>
    </row>
    <row r="362" spans="1:11" ht="12.95" customHeight="1" x14ac:dyDescent="0.25">
      <c r="A362" s="77" t="s">
        <v>357</v>
      </c>
      <c r="B362" s="77"/>
      <c r="C362" s="77" t="s">
        <v>732</v>
      </c>
      <c r="D362" s="78">
        <v>39401.94</v>
      </c>
      <c r="E362" s="79">
        <v>103.91800499999999</v>
      </c>
      <c r="F362" s="80">
        <v>37533.699999999997</v>
      </c>
      <c r="G362" s="80">
        <v>40945.71</v>
      </c>
      <c r="H362" s="108">
        <v>1.5370906453275132E-4</v>
      </c>
      <c r="J362" t="s">
        <v>1275</v>
      </c>
      <c r="K362" s="111" t="s">
        <v>51</v>
      </c>
    </row>
    <row r="363" spans="1:11" ht="12.95" customHeight="1" x14ac:dyDescent="0.25">
      <c r="A363" s="77" t="s">
        <v>221</v>
      </c>
      <c r="B363" s="77"/>
      <c r="C363" s="77" t="s">
        <v>718</v>
      </c>
      <c r="D363" s="78">
        <v>40959.51</v>
      </c>
      <c r="E363" s="79">
        <v>99.941332000000003</v>
      </c>
      <c r="F363" s="80">
        <v>40582.71</v>
      </c>
      <c r="G363" s="80">
        <v>40935.480000000003</v>
      </c>
      <c r="H363" s="108">
        <v>1.5367066139527564E-4</v>
      </c>
      <c r="J363" t="s">
        <v>1276</v>
      </c>
      <c r="K363" s="111" t="s">
        <v>51</v>
      </c>
    </row>
    <row r="364" spans="1:11" ht="12.95" customHeight="1" x14ac:dyDescent="0.25">
      <c r="A364" s="77" t="s">
        <v>188</v>
      </c>
      <c r="B364" s="77"/>
      <c r="C364" s="77" t="s">
        <v>735</v>
      </c>
      <c r="D364" s="78">
        <v>37734.449999999997</v>
      </c>
      <c r="E364" s="79">
        <v>106.24978</v>
      </c>
      <c r="F364" s="80">
        <v>37861.56</v>
      </c>
      <c r="G364" s="80">
        <v>40092.769999999997</v>
      </c>
      <c r="H364" s="108">
        <v>1.5050715132859476E-4</v>
      </c>
      <c r="J364" t="s">
        <v>1277</v>
      </c>
      <c r="K364" s="111" t="s">
        <v>51</v>
      </c>
    </row>
    <row r="365" spans="1:11" ht="12.95" customHeight="1" x14ac:dyDescent="0.25">
      <c r="A365" s="77" t="s">
        <v>86</v>
      </c>
      <c r="B365" s="77"/>
      <c r="C365" s="77" t="s">
        <v>734</v>
      </c>
      <c r="D365" s="78">
        <v>38363.910000000003</v>
      </c>
      <c r="E365" s="79">
        <v>102.520572</v>
      </c>
      <c r="F365" s="80">
        <v>37385.370000000003</v>
      </c>
      <c r="G365" s="80">
        <v>39330.9</v>
      </c>
      <c r="H365" s="108">
        <v>1.4764711238933673E-4</v>
      </c>
      <c r="J365" t="s">
        <v>1278</v>
      </c>
      <c r="K365" s="111" t="s">
        <v>51</v>
      </c>
    </row>
    <row r="366" spans="1:11" ht="12.95" customHeight="1" x14ac:dyDescent="0.25">
      <c r="A366" s="77" t="s">
        <v>184</v>
      </c>
      <c r="B366" s="77"/>
      <c r="C366" s="77" t="s">
        <v>736</v>
      </c>
      <c r="D366" s="78">
        <v>39247.620199999998</v>
      </c>
      <c r="E366" s="79">
        <v>97.545507000000001</v>
      </c>
      <c r="F366" s="80">
        <v>38724.800000000003</v>
      </c>
      <c r="G366" s="80">
        <v>38284.29</v>
      </c>
      <c r="H366" s="108">
        <v>1.4371816735380988E-4</v>
      </c>
      <c r="J366" t="s">
        <v>1279</v>
      </c>
      <c r="K366" s="111" t="s">
        <v>51</v>
      </c>
    </row>
    <row r="367" spans="1:11" ht="12.95" customHeight="1" x14ac:dyDescent="0.25">
      <c r="A367" s="77" t="s">
        <v>98</v>
      </c>
      <c r="B367" s="77"/>
      <c r="C367" s="77" t="s">
        <v>737</v>
      </c>
      <c r="D367" s="78">
        <v>37174.870000000003</v>
      </c>
      <c r="E367" s="79">
        <v>102.43807200000001</v>
      </c>
      <c r="F367" s="80">
        <v>37056.769999999997</v>
      </c>
      <c r="G367" s="80">
        <v>38081.22</v>
      </c>
      <c r="H367" s="108">
        <v>1.4295584818204156E-4</v>
      </c>
      <c r="J367" t="s">
        <v>1280</v>
      </c>
      <c r="K367" s="111" t="s">
        <v>51</v>
      </c>
    </row>
    <row r="368" spans="1:11" ht="12.95" customHeight="1" x14ac:dyDescent="0.25">
      <c r="A368" s="77" t="s">
        <v>90</v>
      </c>
      <c r="B368" s="77"/>
      <c r="C368" s="77" t="s">
        <v>738</v>
      </c>
      <c r="D368" s="78">
        <v>37471.56</v>
      </c>
      <c r="E368" s="79">
        <v>99.455881000000005</v>
      </c>
      <c r="F368" s="80">
        <v>36317.089999999997</v>
      </c>
      <c r="G368" s="80">
        <v>37267.67</v>
      </c>
      <c r="H368" s="108">
        <v>1.3990180395004215E-4</v>
      </c>
      <c r="J368" t="s">
        <v>1281</v>
      </c>
      <c r="K368" s="111" t="s">
        <v>51</v>
      </c>
    </row>
    <row r="369" spans="1:11" ht="12.95" customHeight="1" x14ac:dyDescent="0.25">
      <c r="A369" s="77" t="s">
        <v>186</v>
      </c>
      <c r="B369" s="77"/>
      <c r="C369" s="77" t="s">
        <v>733</v>
      </c>
      <c r="D369" s="78">
        <v>34838.92</v>
      </c>
      <c r="E369" s="79">
        <v>105.344827</v>
      </c>
      <c r="F369" s="80">
        <v>34377.93</v>
      </c>
      <c r="G369" s="80">
        <v>36701</v>
      </c>
      <c r="H369" s="108">
        <v>1.3777454041990006E-4</v>
      </c>
      <c r="J369" t="s">
        <v>1282</v>
      </c>
      <c r="K369" s="111" t="s">
        <v>51</v>
      </c>
    </row>
    <row r="370" spans="1:11" ht="12.95" customHeight="1" x14ac:dyDescent="0.25">
      <c r="A370" s="77" t="s">
        <v>190</v>
      </c>
      <c r="B370" s="77"/>
      <c r="C370" s="77" t="s">
        <v>741</v>
      </c>
      <c r="D370" s="78">
        <v>31949.83</v>
      </c>
      <c r="E370" s="79">
        <v>100.643259</v>
      </c>
      <c r="F370" s="80">
        <v>31657.3</v>
      </c>
      <c r="G370" s="80">
        <v>32155.35</v>
      </c>
      <c r="H370" s="108">
        <v>1.2071029585817916E-4</v>
      </c>
      <c r="J370" t="s">
        <v>1283</v>
      </c>
      <c r="K370" s="111" t="s">
        <v>51</v>
      </c>
    </row>
    <row r="371" spans="1:11" ht="12.95" customHeight="1" x14ac:dyDescent="0.25">
      <c r="A371" s="77" t="s">
        <v>232</v>
      </c>
      <c r="B371" s="77"/>
      <c r="C371" s="77" t="s">
        <v>740</v>
      </c>
      <c r="D371" s="78">
        <v>30970.480200000002</v>
      </c>
      <c r="E371" s="79">
        <v>99.021131999999994</v>
      </c>
      <c r="F371" s="80">
        <v>30011.99</v>
      </c>
      <c r="G371" s="80">
        <v>30667.32</v>
      </c>
      <c r="H371" s="108">
        <v>1.1512427233345167E-4</v>
      </c>
      <c r="J371" t="s">
        <v>1284</v>
      </c>
      <c r="K371" s="111" t="s">
        <v>51</v>
      </c>
    </row>
    <row r="372" spans="1:11" ht="12.95" customHeight="1" x14ac:dyDescent="0.25">
      <c r="A372" s="77" t="s">
        <v>192</v>
      </c>
      <c r="B372" s="77"/>
      <c r="C372" s="77" t="s">
        <v>744</v>
      </c>
      <c r="D372" s="78">
        <v>28038.37</v>
      </c>
      <c r="E372" s="79">
        <v>98.823825999999997</v>
      </c>
      <c r="F372" s="80">
        <v>27650.51</v>
      </c>
      <c r="G372" s="80">
        <v>27708.59</v>
      </c>
      <c r="H372" s="108">
        <v>1.0401728162539002E-4</v>
      </c>
      <c r="J372" t="s">
        <v>1285</v>
      </c>
      <c r="K372" s="111" t="s">
        <v>51</v>
      </c>
    </row>
    <row r="373" spans="1:11" ht="12.95" customHeight="1" x14ac:dyDescent="0.25">
      <c r="A373" s="77" t="s">
        <v>305</v>
      </c>
      <c r="B373" s="77"/>
      <c r="C373" s="77" t="s">
        <v>743</v>
      </c>
      <c r="D373" s="78">
        <v>27711.270499999999</v>
      </c>
      <c r="E373" s="79">
        <v>96.978014999999999</v>
      </c>
      <c r="F373" s="80">
        <v>27842.080000000002</v>
      </c>
      <c r="G373" s="80">
        <v>26873.84</v>
      </c>
      <c r="H373" s="108">
        <v>1.0088365317887598E-4</v>
      </c>
      <c r="J373" t="s">
        <v>1286</v>
      </c>
      <c r="K373" s="111" t="s">
        <v>51</v>
      </c>
    </row>
    <row r="374" spans="1:11" ht="12.95" customHeight="1" x14ac:dyDescent="0.25">
      <c r="A374" s="77" t="s">
        <v>302</v>
      </c>
      <c r="B374" s="77"/>
      <c r="C374" s="77" t="s">
        <v>747</v>
      </c>
      <c r="D374" s="78">
        <v>25192.49</v>
      </c>
      <c r="E374" s="79">
        <v>102.568146</v>
      </c>
      <c r="F374" s="80">
        <v>24895.3</v>
      </c>
      <c r="G374" s="80">
        <v>25839.47</v>
      </c>
      <c r="H374" s="108">
        <v>9.7000656765314171E-5</v>
      </c>
      <c r="J374" t="s">
        <v>1287</v>
      </c>
      <c r="K374" s="111" t="s">
        <v>51</v>
      </c>
    </row>
    <row r="375" spans="1:11" ht="12.95" customHeight="1" x14ac:dyDescent="0.25">
      <c r="A375" s="77" t="s">
        <v>144</v>
      </c>
      <c r="B375" s="77"/>
      <c r="C375" s="77" t="s">
        <v>745</v>
      </c>
      <c r="D375" s="78">
        <v>24544.33</v>
      </c>
      <c r="E375" s="79">
        <v>100.443483</v>
      </c>
      <c r="F375" s="80">
        <v>24488.92</v>
      </c>
      <c r="G375" s="80">
        <v>24653.18</v>
      </c>
      <c r="H375" s="108">
        <v>9.2547356867362531E-5</v>
      </c>
      <c r="J375" t="s">
        <v>1288</v>
      </c>
      <c r="K375" s="111" t="s">
        <v>51</v>
      </c>
    </row>
    <row r="376" spans="1:11" ht="12.95" customHeight="1" x14ac:dyDescent="0.25">
      <c r="A376" s="77" t="s">
        <v>91</v>
      </c>
      <c r="B376" s="77"/>
      <c r="C376" s="77" t="s">
        <v>749</v>
      </c>
      <c r="D376" s="78">
        <v>24141.599999999999</v>
      </c>
      <c r="E376" s="79">
        <v>96.995270000000005</v>
      </c>
      <c r="F376" s="80">
        <v>23076.03</v>
      </c>
      <c r="G376" s="80">
        <v>23416.21</v>
      </c>
      <c r="H376" s="108">
        <v>8.7903805649052288E-5</v>
      </c>
      <c r="J376" t="s">
        <v>1289</v>
      </c>
      <c r="K376" s="111" t="s">
        <v>51</v>
      </c>
    </row>
    <row r="377" spans="1:11" ht="12.95" customHeight="1" x14ac:dyDescent="0.25">
      <c r="A377" s="77" t="s">
        <v>95</v>
      </c>
      <c r="B377" s="77"/>
      <c r="C377" s="77" t="s">
        <v>753</v>
      </c>
      <c r="D377" s="78">
        <v>22410.639999999999</v>
      </c>
      <c r="E377" s="79">
        <v>97.304450000000003</v>
      </c>
      <c r="F377" s="80">
        <v>20935.63</v>
      </c>
      <c r="G377" s="80">
        <v>21806.55</v>
      </c>
      <c r="H377" s="108">
        <v>8.1861186463408944E-5</v>
      </c>
      <c r="J377" t="s">
        <v>1290</v>
      </c>
      <c r="K377" s="111" t="s">
        <v>51</v>
      </c>
    </row>
    <row r="378" spans="1:11" ht="12.95" customHeight="1" x14ac:dyDescent="0.25">
      <c r="A378" s="77" t="s">
        <v>189</v>
      </c>
      <c r="B378" s="77"/>
      <c r="C378" s="77" t="s">
        <v>751</v>
      </c>
      <c r="D378" s="78">
        <v>20424.62</v>
      </c>
      <c r="E378" s="79">
        <v>103.43227899999999</v>
      </c>
      <c r="F378" s="80">
        <v>20413.310000000001</v>
      </c>
      <c r="G378" s="80">
        <v>21125.65</v>
      </c>
      <c r="H378" s="108">
        <v>7.9305106667983488E-5</v>
      </c>
      <c r="J378" t="s">
        <v>1291</v>
      </c>
      <c r="K378" s="111" t="s">
        <v>51</v>
      </c>
    </row>
    <row r="379" spans="1:11" ht="12.95" customHeight="1" x14ac:dyDescent="0.25">
      <c r="A379" s="77" t="s">
        <v>304</v>
      </c>
      <c r="B379" s="77"/>
      <c r="C379" s="77" t="s">
        <v>750</v>
      </c>
      <c r="D379" s="78">
        <v>21770.959999999999</v>
      </c>
      <c r="E379" s="79">
        <v>96.096496999999999</v>
      </c>
      <c r="F379" s="80">
        <v>19241.650000000001</v>
      </c>
      <c r="G379" s="80">
        <v>20921.13</v>
      </c>
      <c r="H379" s="108">
        <v>7.8537344236260154E-5</v>
      </c>
      <c r="J379" t="s">
        <v>1292</v>
      </c>
      <c r="K379" s="111" t="s">
        <v>51</v>
      </c>
    </row>
    <row r="380" spans="1:11" ht="12.95" customHeight="1" x14ac:dyDescent="0.25">
      <c r="A380" s="77" t="s">
        <v>140</v>
      </c>
      <c r="B380" s="77"/>
      <c r="C380" s="77" t="s">
        <v>748</v>
      </c>
      <c r="D380" s="78">
        <v>19793.419999999998</v>
      </c>
      <c r="E380" s="79">
        <v>101.892498</v>
      </c>
      <c r="F380" s="80">
        <v>19476.54</v>
      </c>
      <c r="G380" s="80">
        <v>20168.009999999998</v>
      </c>
      <c r="H380" s="108">
        <v>7.5710152555351318E-5</v>
      </c>
      <c r="J380" t="s">
        <v>1293</v>
      </c>
      <c r="K380" s="111" t="s">
        <v>51</v>
      </c>
    </row>
    <row r="381" spans="1:11" ht="12.95" customHeight="1" x14ac:dyDescent="0.25">
      <c r="A381" s="77" t="s">
        <v>92</v>
      </c>
      <c r="B381" s="77"/>
      <c r="C381" s="77" t="s">
        <v>754</v>
      </c>
      <c r="D381" s="78">
        <v>20704.21</v>
      </c>
      <c r="E381" s="79">
        <v>92.863962999999998</v>
      </c>
      <c r="F381" s="80">
        <v>19377.939999999999</v>
      </c>
      <c r="G381" s="80">
        <v>19226.75</v>
      </c>
      <c r="H381" s="108">
        <v>7.2176688510348867E-5</v>
      </c>
      <c r="J381" t="s">
        <v>1294</v>
      </c>
      <c r="K381" s="111" t="s">
        <v>51</v>
      </c>
    </row>
    <row r="382" spans="1:11" ht="12.95" customHeight="1" x14ac:dyDescent="0.25">
      <c r="A382" s="77" t="s">
        <v>303</v>
      </c>
      <c r="B382" s="77"/>
      <c r="C382" s="77" t="s">
        <v>755</v>
      </c>
      <c r="D382" s="78">
        <v>16901.41</v>
      </c>
      <c r="E382" s="79">
        <v>95.193832999999998</v>
      </c>
      <c r="F382" s="80">
        <v>16264.99</v>
      </c>
      <c r="G382" s="80">
        <v>16089.1</v>
      </c>
      <c r="H382" s="108">
        <v>6.0398037063562689E-5</v>
      </c>
      <c r="J382" t="s">
        <v>1295</v>
      </c>
      <c r="K382" s="111" t="s">
        <v>51</v>
      </c>
    </row>
    <row r="383" spans="1:11" ht="12.95" customHeight="1" x14ac:dyDescent="0.25">
      <c r="A383" s="77" t="s">
        <v>178</v>
      </c>
      <c r="B383" s="77"/>
      <c r="C383" s="77" t="s">
        <v>742</v>
      </c>
      <c r="D383" s="78">
        <v>15939.61</v>
      </c>
      <c r="E383" s="79">
        <v>100.09429299999999</v>
      </c>
      <c r="F383" s="80">
        <v>15813.55</v>
      </c>
      <c r="G383" s="80">
        <v>15954.64</v>
      </c>
      <c r="H383" s="108">
        <v>5.9893277936975949E-5</v>
      </c>
      <c r="J383" t="s">
        <v>1296</v>
      </c>
      <c r="K383" s="111" t="s">
        <v>51</v>
      </c>
    </row>
    <row r="384" spans="1:11" ht="12.95" customHeight="1" x14ac:dyDescent="0.25">
      <c r="A384" s="77" t="s">
        <v>85</v>
      </c>
      <c r="B384" s="77"/>
      <c r="C384" s="77" t="s">
        <v>752</v>
      </c>
      <c r="D384" s="78">
        <v>15471.98</v>
      </c>
      <c r="E384" s="79">
        <v>101.858262</v>
      </c>
      <c r="F384" s="80">
        <v>15235.48</v>
      </c>
      <c r="G384" s="80">
        <v>15759.49</v>
      </c>
      <c r="H384" s="108">
        <v>5.9160690226479138E-5</v>
      </c>
      <c r="J384" t="s">
        <v>1297</v>
      </c>
      <c r="K384" s="111" t="s">
        <v>51</v>
      </c>
    </row>
    <row r="385" spans="1:11" ht="12.95" customHeight="1" x14ac:dyDescent="0.25">
      <c r="A385" s="77" t="s">
        <v>93</v>
      </c>
      <c r="B385" s="77"/>
      <c r="C385" s="77" t="s">
        <v>756</v>
      </c>
      <c r="D385" s="78">
        <v>15474.09</v>
      </c>
      <c r="E385" s="79">
        <v>94.193972000000002</v>
      </c>
      <c r="F385" s="80">
        <v>14494.32</v>
      </c>
      <c r="G385" s="80">
        <v>14575.66</v>
      </c>
      <c r="H385" s="108">
        <v>5.4716625100589098E-5</v>
      </c>
      <c r="J385" t="s">
        <v>1298</v>
      </c>
      <c r="K385" s="111" t="s">
        <v>51</v>
      </c>
    </row>
    <row r="386" spans="1:11" ht="12.95" customHeight="1" x14ac:dyDescent="0.25">
      <c r="A386" s="77" t="s">
        <v>306</v>
      </c>
      <c r="B386" s="77"/>
      <c r="C386" s="77" t="s">
        <v>758</v>
      </c>
      <c r="D386" s="78">
        <v>13595.02</v>
      </c>
      <c r="E386" s="79">
        <v>102.724086</v>
      </c>
      <c r="F386" s="80">
        <v>13695.16</v>
      </c>
      <c r="G386" s="80">
        <v>13965.36</v>
      </c>
      <c r="H386" s="108">
        <v>5.242557575538693E-5</v>
      </c>
      <c r="J386" t="s">
        <v>1299</v>
      </c>
      <c r="K386" s="111" t="s">
        <v>51</v>
      </c>
    </row>
    <row r="387" spans="1:11" ht="12.95" customHeight="1" x14ac:dyDescent="0.25">
      <c r="A387" s="77" t="s">
        <v>233</v>
      </c>
      <c r="B387" s="77"/>
      <c r="C387" s="77" t="s">
        <v>759</v>
      </c>
      <c r="D387" s="78">
        <v>12819.18</v>
      </c>
      <c r="E387" s="79">
        <v>99.414939000000004</v>
      </c>
      <c r="F387" s="80">
        <v>12458.12</v>
      </c>
      <c r="G387" s="80">
        <v>12744.18</v>
      </c>
      <c r="H387" s="108">
        <v>4.7841299761000573E-5</v>
      </c>
      <c r="J387" t="s">
        <v>1300</v>
      </c>
      <c r="K387" s="111" t="s">
        <v>51</v>
      </c>
    </row>
    <row r="388" spans="1:11" ht="12.95" customHeight="1" x14ac:dyDescent="0.25">
      <c r="A388" s="77" t="s">
        <v>89</v>
      </c>
      <c r="B388" s="77"/>
      <c r="C388" s="77" t="s">
        <v>760</v>
      </c>
      <c r="D388" s="78">
        <v>12646.43</v>
      </c>
      <c r="E388" s="79">
        <v>99.573475999999999</v>
      </c>
      <c r="F388" s="80">
        <v>12307.32</v>
      </c>
      <c r="G388" s="80">
        <v>12592.49</v>
      </c>
      <c r="H388" s="108">
        <v>4.7271859690258775E-5</v>
      </c>
      <c r="J388" t="s">
        <v>1301</v>
      </c>
      <c r="K388" s="111" t="s">
        <v>51</v>
      </c>
    </row>
    <row r="389" spans="1:11" ht="12.95" customHeight="1" x14ac:dyDescent="0.25">
      <c r="A389" s="77" t="s">
        <v>307</v>
      </c>
      <c r="B389" s="77"/>
      <c r="C389" s="77" t="s">
        <v>660</v>
      </c>
      <c r="D389" s="78">
        <v>11916.48</v>
      </c>
      <c r="E389" s="79">
        <v>103.609455</v>
      </c>
      <c r="F389" s="80">
        <v>11832.47</v>
      </c>
      <c r="G389" s="80">
        <v>12346.6</v>
      </c>
      <c r="H389" s="108">
        <v>4.6348795421060416E-5</v>
      </c>
      <c r="J389" t="s">
        <v>1302</v>
      </c>
      <c r="K389" s="111" t="s">
        <v>51</v>
      </c>
    </row>
    <row r="390" spans="1:11" ht="12.95" customHeight="1" x14ac:dyDescent="0.25">
      <c r="A390" s="77" t="s">
        <v>145</v>
      </c>
      <c r="B390" s="77"/>
      <c r="C390" s="77" t="s">
        <v>761</v>
      </c>
      <c r="D390" s="78">
        <v>11824.35</v>
      </c>
      <c r="E390" s="79">
        <v>97.922253999999995</v>
      </c>
      <c r="F390" s="80">
        <v>11344.69</v>
      </c>
      <c r="G390" s="80">
        <v>11578.67</v>
      </c>
      <c r="H390" s="108">
        <v>4.3466007409162809E-5</v>
      </c>
      <c r="J390" t="s">
        <v>1303</v>
      </c>
      <c r="K390" s="111" t="s">
        <v>51</v>
      </c>
    </row>
    <row r="391" spans="1:11" ht="12.95" customHeight="1" x14ac:dyDescent="0.25">
      <c r="A391" s="77" t="s">
        <v>84</v>
      </c>
      <c r="B391" s="77"/>
      <c r="C391" s="77" t="s">
        <v>746</v>
      </c>
      <c r="D391" s="78">
        <v>6469.74</v>
      </c>
      <c r="E391" s="79">
        <v>102.94076699999999</v>
      </c>
      <c r="F391" s="80">
        <v>6433.44</v>
      </c>
      <c r="G391" s="80">
        <v>6660</v>
      </c>
      <c r="H391" s="108">
        <v>2.5001456069222488E-5</v>
      </c>
      <c r="J391" t="s">
        <v>1304</v>
      </c>
      <c r="K391" s="111" t="s">
        <v>51</v>
      </c>
    </row>
    <row r="392" spans="1:11" ht="12.95" customHeight="1" x14ac:dyDescent="0.25">
      <c r="A392" s="77" t="s">
        <v>87</v>
      </c>
      <c r="B392" s="77"/>
      <c r="C392" s="77" t="s">
        <v>762</v>
      </c>
      <c r="D392" s="78">
        <v>350.77</v>
      </c>
      <c r="E392" s="79">
        <v>43.413063000000001</v>
      </c>
      <c r="F392" s="80">
        <v>303.13</v>
      </c>
      <c r="G392" s="80">
        <v>152.28</v>
      </c>
      <c r="H392" s="108">
        <v>5.7165491444762769E-7</v>
      </c>
      <c r="J392" t="s">
        <v>1305</v>
      </c>
      <c r="K392" s="111" t="s">
        <v>51</v>
      </c>
    </row>
    <row r="393" spans="1:11" ht="12.95" customHeight="1" x14ac:dyDescent="0.25">
      <c r="A393" s="81" t="s">
        <v>38</v>
      </c>
      <c r="D393" s="82">
        <v>435316713.66850001</v>
      </c>
      <c r="E393" s="83"/>
      <c r="F393" s="84">
        <v>243861044.38</v>
      </c>
      <c r="G393" s="84">
        <v>249268644.91999999</v>
      </c>
      <c r="K393" s="111"/>
    </row>
    <row r="394" spans="1:11" ht="12.95" customHeight="1" x14ac:dyDescent="0.25">
      <c r="A394" s="76" t="s">
        <v>99</v>
      </c>
      <c r="B394" s="58"/>
      <c r="C394" s="58"/>
      <c r="D394" s="58"/>
      <c r="E394" s="77"/>
      <c r="F394" s="77"/>
      <c r="G394" s="77"/>
      <c r="K394" s="111"/>
    </row>
    <row r="395" spans="1:11" ht="12.95" customHeight="1" x14ac:dyDescent="0.25">
      <c r="A395" s="77" t="s">
        <v>1306</v>
      </c>
      <c r="B395" s="77"/>
      <c r="C395" s="77" t="s">
        <v>1307</v>
      </c>
      <c r="D395" s="78">
        <v>12476839.4</v>
      </c>
      <c r="E395" s="79">
        <v>12.4711</v>
      </c>
      <c r="F395" s="80">
        <v>1556407.65</v>
      </c>
      <c r="G395" s="80">
        <v>1555999.12</v>
      </c>
      <c r="H395" s="108">
        <v>5.8411777240884163E-3</v>
      </c>
      <c r="J395" t="s">
        <v>1308</v>
      </c>
      <c r="K395" s="111" t="s">
        <v>54</v>
      </c>
    </row>
    <row r="396" spans="1:11" ht="12.95" customHeight="1" x14ac:dyDescent="0.25">
      <c r="A396" s="77" t="s">
        <v>1309</v>
      </c>
      <c r="B396" s="77"/>
      <c r="C396" s="77" t="s">
        <v>1310</v>
      </c>
      <c r="D396" s="78">
        <v>9695084.3399999999</v>
      </c>
      <c r="E396" s="79">
        <v>10.53899</v>
      </c>
      <c r="F396" s="80">
        <v>978481.19</v>
      </c>
      <c r="G396" s="80">
        <v>1021763.97</v>
      </c>
      <c r="H396" s="108">
        <v>3.8356737250854899E-3</v>
      </c>
      <c r="J396" t="s">
        <v>1311</v>
      </c>
      <c r="K396" s="111" t="s">
        <v>54</v>
      </c>
    </row>
    <row r="397" spans="1:11" ht="12.95" customHeight="1" x14ac:dyDescent="0.25">
      <c r="A397" s="77" t="s">
        <v>1312</v>
      </c>
      <c r="B397" s="77"/>
      <c r="C397" s="77" t="s">
        <v>1313</v>
      </c>
      <c r="D397" s="78">
        <v>7205621.2999999998</v>
      </c>
      <c r="E397" s="79">
        <v>10.999079999999999</v>
      </c>
      <c r="F397" s="80">
        <v>769826.27</v>
      </c>
      <c r="G397" s="80">
        <v>792552.05</v>
      </c>
      <c r="H397" s="108">
        <v>2.9752185076046883E-3</v>
      </c>
      <c r="J397" t="s">
        <v>1314</v>
      </c>
      <c r="K397" s="111" t="s">
        <v>54</v>
      </c>
    </row>
    <row r="398" spans="1:11" ht="12.95" customHeight="1" x14ac:dyDescent="0.25">
      <c r="A398" s="77" t="s">
        <v>1315</v>
      </c>
      <c r="B398" s="77"/>
      <c r="C398" s="77" t="s">
        <v>1313</v>
      </c>
      <c r="D398" s="78">
        <v>5793438.6200000001</v>
      </c>
      <c r="E398" s="79">
        <v>10.42699</v>
      </c>
      <c r="F398" s="80">
        <v>520639.05</v>
      </c>
      <c r="G398" s="80">
        <v>604081.27</v>
      </c>
      <c r="H398" s="108">
        <v>2.2677044045262954E-3</v>
      </c>
      <c r="J398" t="s">
        <v>1316</v>
      </c>
      <c r="K398" s="111" t="s">
        <v>54</v>
      </c>
    </row>
    <row r="399" spans="1:11" ht="12.95" customHeight="1" x14ac:dyDescent="0.25">
      <c r="A399" s="77" t="s">
        <v>765</v>
      </c>
      <c r="B399" s="77"/>
      <c r="C399" s="77" t="s">
        <v>766</v>
      </c>
      <c r="D399" s="78">
        <v>2788950.85</v>
      </c>
      <c r="E399" s="79">
        <v>18.883970000000001</v>
      </c>
      <c r="F399" s="80">
        <v>516184.54</v>
      </c>
      <c r="G399" s="80">
        <v>526664.64</v>
      </c>
      <c r="H399" s="108">
        <v>1.977084513539471E-3</v>
      </c>
      <c r="J399" t="s">
        <v>1317</v>
      </c>
      <c r="K399" s="111" t="s">
        <v>54</v>
      </c>
    </row>
    <row r="400" spans="1:11" ht="12.95" customHeight="1" x14ac:dyDescent="0.25">
      <c r="A400" s="77" t="s">
        <v>763</v>
      </c>
      <c r="B400" s="77"/>
      <c r="C400" s="77" t="s">
        <v>764</v>
      </c>
      <c r="D400" s="78">
        <v>12895474.310000001</v>
      </c>
      <c r="E400" s="79">
        <v>3.9302899999999998</v>
      </c>
      <c r="F400" s="80">
        <v>638398.53</v>
      </c>
      <c r="G400" s="80">
        <v>506829.54</v>
      </c>
      <c r="H400" s="108">
        <v>1.9026240959300661E-3</v>
      </c>
      <c r="J400" t="s">
        <v>1318</v>
      </c>
      <c r="K400" s="113" t="s">
        <v>54</v>
      </c>
    </row>
    <row r="401" spans="1:11" ht="12.95" customHeight="1" x14ac:dyDescent="0.25">
      <c r="A401" s="77" t="s">
        <v>1319</v>
      </c>
      <c r="B401" s="77"/>
      <c r="C401" s="77" t="s">
        <v>1320</v>
      </c>
      <c r="D401" s="78">
        <v>4926922.55</v>
      </c>
      <c r="E401" s="79">
        <v>9.8918099999999995</v>
      </c>
      <c r="F401" s="80">
        <v>442210.86</v>
      </c>
      <c r="G401" s="80">
        <v>487361.82</v>
      </c>
      <c r="H401" s="108">
        <v>1.8295428126946422E-3</v>
      </c>
      <c r="J401" t="s">
        <v>1321</v>
      </c>
      <c r="K401" s="111" t="s">
        <v>54</v>
      </c>
    </row>
    <row r="402" spans="1:11" ht="12.95" customHeight="1" x14ac:dyDescent="0.25">
      <c r="A402" s="77" t="s">
        <v>767</v>
      </c>
      <c r="B402" s="77"/>
      <c r="C402" s="77" t="s">
        <v>768</v>
      </c>
      <c r="D402" s="78">
        <v>3556413.81</v>
      </c>
      <c r="E402" s="79">
        <v>13.699540000000001</v>
      </c>
      <c r="F402" s="80">
        <v>485994.22</v>
      </c>
      <c r="G402" s="80">
        <v>487212.33</v>
      </c>
      <c r="H402" s="108">
        <v>1.8289816313631425E-3</v>
      </c>
      <c r="J402" t="s">
        <v>1322</v>
      </c>
      <c r="K402" s="111" t="s">
        <v>54</v>
      </c>
    </row>
    <row r="403" spans="1:11" ht="12.95" customHeight="1" x14ac:dyDescent="0.25">
      <c r="A403" s="77" t="s">
        <v>309</v>
      </c>
      <c r="B403" s="77"/>
      <c r="C403" s="77" t="s">
        <v>771</v>
      </c>
      <c r="D403" s="78">
        <v>1962720.29</v>
      </c>
      <c r="E403" s="79">
        <v>19.892579999999999</v>
      </c>
      <c r="F403" s="80">
        <v>404896.98</v>
      </c>
      <c r="G403" s="80">
        <v>390435.7</v>
      </c>
      <c r="H403" s="108">
        <v>1.4656848350459654E-3</v>
      </c>
      <c r="J403" t="s">
        <v>1323</v>
      </c>
      <c r="K403" s="111" t="s">
        <v>54</v>
      </c>
    </row>
    <row r="404" spans="1:11" ht="12.95" customHeight="1" x14ac:dyDescent="0.25">
      <c r="A404" s="77" t="s">
        <v>194</v>
      </c>
      <c r="B404" s="77"/>
      <c r="C404" s="77" t="s">
        <v>772</v>
      </c>
      <c r="D404" s="78">
        <v>2022028.46</v>
      </c>
      <c r="E404" s="79">
        <v>18.874970000000001</v>
      </c>
      <c r="F404" s="80">
        <v>286999.44</v>
      </c>
      <c r="G404" s="80">
        <v>381657.27</v>
      </c>
      <c r="H404" s="108">
        <v>1.4327308512619198E-3</v>
      </c>
      <c r="J404" t="s">
        <v>1324</v>
      </c>
      <c r="K404" s="111" t="s">
        <v>54</v>
      </c>
    </row>
    <row r="405" spans="1:11" ht="12.95" customHeight="1" x14ac:dyDescent="0.25">
      <c r="A405" s="77" t="s">
        <v>310</v>
      </c>
      <c r="B405" s="77"/>
      <c r="C405" s="77" t="s">
        <v>773</v>
      </c>
      <c r="D405" s="78">
        <v>3880534.64</v>
      </c>
      <c r="E405" s="79">
        <v>8.4825199999999992</v>
      </c>
      <c r="F405" s="80">
        <v>463758.7</v>
      </c>
      <c r="G405" s="80">
        <v>329167.13</v>
      </c>
      <c r="H405" s="108">
        <v>1.2356843153343915E-3</v>
      </c>
      <c r="J405" t="s">
        <v>1325</v>
      </c>
      <c r="K405" s="111" t="s">
        <v>54</v>
      </c>
    </row>
    <row r="406" spans="1:11" ht="12.95" customHeight="1" x14ac:dyDescent="0.25">
      <c r="A406" s="77" t="s">
        <v>235</v>
      </c>
      <c r="B406" s="77"/>
      <c r="C406" s="77" t="s">
        <v>774</v>
      </c>
      <c r="D406" s="78">
        <v>1649586.34</v>
      </c>
      <c r="E406" s="79">
        <v>18.598330000000001</v>
      </c>
      <c r="F406" s="80">
        <v>303151.25</v>
      </c>
      <c r="G406" s="80">
        <v>306795.51</v>
      </c>
      <c r="H406" s="108">
        <v>1.1517018716966528E-3</v>
      </c>
      <c r="J406" t="s">
        <v>1326</v>
      </c>
      <c r="K406" s="111" t="s">
        <v>54</v>
      </c>
    </row>
    <row r="407" spans="1:11" ht="12.95" customHeight="1" x14ac:dyDescent="0.25">
      <c r="A407" s="77" t="s">
        <v>1327</v>
      </c>
      <c r="B407" s="77"/>
      <c r="C407" s="77" t="s">
        <v>1328</v>
      </c>
      <c r="D407" s="78">
        <v>3054766.76</v>
      </c>
      <c r="E407" s="79">
        <v>9.7617899999999995</v>
      </c>
      <c r="F407" s="80">
        <v>272784.03999999998</v>
      </c>
      <c r="G407" s="80">
        <v>298199.92</v>
      </c>
      <c r="H407" s="108">
        <v>1.1194342642230719E-3</v>
      </c>
      <c r="J407" t="s">
        <v>1329</v>
      </c>
      <c r="K407" s="111" t="s">
        <v>54</v>
      </c>
    </row>
    <row r="408" spans="1:11" ht="12.95" customHeight="1" x14ac:dyDescent="0.25">
      <c r="A408" s="77" t="s">
        <v>308</v>
      </c>
      <c r="B408" s="77"/>
      <c r="C408" s="77" t="s">
        <v>770</v>
      </c>
      <c r="D408" s="78">
        <v>4634990.8099999996</v>
      </c>
      <c r="E408" s="79">
        <v>6.3771899999999997</v>
      </c>
      <c r="F408" s="80">
        <v>655664.76</v>
      </c>
      <c r="G408" s="80">
        <v>295582.17</v>
      </c>
      <c r="H408" s="108">
        <v>1.109607303018086E-3</v>
      </c>
      <c r="J408" t="s">
        <v>1330</v>
      </c>
      <c r="K408" s="114" t="s">
        <v>54</v>
      </c>
    </row>
    <row r="409" spans="1:11" ht="12.95" customHeight="1" x14ac:dyDescent="0.25">
      <c r="A409" s="77" t="s">
        <v>409</v>
      </c>
      <c r="B409" s="77"/>
      <c r="C409" s="77" t="s">
        <v>776</v>
      </c>
      <c r="D409" s="78">
        <v>2107361.3199999998</v>
      </c>
      <c r="E409" s="79">
        <v>12.44351</v>
      </c>
      <c r="F409" s="80">
        <v>286809.12</v>
      </c>
      <c r="G409" s="80">
        <v>262229.71999999997</v>
      </c>
      <c r="H409" s="108">
        <v>9.8440312682049726E-4</v>
      </c>
      <c r="J409" t="s">
        <v>1331</v>
      </c>
      <c r="K409" s="114" t="s">
        <v>54</v>
      </c>
    </row>
    <row r="410" spans="1:11" ht="12.95" customHeight="1" x14ac:dyDescent="0.25">
      <c r="A410" s="77" t="s">
        <v>358</v>
      </c>
      <c r="B410" s="77"/>
      <c r="C410" s="77" t="s">
        <v>769</v>
      </c>
      <c r="D410" s="78">
        <v>3006017.02</v>
      </c>
      <c r="E410" s="79">
        <v>8.5891599999999997</v>
      </c>
      <c r="F410" s="80">
        <v>403608.86</v>
      </c>
      <c r="G410" s="80">
        <v>258191.61</v>
      </c>
      <c r="H410" s="108">
        <v>9.692441734019256E-4</v>
      </c>
      <c r="J410" t="s">
        <v>1332</v>
      </c>
      <c r="K410" s="114" t="s">
        <v>54</v>
      </c>
    </row>
    <row r="411" spans="1:11" ht="12.95" customHeight="1" x14ac:dyDescent="0.25">
      <c r="A411" s="77" t="s">
        <v>360</v>
      </c>
      <c r="B411" s="77"/>
      <c r="C411" s="77" t="s">
        <v>775</v>
      </c>
      <c r="D411" s="78">
        <v>4041307.41</v>
      </c>
      <c r="E411" s="79">
        <v>6.0416100000000004</v>
      </c>
      <c r="F411" s="80">
        <v>293016.87</v>
      </c>
      <c r="G411" s="80">
        <v>244160.03</v>
      </c>
      <c r="H411" s="108">
        <v>9.1657000959535198E-4</v>
      </c>
      <c r="J411" t="s">
        <v>1333</v>
      </c>
      <c r="K411" s="114" t="s">
        <v>54</v>
      </c>
    </row>
    <row r="412" spans="1:11" ht="12.95" customHeight="1" x14ac:dyDescent="0.25">
      <c r="A412" s="77" t="s">
        <v>100</v>
      </c>
      <c r="B412" s="77"/>
      <c r="C412" s="77" t="s">
        <v>777</v>
      </c>
      <c r="D412" s="78">
        <v>1473244.09</v>
      </c>
      <c r="E412" s="79">
        <v>14.30683</v>
      </c>
      <c r="F412" s="80">
        <v>291235.34000000003</v>
      </c>
      <c r="G412" s="80">
        <v>210774.53</v>
      </c>
      <c r="H412" s="108">
        <v>7.9124176461051307E-4</v>
      </c>
      <c r="J412" t="s">
        <v>1334</v>
      </c>
      <c r="K412" s="114" t="s">
        <v>54</v>
      </c>
    </row>
    <row r="413" spans="1:11" ht="12.95" customHeight="1" x14ac:dyDescent="0.25">
      <c r="A413" s="77" t="s">
        <v>193</v>
      </c>
      <c r="B413" s="77"/>
      <c r="C413" s="77" t="s">
        <v>781</v>
      </c>
      <c r="D413" s="78">
        <v>2568642.21</v>
      </c>
      <c r="E413" s="79">
        <v>7.6392600000000002</v>
      </c>
      <c r="F413" s="80">
        <v>461745.05</v>
      </c>
      <c r="G413" s="80">
        <v>196225.26</v>
      </c>
      <c r="H413" s="108">
        <v>7.3662420684110518E-4</v>
      </c>
      <c r="J413" t="s">
        <v>1335</v>
      </c>
      <c r="K413" s="114" t="s">
        <v>54</v>
      </c>
    </row>
    <row r="414" spans="1:11" ht="12.95" customHeight="1" x14ac:dyDescent="0.25">
      <c r="A414" s="77" t="s">
        <v>236</v>
      </c>
      <c r="B414" s="77"/>
      <c r="C414" s="77" t="s">
        <v>780</v>
      </c>
      <c r="D414" s="78">
        <v>1145418.95</v>
      </c>
      <c r="E414" s="79">
        <v>16.271550000000001</v>
      </c>
      <c r="F414" s="80">
        <v>179191.74</v>
      </c>
      <c r="G414" s="80">
        <v>186377.42</v>
      </c>
      <c r="H414" s="108">
        <v>6.9965568745120553E-4</v>
      </c>
      <c r="J414" t="s">
        <v>1336</v>
      </c>
      <c r="K414" s="114" t="s">
        <v>54</v>
      </c>
    </row>
    <row r="415" spans="1:11" ht="12.95" customHeight="1" x14ac:dyDescent="0.25">
      <c r="A415" s="77" t="s">
        <v>778</v>
      </c>
      <c r="B415" s="77"/>
      <c r="C415" s="77" t="s">
        <v>779</v>
      </c>
      <c r="D415" s="78">
        <v>3297955.27</v>
      </c>
      <c r="E415" s="79">
        <v>5.2384399999999998</v>
      </c>
      <c r="F415" s="80">
        <v>149433.28</v>
      </c>
      <c r="G415" s="80">
        <v>172761.41</v>
      </c>
      <c r="H415" s="108">
        <v>6.4854156194773789E-4</v>
      </c>
      <c r="J415" t="s">
        <v>1337</v>
      </c>
      <c r="K415" s="114" t="s">
        <v>54</v>
      </c>
    </row>
    <row r="416" spans="1:11" ht="12.95" customHeight="1" x14ac:dyDescent="0.25">
      <c r="A416" s="77" t="s">
        <v>783</v>
      </c>
      <c r="B416" s="77"/>
      <c r="C416" s="77" t="s">
        <v>784</v>
      </c>
      <c r="D416" s="78">
        <v>1033090.41</v>
      </c>
      <c r="E416" s="79">
        <v>15.132300000000001</v>
      </c>
      <c r="F416" s="80">
        <v>137710.6</v>
      </c>
      <c r="G416" s="80">
        <v>156330.34</v>
      </c>
      <c r="H416" s="108">
        <v>5.8685977894844059E-4</v>
      </c>
      <c r="J416" t="s">
        <v>1338</v>
      </c>
      <c r="K416" s="114" t="s">
        <v>54</v>
      </c>
    </row>
    <row r="417" spans="1:11" ht="12.95" customHeight="1" x14ac:dyDescent="0.25">
      <c r="A417" s="77" t="s">
        <v>101</v>
      </c>
      <c r="B417" s="77"/>
      <c r="C417" s="77" t="s">
        <v>782</v>
      </c>
      <c r="D417" s="78">
        <v>152746.85999999999</v>
      </c>
      <c r="E417" s="79">
        <v>100.38277100000001</v>
      </c>
      <c r="F417" s="80">
        <v>135671.82999999999</v>
      </c>
      <c r="G417" s="80">
        <v>153331.53</v>
      </c>
      <c r="H417" s="108">
        <v>5.7560232902727768E-4</v>
      </c>
      <c r="J417" t="s">
        <v>1339</v>
      </c>
      <c r="K417" s="114" t="s">
        <v>55</v>
      </c>
    </row>
    <row r="418" spans="1:11" ht="12.95" customHeight="1" x14ac:dyDescent="0.25">
      <c r="A418" s="77" t="s">
        <v>102</v>
      </c>
      <c r="B418" s="77"/>
      <c r="C418" s="77" t="s">
        <v>786</v>
      </c>
      <c r="D418" s="78">
        <v>782426.4</v>
      </c>
      <c r="E418" s="79">
        <v>17.21491</v>
      </c>
      <c r="F418" s="80">
        <v>65420.4</v>
      </c>
      <c r="G418" s="80">
        <v>134694</v>
      </c>
      <c r="H418" s="108">
        <v>5.0563755612430229E-4</v>
      </c>
      <c r="J418" t="s">
        <v>1340</v>
      </c>
      <c r="K418" s="114" t="s">
        <v>54</v>
      </c>
    </row>
    <row r="419" spans="1:11" ht="12.95" customHeight="1" x14ac:dyDescent="0.25">
      <c r="A419" s="77" t="s">
        <v>1341</v>
      </c>
      <c r="B419" s="77"/>
      <c r="C419" s="77" t="s">
        <v>1342</v>
      </c>
      <c r="D419" s="78">
        <v>752034.14</v>
      </c>
      <c r="E419" s="79">
        <v>17.479389999999999</v>
      </c>
      <c r="F419" s="80">
        <v>118982.47</v>
      </c>
      <c r="G419" s="80">
        <v>131450.98000000001</v>
      </c>
      <c r="H419" s="108">
        <v>4.9346334860754417E-4</v>
      </c>
      <c r="J419" t="s">
        <v>1343</v>
      </c>
      <c r="K419" s="114" t="s">
        <v>54</v>
      </c>
    </row>
    <row r="420" spans="1:11" ht="12.95" customHeight="1" x14ac:dyDescent="0.25">
      <c r="A420" s="77" t="s">
        <v>314</v>
      </c>
      <c r="B420" s="77"/>
      <c r="C420" s="77" t="s">
        <v>787</v>
      </c>
      <c r="D420" s="78">
        <v>762164.02</v>
      </c>
      <c r="E420" s="79">
        <v>16.324608999999999</v>
      </c>
      <c r="F420" s="80">
        <v>109593.67</v>
      </c>
      <c r="G420" s="80">
        <v>124420.3</v>
      </c>
      <c r="H420" s="108">
        <v>4.6707037005547784E-4</v>
      </c>
      <c r="J420" t="s">
        <v>1344</v>
      </c>
      <c r="K420" s="114" t="s">
        <v>54</v>
      </c>
    </row>
    <row r="421" spans="1:11" ht="12.95" customHeight="1" x14ac:dyDescent="0.25">
      <c r="A421" s="77" t="s">
        <v>1345</v>
      </c>
      <c r="B421" s="77"/>
      <c r="C421" s="77" t="s">
        <v>1313</v>
      </c>
      <c r="D421" s="78">
        <v>1234697</v>
      </c>
      <c r="E421" s="79">
        <v>9.2585099999999994</v>
      </c>
      <c r="F421" s="80">
        <v>113669.97</v>
      </c>
      <c r="G421" s="80">
        <v>114314.55</v>
      </c>
      <c r="H421" s="108">
        <v>4.2913366364833897E-4</v>
      </c>
      <c r="J421" t="s">
        <v>1346</v>
      </c>
      <c r="K421" s="114" t="s">
        <v>54</v>
      </c>
    </row>
    <row r="422" spans="1:11" ht="12.95" customHeight="1" x14ac:dyDescent="0.25">
      <c r="A422" s="77" t="s">
        <v>240</v>
      </c>
      <c r="B422" s="77"/>
      <c r="C422" s="77" t="s">
        <v>790</v>
      </c>
      <c r="D422" s="78">
        <v>475904.41029999999</v>
      </c>
      <c r="E422" s="79">
        <v>20.46827</v>
      </c>
      <c r="F422" s="80">
        <v>93480.43</v>
      </c>
      <c r="G422" s="80">
        <v>97409.4</v>
      </c>
      <c r="H422" s="108">
        <v>3.6567219742181993E-4</v>
      </c>
      <c r="J422" t="s">
        <v>1347</v>
      </c>
      <c r="K422" s="114" t="s">
        <v>54</v>
      </c>
    </row>
    <row r="423" spans="1:11" ht="12.95" customHeight="1" x14ac:dyDescent="0.25">
      <c r="A423" s="77" t="s">
        <v>792</v>
      </c>
      <c r="B423" s="77"/>
      <c r="C423" s="77" t="s">
        <v>768</v>
      </c>
      <c r="D423" s="78">
        <v>711282.61</v>
      </c>
      <c r="E423" s="79">
        <v>13.52074</v>
      </c>
      <c r="F423" s="80">
        <v>94670.12</v>
      </c>
      <c r="G423" s="80">
        <v>96170.67</v>
      </c>
      <c r="H423" s="108">
        <v>3.6102203921211604E-4</v>
      </c>
      <c r="J423" t="s">
        <v>1348</v>
      </c>
      <c r="K423" s="114" t="s">
        <v>54</v>
      </c>
    </row>
    <row r="424" spans="1:11" ht="12.95" customHeight="1" x14ac:dyDescent="0.25">
      <c r="A424" s="77" t="s">
        <v>237</v>
      </c>
      <c r="B424" s="77"/>
      <c r="C424" s="77" t="s">
        <v>794</v>
      </c>
      <c r="D424" s="78">
        <v>1418425.48</v>
      </c>
      <c r="E424" s="79">
        <v>6.7123799999999996</v>
      </c>
      <c r="F424" s="80">
        <v>133914.67000000001</v>
      </c>
      <c r="G424" s="80">
        <v>95210.11</v>
      </c>
      <c r="H424" s="108">
        <v>3.5741612350012619E-4</v>
      </c>
      <c r="J424" t="s">
        <v>1349</v>
      </c>
      <c r="K424" s="114" t="s">
        <v>54</v>
      </c>
    </row>
    <row r="425" spans="1:11" ht="12.95" customHeight="1" x14ac:dyDescent="0.25">
      <c r="A425" s="77" t="s">
        <v>1350</v>
      </c>
      <c r="B425" s="77"/>
      <c r="C425" s="77" t="s">
        <v>1351</v>
      </c>
      <c r="D425" s="78">
        <v>453002.36</v>
      </c>
      <c r="E425" s="79">
        <v>18.52976</v>
      </c>
      <c r="F425" s="80">
        <v>67568.7</v>
      </c>
      <c r="G425" s="80">
        <v>83940.25</v>
      </c>
      <c r="H425" s="108">
        <v>3.1510938030248541E-4</v>
      </c>
      <c r="J425" t="s">
        <v>1352</v>
      </c>
      <c r="K425" s="114" t="s">
        <v>54</v>
      </c>
    </row>
    <row r="426" spans="1:11" ht="12.95" customHeight="1" x14ac:dyDescent="0.25">
      <c r="A426" s="77" t="s">
        <v>362</v>
      </c>
      <c r="B426" s="77"/>
      <c r="C426" s="77" t="s">
        <v>789</v>
      </c>
      <c r="D426" s="78">
        <v>1611554.74</v>
      </c>
      <c r="E426" s="79">
        <v>5.0759100000000004</v>
      </c>
      <c r="F426" s="80">
        <v>145340.25</v>
      </c>
      <c r="G426" s="80">
        <v>81801.070000000007</v>
      </c>
      <c r="H426" s="108">
        <v>3.0707895766071978E-4</v>
      </c>
      <c r="J426" t="s">
        <v>1353</v>
      </c>
      <c r="K426" s="114" t="s">
        <v>54</v>
      </c>
    </row>
    <row r="427" spans="1:11" ht="12.95" customHeight="1" x14ac:dyDescent="0.25">
      <c r="A427" s="77" t="s">
        <v>238</v>
      </c>
      <c r="B427" s="77"/>
      <c r="C427" s="77" t="s">
        <v>795</v>
      </c>
      <c r="D427" s="78">
        <v>1134186.57</v>
      </c>
      <c r="E427" s="79">
        <v>6.99918</v>
      </c>
      <c r="F427" s="80">
        <v>132731.57999999999</v>
      </c>
      <c r="G427" s="80">
        <v>79383.759999999995</v>
      </c>
      <c r="H427" s="108">
        <v>2.9800444268013532E-4</v>
      </c>
      <c r="J427" t="s">
        <v>1354</v>
      </c>
      <c r="K427" s="114" t="s">
        <v>54</v>
      </c>
    </row>
    <row r="428" spans="1:11" ht="12.95" customHeight="1" x14ac:dyDescent="0.25">
      <c r="A428" s="77" t="s">
        <v>363</v>
      </c>
      <c r="B428" s="77"/>
      <c r="C428" s="77" t="s">
        <v>796</v>
      </c>
      <c r="D428" s="78">
        <v>882277.9</v>
      </c>
      <c r="E428" s="79">
        <v>7.8123199999999997</v>
      </c>
      <c r="F428" s="80">
        <v>86404.98</v>
      </c>
      <c r="G428" s="80">
        <v>68926.37</v>
      </c>
      <c r="H428" s="108">
        <v>2.5874768942432051E-4</v>
      </c>
      <c r="J428" t="s">
        <v>1355</v>
      </c>
      <c r="K428" s="114" t="s">
        <v>54</v>
      </c>
    </row>
    <row r="429" spans="1:11" ht="12.95" customHeight="1" x14ac:dyDescent="0.25">
      <c r="A429" s="77" t="s">
        <v>146</v>
      </c>
      <c r="B429" s="77"/>
      <c r="C429" s="77" t="s">
        <v>797</v>
      </c>
      <c r="D429" s="78">
        <v>373930.66019999998</v>
      </c>
      <c r="E429" s="79">
        <v>17.993531000000001</v>
      </c>
      <c r="F429" s="80">
        <v>60965.91</v>
      </c>
      <c r="G429" s="80">
        <v>67283.33</v>
      </c>
      <c r="H429" s="108">
        <v>2.5257976264054046E-4</v>
      </c>
      <c r="J429" t="s">
        <v>1356</v>
      </c>
      <c r="K429" s="114" t="s">
        <v>54</v>
      </c>
    </row>
    <row r="430" spans="1:11" ht="12.95" customHeight="1" x14ac:dyDescent="0.25">
      <c r="A430" s="77" t="s">
        <v>234</v>
      </c>
      <c r="B430" s="77"/>
      <c r="C430" s="77" t="s">
        <v>793</v>
      </c>
      <c r="D430" s="78">
        <v>2138839.1</v>
      </c>
      <c r="E430" s="79">
        <v>2.7262</v>
      </c>
      <c r="F430" s="80">
        <v>170966.95</v>
      </c>
      <c r="G430" s="80">
        <v>58309.03</v>
      </c>
      <c r="H430" s="108">
        <v>2.1889048828588228E-4</v>
      </c>
      <c r="J430" t="s">
        <v>1357</v>
      </c>
      <c r="K430" s="114" t="s">
        <v>54</v>
      </c>
    </row>
    <row r="431" spans="1:11" ht="12.95" customHeight="1" x14ac:dyDescent="0.25">
      <c r="A431" s="77" t="s">
        <v>147</v>
      </c>
      <c r="B431" s="77"/>
      <c r="C431" s="77" t="s">
        <v>798</v>
      </c>
      <c r="D431" s="78">
        <v>338526</v>
      </c>
      <c r="E431" s="79">
        <v>15.659799</v>
      </c>
      <c r="F431" s="80">
        <v>46359.08</v>
      </c>
      <c r="G431" s="80">
        <v>53012.49</v>
      </c>
      <c r="H431" s="108">
        <v>1.9900742340166612E-4</v>
      </c>
      <c r="J431" t="s">
        <v>1358</v>
      </c>
      <c r="K431" s="114" t="s">
        <v>54</v>
      </c>
    </row>
    <row r="432" spans="1:11" ht="12.95" customHeight="1" x14ac:dyDescent="0.25">
      <c r="A432" s="77" t="s">
        <v>313</v>
      </c>
      <c r="B432" s="77"/>
      <c r="C432" s="77" t="s">
        <v>800</v>
      </c>
      <c r="D432" s="78">
        <v>732701.93</v>
      </c>
      <c r="E432" s="79">
        <v>6.8104110000000002</v>
      </c>
      <c r="F432" s="80">
        <v>46538.11</v>
      </c>
      <c r="G432" s="80">
        <v>49900.01</v>
      </c>
      <c r="H432" s="108">
        <v>1.8732325943975417E-4</v>
      </c>
      <c r="J432" t="s">
        <v>1359</v>
      </c>
      <c r="K432" s="114" t="s">
        <v>54</v>
      </c>
    </row>
    <row r="433" spans="1:11" ht="12.95" customHeight="1" x14ac:dyDescent="0.25">
      <c r="A433" s="77" t="s">
        <v>312</v>
      </c>
      <c r="B433" s="77"/>
      <c r="C433" s="77" t="s">
        <v>801</v>
      </c>
      <c r="D433" s="78">
        <v>768424.38</v>
      </c>
      <c r="E433" s="79">
        <v>6.08467</v>
      </c>
      <c r="F433" s="80">
        <v>120026.34</v>
      </c>
      <c r="G433" s="80">
        <v>46756.09</v>
      </c>
      <c r="H433" s="108">
        <v>1.7552107058612802E-4</v>
      </c>
      <c r="J433" t="s">
        <v>1360</v>
      </c>
      <c r="K433" s="114" t="s">
        <v>54</v>
      </c>
    </row>
    <row r="434" spans="1:11" ht="12.95" customHeight="1" x14ac:dyDescent="0.25">
      <c r="A434" s="77" t="s">
        <v>361</v>
      </c>
      <c r="B434" s="77"/>
      <c r="C434" s="77" t="s">
        <v>791</v>
      </c>
      <c r="D434" s="78">
        <v>1889679.1805</v>
      </c>
      <c r="E434" s="79">
        <v>2.3391999999999999</v>
      </c>
      <c r="F434" s="80">
        <v>221094.77</v>
      </c>
      <c r="G434" s="80">
        <v>44203.38</v>
      </c>
      <c r="H434" s="108">
        <v>1.6593826774491708E-4</v>
      </c>
      <c r="J434" t="s">
        <v>1361</v>
      </c>
      <c r="K434" s="114" t="s">
        <v>54</v>
      </c>
    </row>
    <row r="435" spans="1:11" ht="12.95" customHeight="1" x14ac:dyDescent="0.25">
      <c r="A435" s="77" t="s">
        <v>359</v>
      </c>
      <c r="B435" s="77"/>
      <c r="C435" s="77" t="s">
        <v>785</v>
      </c>
      <c r="D435" s="78">
        <v>2845534.7708999999</v>
      </c>
      <c r="E435" s="79">
        <v>1.4961500000000001</v>
      </c>
      <c r="F435" s="80">
        <v>176797.21</v>
      </c>
      <c r="G435" s="80">
        <v>42573.47</v>
      </c>
      <c r="H435" s="108">
        <v>1.5981963061852274E-4</v>
      </c>
      <c r="J435" t="s">
        <v>1362</v>
      </c>
      <c r="K435" s="114" t="s">
        <v>54</v>
      </c>
    </row>
    <row r="436" spans="1:11" ht="12.95" customHeight="1" x14ac:dyDescent="0.25">
      <c r="A436" s="77" t="s">
        <v>364</v>
      </c>
      <c r="B436" s="77"/>
      <c r="C436" s="77" t="s">
        <v>799</v>
      </c>
      <c r="D436" s="78">
        <v>1015775.9</v>
      </c>
      <c r="E436" s="79">
        <v>3.9876399999999999</v>
      </c>
      <c r="F436" s="80">
        <v>42340.51</v>
      </c>
      <c r="G436" s="80">
        <v>40505.49</v>
      </c>
      <c r="H436" s="108">
        <v>1.5205649081041E-4</v>
      </c>
      <c r="J436" t="s">
        <v>1363</v>
      </c>
      <c r="K436" s="114" t="s">
        <v>54</v>
      </c>
    </row>
    <row r="437" spans="1:11" ht="12.95" customHeight="1" x14ac:dyDescent="0.25">
      <c r="A437" s="77" t="s">
        <v>239</v>
      </c>
      <c r="B437" s="77"/>
      <c r="C437" s="77" t="s">
        <v>803</v>
      </c>
      <c r="D437" s="78">
        <v>861807.96</v>
      </c>
      <c r="E437" s="79">
        <v>3.8857300000000001</v>
      </c>
      <c r="F437" s="80">
        <v>89319.28</v>
      </c>
      <c r="G437" s="80">
        <v>33487.53</v>
      </c>
      <c r="H437" s="108">
        <v>1.2571126278705257E-4</v>
      </c>
      <c r="J437" t="s">
        <v>1364</v>
      </c>
      <c r="K437" s="114" t="s">
        <v>54</v>
      </c>
    </row>
    <row r="438" spans="1:11" ht="12.95" customHeight="1" x14ac:dyDescent="0.25">
      <c r="A438" s="77" t="s">
        <v>241</v>
      </c>
      <c r="B438" s="77"/>
      <c r="C438" s="77" t="s">
        <v>804</v>
      </c>
      <c r="D438" s="78">
        <v>548631.05000000005</v>
      </c>
      <c r="E438" s="79">
        <v>5.5392200000000003</v>
      </c>
      <c r="F438" s="80">
        <v>31676.73</v>
      </c>
      <c r="G438" s="80">
        <v>30389.88</v>
      </c>
      <c r="H438" s="108">
        <v>1.1408277023557704E-4</v>
      </c>
      <c r="J438" t="s">
        <v>1365</v>
      </c>
      <c r="K438" s="114" t="s">
        <v>54</v>
      </c>
    </row>
    <row r="439" spans="1:11" ht="12.95" customHeight="1" x14ac:dyDescent="0.25">
      <c r="A439" s="77" t="s">
        <v>311</v>
      </c>
      <c r="B439" s="77"/>
      <c r="C439" s="77" t="s">
        <v>802</v>
      </c>
      <c r="D439" s="78">
        <v>439182.59</v>
      </c>
      <c r="E439" s="79">
        <v>3.662909</v>
      </c>
      <c r="F439" s="80">
        <v>33968.410000000003</v>
      </c>
      <c r="G439" s="80">
        <v>16086.86</v>
      </c>
      <c r="H439" s="108">
        <v>6.0389628165425296E-5</v>
      </c>
      <c r="J439" t="s">
        <v>1366</v>
      </c>
      <c r="K439" s="114" t="s">
        <v>54</v>
      </c>
    </row>
    <row r="440" spans="1:11" ht="12.95" customHeight="1" x14ac:dyDescent="0.25">
      <c r="A440" s="77" t="s">
        <v>315</v>
      </c>
      <c r="B440" s="77"/>
      <c r="C440" s="77" t="s">
        <v>805</v>
      </c>
      <c r="D440" s="78">
        <v>160740.43</v>
      </c>
      <c r="E440" s="79">
        <v>9.1551329999999993</v>
      </c>
      <c r="F440" s="80">
        <v>21466.43</v>
      </c>
      <c r="G440" s="80">
        <v>14716</v>
      </c>
      <c r="H440" s="108">
        <v>5.5243457584786501E-5</v>
      </c>
      <c r="J440" t="s">
        <v>1367</v>
      </c>
      <c r="K440" s="114" t="s">
        <v>54</v>
      </c>
    </row>
    <row r="441" spans="1:11" ht="12.95" customHeight="1" x14ac:dyDescent="0.25">
      <c r="A441" s="77" t="s">
        <v>1368</v>
      </c>
      <c r="B441" s="77"/>
      <c r="C441" s="77" t="s">
        <v>1369</v>
      </c>
      <c r="D441" s="78">
        <v>1343426.26</v>
      </c>
      <c r="E441" s="79">
        <v>0.88422999999999996</v>
      </c>
      <c r="F441" s="80">
        <v>10699.58</v>
      </c>
      <c r="G441" s="80">
        <v>11878.98</v>
      </c>
      <c r="H441" s="108">
        <v>4.4593362855431308E-5</v>
      </c>
      <c r="J441" t="s">
        <v>1370</v>
      </c>
      <c r="K441" s="114" t="s">
        <v>54</v>
      </c>
    </row>
    <row r="442" spans="1:11" ht="12.95" customHeight="1" x14ac:dyDescent="0.25">
      <c r="A442" s="77" t="s">
        <v>104</v>
      </c>
      <c r="B442" s="77"/>
      <c r="C442" s="77" t="s">
        <v>806</v>
      </c>
      <c r="D442" s="78">
        <v>103922.55</v>
      </c>
      <c r="E442" s="79">
        <v>8.6000490000000003</v>
      </c>
      <c r="F442" s="80">
        <v>19374.310000000001</v>
      </c>
      <c r="G442" s="80">
        <v>8937.39</v>
      </c>
      <c r="H442" s="108">
        <v>3.3550715234010258E-5</v>
      </c>
      <c r="J442" t="s">
        <v>1371</v>
      </c>
      <c r="K442" s="114" t="s">
        <v>54</v>
      </c>
    </row>
    <row r="443" spans="1:11" ht="12.95" customHeight="1" x14ac:dyDescent="0.25">
      <c r="A443" s="77" t="s">
        <v>195</v>
      </c>
      <c r="B443" s="77"/>
      <c r="C443" s="77" t="s">
        <v>788</v>
      </c>
      <c r="D443" s="78">
        <v>8132.5591999999997</v>
      </c>
      <c r="E443" s="79">
        <v>99.255595</v>
      </c>
      <c r="F443" s="80">
        <v>7982.67</v>
      </c>
      <c r="G443" s="80">
        <v>8072.02</v>
      </c>
      <c r="H443" s="108">
        <v>3.0302140153135932E-5</v>
      </c>
      <c r="J443" t="s">
        <v>1372</v>
      </c>
      <c r="K443" s="114" t="s">
        <v>55</v>
      </c>
    </row>
    <row r="444" spans="1:11" ht="12.95" customHeight="1" x14ac:dyDescent="0.25">
      <c r="A444" s="77" t="s">
        <v>103</v>
      </c>
      <c r="B444" s="77"/>
      <c r="C444" s="77" t="s">
        <v>807</v>
      </c>
      <c r="D444" s="78">
        <v>140777.04999999999</v>
      </c>
      <c r="E444" s="79">
        <v>0.52892099999999997</v>
      </c>
      <c r="F444" s="80">
        <v>76876.33</v>
      </c>
      <c r="G444" s="80">
        <v>744.6</v>
      </c>
      <c r="H444" s="108">
        <v>2.7952078362076671E-6</v>
      </c>
      <c r="J444" t="s">
        <v>1373</v>
      </c>
      <c r="K444" s="114" t="s">
        <v>54</v>
      </c>
    </row>
    <row r="445" spans="1:11" ht="12.95" customHeight="1" x14ac:dyDescent="0.25">
      <c r="A445" s="77" t="s">
        <v>196</v>
      </c>
      <c r="B445" s="77"/>
      <c r="C445" s="77" t="s">
        <v>808</v>
      </c>
      <c r="D445" s="78">
        <v>152668.51</v>
      </c>
      <c r="E445" s="79">
        <v>0.21595800000000001</v>
      </c>
      <c r="F445" s="80">
        <v>43063.26</v>
      </c>
      <c r="G445" s="80">
        <v>329.7</v>
      </c>
      <c r="H445" s="108">
        <v>1.2376846945979959E-6</v>
      </c>
      <c r="J445" t="s">
        <v>1374</v>
      </c>
      <c r="K445" s="114" t="s">
        <v>54</v>
      </c>
    </row>
    <row r="446" spans="1:11" ht="12.95" customHeight="1" x14ac:dyDescent="0.25">
      <c r="A446" s="81" t="s">
        <v>105</v>
      </c>
      <c r="D446" s="82">
        <v>119449812.5311</v>
      </c>
      <c r="E446" s="83"/>
      <c r="F446" s="84">
        <v>13015113.289999999</v>
      </c>
      <c r="G446" s="84">
        <v>11459592</v>
      </c>
    </row>
    <row r="447" spans="1:11" ht="12.95" customHeight="1" x14ac:dyDescent="0.25">
      <c r="A447" s="76" t="s">
        <v>106</v>
      </c>
      <c r="B447" s="58"/>
      <c r="C447" s="58"/>
      <c r="D447" s="58"/>
      <c r="E447" s="77"/>
      <c r="F447" s="77"/>
      <c r="G447" s="77"/>
    </row>
    <row r="448" spans="1:11" ht="12.95" customHeight="1" x14ac:dyDescent="0.25">
      <c r="A448" s="77" t="s">
        <v>148</v>
      </c>
      <c r="B448" s="77" t="s">
        <v>149</v>
      </c>
      <c r="C448" s="77" t="s">
        <v>410</v>
      </c>
      <c r="D448" s="78">
        <v>5656248.1100000003</v>
      </c>
      <c r="E448" s="79">
        <v>100</v>
      </c>
      <c r="F448" s="80">
        <v>5656248.1100000003</v>
      </c>
      <c r="G448" s="80">
        <v>5656248.1100000003</v>
      </c>
      <c r="H448" s="108">
        <v>2.1233399195013172E-2</v>
      </c>
      <c r="K448" s="114" t="s">
        <v>58</v>
      </c>
    </row>
    <row r="449" spans="1:7" ht="12.95" customHeight="1" x14ac:dyDescent="0.25">
      <c r="A449" s="81" t="s">
        <v>107</v>
      </c>
      <c r="D449" s="82">
        <v>5656248.1100000003</v>
      </c>
      <c r="E449" s="83"/>
      <c r="F449" s="84">
        <v>5656248.1100000003</v>
      </c>
      <c r="G449" s="84">
        <v>5656248.1100000003</v>
      </c>
    </row>
    <row r="450" spans="1:7" ht="12.95" customHeight="1" x14ac:dyDescent="0.25">
      <c r="A450" s="81" t="s">
        <v>108</v>
      </c>
      <c r="D450" s="85">
        <v>560422774.3096</v>
      </c>
      <c r="E450" s="83"/>
      <c r="F450" s="86">
        <v>262532405.78</v>
      </c>
      <c r="G450" s="86">
        <v>266384485.03</v>
      </c>
    </row>
    <row r="451" spans="1:7" ht="12.95" customHeight="1" x14ac:dyDescent="0.25">
      <c r="A451" s="87"/>
      <c r="B451" s="87"/>
      <c r="C451" s="87"/>
      <c r="D451" s="77"/>
      <c r="E451" s="77"/>
      <c r="F451" s="77"/>
      <c r="G451" s="77"/>
    </row>
    <row r="452" spans="1:7" ht="12.95" customHeight="1" x14ac:dyDescent="0.25">
      <c r="A452" s="81" t="s">
        <v>108</v>
      </c>
      <c r="D452" s="85">
        <v>560422774.3096</v>
      </c>
      <c r="E452" s="83"/>
      <c r="F452" s="86">
        <v>262532405.78</v>
      </c>
      <c r="G452" s="86">
        <v>266384485.03</v>
      </c>
    </row>
  </sheetData>
  <sortState xmlns:xlrd2="http://schemas.microsoft.com/office/spreadsheetml/2017/richdata2" ref="A38:I81">
    <sortCondition descending="1" ref="G38:G81"/>
  </sortState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1C5E-F9B2-4213-AD8A-316F870A7632}">
  <sheetPr>
    <tabColor rgb="FFFF0000"/>
  </sheetPr>
  <dimension ref="A1:C29"/>
  <sheetViews>
    <sheetView topLeftCell="A4" workbookViewId="0">
      <selection activeCell="A30" sqref="A30"/>
    </sheetView>
  </sheetViews>
  <sheetFormatPr defaultRowHeight="15" x14ac:dyDescent="0.25"/>
  <cols>
    <col min="1" max="1" width="10.7109375" style="90" bestFit="1" customWidth="1"/>
    <col min="2" max="2" width="9.140625" style="91"/>
    <col min="3" max="3" width="30" style="91" bestFit="1" customWidth="1"/>
  </cols>
  <sheetData>
    <row r="1" spans="1:3" x14ac:dyDescent="0.25">
      <c r="A1" s="90" t="s">
        <v>0</v>
      </c>
      <c r="B1" s="91" t="s">
        <v>44</v>
      </c>
      <c r="C1" s="91" t="s">
        <v>242</v>
      </c>
    </row>
    <row r="2" spans="1:3" x14ac:dyDescent="0.25">
      <c r="A2" s="90">
        <f>'EIX Fact Sheet Backup'!A2</f>
        <v>43465</v>
      </c>
      <c r="B2" s="91">
        <f>'EIX Fact Sheet Backup'!B2</f>
        <v>10000</v>
      </c>
      <c r="C2" s="91">
        <f>'EIX Fact Sheet Backup'!D2</f>
        <v>10000</v>
      </c>
    </row>
    <row r="3" spans="1:3" x14ac:dyDescent="0.25">
      <c r="A3" s="90">
        <f>'EIX Fact Sheet Backup'!A3</f>
        <v>43496</v>
      </c>
      <c r="B3" s="91">
        <f>'EIX Fact Sheet Backup'!B3</f>
        <v>10796.3</v>
      </c>
      <c r="C3" s="91">
        <f>'EIX Fact Sheet Backup'!D3</f>
        <v>10106.224958467705</v>
      </c>
    </row>
    <row r="4" spans="1:3" x14ac:dyDescent="0.25">
      <c r="A4" s="90">
        <f>'EIX Fact Sheet Backup'!A4</f>
        <v>43524</v>
      </c>
      <c r="B4" s="91">
        <f>'EIX Fact Sheet Backup'!B4</f>
        <v>11051.82</v>
      </c>
      <c r="C4" s="91">
        <f>'EIX Fact Sheet Backup'!D4</f>
        <v>10100.361575295612</v>
      </c>
    </row>
    <row r="5" spans="1:3" x14ac:dyDescent="0.25">
      <c r="A5" s="90">
        <f>'EIX Fact Sheet Backup'!A5</f>
        <v>43555</v>
      </c>
      <c r="B5" s="91">
        <f>'EIX Fact Sheet Backup'!B5</f>
        <v>11146.12</v>
      </c>
      <c r="C5" s="91">
        <f>'EIX Fact Sheet Backup'!D5</f>
        <v>10294.2929737125</v>
      </c>
    </row>
    <row r="6" spans="1:3" x14ac:dyDescent="0.25">
      <c r="A6" s="90">
        <f>'EIX Fact Sheet Backup'!A6</f>
        <v>43585</v>
      </c>
      <c r="B6" s="91">
        <f>'EIX Fact Sheet Backup'!B6</f>
        <v>11338.72</v>
      </c>
      <c r="C6" s="91">
        <f>'EIX Fact Sheet Backup'!D6</f>
        <v>10296.931496139941</v>
      </c>
    </row>
    <row r="7" spans="1:3" x14ac:dyDescent="0.25">
      <c r="A7" s="90">
        <f>'EIX Fact Sheet Backup'!A7</f>
        <v>43616</v>
      </c>
      <c r="B7" s="91">
        <f>'EIX Fact Sheet Backup'!B7</f>
        <v>11277.94</v>
      </c>
      <c r="C7" s="91">
        <f>'EIX Fact Sheet Backup'!D7</f>
        <v>10479.722466529858</v>
      </c>
    </row>
    <row r="8" spans="1:3" x14ac:dyDescent="0.25">
      <c r="A8" s="90">
        <f>'EIX Fact Sheet Backup'!A8</f>
        <v>43646</v>
      </c>
      <c r="B8" s="91">
        <f>'EIX Fact Sheet Backup'!B8</f>
        <v>11332.2</v>
      </c>
      <c r="C8" s="91">
        <f>'EIX Fact Sheet Backup'!D8</f>
        <v>10611.306557216851</v>
      </c>
    </row>
    <row r="9" spans="1:3" x14ac:dyDescent="0.25">
      <c r="A9" s="90">
        <f>'EIX Fact Sheet Backup'!A9</f>
        <v>43677</v>
      </c>
      <c r="B9" s="91">
        <f>'EIX Fact Sheet Backup'!B9</f>
        <v>11413.88</v>
      </c>
      <c r="C9" s="91">
        <f>'EIX Fact Sheet Backup'!D9</f>
        <v>10634.662366852343</v>
      </c>
    </row>
    <row r="10" spans="1:3" x14ac:dyDescent="0.25">
      <c r="A10" s="90">
        <f>'EIX Fact Sheet Backup'!A10</f>
        <v>43708</v>
      </c>
      <c r="B10" s="91">
        <f>'EIX Fact Sheet Backup'!B10</f>
        <v>11431.49</v>
      </c>
      <c r="C10" s="91">
        <f>'EIX Fact Sheet Backup'!D10</f>
        <v>10910.241375940588</v>
      </c>
    </row>
    <row r="11" spans="1:3" x14ac:dyDescent="0.25">
      <c r="A11" s="90">
        <f>'EIX Fact Sheet Backup'!A11</f>
        <v>43738</v>
      </c>
      <c r="B11" s="91">
        <f>'EIX Fact Sheet Backup'!B11</f>
        <v>11512.48</v>
      </c>
      <c r="C11" s="91">
        <f>'EIX Fact Sheet Backup'!D11</f>
        <v>10852.145021010461</v>
      </c>
    </row>
    <row r="12" spans="1:3" x14ac:dyDescent="0.25">
      <c r="A12" s="90">
        <f>'EIX Fact Sheet Backup'!A12</f>
        <v>43769</v>
      </c>
      <c r="B12" s="91">
        <f>'EIX Fact Sheet Backup'!B12</f>
        <v>11586</v>
      </c>
      <c r="C12" s="91">
        <f>'EIX Fact Sheet Backup'!D12</f>
        <v>10884.833382194865</v>
      </c>
    </row>
    <row r="13" spans="1:3" x14ac:dyDescent="0.25">
      <c r="A13" s="90">
        <f>'EIX Fact Sheet Backup'!A13</f>
        <v>43799</v>
      </c>
      <c r="B13" s="91">
        <f>'EIX Fact Sheet Backup'!B13</f>
        <v>11641</v>
      </c>
      <c r="C13" s="91">
        <f>'EIX Fact Sheet Backup'!D13</f>
        <v>10879.26316818138</v>
      </c>
    </row>
    <row r="14" spans="1:3" x14ac:dyDescent="0.25">
      <c r="A14" s="90">
        <f>'EIX Fact Sheet Backup'!A14</f>
        <v>43830</v>
      </c>
      <c r="B14" s="91">
        <f>'EIX Fact Sheet Backup'!B14</f>
        <v>11700</v>
      </c>
      <c r="C14" s="91">
        <f>'EIX Fact Sheet Backup'!D14</f>
        <v>10871.689631584095</v>
      </c>
    </row>
    <row r="15" spans="1:3" x14ac:dyDescent="0.25">
      <c r="A15" s="90">
        <f>'EIX Fact Sheet Backup'!A15</f>
        <v>43861</v>
      </c>
      <c r="B15" s="91">
        <f>'EIX Fact Sheet Backup'!B15</f>
        <v>11833</v>
      </c>
      <c r="C15" s="91">
        <f>'EIX Fact Sheet Backup'!D15</f>
        <v>11080.914687774852</v>
      </c>
    </row>
    <row r="16" spans="1:3" x14ac:dyDescent="0.25">
      <c r="A16" s="90">
        <f>'EIX Fact Sheet Backup'!A16</f>
        <v>43890</v>
      </c>
      <c r="B16" s="91">
        <f>'EIX Fact Sheet Backup'!B16</f>
        <v>11892</v>
      </c>
      <c r="C16" s="91">
        <f>'EIX Fact Sheet Backup'!D16</f>
        <v>11280.367438678788</v>
      </c>
    </row>
    <row r="17" spans="1:3" x14ac:dyDescent="0.25">
      <c r="A17" s="90">
        <f>'EIX Fact Sheet Backup'!A17</f>
        <v>43921</v>
      </c>
      <c r="B17" s="91">
        <f>'EIX Fact Sheet Backup'!B17</f>
        <v>10906</v>
      </c>
      <c r="C17" s="91">
        <f>'EIX Fact Sheet Backup'!D17</f>
        <v>11213.964624254866</v>
      </c>
    </row>
    <row r="18" spans="1:3" x14ac:dyDescent="0.25">
      <c r="A18" s="90">
        <f>'EIX Fact Sheet Backup'!A18</f>
        <v>43951</v>
      </c>
      <c r="B18" s="91">
        <f>'EIX Fact Sheet Backup'!B18</f>
        <v>11284</v>
      </c>
      <c r="C18" s="91">
        <f>'EIX Fact Sheet Backup'!D18</f>
        <v>11413.319652105934</v>
      </c>
    </row>
    <row r="19" spans="1:3" x14ac:dyDescent="0.25">
      <c r="A19" s="90">
        <f>'EIX Fact Sheet Backup'!A19</f>
        <v>43982</v>
      </c>
      <c r="B19" s="91">
        <f>'EIX Fact Sheet Backup'!B19</f>
        <v>11656</v>
      </c>
      <c r="C19" s="91">
        <f>'EIX Fact Sheet Backup'!D19</f>
        <v>11466.432131339785</v>
      </c>
    </row>
    <row r="20" spans="1:3" x14ac:dyDescent="0.25">
      <c r="A20" s="90">
        <f>'EIX Fact Sheet Backup'!A20</f>
        <v>44012</v>
      </c>
      <c r="B20" s="91">
        <f>'EIX Fact Sheet Backup'!B20</f>
        <v>11891</v>
      </c>
      <c r="C20" s="91">
        <f>'EIX Fact Sheet Backup'!D20</f>
        <v>11538.698328935801</v>
      </c>
    </row>
    <row r="21" spans="1:3" x14ac:dyDescent="0.25">
      <c r="A21" s="90">
        <f>'EIX Fact Sheet Backup'!A21</f>
        <v>44043</v>
      </c>
      <c r="B21" s="91">
        <f>'EIX Fact Sheet Backup'!B21</f>
        <v>12054</v>
      </c>
      <c r="C21" s="91">
        <f>'EIX Fact Sheet Backup'!D21</f>
        <v>11711.032932668822</v>
      </c>
    </row>
    <row r="22" spans="1:3" x14ac:dyDescent="0.25">
      <c r="A22" s="90">
        <f>'EIX Fact Sheet Backup'!A22</f>
        <v>44074</v>
      </c>
      <c r="B22" s="91">
        <f>'EIX Fact Sheet Backup'!B22</f>
        <v>12150</v>
      </c>
      <c r="C22" s="91">
        <f>'EIX Fact Sheet Backup'!D22</f>
        <v>11616.485879018865</v>
      </c>
    </row>
    <row r="23" spans="1:3" x14ac:dyDescent="0.25">
      <c r="A23" s="90">
        <f>'EIX Fact Sheet Backup'!A23</f>
        <v>44104</v>
      </c>
      <c r="B23" s="91">
        <f>'EIX Fact Sheet Backup'!B23</f>
        <v>12268</v>
      </c>
      <c r="C23" s="91">
        <f>'EIX Fact Sheet Backup'!D23</f>
        <v>11610.133880582434</v>
      </c>
    </row>
    <row r="24" spans="1:3" x14ac:dyDescent="0.25">
      <c r="A24" s="90">
        <f>'EIX Fact Sheet Backup'!A24</f>
        <v>44135</v>
      </c>
      <c r="B24" s="91">
        <f>'EIX Fact Sheet Backup'!B24</f>
        <v>12302</v>
      </c>
      <c r="C24" s="91">
        <f>'EIX Fact Sheet Backup'!D24</f>
        <v>11558.291801035868</v>
      </c>
    </row>
    <row r="25" spans="1:3" x14ac:dyDescent="0.25">
      <c r="A25" s="90">
        <f>'EIX Fact Sheet Backup'!A25</f>
        <v>44165</v>
      </c>
      <c r="B25" s="91">
        <f>'EIX Fact Sheet Backup'!B25</f>
        <v>12397</v>
      </c>
      <c r="C25" s="91">
        <f>'EIX Fact Sheet Backup'!D25</f>
        <v>11671.699403889381</v>
      </c>
    </row>
    <row r="26" spans="1:3" x14ac:dyDescent="0.25">
      <c r="A26" s="90">
        <f>'EIX Fact Sheet Backup'!A26</f>
        <v>44196</v>
      </c>
      <c r="B26" s="91">
        <f>'EIX Fact Sheet Backup'!B26</f>
        <v>12421</v>
      </c>
      <c r="C26" s="91">
        <f>'EIX Fact Sheet Backup'!D26</f>
        <v>11687.774846086195</v>
      </c>
    </row>
    <row r="27" spans="1:3" x14ac:dyDescent="0.25">
      <c r="A27" s="90">
        <f>'EIX Fact Sheet Backup'!A27</f>
        <v>44227</v>
      </c>
      <c r="B27" s="91">
        <f>'EIX Fact Sheet Backup'!B27</f>
        <v>12522</v>
      </c>
      <c r="C27" s="91">
        <f>'EIX Fact Sheet Backup'!D27</f>
        <v>11603.977328251738</v>
      </c>
    </row>
    <row r="28" spans="1:3" x14ac:dyDescent="0.25">
      <c r="A28" s="90">
        <f>'EIX Fact Sheet Backup'!A28</f>
        <v>44255</v>
      </c>
      <c r="B28" s="91">
        <f>'EIX Fact Sheet Backup'!B28</f>
        <v>12576</v>
      </c>
      <c r="C28" s="91">
        <f>'EIX Fact Sheet Backup'!D28</f>
        <v>11436.431154109257</v>
      </c>
    </row>
    <row r="29" spans="1:3" x14ac:dyDescent="0.25">
      <c r="A29" s="90">
        <f>'EIX Fact Sheet Backup'!A29</f>
        <v>44286</v>
      </c>
      <c r="B29" s="91">
        <f>'EIX Fact Sheet Backup'!B29</f>
        <v>12662</v>
      </c>
      <c r="C29" s="91">
        <f>'EIX Fact Sheet Backup'!D29</f>
        <v>11293.608912342424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7E6C-39C9-4E60-9A92-40BB1B9D9517}">
  <sheetPr>
    <tabColor rgb="FFFF0000"/>
  </sheetPr>
  <dimension ref="A1:F6"/>
  <sheetViews>
    <sheetView workbookViewId="0">
      <selection activeCell="A30" sqref="A30"/>
    </sheetView>
  </sheetViews>
  <sheetFormatPr defaultRowHeight="15" x14ac:dyDescent="0.25"/>
  <cols>
    <col min="1" max="1" width="30" bestFit="1" customWidth="1"/>
    <col min="2" max="5" width="9.140625" style="91"/>
  </cols>
  <sheetData>
    <row r="1" spans="1:6" x14ac:dyDescent="0.25">
      <c r="A1" t="str">
        <f>'EIX Fact Sheet Backup'!G10</f>
        <v>Share Class/Benchmark</v>
      </c>
      <c r="B1" s="91" t="str">
        <f>'EIX Fact Sheet Backup'!H10</f>
        <v>QTD</v>
      </c>
      <c r="C1" s="91" t="str">
        <f>'EIX Fact Sheet Backup'!I10</f>
        <v>YTD</v>
      </c>
      <c r="D1" s="91" t="str">
        <f>'EIX Fact Sheet Backup'!J10</f>
        <v>1YR</v>
      </c>
      <c r="E1" s="91" t="str">
        <f>'EIX Fact Sheet Backup'!K10</f>
        <v>Since Inception</v>
      </c>
      <c r="F1" t="s">
        <v>243</v>
      </c>
    </row>
    <row r="2" spans="1:6" x14ac:dyDescent="0.25">
      <c r="A2" t="s">
        <v>35</v>
      </c>
      <c r="B2" s="91">
        <f>'EIX Fact Sheet Backup'!H11</f>
        <v>1.9300000000000002</v>
      </c>
      <c r="C2" s="91">
        <f>'EIX Fact Sheet Backup'!I11</f>
        <v>1.9300000000000002</v>
      </c>
      <c r="D2" s="91">
        <f>'EIX Fact Sheet Backup'!J11</f>
        <v>16.101228681459748</v>
      </c>
      <c r="E2" s="91">
        <f>'EIX Fact Sheet Backup'!K11</f>
        <v>11.08</v>
      </c>
      <c r="F2">
        <v>1</v>
      </c>
    </row>
    <row r="3" spans="1:6" x14ac:dyDescent="0.25">
      <c r="A3" t="s">
        <v>9</v>
      </c>
      <c r="B3" s="91">
        <f>'EIX Fact Sheet Backup'!H12</f>
        <v>1.79</v>
      </c>
      <c r="C3" s="91">
        <f>'EIX Fact Sheet Backup'!I12</f>
        <v>1.79</v>
      </c>
      <c r="D3" s="91">
        <f>'EIX Fact Sheet Backup'!J12</f>
        <v>15.73</v>
      </c>
      <c r="E3" s="91">
        <f>'EIX Fact Sheet Backup'!K12</f>
        <v>10.77</v>
      </c>
      <c r="F3">
        <v>2</v>
      </c>
    </row>
    <row r="4" spans="1:6" x14ac:dyDescent="0.25">
      <c r="A4" t="s">
        <v>10</v>
      </c>
      <c r="B4" s="91">
        <f>'EIX Fact Sheet Backup'!H13</f>
        <v>1.63</v>
      </c>
      <c r="C4" s="91">
        <f>'EIX Fact Sheet Backup'!I13</f>
        <v>1.63</v>
      </c>
      <c r="D4" s="91">
        <f>'EIX Fact Sheet Backup'!J13</f>
        <v>14.92</v>
      </c>
      <c r="E4" s="91">
        <f>'EIX Fact Sheet Backup'!K13</f>
        <v>9.94</v>
      </c>
      <c r="F4">
        <v>3</v>
      </c>
    </row>
    <row r="5" spans="1:6" x14ac:dyDescent="0.25">
      <c r="A5" t="s">
        <v>11</v>
      </c>
      <c r="B5" s="91">
        <f>'EIX Fact Sheet Backup'!H14</f>
        <v>-4.08</v>
      </c>
      <c r="C5" s="91">
        <f>'EIX Fact Sheet Backup'!I14</f>
        <v>-4.08</v>
      </c>
      <c r="D5" s="91">
        <f>'EIX Fact Sheet Backup'!J14</f>
        <v>9.09</v>
      </c>
      <c r="E5" s="91">
        <f>'EIX Fact Sheet Backup'!K14</f>
        <v>7.89</v>
      </c>
      <c r="F5">
        <v>4</v>
      </c>
    </row>
    <row r="6" spans="1:6" x14ac:dyDescent="0.25">
      <c r="A6" t="s">
        <v>242</v>
      </c>
      <c r="B6" s="91">
        <f>'EIX Fact Sheet Backup'!H15</f>
        <v>-3.3724634409411305</v>
      </c>
      <c r="C6" s="91">
        <f>'EIX Fact Sheet Backup'!I15</f>
        <v>-3.3724634409411305</v>
      </c>
      <c r="D6" s="91">
        <f>'EIX Fact Sheet Backup'!J15</f>
        <v>0.71022417812246752</v>
      </c>
      <c r="E6" s="91">
        <f>'EIX Fact Sheet Backup'!K15</f>
        <v>5.56</v>
      </c>
      <c r="F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6B8E-A99E-4AF8-BC42-49EE53AED15E}">
  <sheetPr>
    <tabColor rgb="FFFF0000"/>
  </sheetPr>
  <dimension ref="A1:D4"/>
  <sheetViews>
    <sheetView workbookViewId="0">
      <selection activeCell="A30" sqref="A30"/>
    </sheetView>
  </sheetViews>
  <sheetFormatPr defaultRowHeight="15" x14ac:dyDescent="0.25"/>
  <sheetData>
    <row r="1" spans="1:4" x14ac:dyDescent="0.25">
      <c r="A1" t="s">
        <v>244</v>
      </c>
      <c r="B1" t="s">
        <v>316</v>
      </c>
      <c r="C1" t="s">
        <v>317</v>
      </c>
      <c r="D1" t="s">
        <v>243</v>
      </c>
    </row>
    <row r="2" spans="1:4" x14ac:dyDescent="0.25">
      <c r="A2" t="str">
        <f>'EIX Fact Sheet Backup'!G25</f>
        <v>Class I</v>
      </c>
      <c r="B2" s="63">
        <f>'EIX Fact Sheet Backup'!I25</f>
        <v>5.1400000000000001E-2</v>
      </c>
      <c r="C2" s="63">
        <f>'EIX Fact Sheet Backup'!H25</f>
        <v>5.4100000000000002E-2</v>
      </c>
      <c r="D2">
        <v>1</v>
      </c>
    </row>
    <row r="3" spans="1:4" x14ac:dyDescent="0.25">
      <c r="A3" t="str">
        <f>'EIX Fact Sheet Backup'!G26</f>
        <v>Class A</v>
      </c>
      <c r="B3" s="63">
        <f>'EIX Fact Sheet Backup'!I26</f>
        <v>4.6399999999999997E-2</v>
      </c>
      <c r="C3" s="63">
        <f>'EIX Fact Sheet Backup'!H26</f>
        <v>4.9000000000000002E-2</v>
      </c>
      <c r="D3">
        <v>2</v>
      </c>
    </row>
    <row r="4" spans="1:4" x14ac:dyDescent="0.25">
      <c r="A4" t="str">
        <f>'EIX Fact Sheet Backup'!G27</f>
        <v>Class C</v>
      </c>
      <c r="B4" s="63">
        <f>'EIX Fact Sheet Backup'!I27</f>
        <v>4.1200000000000001E-2</v>
      </c>
      <c r="C4" s="63">
        <f>'EIX Fact Sheet Backup'!H27</f>
        <v>4.3900000000000002E-2</v>
      </c>
      <c r="D4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4E51-301C-4627-927C-2529460CC31B}">
  <sheetPr>
    <tabColor rgb="FFFF0000"/>
  </sheetPr>
  <dimension ref="A1:D7"/>
  <sheetViews>
    <sheetView workbookViewId="0">
      <selection activeCell="A30" sqref="A30"/>
    </sheetView>
  </sheetViews>
  <sheetFormatPr defaultRowHeight="15" x14ac:dyDescent="0.25"/>
  <cols>
    <col min="1" max="1" width="17.85546875" bestFit="1" customWidth="1"/>
    <col min="2" max="3" width="9.140625" style="91"/>
  </cols>
  <sheetData>
    <row r="1" spans="1:4" x14ac:dyDescent="0.25">
      <c r="A1" t="s">
        <v>244</v>
      </c>
      <c r="B1" s="91" t="s">
        <v>44</v>
      </c>
      <c r="C1" s="91" t="s">
        <v>43</v>
      </c>
      <c r="D1" t="s">
        <v>243</v>
      </c>
    </row>
    <row r="2" spans="1:4" x14ac:dyDescent="0.25">
      <c r="A2" t="str">
        <f>'EIX Fact Sheet Backup'!G30</f>
        <v>Cumulative Return</v>
      </c>
      <c r="B2" s="63">
        <f>'EIX Fact Sheet Backup'!H30</f>
        <v>0.1108</v>
      </c>
      <c r="C2" s="63">
        <f>'EIX Fact Sheet Backup'!I30</f>
        <v>5.5599999999999997E-2</v>
      </c>
      <c r="D2">
        <v>1</v>
      </c>
    </row>
    <row r="3" spans="1:4" x14ac:dyDescent="0.25">
      <c r="A3" t="str">
        <f>'EIX Fact Sheet Backup'!G31</f>
        <v>Annualized Return</v>
      </c>
      <c r="B3" s="63">
        <f>'EIX Fact Sheet Backup'!H31</f>
        <v>0.11059721956495094</v>
      </c>
      <c r="C3" s="63">
        <f>'EIX Fact Sheet Backup'!I31</f>
        <v>5.555585668692542E-2</v>
      </c>
      <c r="D3">
        <v>2</v>
      </c>
    </row>
    <row r="4" spans="1:4" x14ac:dyDescent="0.25">
      <c r="A4" t="str">
        <f>'EIX Fact Sheet Backup'!G32</f>
        <v>Standard Deviation</v>
      </c>
      <c r="B4" s="91" t="s">
        <v>250</v>
      </c>
      <c r="C4" s="91" t="s">
        <v>250</v>
      </c>
      <c r="D4">
        <v>3</v>
      </c>
    </row>
    <row r="5" spans="1:4" x14ac:dyDescent="0.25">
      <c r="A5" t="str">
        <f>'EIX Fact Sheet Backup'!G33</f>
        <v>Sharpe Ratio</v>
      </c>
      <c r="B5" s="91" t="s">
        <v>250</v>
      </c>
      <c r="C5" s="91" t="s">
        <v>250</v>
      </c>
      <c r="D5">
        <v>4</v>
      </c>
    </row>
    <row r="6" spans="1:4" x14ac:dyDescent="0.25">
      <c r="A6" t="str">
        <f>'EIX Fact Sheet Backup'!G34</f>
        <v>Beta</v>
      </c>
      <c r="B6" s="91" t="str">
        <f>'EIX Fact Sheet Backup'!H34</f>
        <v>n/a</v>
      </c>
      <c r="C6" s="91" t="str">
        <f>'EIX Fact Sheet Backup'!I34</f>
        <v>-</v>
      </c>
      <c r="D6">
        <v>5</v>
      </c>
    </row>
    <row r="7" spans="1:4" x14ac:dyDescent="0.25">
      <c r="A7" t="str">
        <f>'EIX Fact Sheet Backup'!G35</f>
        <v>R-Squared</v>
      </c>
      <c r="B7" s="91" t="str">
        <f>'EIX Fact Sheet Backup'!H35</f>
        <v>n/a</v>
      </c>
      <c r="C7" s="91" t="str">
        <f>'EIX Fact Sheet Backup'!I35</f>
        <v>-</v>
      </c>
      <c r="D7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BF8D-C482-451E-ABC0-39859ED17C64}">
  <sheetPr>
    <tabColor rgb="FFFF0000"/>
  </sheetPr>
  <dimension ref="A1:D5"/>
  <sheetViews>
    <sheetView workbookViewId="0">
      <selection activeCell="A30" sqref="A30"/>
    </sheetView>
  </sheetViews>
  <sheetFormatPr defaultRowHeight="15" x14ac:dyDescent="0.25"/>
  <cols>
    <col min="1" max="1" width="36.5703125" bestFit="1" customWidth="1"/>
    <col min="2" max="2" width="12" style="92" bestFit="1" customWidth="1"/>
    <col min="3" max="3" width="18.140625" bestFit="1" customWidth="1"/>
    <col min="4" max="4" width="11.5703125" style="92" bestFit="1" customWidth="1"/>
  </cols>
  <sheetData>
    <row r="1" spans="1:4" x14ac:dyDescent="0.25">
      <c r="A1" t="s">
        <v>248</v>
      </c>
      <c r="B1" s="92" t="s">
        <v>246</v>
      </c>
      <c r="C1" t="s">
        <v>249</v>
      </c>
      <c r="D1" s="92" t="s">
        <v>247</v>
      </c>
    </row>
    <row r="2" spans="1:4" x14ac:dyDescent="0.25">
      <c r="A2" t="s">
        <v>367</v>
      </c>
      <c r="B2" s="92">
        <f>'EIX Portfolio'!F17*100</f>
        <v>92.623599764908619</v>
      </c>
      <c r="C2" t="s">
        <v>368</v>
      </c>
      <c r="D2" s="92">
        <f>'EIX Portfolio'!E18*100</f>
        <v>87.57825488362306</v>
      </c>
    </row>
    <row r="3" spans="1:4" x14ac:dyDescent="0.25">
      <c r="A3" t="s">
        <v>365</v>
      </c>
      <c r="B3" s="92">
        <f>'EIX Portfolio'!F24*100</f>
        <v>2.1233399195013174</v>
      </c>
      <c r="C3" t="s">
        <v>152</v>
      </c>
      <c r="D3" s="92">
        <f>'EIX Portfolio'!E19*100</f>
        <v>0.74344569270878014</v>
      </c>
    </row>
    <row r="4" spans="1:4" x14ac:dyDescent="0.25">
      <c r="A4" t="s">
        <v>366</v>
      </c>
      <c r="B4" s="92">
        <f>'EIX Portfolio'!F22*100</f>
        <v>3.0152241670889479</v>
      </c>
      <c r="C4" t="s">
        <v>369</v>
      </c>
      <c r="D4" s="92">
        <f>'EIX Portfolio'!E20*100</f>
        <v>4.2413087416587363</v>
      </c>
    </row>
    <row r="5" spans="1:4" x14ac:dyDescent="0.25">
      <c r="A5" t="s">
        <v>809</v>
      </c>
      <c r="B5" s="92">
        <f>'EIX Portfolio'!F23*100</f>
        <v>2.2378361485011595</v>
      </c>
      <c r="C5" t="s">
        <v>370</v>
      </c>
      <c r="D5" s="92">
        <f>'EIX Portfolio'!E21*100</f>
        <v>6.0590446918041357E-2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841A-A277-4F05-90F4-386E4A259BD6}">
  <sheetPr>
    <tabColor rgb="FFFF0000"/>
  </sheetPr>
  <dimension ref="A1:C8"/>
  <sheetViews>
    <sheetView workbookViewId="0">
      <selection activeCell="A30" sqref="A30"/>
    </sheetView>
  </sheetViews>
  <sheetFormatPr defaultRowHeight="15" x14ac:dyDescent="0.25"/>
  <cols>
    <col min="1" max="1" width="38.5703125" customWidth="1"/>
    <col min="2" max="2" width="9.140625" style="93"/>
  </cols>
  <sheetData>
    <row r="1" spans="1:3" x14ac:dyDescent="0.25">
      <c r="A1" t="s">
        <v>244</v>
      </c>
      <c r="B1" s="93" t="s">
        <v>245</v>
      </c>
      <c r="C1" t="s">
        <v>243</v>
      </c>
    </row>
    <row r="2" spans="1:3" x14ac:dyDescent="0.25">
      <c r="A2" t="str">
        <f>'EIX Portfolio'!C17</f>
        <v>RMBS</v>
      </c>
      <c r="B2" s="93">
        <f>'EIX Portfolio'!F17</f>
        <v>0.92623599764908615</v>
      </c>
      <c r="C2">
        <v>1</v>
      </c>
    </row>
    <row r="3" spans="1:3" x14ac:dyDescent="0.25">
      <c r="A3" t="str">
        <f>'EIX Portfolio'!C18</f>
        <v xml:space="preserve">LEGACY RMBS </v>
      </c>
      <c r="B3" s="93">
        <f>'EIX Portfolio'!E18</f>
        <v>0.87578254883623063</v>
      </c>
      <c r="C3">
        <v>2</v>
      </c>
    </row>
    <row r="4" spans="1:3" x14ac:dyDescent="0.25">
      <c r="A4" t="str">
        <f>'EIX Portfolio'!C19</f>
        <v>RMBS 2.0</v>
      </c>
      <c r="B4" s="93">
        <f>'EIX Portfolio'!E19</f>
        <v>7.4344569270878014E-3</v>
      </c>
      <c r="C4">
        <v>3</v>
      </c>
    </row>
    <row r="5" spans="1:3" x14ac:dyDescent="0.25">
      <c r="A5" t="str">
        <f>'EIX Portfolio'!C20</f>
        <v>AGENCY DERIV</v>
      </c>
      <c r="B5" s="93">
        <f>'EIX Portfolio'!E20</f>
        <v>4.2413087416587364E-2</v>
      </c>
      <c r="C5">
        <v>4</v>
      </c>
    </row>
    <row r="6" spans="1:3" x14ac:dyDescent="0.25">
      <c r="A6" t="str">
        <f>'EIX Portfolio'!C21</f>
        <v xml:space="preserve">AGENCY CMO </v>
      </c>
      <c r="B6" s="93">
        <f>'EIX Portfolio'!E21</f>
        <v>6.0590446918041359E-4</v>
      </c>
      <c r="C6">
        <v>5</v>
      </c>
    </row>
    <row r="7" spans="1:3" x14ac:dyDescent="0.25">
      <c r="A7" t="str">
        <f>'EIX Portfolio'!C22</f>
        <v>ABS</v>
      </c>
      <c r="B7" s="93">
        <f>'EIX Portfolio'!F22</f>
        <v>3.0152241670889479E-2</v>
      </c>
      <c r="C7">
        <v>6</v>
      </c>
    </row>
    <row r="8" spans="1:3" x14ac:dyDescent="0.25">
      <c r="A8" t="str">
        <f>'EIX Portfolio'!C23</f>
        <v>CMBS</v>
      </c>
      <c r="B8" s="93">
        <f>'EIX Portfolio'!F23</f>
        <v>2.2378361485011596E-2</v>
      </c>
      <c r="C8">
        <v>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EIX Fact Sheet Backup</vt:lpstr>
      <vt:lpstr>EIX Portfolio</vt:lpstr>
      <vt:lpstr>EIX</vt:lpstr>
      <vt:lpstr>EIX_EXPORT_10kChart</vt:lpstr>
      <vt:lpstr>EIX_EXPORT_PerformanceTable</vt:lpstr>
      <vt:lpstr>EIX_EXPORT_30SECYields</vt:lpstr>
      <vt:lpstr>EIX_EXPORT_Perf&amp;RiskStatistics</vt:lpstr>
      <vt:lpstr>EIX_EXPORT_PortfolioAllocation</vt:lpstr>
      <vt:lpstr>EIX_EXPORT_PortAll_InnerTable</vt:lpstr>
      <vt:lpstr>EIX_EXPORT_TopHoldings</vt:lpstr>
      <vt:lpstr>EIX!Print_Titles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2021-04-26T13:21:12Z</dcterms:modified>
</cp:coreProperties>
</file>