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IOX\"/>
    </mc:Choice>
  </mc:AlternateContent>
  <xr:revisionPtr revIDLastSave="0" documentId="13_ncr:1_{A2BA518E-EC1A-43CE-8995-A87FCF1FD5BE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IOX Fact Sheet Backup" sheetId="1" r:id="rId1"/>
    <sheet name="IOX_EXPORT_10kChart" sheetId="2" r:id="rId2"/>
    <sheet name="IOX_EXPORT_PerformanceTable" sheetId="3" r:id="rId3"/>
    <sheet name="IOX_EXPORT_30DaySECYields" sheetId="4" r:id="rId4"/>
    <sheet name="IOX_EXPORT_MPT_Statistics" sheetId="5" r:id="rId5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7" i="2" l="1"/>
  <c r="B77" i="2"/>
  <c r="C77" i="2"/>
  <c r="A78" i="2"/>
  <c r="B78" i="2"/>
  <c r="C78" i="2"/>
  <c r="A79" i="2"/>
  <c r="B79" i="2"/>
  <c r="C79" i="2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P23" i="1"/>
  <c r="M23" i="1"/>
  <c r="L23" i="1"/>
  <c r="K23" i="1"/>
  <c r="J23" i="1"/>
  <c r="I23" i="1"/>
  <c r="H23" i="1"/>
  <c r="C23" i="1"/>
  <c r="P22" i="1"/>
  <c r="M22" i="1"/>
  <c r="L22" i="1"/>
  <c r="K22" i="1"/>
  <c r="C22" i="1"/>
  <c r="P21" i="1"/>
  <c r="M21" i="1"/>
  <c r="L21" i="1"/>
  <c r="K21" i="1"/>
  <c r="C21" i="1"/>
  <c r="P20" i="1"/>
  <c r="M20" i="1"/>
  <c r="L20" i="1"/>
  <c r="K20" i="1"/>
  <c r="J20" i="1"/>
  <c r="I20" i="1"/>
  <c r="H20" i="1"/>
  <c r="C20" i="1"/>
  <c r="P19" i="1"/>
  <c r="M19" i="1"/>
  <c r="L19" i="1"/>
  <c r="K19" i="1"/>
  <c r="J19" i="1"/>
  <c r="I19" i="1"/>
  <c r="H19" i="1"/>
  <c r="C19" i="1"/>
  <c r="H18" i="1"/>
  <c r="C18" i="1"/>
  <c r="C17" i="1"/>
  <c r="Q16" i="1"/>
  <c r="C16" i="1"/>
  <c r="Q15" i="1"/>
  <c r="C15" i="1"/>
  <c r="Q14" i="1"/>
  <c r="H14" i="1"/>
  <c r="C14" i="1"/>
  <c r="Q13" i="1"/>
  <c r="C13" i="1"/>
  <c r="Q12" i="1"/>
  <c r="C12" i="1"/>
  <c r="C11" i="1"/>
  <c r="Q10" i="1"/>
  <c r="C10" i="1"/>
  <c r="C9" i="1"/>
  <c r="S8" i="1"/>
  <c r="S18" i="1" s="1"/>
  <c r="R8" i="1"/>
  <c r="R18" i="1" s="1"/>
  <c r="C8" i="1"/>
  <c r="C7" i="1"/>
  <c r="I6" i="1"/>
  <c r="G22" i="1" s="1"/>
  <c r="G30" i="1" s="1"/>
  <c r="H6" i="1"/>
  <c r="C6" i="1"/>
  <c r="C5" i="1"/>
  <c r="C4" i="1"/>
  <c r="A4" i="1"/>
  <c r="I3" i="1"/>
  <c r="H3" i="1"/>
  <c r="E3" i="1"/>
  <c r="I15" i="1" s="1"/>
  <c r="I13" i="1" s="1"/>
  <c r="C3" i="1"/>
  <c r="H15" i="1" s="1"/>
  <c r="H13" i="1" s="1"/>
  <c r="B74" i="2"/>
  <c r="B75" i="2"/>
  <c r="B76" i="2"/>
  <c r="H10" i="1" l="1"/>
  <c r="H9" i="1"/>
  <c r="H8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H1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I12" i="1"/>
  <c r="B71" i="2"/>
  <c r="B72" i="2"/>
  <c r="B73" i="2"/>
  <c r="C72" i="2" l="1"/>
  <c r="D75" i="1"/>
  <c r="C74" i="2"/>
  <c r="C71" i="2"/>
  <c r="C73" i="2"/>
  <c r="A74" i="2"/>
  <c r="A75" i="1"/>
  <c r="A72" i="2"/>
  <c r="A71" i="2"/>
  <c r="A73" i="2"/>
  <c r="B68" i="2"/>
  <c r="C68" i="2"/>
  <c r="B69" i="2"/>
  <c r="C69" i="2"/>
  <c r="B70" i="2"/>
  <c r="C70" i="2"/>
  <c r="A76" i="1" l="1"/>
  <c r="A75" i="2"/>
  <c r="D76" i="1"/>
  <c r="C75" i="2"/>
  <c r="A68" i="2"/>
  <c r="A70" i="2"/>
  <c r="A69" i="2"/>
  <c r="B3" i="4"/>
  <c r="B4" i="4"/>
  <c r="B2" i="4"/>
  <c r="D3" i="4"/>
  <c r="D4" i="4"/>
  <c r="D2" i="4"/>
  <c r="C76" i="2" l="1"/>
  <c r="D77" i="1"/>
  <c r="D78" i="1" s="1"/>
  <c r="D79" i="1" s="1"/>
  <c r="A77" i="1"/>
  <c r="A76" i="2"/>
  <c r="A65" i="2"/>
  <c r="B65" i="2"/>
  <c r="C65" i="2"/>
  <c r="A66" i="2"/>
  <c r="B66" i="2"/>
  <c r="C66" i="2"/>
  <c r="A67" i="2"/>
  <c r="B67" i="2"/>
  <c r="C67" i="2"/>
  <c r="A78" i="1" l="1"/>
  <c r="B3" i="5"/>
  <c r="B4" i="5"/>
  <c r="A3" i="4"/>
  <c r="A4" i="4"/>
  <c r="A2" i="4"/>
  <c r="A79" i="1" l="1"/>
  <c r="R12" i="1"/>
  <c r="R10" i="1"/>
  <c r="R14" i="1"/>
  <c r="R16" i="1"/>
  <c r="S16" i="1"/>
  <c r="S11" i="1"/>
  <c r="R15" i="1"/>
  <c r="S14" i="1"/>
  <c r="G5" i="3"/>
  <c r="A6" i="3"/>
  <c r="B6" i="3"/>
  <c r="C6" i="3"/>
  <c r="D6" i="3"/>
  <c r="E6" i="3"/>
  <c r="F6" i="3"/>
  <c r="G6" i="3"/>
  <c r="A2" i="3"/>
  <c r="B2" i="3"/>
  <c r="C2" i="3"/>
  <c r="D2" i="3"/>
  <c r="E2" i="3"/>
  <c r="F2" i="3"/>
  <c r="G2" i="3"/>
  <c r="A3" i="3"/>
  <c r="B3" i="3"/>
  <c r="C3" i="3"/>
  <c r="D3" i="3"/>
  <c r="E3" i="3"/>
  <c r="F3" i="3"/>
  <c r="G3" i="3"/>
  <c r="A4" i="3"/>
  <c r="E4" i="3"/>
  <c r="F4" i="3"/>
  <c r="G4" i="3"/>
  <c r="E5" i="3"/>
  <c r="F5" i="3"/>
  <c r="B1" i="3"/>
  <c r="C1" i="3"/>
  <c r="D1" i="3"/>
  <c r="E1" i="3"/>
  <c r="F1" i="3"/>
  <c r="G1" i="3"/>
  <c r="A1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2" i="2"/>
  <c r="R25" i="1" l="1"/>
  <c r="R23" i="1"/>
  <c r="R21" i="1"/>
  <c r="J29" i="1" s="1"/>
  <c r="J21" i="1" s="1"/>
  <c r="D4" i="3" s="1"/>
  <c r="R19" i="1"/>
  <c r="H29" i="1" s="1"/>
  <c r="H21" i="1" s="1"/>
  <c r="B4" i="3" s="1"/>
  <c r="R24" i="1"/>
  <c r="H11" i="1" s="1"/>
  <c r="S20" i="1"/>
  <c r="I30" i="1" s="1"/>
  <c r="I22" i="1" s="1"/>
  <c r="C5" i="3" s="1"/>
  <c r="S23" i="1"/>
  <c r="S24" i="1"/>
  <c r="I11" i="1" s="1"/>
  <c r="R13" i="1"/>
  <c r="R22" i="1" s="1"/>
  <c r="S10" i="1"/>
  <c r="S19" i="1" s="1"/>
  <c r="H30" i="1" s="1"/>
  <c r="H22" i="1" s="1"/>
  <c r="B5" i="3" s="1"/>
  <c r="S15" i="1"/>
  <c r="S25" i="1" s="1"/>
  <c r="I14" i="1" s="1"/>
  <c r="R11" i="1"/>
  <c r="R20" i="1" s="1"/>
  <c r="I29" i="1" s="1"/>
  <c r="I21" i="1" s="1"/>
  <c r="C4" i="3" s="1"/>
  <c r="S12" i="1"/>
  <c r="S21" i="1" s="1"/>
  <c r="J30" i="1" s="1"/>
  <c r="J22" i="1" s="1"/>
  <c r="D5" i="3" s="1"/>
  <c r="S13" i="1"/>
  <c r="S22" i="1" s="1"/>
  <c r="I10" i="1" l="1"/>
  <c r="H7" i="1"/>
  <c r="B2" i="5" s="1"/>
</calcChain>
</file>

<file path=xl/sharedStrings.xml><?xml version="1.0" encoding="utf-8"?>
<sst xmlns="http://schemas.openxmlformats.org/spreadsheetml/2006/main" count="80" uniqueCount="51">
  <si>
    <t>Date</t>
  </si>
  <si>
    <t>% Return</t>
  </si>
  <si>
    <t>CURRENT</t>
  </si>
  <si>
    <t>Risk Free Rate:</t>
  </si>
  <si>
    <t>Months:</t>
  </si>
  <si>
    <t>Inception</t>
  </si>
  <si>
    <t>Current</t>
  </si>
  <si>
    <t>Cumulative Return</t>
  </si>
  <si>
    <t>Ann. Inception</t>
  </si>
  <si>
    <t># positive months</t>
  </si>
  <si>
    <t>Share Class/Benchmark</t>
  </si>
  <si>
    <t>Since Inception*</t>
  </si>
  <si>
    <t>Class A</t>
  </si>
  <si>
    <t>Class C</t>
  </si>
  <si>
    <t>gemini</t>
  </si>
  <si>
    <t>Class I</t>
  </si>
  <si>
    <t>Class A w/ Sales Charge</t>
  </si>
  <si>
    <t>1YR</t>
  </si>
  <si>
    <t>CUMULATIVE</t>
  </si>
  <si>
    <t>Cumm. Inception</t>
  </si>
  <si>
    <t>partial</t>
  </si>
  <si>
    <t>COLOR CODES</t>
  </si>
  <si>
    <t>From Gemini</t>
  </si>
  <si>
    <t>Included in Fact Sheet</t>
  </si>
  <si>
    <t>Not in Fact Sheet</t>
  </si>
  <si>
    <t>3MOS</t>
  </si>
  <si>
    <t>30-Day SEC Yields</t>
  </si>
  <si>
    <t>Sub</t>
  </si>
  <si>
    <t>UnSub</t>
  </si>
  <si>
    <t>YTD</t>
  </si>
  <si>
    <t>CUT &amp; PASTE FACT SHEET</t>
  </si>
  <si>
    <t>IOXIX</t>
  </si>
  <si>
    <t>3YR</t>
  </si>
  <si>
    <t>Bloomberg Barclays US MBS Index Total Return</t>
  </si>
  <si>
    <t xml:space="preserve">LUMSTRUU Index  </t>
  </si>
  <si>
    <t>5YR</t>
  </si>
  <si>
    <t>Bloomberg Barclays US MBS Index</t>
  </si>
  <si>
    <t>ID</t>
  </si>
  <si>
    <t>Label</t>
  </si>
  <si>
    <t>Value</t>
  </si>
  <si>
    <t>% positive months</t>
  </si>
  <si>
    <t>Subsidized</t>
  </si>
  <si>
    <t>Unsubsidized</t>
  </si>
  <si>
    <t>Alpha:</t>
  </si>
  <si>
    <t>Beta:</t>
  </si>
  <si>
    <t>R-squared:</t>
  </si>
  <si>
    <t>Sharpe Ratio:</t>
  </si>
  <si>
    <t>Standard Deviation:</t>
  </si>
  <si>
    <t>Alpha</t>
  </si>
  <si>
    <t>Beta</t>
  </si>
  <si>
    <t>R-Squared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</si>
</sst>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0.0000%"/>
    <numFmt numFmtId="168" formatCode="[$-10409]#,##0.00;\(#,##0.00\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Univers LT Std 57 Cn"/>
      <family val="2"/>
    </font>
    <font>
      <sz val="9"/>
      <color theme="1"/>
      <name val="Univers LT Std 47 Cn Lt"/>
      <family val="2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Arial"/>
      <family val="2"/>
    </font>
    <font>
      <b/>
      <sz val="14"/>
      <color theme="1"/>
      <name val="Calibri"/>
      <family val="2"/>
      <scheme val="minor"/>
    </font>
    <font>
      <b/>
      <sz val="8"/>
      <color rgb="FF1F497D"/>
      <name val="Univers LT Std 47 Cn Lt"/>
      <family val="2"/>
    </font>
    <font>
      <sz val="8.5"/>
      <color rgb="FF000000"/>
      <name val="Roboto Condensed"/>
    </font>
    <font>
      <b/>
      <sz val="11"/>
      <color rgb="FF1F497D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medium">
        <color indexed="64"/>
      </left>
      <right/>
      <top style="thin">
        <color rgb="FF000000"/>
      </top>
      <bottom style="thin">
        <color rgb="FFF2F2F2"/>
      </bottom>
      <diagonal/>
    </border>
    <border>
      <left/>
      <right style="medium">
        <color indexed="64"/>
      </right>
      <top style="thin">
        <color rgb="FF000000"/>
      </top>
      <bottom style="thin">
        <color rgb="FFF2F2F2"/>
      </bottom>
      <diagonal/>
    </border>
    <border>
      <left style="medium">
        <color indexed="64"/>
      </left>
      <right/>
      <top style="thin">
        <color rgb="FFF2F2F2"/>
      </top>
      <bottom style="thin">
        <color rgb="FFF2F2F2"/>
      </bottom>
      <diagonal/>
    </border>
    <border>
      <left/>
      <right style="medium">
        <color indexed="64"/>
      </right>
      <top style="thin">
        <color rgb="FFF2F2F2"/>
      </top>
      <bottom style="thin">
        <color rgb="FFF2F2F2"/>
      </bottom>
      <diagonal/>
    </border>
    <border>
      <left style="medium">
        <color indexed="64"/>
      </left>
      <right/>
      <top style="thin">
        <color rgb="FFF2F2F2"/>
      </top>
      <bottom style="medium">
        <color indexed="64"/>
      </bottom>
      <diagonal/>
    </border>
    <border>
      <left/>
      <right/>
      <top style="thin">
        <color rgb="FFF2F2F2"/>
      </top>
      <bottom style="medium">
        <color indexed="64"/>
      </bottom>
      <diagonal/>
    </border>
    <border>
      <left/>
      <right style="medium">
        <color indexed="64"/>
      </right>
      <top style="thin">
        <color rgb="FFF2F2F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>
      <alignment wrapText="1"/>
    </xf>
    <xf numFmtId="9" fontId="18" fillId="0" borderId="0" applyFont="0" applyFill="0" applyBorder="0" applyAlignment="0" applyProtection="0"/>
    <xf numFmtId="0" fontId="1" fillId="0" borderId="0"/>
  </cellStyleXfs>
  <cellXfs count="152">
    <xf numFmtId="0" fontId="0" fillId="0" borderId="0" xfId="0"/>
    <xf numFmtId="0" fontId="11" fillId="5" borderId="9" xfId="0" applyFont="1" applyFill="1" applyBorder="1" applyAlignment="1">
      <alignment horizontal="left" vertical="center" readingOrder="1"/>
    </xf>
    <xf numFmtId="0" fontId="3" fillId="2" borderId="9" xfId="0" applyFont="1" applyFill="1" applyBorder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7" fillId="6" borderId="9" xfId="0" applyFont="1" applyFill="1" applyBorder="1" applyAlignment="1">
      <alignment vertical="center"/>
    </xf>
    <xf numFmtId="0" fontId="10" fillId="0" borderId="9" xfId="0" applyFont="1" applyBorder="1" applyAlignment="1">
      <alignment horizontal="center" vertical="center" readingOrder="1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43" fontId="19" fillId="0" borderId="9" xfId="1" applyFont="1" applyBorder="1" applyAlignment="1">
      <alignment vertical="center"/>
    </xf>
    <xf numFmtId="10" fontId="0" fillId="0" borderId="0" xfId="2" applyNumberFormat="1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readingOrder="1"/>
    </xf>
    <xf numFmtId="0" fontId="25" fillId="0" borderId="1" xfId="0" applyFont="1" applyBorder="1" applyAlignment="1">
      <alignment vertical="center" readingOrder="1"/>
    </xf>
    <xf numFmtId="0" fontId="23" fillId="0" borderId="3" xfId="0" applyFont="1" applyBorder="1" applyAlignment="1">
      <alignment vertical="center" readingOrder="1"/>
    </xf>
    <xf numFmtId="0" fontId="23" fillId="0" borderId="4" xfId="0" applyFont="1" applyBorder="1" applyAlignment="1">
      <alignment vertical="center" readingOrder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0" fontId="12" fillId="4" borderId="25" xfId="0" applyNumberFormat="1" applyFont="1" applyFill="1" applyBorder="1" applyAlignment="1">
      <alignment horizontal="center" vertical="center" readingOrder="1"/>
    </xf>
    <xf numFmtId="10" fontId="12" fillId="4" borderId="26" xfId="0" applyNumberFormat="1" applyFont="1" applyFill="1" applyBorder="1" applyAlignment="1">
      <alignment horizontal="center" vertical="center" readingOrder="1"/>
    </xf>
    <xf numFmtId="10" fontId="12" fillId="4" borderId="32" xfId="0" applyNumberFormat="1" applyFont="1" applyFill="1" applyBorder="1" applyAlignment="1">
      <alignment horizontal="center" vertical="center" readingOrder="1"/>
    </xf>
    <xf numFmtId="0" fontId="24" fillId="5" borderId="27" xfId="0" applyFont="1" applyFill="1" applyBorder="1" applyAlignment="1">
      <alignment horizontal="left" vertical="center" readingOrder="1"/>
    </xf>
    <xf numFmtId="0" fontId="24" fillId="5" borderId="29" xfId="0" applyFont="1" applyFill="1" applyBorder="1" applyAlignment="1">
      <alignment horizontal="left" vertical="center" readingOrder="1"/>
    </xf>
    <xf numFmtId="0" fontId="24" fillId="5" borderId="31" xfId="0" applyFont="1" applyFill="1" applyBorder="1" applyAlignment="1">
      <alignment horizontal="left" vertical="center" readingOrder="1"/>
    </xf>
    <xf numFmtId="164" fontId="11" fillId="5" borderId="9" xfId="0" applyNumberFormat="1" applyFont="1" applyFill="1" applyBorder="1" applyAlignment="1">
      <alignment horizontal="left" vertical="center" readingOrder="1"/>
    </xf>
    <xf numFmtId="164" fontId="6" fillId="0" borderId="0" xfId="0" applyNumberFormat="1" applyFont="1" applyAlignment="1">
      <alignment horizontal="center" vertical="center"/>
    </xf>
    <xf numFmtId="0" fontId="11" fillId="5" borderId="37" xfId="0" applyFont="1" applyFill="1" applyBorder="1" applyAlignment="1">
      <alignment horizontal="left" vertical="center" readingOrder="1"/>
    </xf>
    <xf numFmtId="164" fontId="13" fillId="5" borderId="37" xfId="0" applyNumberFormat="1" applyFont="1" applyFill="1" applyBorder="1" applyAlignment="1">
      <alignment horizontal="left" vertical="center" readingOrder="1"/>
    </xf>
    <xf numFmtId="0" fontId="10" fillId="0" borderId="16" xfId="0" applyFont="1" applyBorder="1" applyAlignment="1">
      <alignment horizontal="center" vertical="center" readingOrder="1"/>
    </xf>
    <xf numFmtId="0" fontId="10" fillId="0" borderId="17" xfId="0" applyFont="1" applyBorder="1" applyAlignment="1">
      <alignment horizontal="center" vertical="center" readingOrder="1"/>
    </xf>
    <xf numFmtId="0" fontId="10" fillId="0" borderId="18" xfId="0" applyFont="1" applyBorder="1" applyAlignment="1">
      <alignment horizontal="center" vertical="center" readingOrder="1"/>
    </xf>
    <xf numFmtId="0" fontId="16" fillId="0" borderId="2" xfId="0" applyFont="1" applyBorder="1" applyAlignment="1">
      <alignment vertical="center"/>
    </xf>
    <xf numFmtId="14" fontId="16" fillId="0" borderId="0" xfId="0" applyNumberFormat="1" applyFont="1" applyAlignment="1">
      <alignment vertical="center"/>
    </xf>
    <xf numFmtId="164" fontId="16" fillId="0" borderId="0" xfId="1" applyNumberFormat="1" applyFont="1" applyAlignment="1">
      <alignment horizontal="center" vertical="center"/>
    </xf>
    <xf numFmtId="164" fontId="16" fillId="0" borderId="5" xfId="1" applyNumberFormat="1" applyFont="1" applyBorder="1" applyAlignment="1">
      <alignment horizontal="center" vertical="center"/>
    </xf>
    <xf numFmtId="0" fontId="16" fillId="0" borderId="6" xfId="0" applyFont="1" applyBorder="1" applyAlignment="1">
      <alignment vertical="center"/>
    </xf>
    <xf numFmtId="14" fontId="16" fillId="0" borderId="7" xfId="0" applyNumberFormat="1" applyFont="1" applyBorder="1" applyAlignment="1">
      <alignment vertical="center"/>
    </xf>
    <xf numFmtId="164" fontId="16" fillId="0" borderId="7" xfId="1" applyNumberFormat="1" applyFont="1" applyBorder="1" applyAlignment="1">
      <alignment horizontal="center" vertical="center"/>
    </xf>
    <xf numFmtId="164" fontId="16" fillId="0" borderId="8" xfId="1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43" fontId="5" fillId="0" borderId="17" xfId="0" applyNumberFormat="1" applyFont="1" applyBorder="1" applyAlignment="1">
      <alignment horizontal="center" vertical="center"/>
    </xf>
    <xf numFmtId="43" fontId="5" fillId="0" borderId="18" xfId="0" applyNumberFormat="1" applyFont="1" applyBorder="1" applyAlignment="1">
      <alignment horizontal="center" vertical="center"/>
    </xf>
    <xf numFmtId="10" fontId="16" fillId="0" borderId="9" xfId="2" applyNumberFormat="1" applyFont="1" applyBorder="1" applyAlignment="1">
      <alignment horizontal="center" vertical="center"/>
    </xf>
    <xf numFmtId="10" fontId="16" fillId="0" borderId="20" xfId="2" applyNumberFormat="1" applyFont="1" applyBorder="1" applyAlignment="1">
      <alignment horizontal="center" vertical="center"/>
    </xf>
    <xf numFmtId="10" fontId="16" fillId="0" borderId="23" xfId="2" applyNumberFormat="1" applyFont="1" applyBorder="1" applyAlignment="1">
      <alignment horizontal="center" vertical="center"/>
    </xf>
    <xf numFmtId="10" fontId="16" fillId="0" borderId="24" xfId="2" applyNumberFormat="1" applyFont="1" applyBorder="1" applyAlignment="1">
      <alignment horizontal="center" vertical="center"/>
    </xf>
    <xf numFmtId="10" fontId="12" fillId="4" borderId="28" xfId="0" applyNumberFormat="1" applyFont="1" applyFill="1" applyBorder="1" applyAlignment="1">
      <alignment horizontal="center" vertical="center" readingOrder="1"/>
    </xf>
    <xf numFmtId="10" fontId="12" fillId="4" borderId="30" xfId="0" applyNumberFormat="1" applyFont="1" applyFill="1" applyBorder="1" applyAlignment="1">
      <alignment horizontal="center" vertical="center" readingOrder="1"/>
    </xf>
    <xf numFmtId="10" fontId="12" fillId="4" borderId="33" xfId="0" applyNumberFormat="1" applyFont="1" applyFill="1" applyBorder="1" applyAlignment="1">
      <alignment horizontal="center" vertical="center" readingOrder="1"/>
    </xf>
    <xf numFmtId="0" fontId="0" fillId="0" borderId="37" xfId="0" applyBorder="1" applyAlignment="1">
      <alignment vertical="center"/>
    </xf>
    <xf numFmtId="0" fontId="5" fillId="5" borderId="37" xfId="0" applyFont="1" applyFill="1" applyBorder="1" applyAlignment="1">
      <alignment vertical="center"/>
    </xf>
    <xf numFmtId="0" fontId="5" fillId="6" borderId="37" xfId="0" applyFont="1" applyFill="1" applyBorder="1" applyAlignment="1">
      <alignment vertical="center"/>
    </xf>
    <xf numFmtId="0" fontId="0" fillId="0" borderId="34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6" fillId="0" borderId="0" xfId="0" applyFont="1" applyAlignment="1">
      <alignment horizontal="center" vertical="center"/>
    </xf>
    <xf numFmtId="43" fontId="5" fillId="0" borderId="39" xfId="0" applyNumberFormat="1" applyFont="1" applyBorder="1" applyAlignment="1">
      <alignment horizontal="center" vertical="center"/>
    </xf>
    <xf numFmtId="164" fontId="6" fillId="0" borderId="40" xfId="0" applyNumberFormat="1" applyFont="1" applyBorder="1" applyAlignment="1">
      <alignment horizontal="center" vertical="center"/>
    </xf>
    <xf numFmtId="2" fontId="7" fillId="2" borderId="1" xfId="2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 vertical="center"/>
    </xf>
    <xf numFmtId="2" fontId="7" fillId="2" borderId="5" xfId="0" applyNumberFormat="1" applyFont="1" applyFill="1" applyBorder="1" applyAlignment="1">
      <alignment horizontal="center" vertical="center"/>
    </xf>
    <xf numFmtId="2" fontId="7" fillId="2" borderId="2" xfId="1" applyNumberFormat="1" applyFont="1" applyFill="1" applyBorder="1" applyAlignment="1">
      <alignment horizontal="center" vertical="center"/>
    </xf>
    <xf numFmtId="2" fontId="7" fillId="2" borderId="5" xfId="1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10" fontId="7" fillId="2" borderId="2" xfId="2" applyNumberFormat="1" applyFont="1" applyFill="1" applyBorder="1" applyAlignment="1">
      <alignment horizontal="center" vertical="center"/>
    </xf>
    <xf numFmtId="10" fontId="8" fillId="2" borderId="5" xfId="2" applyNumberFormat="1" applyFont="1" applyFill="1" applyBorder="1" applyAlignment="1">
      <alignment horizontal="center" vertical="center"/>
    </xf>
    <xf numFmtId="165" fontId="7" fillId="2" borderId="2" xfId="2" applyNumberFormat="1" applyFont="1" applyFill="1" applyBorder="1" applyAlignment="1">
      <alignment horizontal="center" vertical="center"/>
    </xf>
    <xf numFmtId="165" fontId="8" fillId="2" borderId="5" xfId="2" applyNumberFormat="1" applyFont="1" applyFill="1" applyBorder="1" applyAlignment="1">
      <alignment horizontal="center" vertical="center"/>
    </xf>
    <xf numFmtId="10" fontId="7" fillId="2" borderId="6" xfId="2" applyNumberFormat="1" applyFont="1" applyFill="1" applyBorder="1" applyAlignment="1">
      <alignment horizontal="center" vertical="center"/>
    </xf>
    <xf numFmtId="10" fontId="8" fillId="2" borderId="8" xfId="2" applyNumberFormat="1" applyFont="1" applyFill="1" applyBorder="1" applyAlignment="1">
      <alignment horizontal="center" vertical="center"/>
    </xf>
    <xf numFmtId="2" fontId="12" fillId="2" borderId="0" xfId="0" applyNumberFormat="1" applyFont="1" applyFill="1" applyAlignment="1">
      <alignment horizontal="center" vertical="center" readingOrder="1"/>
    </xf>
    <xf numFmtId="2" fontId="14" fillId="2" borderId="0" xfId="0" applyNumberFormat="1" applyFont="1" applyFill="1" applyAlignment="1">
      <alignment horizontal="center" vertical="center" readingOrder="1"/>
    </xf>
    <xf numFmtId="0" fontId="10" fillId="0" borderId="37" xfId="0" applyFont="1" applyBorder="1" applyAlignment="1">
      <alignment horizontal="left" vertical="center" readingOrder="1"/>
    </xf>
    <xf numFmtId="2" fontId="12" fillId="2" borderId="2" xfId="0" applyNumberFormat="1" applyFont="1" applyFill="1" applyBorder="1" applyAlignment="1">
      <alignment horizontal="center" vertical="center" readingOrder="1"/>
    </xf>
    <xf numFmtId="2" fontId="12" fillId="2" borderId="5" xfId="0" applyNumberFormat="1" applyFont="1" applyFill="1" applyBorder="1" applyAlignment="1">
      <alignment horizontal="center" vertical="center" readingOrder="1"/>
    </xf>
    <xf numFmtId="2" fontId="14" fillId="2" borderId="2" xfId="0" applyNumberFormat="1" applyFont="1" applyFill="1" applyBorder="1" applyAlignment="1">
      <alignment horizontal="center" vertical="center" readingOrder="1"/>
    </xf>
    <xf numFmtId="2" fontId="14" fillId="2" borderId="5" xfId="0" applyNumberFormat="1" applyFont="1" applyFill="1" applyBorder="1" applyAlignment="1">
      <alignment horizontal="center" vertical="center" readingOrder="1"/>
    </xf>
    <xf numFmtId="2" fontId="12" fillId="2" borderId="6" xfId="0" applyNumberFormat="1" applyFont="1" applyFill="1" applyBorder="1" applyAlignment="1">
      <alignment horizontal="center" vertical="center" readingOrder="1"/>
    </xf>
    <xf numFmtId="2" fontId="12" fillId="2" borderId="7" xfId="0" applyNumberFormat="1" applyFont="1" applyFill="1" applyBorder="1" applyAlignment="1">
      <alignment horizontal="center" vertical="center" readingOrder="1"/>
    </xf>
    <xf numFmtId="2" fontId="12" fillId="2" borderId="8" xfId="0" applyNumberFormat="1" applyFont="1" applyFill="1" applyBorder="1" applyAlignment="1">
      <alignment horizontal="center" vertical="center" readingOrder="1"/>
    </xf>
    <xf numFmtId="10" fontId="9" fillId="0" borderId="9" xfId="0" applyNumberFormat="1" applyFont="1" applyBorder="1" applyAlignment="1">
      <alignment horizontal="center" vertical="center"/>
    </xf>
    <xf numFmtId="10" fontId="9" fillId="0" borderId="0" xfId="2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166" fontId="16" fillId="0" borderId="10" xfId="1" applyNumberFormat="1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166" fontId="21" fillId="0" borderId="9" xfId="1" applyNumberFormat="1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164" fontId="21" fillId="0" borderId="9" xfId="1" applyNumberFormat="1" applyFont="1" applyBorder="1" applyAlignment="1">
      <alignment horizontal="center" vertical="center" wrapText="1"/>
    </xf>
    <xf numFmtId="10" fontId="9" fillId="0" borderId="41" xfId="2" applyNumberFormat="1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 wrapText="1"/>
    </xf>
    <xf numFmtId="43" fontId="9" fillId="0" borderId="10" xfId="1" applyFont="1" applyBorder="1" applyAlignment="1">
      <alignment horizontal="center" vertical="center"/>
    </xf>
    <xf numFmtId="164" fontId="16" fillId="0" borderId="10" xfId="1" applyNumberFormat="1" applyFont="1" applyBorder="1" applyAlignment="1">
      <alignment horizontal="center" vertical="center"/>
    </xf>
    <xf numFmtId="14" fontId="16" fillId="3" borderId="9" xfId="0" applyNumberFormat="1" applyFont="1" applyFill="1" applyBorder="1" applyAlignment="1">
      <alignment horizontal="center" vertical="center"/>
    </xf>
    <xf numFmtId="168" fontId="9" fillId="0" borderId="10" xfId="1" applyNumberFormat="1" applyFont="1" applyBorder="1" applyAlignment="1">
      <alignment vertical="center"/>
    </xf>
    <xf numFmtId="168" fontId="6" fillId="4" borderId="10" xfId="1" applyNumberFormat="1" applyFont="1" applyFill="1" applyBorder="1" applyAlignment="1">
      <alignment vertical="center"/>
    </xf>
    <xf numFmtId="0" fontId="20" fillId="0" borderId="0" xfId="0" applyFont="1" applyAlignment="1">
      <alignment vertical="center" wrapText="1"/>
    </xf>
    <xf numFmtId="10" fontId="6" fillId="4" borderId="41" xfId="2" applyNumberFormat="1" applyFont="1" applyFill="1" applyBorder="1" applyAlignment="1">
      <alignment horizontal="center" vertical="center"/>
    </xf>
    <xf numFmtId="14" fontId="16" fillId="3" borderId="0" xfId="0" applyNumberFormat="1" applyFont="1" applyFill="1" applyAlignment="1">
      <alignment vertical="center"/>
    </xf>
    <xf numFmtId="10" fontId="9" fillId="4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3" fontId="6" fillId="4" borderId="10" xfId="1" applyNumberFormat="1" applyFont="1" applyFill="1" applyBorder="1" applyAlignment="1">
      <alignment vertical="center"/>
    </xf>
    <xf numFmtId="167" fontId="0" fillId="3" borderId="0" xfId="0" applyNumberFormat="1" applyFill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43" fontId="21" fillId="0" borderId="3" xfId="0" applyNumberFormat="1" applyFont="1" applyBorder="1" applyAlignment="1">
      <alignment horizontal="center" vertical="center" wrapText="1"/>
    </xf>
    <xf numFmtId="43" fontId="21" fillId="0" borderId="11" xfId="0" applyNumberFormat="1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26" fillId="7" borderId="35" xfId="0" applyFont="1" applyFill="1" applyBorder="1" applyAlignment="1">
      <alignment horizontal="center" vertical="center"/>
    </xf>
    <xf numFmtId="0" fontId="26" fillId="7" borderId="38" xfId="0" applyFont="1" applyFill="1" applyBorder="1" applyAlignment="1">
      <alignment horizontal="center" vertical="center"/>
    </xf>
    <xf numFmtId="0" fontId="26" fillId="7" borderId="36" xfId="0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horizontal="center" vertical="center" textRotation="180"/>
    </xf>
    <xf numFmtId="0" fontId="26" fillId="7" borderId="5" xfId="0" applyFont="1" applyFill="1" applyBorder="1" applyAlignment="1">
      <alignment horizontal="center" vertical="center" textRotation="180"/>
    </xf>
    <xf numFmtId="0" fontId="26" fillId="7" borderId="8" xfId="0" applyFont="1" applyFill="1" applyBorder="1" applyAlignment="1">
      <alignment horizontal="center" vertical="center" textRotation="180"/>
    </xf>
    <xf numFmtId="164" fontId="6" fillId="0" borderId="4" xfId="0" applyNumberFormat="1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</cellXfs>
  <cellStyles count="9">
    <cellStyle name="Comma" xfId="1" builtinId="3"/>
    <cellStyle name="Normal" xfId="0" builtinId="0"/>
    <cellStyle name="Normal 2" xfId="3" xr:uid="{00000000-0005-0000-0000-000002000000}"/>
    <cellStyle name="Normal 3" xfId="5" xr:uid="{00000000-0005-0000-0000-000003000000}"/>
    <cellStyle name="Normal 5" xfId="8" xr:uid="{00000000-0005-0000-0000-000004000000}"/>
    <cellStyle name="Percent" xfId="2" builtinId="5"/>
    <cellStyle name="Percent 2" xfId="4" xr:uid="{00000000-0005-0000-0000-000006000000}"/>
    <cellStyle name="Percent 2 2" xfId="6" xr:uid="{00000000-0005-0000-0000-000007000000}"/>
    <cellStyle name="Percent 4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2"/>
  <sheetViews>
    <sheetView tabSelected="1" topLeftCell="C1" zoomScale="145" zoomScaleNormal="145" workbookViewId="0">
      <selection activeCell="C1" sqref="C1"/>
    </sheetView>
  </sheetViews>
  <sheetFormatPr defaultColWidth="9.140625" defaultRowHeight="15" x14ac:dyDescent="0.25"/>
  <cols>
    <col min="1" max="1" width="10.28515625" style="6" bestFit="1" customWidth="1"/>
    <col min="2" max="2" width="9" style="96" bestFit="1" customWidth="1"/>
    <col min="3" max="3" width="6.5703125" style="97" customWidth="1"/>
    <col min="4" max="4" width="15" style="105" customWidth="1"/>
    <col min="5" max="5" width="6.42578125" style="102" bestFit="1" customWidth="1"/>
    <col min="6" max="6" width="9.140625" style="4"/>
    <col min="7" max="7" width="19" style="4" bestFit="1" customWidth="1"/>
    <col min="8" max="8" width="11.140625" style="4" bestFit="1" customWidth="1"/>
    <col min="9" max="9" width="13.28515625" style="5" bestFit="1" customWidth="1"/>
    <col min="10" max="10" width="6.7109375" style="5" bestFit="1" customWidth="1"/>
    <col min="11" max="11" width="13.7109375" style="5" bestFit="1" customWidth="1"/>
    <col min="12" max="12" width="6.7109375" style="5" bestFit="1" customWidth="1"/>
    <col min="13" max="13" width="13" style="5" bestFit="1" customWidth="1"/>
    <col min="14" max="14" width="7.140625" style="4" bestFit="1" customWidth="1"/>
    <col min="15" max="15" width="4.28515625" style="4" customWidth="1"/>
    <col min="16" max="16" width="9.28515625" style="4" bestFit="1" customWidth="1"/>
    <col min="17" max="17" width="10.42578125" style="4" bestFit="1" customWidth="1"/>
    <col min="18" max="18" width="8.5703125" style="4" bestFit="1" customWidth="1"/>
    <col min="19" max="19" width="14.42578125" style="4" bestFit="1" customWidth="1"/>
    <col min="20" max="16384" width="9.140625" style="4"/>
  </cols>
  <sheetData>
    <row r="1" spans="1:19" ht="48" x14ac:dyDescent="0.25">
      <c r="A1" s="3" t="s">
        <v>0</v>
      </c>
      <c r="B1" s="98" t="s">
        <v>31</v>
      </c>
      <c r="C1" s="103" t="s">
        <v>1</v>
      </c>
      <c r="D1" s="100" t="s">
        <v>33</v>
      </c>
      <c r="E1" s="99" t="s">
        <v>1</v>
      </c>
      <c r="F1" s="109" t="s">
        <v>34</v>
      </c>
      <c r="G1" s="2" t="s">
        <v>2</v>
      </c>
      <c r="H1" s="106">
        <v>44286</v>
      </c>
      <c r="P1" s="119" t="s">
        <v>21</v>
      </c>
      <c r="Q1" s="120"/>
      <c r="R1" s="121"/>
    </row>
    <row r="2" spans="1:19" x14ac:dyDescent="0.25">
      <c r="A2" s="6">
        <v>41963</v>
      </c>
      <c r="B2" s="107">
        <v>10000</v>
      </c>
      <c r="C2" s="94"/>
      <c r="D2" s="104">
        <v>10000</v>
      </c>
      <c r="E2" s="101"/>
      <c r="G2" s="8" t="s">
        <v>3</v>
      </c>
      <c r="H2" s="118">
        <v>1.7699999999999999E-4</v>
      </c>
      <c r="I2" s="138"/>
      <c r="J2" s="139"/>
      <c r="K2" s="139"/>
      <c r="L2" s="139"/>
      <c r="M2" s="139"/>
      <c r="N2" s="9"/>
      <c r="P2" s="122" t="s">
        <v>22</v>
      </c>
      <c r="Q2" s="123"/>
      <c r="R2" s="124"/>
    </row>
    <row r="3" spans="1:19" x14ac:dyDescent="0.25">
      <c r="A3" s="6">
        <v>41973</v>
      </c>
      <c r="B3" s="107">
        <v>10250</v>
      </c>
      <c r="C3" s="94">
        <f t="shared" ref="C3:C66" si="0">(B3-B2)/B2</f>
        <v>2.5000000000000001E-2</v>
      </c>
      <c r="D3" s="104">
        <f>D2*(1+E3)</f>
        <v>10039.265946365475</v>
      </c>
      <c r="E3" s="101">
        <f>1966.13/1958.44-1</f>
        <v>3.9265946365474313E-3</v>
      </c>
      <c r="G3" s="10" t="s">
        <v>4</v>
      </c>
      <c r="H3" s="11">
        <f>(COUNTA(C3:C273))+I3</f>
        <v>77.36666666666666</v>
      </c>
      <c r="I3" s="22">
        <f>11/30</f>
        <v>0.36666666666666664</v>
      </c>
      <c r="P3" s="125" t="s">
        <v>23</v>
      </c>
      <c r="Q3" s="126"/>
      <c r="R3" s="127"/>
    </row>
    <row r="4" spans="1:19" ht="15.75" thickBot="1" x14ac:dyDescent="0.3">
      <c r="A4" s="6">
        <f>EOMONTH(A3,1)</f>
        <v>42004</v>
      </c>
      <c r="B4" s="107">
        <v>10159.6</v>
      </c>
      <c r="C4" s="94">
        <f t="shared" si="0"/>
        <v>-8.819512195121915E-3</v>
      </c>
      <c r="D4" s="104">
        <f t="shared" ref="D4:D67" si="1">D3*(1+E4)</f>
        <v>10054.788505136741</v>
      </c>
      <c r="E4" s="101">
        <v>1.5461846368245435E-3</v>
      </c>
      <c r="H4" s="66"/>
      <c r="I4" s="12" t="s">
        <v>20</v>
      </c>
      <c r="J4" s="12"/>
      <c r="P4" s="128" t="s">
        <v>24</v>
      </c>
      <c r="Q4" s="129"/>
      <c r="R4" s="130"/>
    </row>
    <row r="5" spans="1:19" ht="15.75" thickBot="1" x14ac:dyDescent="0.3">
      <c r="A5" s="6">
        <f t="shared" ref="A5:A68" si="2">EOMONTH(A4,1)</f>
        <v>42035</v>
      </c>
      <c r="B5" s="107">
        <v>10152.780000000001</v>
      </c>
      <c r="C5" s="94">
        <f t="shared" si="0"/>
        <v>-6.7128627111300726E-4</v>
      </c>
      <c r="D5" s="104">
        <f t="shared" si="1"/>
        <v>10140.111517330119</v>
      </c>
      <c r="E5" s="101">
        <v>8.4858087417540862E-3</v>
      </c>
      <c r="J5" s="67"/>
      <c r="K5" s="67"/>
      <c r="L5" s="67"/>
    </row>
    <row r="6" spans="1:19" ht="15.75" thickBot="1" x14ac:dyDescent="0.3">
      <c r="A6" s="6">
        <f t="shared" si="2"/>
        <v>42063</v>
      </c>
      <c r="B6" s="107">
        <v>10265.34</v>
      </c>
      <c r="C6" s="94">
        <f t="shared" si="0"/>
        <v>1.1086618640411737E-2</v>
      </c>
      <c r="D6" s="104">
        <f t="shared" si="1"/>
        <v>10123.618798635647</v>
      </c>
      <c r="E6" s="101">
        <v>-1.6264829697665295E-3</v>
      </c>
      <c r="G6" s="62"/>
      <c r="H6" s="68" t="str">
        <f>B1</f>
        <v>IOXIX</v>
      </c>
      <c r="I6" s="69" t="str">
        <f>D1</f>
        <v>Bloomberg Barclays US MBS Index Total Return</v>
      </c>
      <c r="J6" s="38"/>
      <c r="M6" s="4"/>
    </row>
    <row r="7" spans="1:19" ht="15.75" thickBot="1" x14ac:dyDescent="0.3">
      <c r="A7" s="6">
        <f t="shared" si="2"/>
        <v>42094</v>
      </c>
      <c r="B7" s="107">
        <v>10334.629999999999</v>
      </c>
      <c r="C7" s="94">
        <f t="shared" si="0"/>
        <v>6.7498982011310925E-3</v>
      </c>
      <c r="D7" s="104">
        <f t="shared" si="1"/>
        <v>10161.097608300483</v>
      </c>
      <c r="E7" s="101">
        <v>3.7021158550425426E-3</v>
      </c>
      <c r="G7" s="63" t="s">
        <v>43</v>
      </c>
      <c r="H7" s="70">
        <f>((H14-H2)-H8*(I14-H2))*100</f>
        <v>2.0013472780917856</v>
      </c>
      <c r="I7" s="71"/>
      <c r="J7" s="147" t="s">
        <v>30</v>
      </c>
      <c r="K7" s="67"/>
      <c r="M7" s="4"/>
    </row>
    <row r="8" spans="1:19" x14ac:dyDescent="0.25">
      <c r="A8" s="6">
        <f t="shared" si="2"/>
        <v>42124</v>
      </c>
      <c r="B8" s="107">
        <v>10417.459999999999</v>
      </c>
      <c r="C8" s="94">
        <f t="shared" si="0"/>
        <v>8.014800723393091E-3</v>
      </c>
      <c r="D8" s="104">
        <f t="shared" si="1"/>
        <v>10165.335675333428</v>
      </c>
      <c r="E8" s="101">
        <v>4.1708752305291696E-4</v>
      </c>
      <c r="G8" s="63" t="s">
        <v>44</v>
      </c>
      <c r="H8" s="72">
        <f>COVAR(C3:C79,E3:E79)/VAR(E3:E79)</f>
        <v>0.32110719939170518</v>
      </c>
      <c r="I8" s="73"/>
      <c r="J8" s="148"/>
      <c r="M8" s="4"/>
      <c r="P8" s="16"/>
      <c r="Q8" s="17"/>
      <c r="R8" s="133" t="str">
        <f>B1</f>
        <v>IOXIX</v>
      </c>
      <c r="S8" s="150" t="str">
        <f>D1</f>
        <v>Bloomberg Barclays US MBS Index Total Return</v>
      </c>
    </row>
    <row r="9" spans="1:19" x14ac:dyDescent="0.25">
      <c r="A9" s="6">
        <f t="shared" si="2"/>
        <v>42155</v>
      </c>
      <c r="B9" s="107">
        <v>10374.81</v>
      </c>
      <c r="C9" s="94">
        <f t="shared" si="0"/>
        <v>-4.0940881942430922E-3</v>
      </c>
      <c r="D9" s="104">
        <f t="shared" si="1"/>
        <v>10162.986867098303</v>
      </c>
      <c r="E9" s="101">
        <v>-2.3106056800714647E-4</v>
      </c>
      <c r="G9" s="63" t="s">
        <v>45</v>
      </c>
      <c r="H9" s="74">
        <f>RSQ(C3:C79,E3:E79)</f>
        <v>7.8105584854844201E-2</v>
      </c>
      <c r="I9" s="75"/>
      <c r="J9" s="148"/>
      <c r="M9" s="4"/>
      <c r="P9" s="18"/>
      <c r="Q9" s="15"/>
      <c r="R9" s="134"/>
      <c r="S9" s="151"/>
    </row>
    <row r="10" spans="1:19" x14ac:dyDescent="0.25">
      <c r="A10" s="6">
        <f t="shared" si="2"/>
        <v>42185</v>
      </c>
      <c r="B10" s="107">
        <v>10299.719999999999</v>
      </c>
      <c r="C10" s="94">
        <f t="shared" si="0"/>
        <v>-7.2377229076966369E-3</v>
      </c>
      <c r="D10" s="104">
        <f t="shared" si="1"/>
        <v>10085.476195339148</v>
      </c>
      <c r="E10" s="101">
        <v>-7.6267609879618892E-3</v>
      </c>
      <c r="G10" s="64" t="s">
        <v>46</v>
      </c>
      <c r="H10" s="72">
        <f>(H14-$H$2)/H12</f>
        <v>1.2121823154784896</v>
      </c>
      <c r="I10" s="76">
        <f>(I14-$H$2)/I12</f>
        <v>1.2671788664090295</v>
      </c>
      <c r="J10" s="148"/>
      <c r="M10" s="4"/>
      <c r="P10" s="44" t="s">
        <v>25</v>
      </c>
      <c r="Q10" s="45">
        <f>EOMONTH($H$1,-3)</f>
        <v>44196</v>
      </c>
      <c r="R10" s="46">
        <f t="shared" ref="R10:R16" si="3">SUMIF($A$2:$A$263,$Q10,$B$2:$B$263)</f>
        <v>11982</v>
      </c>
      <c r="S10" s="47">
        <f t="shared" ref="S10:S16" si="4">SUMIF($A$2:$A$263,$Q10,$D$2:$D$263)</f>
        <v>11863.677212475228</v>
      </c>
    </row>
    <row r="11" spans="1:19" x14ac:dyDescent="0.25">
      <c r="A11" s="6">
        <f t="shared" si="2"/>
        <v>42216</v>
      </c>
      <c r="B11" s="107">
        <v>10283.209999999999</v>
      </c>
      <c r="C11" s="94">
        <f t="shared" si="0"/>
        <v>-1.6029561968675091E-3</v>
      </c>
      <c r="D11" s="104">
        <f t="shared" si="1"/>
        <v>10149.047200833318</v>
      </c>
      <c r="E11" s="101">
        <v>6.3032229973978282E-3</v>
      </c>
      <c r="G11" s="64" t="s">
        <v>7</v>
      </c>
      <c r="H11" s="77">
        <f>R24</f>
        <v>0.1943</v>
      </c>
      <c r="I11" s="78">
        <f>S24</f>
        <v>0.17331651722799724</v>
      </c>
      <c r="J11" s="148"/>
      <c r="P11" s="44" t="s">
        <v>29</v>
      </c>
      <c r="Q11" s="111">
        <v>44196</v>
      </c>
      <c r="R11" s="46">
        <f t="shared" si="3"/>
        <v>11982</v>
      </c>
      <c r="S11" s="47">
        <f t="shared" si="4"/>
        <v>11863.677212475228</v>
      </c>
    </row>
    <row r="12" spans="1:19" x14ac:dyDescent="0.25">
      <c r="A12" s="6">
        <f t="shared" si="2"/>
        <v>42247</v>
      </c>
      <c r="B12" s="107">
        <v>10274.43</v>
      </c>
      <c r="C12" s="94">
        <f t="shared" si="0"/>
        <v>-8.5381899231843326E-4</v>
      </c>
      <c r="D12" s="104">
        <f t="shared" si="1"/>
        <v>10157.625456996386</v>
      </c>
      <c r="E12" s="101">
        <v>8.4522773353179481E-4</v>
      </c>
      <c r="G12" s="64" t="s">
        <v>47</v>
      </c>
      <c r="H12" s="77">
        <f>STDEV(C2:C79)*SQRT(12)</f>
        <v>2.3200305466343066E-2</v>
      </c>
      <c r="I12" s="78">
        <f>STDEV(E2:E79)*SQRT(12)</f>
        <v>1.9930012530460076E-2</v>
      </c>
      <c r="J12" s="148"/>
      <c r="P12" s="44" t="s">
        <v>17</v>
      </c>
      <c r="Q12" s="45">
        <f>EOMONTH($H$1,-12)</f>
        <v>43921</v>
      </c>
      <c r="R12" s="46">
        <f t="shared" si="3"/>
        <v>11901</v>
      </c>
      <c r="S12" s="47">
        <f t="shared" si="4"/>
        <v>11743.428443046503</v>
      </c>
    </row>
    <row r="13" spans="1:19" x14ac:dyDescent="0.25">
      <c r="A13" s="6">
        <f t="shared" si="2"/>
        <v>42277</v>
      </c>
      <c r="B13" s="107">
        <v>10190.620000000001</v>
      </c>
      <c r="C13" s="94">
        <f t="shared" si="0"/>
        <v>-8.157143510637524E-3</v>
      </c>
      <c r="D13" s="104">
        <f t="shared" si="1"/>
        <v>10217.009456506199</v>
      </c>
      <c r="E13" s="101">
        <v>5.8462481966108371E-3</v>
      </c>
      <c r="G13" s="64" t="s">
        <v>40</v>
      </c>
      <c r="H13" s="79">
        <f>H15/$H$3</f>
        <v>0.5945713054717795</v>
      </c>
      <c r="I13" s="80">
        <f>I15/$H$3</f>
        <v>0.65919862128392936</v>
      </c>
      <c r="J13" s="148"/>
      <c r="P13" s="44" t="s">
        <v>32</v>
      </c>
      <c r="Q13" s="45">
        <f>EOMONTH($H$1,-36)</f>
        <v>43190</v>
      </c>
      <c r="R13" s="46">
        <f t="shared" si="3"/>
        <v>10724</v>
      </c>
      <c r="S13" s="47">
        <f t="shared" si="4"/>
        <v>10507.138334592833</v>
      </c>
    </row>
    <row r="14" spans="1:19" ht="15.75" thickBot="1" x14ac:dyDescent="0.3">
      <c r="A14" s="6">
        <f t="shared" si="2"/>
        <v>42308</v>
      </c>
      <c r="B14" s="107">
        <v>10199.790000000001</v>
      </c>
      <c r="C14" s="94">
        <f t="shared" si="0"/>
        <v>8.9984711430708556E-4</v>
      </c>
      <c r="D14" s="104">
        <f t="shared" si="1"/>
        <v>10223.749514920037</v>
      </c>
      <c r="E14" s="101">
        <v>6.5968994572540574E-4</v>
      </c>
      <c r="G14" s="64" t="s">
        <v>8</v>
      </c>
      <c r="H14" s="81">
        <f>M29</f>
        <v>2.8299999999999999E-2</v>
      </c>
      <c r="I14" s="82">
        <f>S25</f>
        <v>2.5431890685866154E-2</v>
      </c>
      <c r="J14" s="149"/>
      <c r="P14" s="44" t="s">
        <v>35</v>
      </c>
      <c r="Q14" s="45">
        <f>EOMONTH($H$1,-60)</f>
        <v>42460</v>
      </c>
      <c r="R14" s="46">
        <f t="shared" si="3"/>
        <v>10260.629999999999</v>
      </c>
      <c r="S14" s="47">
        <f t="shared" si="4"/>
        <v>10408.284144523192</v>
      </c>
    </row>
    <row r="15" spans="1:19" x14ac:dyDescent="0.25">
      <c r="A15" s="6">
        <f t="shared" si="2"/>
        <v>42338</v>
      </c>
      <c r="B15" s="107">
        <v>10223.9</v>
      </c>
      <c r="C15" s="94">
        <f t="shared" si="0"/>
        <v>2.3637741561344655E-3</v>
      </c>
      <c r="D15" s="104">
        <f t="shared" si="1"/>
        <v>10209.860909703641</v>
      </c>
      <c r="E15" s="101">
        <v>-1.358464934623882E-3</v>
      </c>
      <c r="G15" s="13" t="s">
        <v>9</v>
      </c>
      <c r="H15" s="65">
        <f>COUNTIF(C2:C104,"&gt;0")</f>
        <v>46</v>
      </c>
      <c r="I15" s="65">
        <f>COUNTIF(E2:E104,"&gt;0")</f>
        <v>51</v>
      </c>
      <c r="P15" s="44" t="s">
        <v>5</v>
      </c>
      <c r="Q15" s="45">
        <f>A2</f>
        <v>41963</v>
      </c>
      <c r="R15" s="46">
        <f t="shared" si="3"/>
        <v>10000</v>
      </c>
      <c r="S15" s="47">
        <f t="shared" si="4"/>
        <v>10000</v>
      </c>
    </row>
    <row r="16" spans="1:19" ht="15.75" thickBot="1" x14ac:dyDescent="0.3">
      <c r="A16" s="6">
        <f t="shared" si="2"/>
        <v>42369</v>
      </c>
      <c r="B16" s="107">
        <v>10156.530000000001</v>
      </c>
      <c r="C16" s="94">
        <f t="shared" si="0"/>
        <v>-6.5894619470064243E-3</v>
      </c>
      <c r="D16" s="104">
        <f t="shared" si="1"/>
        <v>10206.541941545313</v>
      </c>
      <c r="E16" s="101">
        <v>-3.2507476719634276E-4</v>
      </c>
      <c r="P16" s="48" t="s">
        <v>6</v>
      </c>
      <c r="Q16" s="49">
        <f>H1</f>
        <v>44286</v>
      </c>
      <c r="R16" s="50">
        <f t="shared" si="3"/>
        <v>11943</v>
      </c>
      <c r="S16" s="51">
        <f t="shared" si="4"/>
        <v>11733.165172279972</v>
      </c>
    </row>
    <row r="17" spans="1:19" ht="15.75" thickBot="1" x14ac:dyDescent="0.3">
      <c r="A17" s="6">
        <f t="shared" si="2"/>
        <v>42400</v>
      </c>
      <c r="B17" s="107">
        <v>10217.780000000001</v>
      </c>
      <c r="C17" s="94">
        <f t="shared" si="0"/>
        <v>6.0306029716842265E-3</v>
      </c>
      <c r="D17" s="104">
        <f t="shared" si="1"/>
        <v>10338.994301586978</v>
      </c>
      <c r="E17" s="101">
        <v>1.2977202347302708E-2</v>
      </c>
      <c r="H17" s="144" t="s">
        <v>30</v>
      </c>
      <c r="I17" s="145"/>
      <c r="J17" s="145"/>
      <c r="K17" s="145"/>
      <c r="L17" s="145"/>
      <c r="M17" s="146"/>
      <c r="P17" s="52"/>
      <c r="Q17" s="52"/>
      <c r="R17" s="52"/>
      <c r="S17" s="52"/>
    </row>
    <row r="18" spans="1:19" x14ac:dyDescent="0.25">
      <c r="A18" s="6">
        <f t="shared" si="2"/>
        <v>42429</v>
      </c>
      <c r="B18" s="107">
        <v>10185.5</v>
      </c>
      <c r="C18" s="94">
        <f t="shared" si="0"/>
        <v>-3.1591989649415678E-3</v>
      </c>
      <c r="D18" s="104">
        <f t="shared" si="1"/>
        <v>10377.596454320787</v>
      </c>
      <c r="E18" s="101">
        <v>3.7336467752848712E-3</v>
      </c>
      <c r="G18" s="85" t="s">
        <v>10</v>
      </c>
      <c r="H18" s="41" t="str">
        <f>P10</f>
        <v>3MOS</v>
      </c>
      <c r="I18" s="42" t="s">
        <v>29</v>
      </c>
      <c r="J18" s="42" t="s">
        <v>17</v>
      </c>
      <c r="K18" s="42" t="s">
        <v>32</v>
      </c>
      <c r="L18" s="42" t="s">
        <v>35</v>
      </c>
      <c r="M18" s="43" t="s">
        <v>11</v>
      </c>
      <c r="P18" s="135" t="s">
        <v>18</v>
      </c>
      <c r="Q18" s="136"/>
      <c r="R18" s="53" t="str">
        <f>R8</f>
        <v>IOXIX</v>
      </c>
      <c r="S18" s="54" t="str">
        <f>S8</f>
        <v>Bloomberg Barclays US MBS Index Total Return</v>
      </c>
    </row>
    <row r="19" spans="1:19" x14ac:dyDescent="0.25">
      <c r="A19" s="6">
        <f t="shared" si="2"/>
        <v>42460</v>
      </c>
      <c r="B19" s="107">
        <v>10260.629999999999</v>
      </c>
      <c r="C19" s="94">
        <f t="shared" si="0"/>
        <v>7.3761720092287274E-3</v>
      </c>
      <c r="D19" s="104">
        <f t="shared" si="1"/>
        <v>10408.284144523192</v>
      </c>
      <c r="E19" s="101">
        <v>2.9571096098681693E-3</v>
      </c>
      <c r="G19" s="39" t="s">
        <v>12</v>
      </c>
      <c r="H19" s="86">
        <f t="shared" ref="H19:M23" si="5">H27*100</f>
        <v>-0.38</v>
      </c>
      <c r="I19" s="83">
        <f t="shared" si="5"/>
        <v>-0.38</v>
      </c>
      <c r="J19" s="83">
        <f t="shared" si="5"/>
        <v>0.01</v>
      </c>
      <c r="K19" s="83">
        <f t="shared" si="5"/>
        <v>3.39</v>
      </c>
      <c r="L19" s="83">
        <f t="shared" si="5"/>
        <v>2.85</v>
      </c>
      <c r="M19" s="87">
        <f t="shared" si="5"/>
        <v>2.6</v>
      </c>
      <c r="P19" s="131" t="str">
        <f>P10</f>
        <v>3MOS</v>
      </c>
      <c r="Q19" s="132"/>
      <c r="R19" s="55">
        <f>($R$16-R10)/R10</f>
        <v>-3.2548823234852279E-3</v>
      </c>
      <c r="S19" s="56">
        <f>($S$16-S10)/S10</f>
        <v>-1.1000977003826073E-2</v>
      </c>
    </row>
    <row r="20" spans="1:19" x14ac:dyDescent="0.25">
      <c r="A20" s="6">
        <f t="shared" si="2"/>
        <v>42490</v>
      </c>
      <c r="B20" s="107">
        <v>10286.33</v>
      </c>
      <c r="C20" s="94">
        <f t="shared" si="0"/>
        <v>2.5047194957815194E-3</v>
      </c>
      <c r="D20" s="104">
        <f t="shared" si="1"/>
        <v>10425.134290557791</v>
      </c>
      <c r="E20" s="101">
        <v>1.6189167974882679E-3</v>
      </c>
      <c r="G20" s="39" t="s">
        <v>13</v>
      </c>
      <c r="H20" s="86">
        <f t="shared" si="5"/>
        <v>-0.57000000000000006</v>
      </c>
      <c r="I20" s="83">
        <f t="shared" si="5"/>
        <v>-0.57000000000000006</v>
      </c>
      <c r="J20" s="83">
        <f t="shared" si="5"/>
        <v>-0.66</v>
      </c>
      <c r="K20" s="83">
        <f t="shared" si="5"/>
        <v>2.6599999999999997</v>
      </c>
      <c r="L20" s="83">
        <f t="shared" si="5"/>
        <v>2.09</v>
      </c>
      <c r="M20" s="87">
        <f t="shared" si="5"/>
        <v>1.82</v>
      </c>
      <c r="N20" s="9"/>
      <c r="P20" s="131" t="str">
        <f>P11</f>
        <v>YTD</v>
      </c>
      <c r="Q20" s="132"/>
      <c r="R20" s="55">
        <f>($R$16-R11)/R11</f>
        <v>-3.2548823234852279E-3</v>
      </c>
      <c r="S20" s="56">
        <f>($S$16-S11)/S11</f>
        <v>-1.1000977003826073E-2</v>
      </c>
    </row>
    <row r="21" spans="1:19" x14ac:dyDescent="0.25">
      <c r="A21" s="6">
        <f t="shared" si="2"/>
        <v>42521</v>
      </c>
      <c r="B21" s="107">
        <v>10343.620000000001</v>
      </c>
      <c r="C21" s="94">
        <f t="shared" si="0"/>
        <v>5.5695277129939325E-3</v>
      </c>
      <c r="D21" s="104">
        <f t="shared" si="1"/>
        <v>10438.614407385468</v>
      </c>
      <c r="E21" s="101">
        <v>1.293040113630628E-3</v>
      </c>
      <c r="G21" s="39" t="s">
        <v>15</v>
      </c>
      <c r="H21" s="86">
        <f t="shared" si="5"/>
        <v>-0.32548823234852281</v>
      </c>
      <c r="I21" s="83">
        <f t="shared" si="5"/>
        <v>-0.32548823234852281</v>
      </c>
      <c r="J21" s="83">
        <f t="shared" si="5"/>
        <v>0.35291152004033272</v>
      </c>
      <c r="K21" s="83">
        <f t="shared" si="5"/>
        <v>3.66</v>
      </c>
      <c r="L21" s="83">
        <f t="shared" si="5"/>
        <v>3.08</v>
      </c>
      <c r="M21" s="87">
        <f t="shared" si="5"/>
        <v>2.83</v>
      </c>
      <c r="N21" s="9"/>
      <c r="P21" s="131" t="str">
        <f>P12</f>
        <v>1YR</v>
      </c>
      <c r="Q21" s="132"/>
      <c r="R21" s="55">
        <f>($R$16-R12)/R12</f>
        <v>3.5291152004033274E-3</v>
      </c>
      <c r="S21" s="56">
        <f>($S$16-S12)/S12</f>
        <v>-8.7395864132060717E-4</v>
      </c>
    </row>
    <row r="22" spans="1:19" x14ac:dyDescent="0.25">
      <c r="A22" s="6">
        <f t="shared" si="2"/>
        <v>42551</v>
      </c>
      <c r="B22" s="107">
        <v>10403.299999999999</v>
      </c>
      <c r="C22" s="94">
        <f t="shared" si="0"/>
        <v>5.7697401876710928E-3</v>
      </c>
      <c r="D22" s="104">
        <f t="shared" si="1"/>
        <v>10523.426809092949</v>
      </c>
      <c r="E22" s="101">
        <v>8.1248715967010554E-3</v>
      </c>
      <c r="G22" s="40" t="str">
        <f>I6</f>
        <v>Bloomberg Barclays US MBS Index Total Return</v>
      </c>
      <c r="H22" s="88">
        <f>H30*100</f>
        <v>-1.1000977003826073</v>
      </c>
      <c r="I22" s="84">
        <f t="shared" si="5"/>
        <v>-1.1000977003826073</v>
      </c>
      <c r="J22" s="84">
        <f t="shared" si="5"/>
        <v>-8.7395864132060713E-2</v>
      </c>
      <c r="K22" s="84">
        <f t="shared" si="5"/>
        <v>3.75</v>
      </c>
      <c r="L22" s="84">
        <f t="shared" si="5"/>
        <v>2.4299999999999997</v>
      </c>
      <c r="M22" s="89">
        <f t="shared" si="5"/>
        <v>2.5499999999999998</v>
      </c>
      <c r="N22" s="9"/>
      <c r="P22" s="131" t="str">
        <f>P13</f>
        <v>3YR</v>
      </c>
      <c r="Q22" s="132"/>
      <c r="R22" s="55">
        <f>POWER(R16/R13,365/($Q$16-$Q$13))-1</f>
        <v>3.6504810300416857E-2</v>
      </c>
      <c r="S22" s="56">
        <f>POWER(S16/S13,365/($Q$16-$Q$13))-1</f>
        <v>3.7438435666683034E-2</v>
      </c>
    </row>
    <row r="23" spans="1:19" ht="15.75" thickBot="1" x14ac:dyDescent="0.3">
      <c r="A23" s="6">
        <f t="shared" si="2"/>
        <v>42582</v>
      </c>
      <c r="B23" s="107">
        <v>10351.64</v>
      </c>
      <c r="C23" s="94">
        <f t="shared" si="0"/>
        <v>-4.9657320273374661E-3</v>
      </c>
      <c r="D23" s="104">
        <f t="shared" si="1"/>
        <v>10544.974571597801</v>
      </c>
      <c r="E23" s="101">
        <v>2.0475994080400017E-3</v>
      </c>
      <c r="G23" s="39" t="s">
        <v>16</v>
      </c>
      <c r="H23" s="90">
        <f t="shared" ref="H23:M23" si="6">H31*100</f>
        <v>-5.09</v>
      </c>
      <c r="I23" s="91">
        <f t="shared" si="6"/>
        <v>-5.09</v>
      </c>
      <c r="J23" s="91">
        <f t="shared" si="5"/>
        <v>-4.7600000000000007</v>
      </c>
      <c r="K23" s="91">
        <f t="shared" si="6"/>
        <v>1.73</v>
      </c>
      <c r="L23" s="91">
        <f t="shared" si="5"/>
        <v>1.8499999999999999</v>
      </c>
      <c r="M23" s="92">
        <f t="shared" si="6"/>
        <v>1.81</v>
      </c>
      <c r="N23" s="9"/>
      <c r="P23" s="131" t="str">
        <f>P14</f>
        <v>5YR</v>
      </c>
      <c r="Q23" s="132"/>
      <c r="R23" s="55">
        <f>POWER(R16/R14,365/($Q$16-$Q$14))-1</f>
        <v>3.0814831830747957E-2</v>
      </c>
      <c r="S23" s="56">
        <f>POWER(S16/S14,365/($Q$16-$Q$14))-1</f>
        <v>2.4239474010725459E-2</v>
      </c>
    </row>
    <row r="24" spans="1:19" x14ac:dyDescent="0.25">
      <c r="A24" s="6">
        <f t="shared" si="2"/>
        <v>42613</v>
      </c>
      <c r="B24" s="107">
        <v>10354.18</v>
      </c>
      <c r="C24" s="94">
        <f t="shared" si="0"/>
        <v>2.4537174785839471E-4</v>
      </c>
      <c r="D24" s="104">
        <f t="shared" si="1"/>
        <v>10557.127101162148</v>
      </c>
      <c r="E24" s="101">
        <v>1.152447498268927E-3</v>
      </c>
      <c r="P24" s="142" t="s">
        <v>19</v>
      </c>
      <c r="Q24" s="143"/>
      <c r="R24" s="55">
        <f>($R$16-R15)/R15</f>
        <v>0.1943</v>
      </c>
      <c r="S24" s="56">
        <f>($S$16-S15)/S15</f>
        <v>0.17331651722799724</v>
      </c>
    </row>
    <row r="25" spans="1:19" ht="15.75" thickBot="1" x14ac:dyDescent="0.3">
      <c r="A25" s="6">
        <f t="shared" si="2"/>
        <v>42643</v>
      </c>
      <c r="B25" s="107">
        <v>10374.620000000001</v>
      </c>
      <c r="C25" s="94">
        <f t="shared" si="0"/>
        <v>1.9740819649649234E-3</v>
      </c>
      <c r="D25" s="104">
        <f t="shared" si="1"/>
        <v>10586.180837809681</v>
      </c>
      <c r="E25" s="101">
        <v>2.7520495272179701E-3</v>
      </c>
      <c r="I25" s="4"/>
      <c r="J25" s="4"/>
      <c r="K25" s="4"/>
      <c r="L25" s="4"/>
      <c r="M25" s="4"/>
      <c r="P25" s="140" t="s">
        <v>8</v>
      </c>
      <c r="Q25" s="141"/>
      <c r="R25" s="57">
        <f>POWER(R16/R15,365/($Q$16-$Q$15))-1</f>
        <v>2.8291870610576808E-2</v>
      </c>
      <c r="S25" s="58">
        <f>POWER(S16/S15,365/($Q$16-$Q$15))-1</f>
        <v>2.5431890685866154E-2</v>
      </c>
    </row>
    <row r="26" spans="1:19" ht="15.75" thickBot="1" x14ac:dyDescent="0.3">
      <c r="A26" s="6">
        <f t="shared" si="2"/>
        <v>42674</v>
      </c>
      <c r="B26" s="107">
        <v>10343.85</v>
      </c>
      <c r="C26" s="94">
        <f t="shared" si="0"/>
        <v>-2.9658917627826786E-3</v>
      </c>
      <c r="D26" s="104">
        <f t="shared" si="1"/>
        <v>10558.3525663283</v>
      </c>
      <c r="E26" s="101">
        <v>-2.628735698713025E-3</v>
      </c>
      <c r="G26" s="24"/>
      <c r="H26" s="25" t="s">
        <v>25</v>
      </c>
      <c r="I26" s="25" t="s">
        <v>29</v>
      </c>
      <c r="J26" s="25" t="s">
        <v>17</v>
      </c>
      <c r="K26" s="25" t="s">
        <v>32</v>
      </c>
      <c r="L26" s="14" t="s">
        <v>35</v>
      </c>
      <c r="M26" s="25" t="s">
        <v>11</v>
      </c>
      <c r="P26" s="52"/>
      <c r="Q26" s="52"/>
      <c r="R26" s="52"/>
      <c r="S26" s="52"/>
    </row>
    <row r="27" spans="1:19" x14ac:dyDescent="0.25">
      <c r="A27" s="6">
        <f t="shared" si="2"/>
        <v>42704</v>
      </c>
      <c r="B27" s="107">
        <v>10385.870000000001</v>
      </c>
      <c r="C27" s="94">
        <f t="shared" si="0"/>
        <v>4.0623172223108834E-3</v>
      </c>
      <c r="D27" s="104">
        <f t="shared" si="1"/>
        <v>10377.494332223603</v>
      </c>
      <c r="E27" s="101">
        <v>-1.7129399020210045E-2</v>
      </c>
      <c r="G27" s="1" t="s">
        <v>12</v>
      </c>
      <c r="H27" s="112">
        <v>-3.8E-3</v>
      </c>
      <c r="I27" s="112">
        <v>-3.8E-3</v>
      </c>
      <c r="J27" s="112">
        <v>1E-4</v>
      </c>
      <c r="K27" s="112">
        <v>3.39E-2</v>
      </c>
      <c r="L27" s="112">
        <v>2.8500000000000001E-2</v>
      </c>
      <c r="M27" s="112">
        <v>2.5999999999999999E-2</v>
      </c>
      <c r="N27" s="9" t="s">
        <v>14</v>
      </c>
      <c r="P27" s="26" t="s">
        <v>26</v>
      </c>
      <c r="Q27" s="27"/>
      <c r="R27" s="28"/>
    </row>
    <row r="28" spans="1:19" x14ac:dyDescent="0.25">
      <c r="A28" s="6">
        <f t="shared" si="2"/>
        <v>42735</v>
      </c>
      <c r="B28" s="107">
        <v>10426.31</v>
      </c>
      <c r="C28" s="94">
        <f t="shared" si="0"/>
        <v>3.8937517993195263E-3</v>
      </c>
      <c r="D28" s="104">
        <f t="shared" si="1"/>
        <v>10377.341149077834</v>
      </c>
      <c r="E28" s="101">
        <v>-1.476109173037532E-5</v>
      </c>
      <c r="G28" s="1" t="s">
        <v>13</v>
      </c>
      <c r="H28" s="112">
        <v>-5.7000000000000002E-3</v>
      </c>
      <c r="I28" s="112">
        <v>-5.7000000000000002E-3</v>
      </c>
      <c r="J28" s="112">
        <v>-6.6E-3</v>
      </c>
      <c r="K28" s="112">
        <v>2.6599999999999999E-2</v>
      </c>
      <c r="L28" s="112">
        <v>2.0899999999999998E-2</v>
      </c>
      <c r="M28" s="112">
        <v>1.8200000000000001E-2</v>
      </c>
      <c r="N28" s="9" t="s">
        <v>14</v>
      </c>
      <c r="P28" s="19"/>
      <c r="Q28" s="29" t="s">
        <v>27</v>
      </c>
      <c r="R28" s="30" t="s">
        <v>28</v>
      </c>
    </row>
    <row r="29" spans="1:19" x14ac:dyDescent="0.25">
      <c r="A29" s="6">
        <f t="shared" si="2"/>
        <v>42766</v>
      </c>
      <c r="B29" s="108">
        <v>10411.370000000001</v>
      </c>
      <c r="C29" s="95">
        <f t="shared" si="0"/>
        <v>-1.4329134660295629E-3</v>
      </c>
      <c r="D29" s="104">
        <f t="shared" si="1"/>
        <v>10373.817936725145</v>
      </c>
      <c r="E29" s="110">
        <v>-3.3951012133792702E-4</v>
      </c>
      <c r="G29" s="1" t="s">
        <v>15</v>
      </c>
      <c r="H29" s="93">
        <f>R19</f>
        <v>-3.2548823234852279E-3</v>
      </c>
      <c r="I29" s="93">
        <f>R20</f>
        <v>-3.2548823234852279E-3</v>
      </c>
      <c r="J29" s="93">
        <f>R21</f>
        <v>3.5291152004033274E-3</v>
      </c>
      <c r="K29" s="112">
        <v>3.6600000000000001E-2</v>
      </c>
      <c r="L29" s="112">
        <v>3.0800000000000001E-2</v>
      </c>
      <c r="M29" s="112">
        <v>2.8299999999999999E-2</v>
      </c>
      <c r="P29" s="34" t="s">
        <v>12</v>
      </c>
      <c r="Q29" s="31">
        <v>2.76E-2</v>
      </c>
      <c r="R29" s="59">
        <v>2.18E-2</v>
      </c>
      <c r="S29" s="137" t="s">
        <v>14</v>
      </c>
    </row>
    <row r="30" spans="1:19" x14ac:dyDescent="0.25">
      <c r="A30" s="6">
        <f t="shared" si="2"/>
        <v>42794</v>
      </c>
      <c r="B30" s="108">
        <v>10411.11</v>
      </c>
      <c r="C30" s="95">
        <f t="shared" si="0"/>
        <v>-2.4972698117559771E-5</v>
      </c>
      <c r="D30" s="104">
        <f t="shared" si="1"/>
        <v>10423.449275954326</v>
      </c>
      <c r="E30" s="110">
        <v>4.7842886323923306E-3</v>
      </c>
      <c r="G30" s="37" t="str">
        <f>G22</f>
        <v>Bloomberg Barclays US MBS Index Total Return</v>
      </c>
      <c r="H30" s="93">
        <f>S19</f>
        <v>-1.1000977003826073E-2</v>
      </c>
      <c r="I30" s="93">
        <f>S20</f>
        <v>-1.1000977003826073E-2</v>
      </c>
      <c r="J30" s="93">
        <f>S21</f>
        <v>-8.7395864132060717E-4</v>
      </c>
      <c r="K30" s="112">
        <v>3.7499999999999999E-2</v>
      </c>
      <c r="L30" s="112">
        <v>2.4299999999999999E-2</v>
      </c>
      <c r="M30" s="112">
        <v>2.5499999999999998E-2</v>
      </c>
      <c r="N30" s="9"/>
      <c r="P30" s="35" t="s">
        <v>13</v>
      </c>
      <c r="Q30" s="32">
        <v>1.9199999999999998E-2</v>
      </c>
      <c r="R30" s="60">
        <v>1.32E-2</v>
      </c>
      <c r="S30" s="137"/>
    </row>
    <row r="31" spans="1:19" ht="15.75" thickBot="1" x14ac:dyDescent="0.3">
      <c r="A31" s="6">
        <f t="shared" si="2"/>
        <v>42825</v>
      </c>
      <c r="B31" s="108">
        <v>10449.92</v>
      </c>
      <c r="C31" s="95">
        <f t="shared" si="0"/>
        <v>3.7277485301758879E-3</v>
      </c>
      <c r="D31" s="104">
        <f t="shared" si="1"/>
        <v>10426.41081677253</v>
      </c>
      <c r="E31" s="110">
        <v>2.8412291745261165E-4</v>
      </c>
      <c r="G31" s="1" t="s">
        <v>16</v>
      </c>
      <c r="H31" s="112">
        <v>-5.0900000000000001E-2</v>
      </c>
      <c r="I31" s="112">
        <v>-5.0900000000000001E-2</v>
      </c>
      <c r="J31" s="112">
        <v>-4.7600000000000003E-2</v>
      </c>
      <c r="K31" s="112">
        <v>1.7299999999999999E-2</v>
      </c>
      <c r="L31" s="112">
        <v>1.8499999999999999E-2</v>
      </c>
      <c r="M31" s="112">
        <v>1.8100000000000002E-2</v>
      </c>
      <c r="N31" s="9" t="s">
        <v>14</v>
      </c>
      <c r="P31" s="36" t="s">
        <v>15</v>
      </c>
      <c r="Q31" s="33">
        <v>3.1099999999999999E-2</v>
      </c>
      <c r="R31" s="61">
        <v>2.5100000000000001E-2</v>
      </c>
      <c r="S31" s="137"/>
    </row>
    <row r="32" spans="1:19" x14ac:dyDescent="0.25">
      <c r="A32" s="6">
        <f t="shared" si="2"/>
        <v>42855</v>
      </c>
      <c r="B32" s="108">
        <v>10470.75</v>
      </c>
      <c r="C32" s="95">
        <f t="shared" si="0"/>
        <v>1.9933166952474206E-3</v>
      </c>
      <c r="D32" s="104">
        <f t="shared" si="1"/>
        <v>10494.424133494002</v>
      </c>
      <c r="E32" s="110">
        <v>6.5231763755233541E-3</v>
      </c>
      <c r="M32" s="4"/>
    </row>
    <row r="33" spans="1:13" x14ac:dyDescent="0.25">
      <c r="A33" s="6">
        <f t="shared" si="2"/>
        <v>42886</v>
      </c>
      <c r="B33" s="108">
        <v>10536.88</v>
      </c>
      <c r="C33" s="95">
        <f t="shared" si="0"/>
        <v>6.3156889430078262E-3</v>
      </c>
      <c r="D33" s="104">
        <f t="shared" si="1"/>
        <v>10559.578031494451</v>
      </c>
      <c r="E33" s="110">
        <v>6.2084300359563915E-3</v>
      </c>
      <c r="M33" s="4"/>
    </row>
    <row r="34" spans="1:13" x14ac:dyDescent="0.25">
      <c r="A34" s="6">
        <f t="shared" si="2"/>
        <v>42916</v>
      </c>
      <c r="B34" s="108">
        <v>10500.28</v>
      </c>
      <c r="C34" s="95">
        <f t="shared" si="0"/>
        <v>-3.4735139813681609E-3</v>
      </c>
      <c r="D34" s="104">
        <f t="shared" si="1"/>
        <v>10517.146300116414</v>
      </c>
      <c r="E34" s="110">
        <v>-4.0183169489805826E-3</v>
      </c>
      <c r="M34" s="4"/>
    </row>
    <row r="35" spans="1:13" x14ac:dyDescent="0.25">
      <c r="A35" s="6">
        <f t="shared" si="2"/>
        <v>42947</v>
      </c>
      <c r="B35" s="108">
        <v>10572.73</v>
      </c>
      <c r="C35" s="95">
        <f t="shared" si="0"/>
        <v>6.8998160049064316E-3</v>
      </c>
      <c r="D35" s="104">
        <f t="shared" si="1"/>
        <v>10564.68413635342</v>
      </c>
      <c r="E35" s="110">
        <v>4.5200318489893032E-3</v>
      </c>
      <c r="M35" s="4"/>
    </row>
    <row r="36" spans="1:13" x14ac:dyDescent="0.25">
      <c r="A36" s="6">
        <f t="shared" si="2"/>
        <v>42978</v>
      </c>
      <c r="B36" s="108">
        <v>10674.86</v>
      </c>
      <c r="C36" s="95">
        <f t="shared" si="0"/>
        <v>9.6597567515675723E-3</v>
      </c>
      <c r="D36" s="104">
        <f t="shared" si="1"/>
        <v>10641.888441821036</v>
      </c>
      <c r="E36" s="110">
        <v>7.3077722410983537E-3</v>
      </c>
      <c r="M36" s="4"/>
    </row>
    <row r="37" spans="1:13" x14ac:dyDescent="0.25">
      <c r="A37" s="6">
        <f t="shared" si="2"/>
        <v>43008</v>
      </c>
      <c r="B37" s="108">
        <v>10683.65</v>
      </c>
      <c r="C37" s="95">
        <f t="shared" si="0"/>
        <v>8.2343000282898823E-4</v>
      </c>
      <c r="D37" s="104">
        <f t="shared" si="1"/>
        <v>10618.042932129649</v>
      </c>
      <c r="E37" s="110">
        <v>-2.2407216371183036E-3</v>
      </c>
      <c r="M37" s="4"/>
    </row>
    <row r="38" spans="1:13" x14ac:dyDescent="0.25">
      <c r="A38" s="6">
        <f t="shared" si="2"/>
        <v>43039</v>
      </c>
      <c r="B38" s="108">
        <v>10648.92</v>
      </c>
      <c r="C38" s="95">
        <f t="shared" si="0"/>
        <v>-3.2507616778909422E-3</v>
      </c>
      <c r="D38" s="104">
        <f t="shared" si="1"/>
        <v>10614.723963971317</v>
      </c>
      <c r="E38" s="110">
        <v>-3.1257814453622412E-4</v>
      </c>
      <c r="M38" s="4"/>
    </row>
    <row r="39" spans="1:13" x14ac:dyDescent="0.25">
      <c r="A39" s="6">
        <f t="shared" si="2"/>
        <v>43069</v>
      </c>
      <c r="B39" s="108">
        <v>10623.01</v>
      </c>
      <c r="C39" s="95">
        <f t="shared" si="0"/>
        <v>-2.4331105877403395E-3</v>
      </c>
      <c r="D39" s="104">
        <f t="shared" si="1"/>
        <v>10599.40564939441</v>
      </c>
      <c r="E39" s="110">
        <v>-1.4431194469965991E-3</v>
      </c>
      <c r="M39" s="4"/>
    </row>
    <row r="40" spans="1:13" x14ac:dyDescent="0.25">
      <c r="A40" s="6">
        <f t="shared" si="2"/>
        <v>43100</v>
      </c>
      <c r="B40" s="108">
        <v>10683.85</v>
      </c>
      <c r="C40" s="95">
        <f t="shared" si="0"/>
        <v>5.727190316115691E-3</v>
      </c>
      <c r="D40" s="104">
        <f t="shared" si="1"/>
        <v>10634.025040338223</v>
      </c>
      <c r="E40" s="110">
        <v>3.2661634141524232E-3</v>
      </c>
      <c r="M40" s="4"/>
    </row>
    <row r="41" spans="1:13" x14ac:dyDescent="0.25">
      <c r="A41" s="6">
        <f t="shared" si="2"/>
        <v>43131</v>
      </c>
      <c r="B41" s="108">
        <v>10698.62</v>
      </c>
      <c r="C41" s="95">
        <f t="shared" si="0"/>
        <v>1.3824604426307405E-3</v>
      </c>
      <c r="D41" s="104">
        <f t="shared" si="1"/>
        <v>10509.385020730779</v>
      </c>
      <c r="E41" s="110">
        <v>-1.1720869485885688E-2</v>
      </c>
      <c r="M41" s="4"/>
    </row>
    <row r="42" spans="1:13" x14ac:dyDescent="0.25">
      <c r="A42" s="6">
        <f t="shared" si="2"/>
        <v>43159</v>
      </c>
      <c r="B42" s="108">
        <v>10672.14</v>
      </c>
      <c r="C42" s="95">
        <f t="shared" si="0"/>
        <v>-2.4750855717841536E-3</v>
      </c>
      <c r="D42" s="104">
        <f t="shared" si="1"/>
        <v>10440.452605134693</v>
      </c>
      <c r="E42" s="110">
        <v>-6.5591293363131964E-3</v>
      </c>
      <c r="M42" s="4"/>
    </row>
    <row r="43" spans="1:13" x14ac:dyDescent="0.25">
      <c r="A43" s="6">
        <f t="shared" si="2"/>
        <v>43190</v>
      </c>
      <c r="B43" s="108">
        <v>10724</v>
      </c>
      <c r="C43" s="95">
        <f t="shared" si="0"/>
        <v>4.8593815298525493E-3</v>
      </c>
      <c r="D43" s="104">
        <f t="shared" si="1"/>
        <v>10507.138334592833</v>
      </c>
      <c r="E43" s="110">
        <v>6.3872450726267793E-3</v>
      </c>
      <c r="M43" s="4"/>
    </row>
    <row r="44" spans="1:13" x14ac:dyDescent="0.25">
      <c r="A44" s="6">
        <f t="shared" si="2"/>
        <v>43220</v>
      </c>
      <c r="B44" s="108">
        <v>10743.12</v>
      </c>
      <c r="C44" s="95">
        <f t="shared" si="0"/>
        <v>1.7829168220813876E-3</v>
      </c>
      <c r="D44" s="104">
        <f t="shared" si="1"/>
        <v>10454.341210351089</v>
      </c>
      <c r="E44" s="110">
        <v>-5.0248814244616691E-3</v>
      </c>
      <c r="M44" s="4"/>
    </row>
    <row r="45" spans="1:13" x14ac:dyDescent="0.25">
      <c r="A45" s="6">
        <f t="shared" si="2"/>
        <v>43251</v>
      </c>
      <c r="B45" s="108">
        <v>10759.94</v>
      </c>
      <c r="C45" s="95">
        <f t="shared" si="0"/>
        <v>1.5656531808263994E-3</v>
      </c>
      <c r="D45" s="104">
        <f t="shared" si="1"/>
        <v>10527.409570882939</v>
      </c>
      <c r="E45" s="110">
        <v>6.9892840745913176E-3</v>
      </c>
      <c r="M45" s="4"/>
    </row>
    <row r="46" spans="1:13" x14ac:dyDescent="0.25">
      <c r="A46" s="6">
        <f t="shared" si="2"/>
        <v>43281</v>
      </c>
      <c r="B46" s="108">
        <v>10761.04</v>
      </c>
      <c r="C46" s="95">
        <f t="shared" si="0"/>
        <v>1.0223105333304496E-4</v>
      </c>
      <c r="D46" s="104">
        <f t="shared" si="1"/>
        <v>10532.515675741908</v>
      </c>
      <c r="E46" s="110">
        <v>4.8502956255180862E-4</v>
      </c>
      <c r="M46" s="4"/>
    </row>
    <row r="47" spans="1:13" x14ac:dyDescent="0.25">
      <c r="A47" s="6">
        <f t="shared" si="2"/>
        <v>43312</v>
      </c>
      <c r="B47" s="108">
        <v>10803.41</v>
      </c>
      <c r="C47" s="95">
        <f t="shared" si="0"/>
        <v>3.937351780125246E-3</v>
      </c>
      <c r="D47" s="104">
        <f t="shared" si="1"/>
        <v>10521.384367149356</v>
      </c>
      <c r="E47" s="110">
        <v>-1.0568518419763473E-3</v>
      </c>
      <c r="M47" s="4"/>
    </row>
    <row r="48" spans="1:13" x14ac:dyDescent="0.25">
      <c r="A48" s="6">
        <f t="shared" si="2"/>
        <v>43343</v>
      </c>
      <c r="B48" s="108">
        <v>10806.01</v>
      </c>
      <c r="C48" s="95">
        <f t="shared" si="0"/>
        <v>2.4066475307336885E-4</v>
      </c>
      <c r="D48" s="104">
        <f t="shared" si="1"/>
        <v>10585.108555789295</v>
      </c>
      <c r="E48" s="110">
        <v>6.0566353643445314E-3</v>
      </c>
      <c r="M48" s="4"/>
    </row>
    <row r="49" spans="1:13" x14ac:dyDescent="0.25">
      <c r="A49" s="6">
        <f t="shared" si="2"/>
        <v>43373</v>
      </c>
      <c r="B49" s="108">
        <v>10779.25</v>
      </c>
      <c r="C49" s="95">
        <f t="shared" si="0"/>
        <v>-2.476399707199995E-3</v>
      </c>
      <c r="D49" s="104">
        <f t="shared" si="1"/>
        <v>10520.107840934614</v>
      </c>
      <c r="E49" s="110">
        <v>-6.1407697910788039E-3</v>
      </c>
      <c r="M49" s="4"/>
    </row>
    <row r="50" spans="1:13" x14ac:dyDescent="0.25">
      <c r="A50" s="6">
        <f t="shared" si="2"/>
        <v>43404</v>
      </c>
      <c r="B50" s="108">
        <v>10805.88</v>
      </c>
      <c r="C50" s="95">
        <f t="shared" si="0"/>
        <v>2.4704872787994713E-3</v>
      </c>
      <c r="D50" s="104">
        <f t="shared" si="1"/>
        <v>10453.779538816601</v>
      </c>
      <c r="E50" s="110">
        <v>-6.3049070523710782E-3</v>
      </c>
      <c r="M50" s="4"/>
    </row>
    <row r="51" spans="1:13" x14ac:dyDescent="0.25">
      <c r="A51" s="6">
        <f t="shared" si="2"/>
        <v>43434</v>
      </c>
      <c r="B51" s="108">
        <v>10804.17</v>
      </c>
      <c r="C51" s="95">
        <f t="shared" si="0"/>
        <v>-1.5824717653713783E-4</v>
      </c>
      <c r="D51" s="104">
        <f t="shared" si="1"/>
        <v>10547.987173464588</v>
      </c>
      <c r="E51" s="110">
        <v>9.0118252731634652E-3</v>
      </c>
      <c r="M51" s="4"/>
    </row>
    <row r="52" spans="1:13" x14ac:dyDescent="0.25">
      <c r="A52" s="6">
        <f t="shared" si="2"/>
        <v>43465</v>
      </c>
      <c r="B52" s="108">
        <v>10910.49</v>
      </c>
      <c r="C52" s="95">
        <f t="shared" si="0"/>
        <v>9.8406448621226536E-3</v>
      </c>
      <c r="D52" s="104">
        <f t="shared" si="1"/>
        <v>10739.26186148158</v>
      </c>
      <c r="E52" s="110">
        <v>1.8133761908450063E-2</v>
      </c>
      <c r="M52" s="4"/>
    </row>
    <row r="53" spans="1:13" x14ac:dyDescent="0.25">
      <c r="A53" s="6">
        <f t="shared" si="2"/>
        <v>43496</v>
      </c>
      <c r="B53" s="108">
        <v>10900.99</v>
      </c>
      <c r="C53" s="95">
        <f t="shared" si="0"/>
        <v>-8.7072166328001769E-4</v>
      </c>
      <c r="D53" s="104">
        <f t="shared" si="1"/>
        <v>10824.3806294806</v>
      </c>
      <c r="E53" s="110">
        <v>7.9259421268340624E-3</v>
      </c>
      <c r="M53" s="4"/>
    </row>
    <row r="54" spans="1:13" x14ac:dyDescent="0.25">
      <c r="A54" s="6">
        <f t="shared" si="2"/>
        <v>43524</v>
      </c>
      <c r="B54" s="108">
        <v>10964.97</v>
      </c>
      <c r="C54" s="95">
        <f t="shared" si="0"/>
        <v>5.8691916972678226E-3</v>
      </c>
      <c r="D54" s="104">
        <f t="shared" si="1"/>
        <v>10814.576908151379</v>
      </c>
      <c r="E54" s="110">
        <v>-9.0570737160888815E-4</v>
      </c>
      <c r="M54" s="4"/>
    </row>
    <row r="55" spans="1:13" x14ac:dyDescent="0.25">
      <c r="A55" s="6">
        <f t="shared" si="2"/>
        <v>43555</v>
      </c>
      <c r="B55" s="108">
        <v>11014.19</v>
      </c>
      <c r="C55" s="95">
        <f t="shared" si="0"/>
        <v>4.4888403707443953E-3</v>
      </c>
      <c r="D55" s="104">
        <f t="shared" si="1"/>
        <v>10971.998120953407</v>
      </c>
      <c r="E55" s="110">
        <v>1.4556391261443924E-2</v>
      </c>
      <c r="M55" s="4"/>
    </row>
    <row r="56" spans="1:13" x14ac:dyDescent="0.25">
      <c r="A56" s="6">
        <f t="shared" si="2"/>
        <v>43585</v>
      </c>
      <c r="B56" s="108">
        <v>11110.52</v>
      </c>
      <c r="C56" s="95">
        <f t="shared" si="0"/>
        <v>8.7459903996571619E-3</v>
      </c>
      <c r="D56" s="104">
        <f t="shared" si="1"/>
        <v>10965.513367782516</v>
      </c>
      <c r="E56" s="110">
        <v>-5.9102755026063658E-4</v>
      </c>
      <c r="M56" s="4"/>
    </row>
    <row r="57" spans="1:13" x14ac:dyDescent="0.25">
      <c r="A57" s="6">
        <f t="shared" si="2"/>
        <v>43616</v>
      </c>
      <c r="B57" s="108">
        <v>11167.02</v>
      </c>
      <c r="C57" s="95">
        <f t="shared" si="0"/>
        <v>5.0852705363925357E-3</v>
      </c>
      <c r="D57" s="104">
        <f t="shared" si="1"/>
        <v>11107.258838667505</v>
      </c>
      <c r="E57" s="110">
        <v>1.2926478326263036E-2</v>
      </c>
      <c r="M57" s="4"/>
    </row>
    <row r="58" spans="1:13" x14ac:dyDescent="0.25">
      <c r="A58" s="6">
        <f t="shared" si="2"/>
        <v>43646</v>
      </c>
      <c r="B58" s="108">
        <v>11328.83</v>
      </c>
      <c r="C58" s="95">
        <f t="shared" si="0"/>
        <v>1.4489989271981198E-2</v>
      </c>
      <c r="D58" s="104">
        <f t="shared" si="1"/>
        <v>11187.169379710376</v>
      </c>
      <c r="E58" s="110">
        <v>7.1944430397785641E-3</v>
      </c>
      <c r="M58" s="4"/>
    </row>
    <row r="59" spans="1:13" x14ac:dyDescent="0.25">
      <c r="A59" s="6">
        <f t="shared" si="2"/>
        <v>43677</v>
      </c>
      <c r="B59" s="108">
        <v>11272.65</v>
      </c>
      <c r="C59" s="95">
        <f t="shared" si="0"/>
        <v>-4.9590293084105144E-3</v>
      </c>
      <c r="D59" s="104">
        <f t="shared" si="1"/>
        <v>11232.358407712254</v>
      </c>
      <c r="E59" s="110">
        <v>4.0393621002856595E-3</v>
      </c>
      <c r="M59" s="4"/>
    </row>
    <row r="60" spans="1:13" x14ac:dyDescent="0.25">
      <c r="A60" s="6">
        <f t="shared" si="2"/>
        <v>43708</v>
      </c>
      <c r="B60" s="108">
        <v>11466.41</v>
      </c>
      <c r="C60" s="95">
        <f t="shared" si="0"/>
        <v>1.7188504921203107E-2</v>
      </c>
      <c r="D60" s="104">
        <f t="shared" si="1"/>
        <v>11332.642307142412</v>
      </c>
      <c r="E60" s="110">
        <v>8.9281249573822663E-3</v>
      </c>
      <c r="M60" s="4"/>
    </row>
    <row r="61" spans="1:13" x14ac:dyDescent="0.25">
      <c r="A61" s="6">
        <f t="shared" si="2"/>
        <v>43738</v>
      </c>
      <c r="B61" s="108">
        <v>11470.45</v>
      </c>
      <c r="C61" s="95">
        <f t="shared" si="0"/>
        <v>3.5233346792944549E-4</v>
      </c>
      <c r="D61" s="104">
        <f t="shared" si="1"/>
        <v>11340.658891770994</v>
      </c>
      <c r="E61" s="110">
        <v>7.0738883407006625E-4</v>
      </c>
      <c r="M61" s="4"/>
    </row>
    <row r="62" spans="1:13" x14ac:dyDescent="0.25">
      <c r="A62" s="6">
        <f t="shared" si="2"/>
        <v>43769</v>
      </c>
      <c r="B62" s="108">
        <v>11562</v>
      </c>
      <c r="C62" s="95">
        <f t="shared" si="0"/>
        <v>7.9813782371222809E-3</v>
      </c>
      <c r="D62" s="104">
        <f t="shared" si="1"/>
        <v>11380.690753865316</v>
      </c>
      <c r="E62" s="110">
        <v>3.5299414678073848E-3</v>
      </c>
      <c r="M62" s="4"/>
    </row>
    <row r="63" spans="1:13" x14ac:dyDescent="0.25">
      <c r="A63" s="6">
        <f t="shared" si="2"/>
        <v>43799</v>
      </c>
      <c r="B63" s="108">
        <v>11555</v>
      </c>
      <c r="C63" s="95">
        <f t="shared" si="0"/>
        <v>-6.0543158623075591E-4</v>
      </c>
      <c r="D63" s="104">
        <f t="shared" si="1"/>
        <v>11389.88174261146</v>
      </c>
      <c r="E63" s="110">
        <v>8.0759498214311165E-4</v>
      </c>
      <c r="M63" s="4"/>
    </row>
    <row r="64" spans="1:13" x14ac:dyDescent="0.25">
      <c r="A64" s="6">
        <f t="shared" si="2"/>
        <v>43830</v>
      </c>
      <c r="B64" s="108">
        <v>11623</v>
      </c>
      <c r="C64" s="95">
        <f t="shared" si="0"/>
        <v>5.8848983124188663E-3</v>
      </c>
      <c r="D64" s="104">
        <f t="shared" si="1"/>
        <v>11421.437470639894</v>
      </c>
      <c r="E64" s="110">
        <v>2.7705053258260115E-3</v>
      </c>
      <c r="M64" s="4"/>
    </row>
    <row r="65" spans="1:14" x14ac:dyDescent="0.25">
      <c r="A65" s="6">
        <f t="shared" si="2"/>
        <v>43861</v>
      </c>
      <c r="B65" s="108">
        <v>11920</v>
      </c>
      <c r="C65" s="95">
        <f t="shared" si="0"/>
        <v>2.5552783274541857E-2</v>
      </c>
      <c r="D65" s="104">
        <f t="shared" si="1"/>
        <v>11501.245889585585</v>
      </c>
      <c r="E65" s="110">
        <v>6.9875984656788681E-3</v>
      </c>
      <c r="M65" s="4"/>
    </row>
    <row r="66" spans="1:14" x14ac:dyDescent="0.25">
      <c r="A66" s="6">
        <f t="shared" si="2"/>
        <v>43890</v>
      </c>
      <c r="B66" s="108">
        <v>12051</v>
      </c>
      <c r="C66" s="95">
        <f t="shared" si="0"/>
        <v>1.098993288590604E-2</v>
      </c>
      <c r="D66" s="104">
        <f t="shared" si="1"/>
        <v>11620.473438042522</v>
      </c>
      <c r="E66" s="110">
        <v>1.0366489822193792E-2</v>
      </c>
      <c r="M66" s="4"/>
    </row>
    <row r="67" spans="1:14" x14ac:dyDescent="0.25">
      <c r="A67" s="6">
        <f t="shared" si="2"/>
        <v>43921</v>
      </c>
      <c r="B67" s="108">
        <v>11901</v>
      </c>
      <c r="C67" s="95">
        <f t="shared" ref="C67:C79" si="7">(B67-B66)/B66</f>
        <v>-1.2447099825740602E-2</v>
      </c>
      <c r="D67" s="104">
        <f t="shared" si="1"/>
        <v>11743.428443046503</v>
      </c>
      <c r="E67" s="110">
        <v>1.0580894630459525E-2</v>
      </c>
      <c r="M67" s="4"/>
    </row>
    <row r="68" spans="1:14" x14ac:dyDescent="0.25">
      <c r="A68" s="6">
        <f t="shared" si="2"/>
        <v>43951</v>
      </c>
      <c r="B68" s="117">
        <v>12064</v>
      </c>
      <c r="C68" s="95">
        <f t="shared" si="7"/>
        <v>1.3696328039660532E-2</v>
      </c>
      <c r="D68" s="104">
        <f t="shared" ref="D68:D79" si="8">D67*(1+E68)</f>
        <v>11817.977573987455</v>
      </c>
      <c r="E68" s="110">
        <v>6.3481572951631371E-3</v>
      </c>
      <c r="M68" s="4"/>
    </row>
    <row r="69" spans="1:14" x14ac:dyDescent="0.25">
      <c r="A69" s="6">
        <f t="shared" ref="A69:A79" si="9">EOMONTH(A68,1)</f>
        <v>43982</v>
      </c>
      <c r="B69" s="117">
        <v>12059</v>
      </c>
      <c r="C69" s="95">
        <f t="shared" si="7"/>
        <v>-4.1445623342175068E-4</v>
      </c>
      <c r="D69" s="104">
        <f t="shared" si="8"/>
        <v>11832.427850738337</v>
      </c>
      <c r="E69" s="110">
        <v>1.222736856658857E-3</v>
      </c>
      <c r="M69" s="4"/>
    </row>
    <row r="70" spans="1:14" x14ac:dyDescent="0.25">
      <c r="A70" s="6">
        <f t="shared" si="9"/>
        <v>44012</v>
      </c>
      <c r="B70" s="117">
        <v>12114</v>
      </c>
      <c r="C70" s="95">
        <f t="shared" si="7"/>
        <v>4.5609088647483205E-3</v>
      </c>
      <c r="D70" s="104">
        <f t="shared" si="8"/>
        <v>11821.602908437322</v>
      </c>
      <c r="E70" s="110">
        <v>-9.1485386072642783E-4</v>
      </c>
      <c r="M70" s="4"/>
    </row>
    <row r="71" spans="1:14" x14ac:dyDescent="0.25">
      <c r="A71" s="6">
        <f t="shared" si="9"/>
        <v>44043</v>
      </c>
      <c r="B71" s="117">
        <v>12177</v>
      </c>
      <c r="C71" s="95">
        <f t="shared" si="7"/>
        <v>5.2005943536404158E-3</v>
      </c>
      <c r="D71" s="104">
        <f t="shared" si="8"/>
        <v>11842.691121504866</v>
      </c>
      <c r="E71" s="110">
        <v>1.7838708702093697E-3</v>
      </c>
      <c r="M71" s="4"/>
    </row>
    <row r="72" spans="1:14" x14ac:dyDescent="0.25">
      <c r="A72" s="6">
        <f t="shared" si="9"/>
        <v>44074</v>
      </c>
      <c r="B72" s="117">
        <v>12144</v>
      </c>
      <c r="C72" s="95">
        <f t="shared" si="7"/>
        <v>-2.7100271002710027E-3</v>
      </c>
      <c r="D72" s="104">
        <f t="shared" si="8"/>
        <v>11847.337676926527</v>
      </c>
      <c r="E72" s="110">
        <v>3.9235638031831499E-4</v>
      </c>
      <c r="M72" s="4"/>
    </row>
    <row r="73" spans="1:14" x14ac:dyDescent="0.25">
      <c r="A73" s="6">
        <f t="shared" si="9"/>
        <v>44104</v>
      </c>
      <c r="B73" s="117">
        <v>12107</v>
      </c>
      <c r="C73" s="95">
        <f t="shared" si="7"/>
        <v>-3.046772068511199E-3</v>
      </c>
      <c r="D73" s="104">
        <f t="shared" si="8"/>
        <v>11834.674536876282</v>
      </c>
      <c r="E73" s="110">
        <v>-1.0688595527167388E-3</v>
      </c>
      <c r="M73" s="4"/>
    </row>
    <row r="74" spans="1:14" x14ac:dyDescent="0.25">
      <c r="A74" s="6">
        <f t="shared" si="9"/>
        <v>44135</v>
      </c>
      <c r="B74" s="117">
        <v>12044</v>
      </c>
      <c r="C74" s="95">
        <f t="shared" si="7"/>
        <v>-5.2036012224333031E-3</v>
      </c>
      <c r="D74" s="104">
        <f t="shared" si="8"/>
        <v>11829.925859357441</v>
      </c>
      <c r="E74" s="110">
        <v>-4.0125121346124004E-4</v>
      </c>
      <c r="M74" s="4"/>
    </row>
    <row r="75" spans="1:14" x14ac:dyDescent="0.25">
      <c r="A75" s="6">
        <f t="shared" si="9"/>
        <v>44165</v>
      </c>
      <c r="B75" s="117">
        <v>12020</v>
      </c>
      <c r="C75" s="95">
        <f t="shared" si="7"/>
        <v>-1.9926934573231483E-3</v>
      </c>
      <c r="D75" s="104">
        <f t="shared" si="8"/>
        <v>11838.197749228972</v>
      </c>
      <c r="E75" s="110">
        <v>6.99234295284068E-4</v>
      </c>
      <c r="M75" s="4"/>
    </row>
    <row r="76" spans="1:14" x14ac:dyDescent="0.25">
      <c r="A76" s="6">
        <f t="shared" si="9"/>
        <v>44196</v>
      </c>
      <c r="B76" s="117">
        <v>11982</v>
      </c>
      <c r="C76" s="95">
        <f t="shared" si="7"/>
        <v>-3.1613976705490848E-3</v>
      </c>
      <c r="D76" s="104">
        <f t="shared" si="8"/>
        <v>11863.677212475228</v>
      </c>
      <c r="E76" s="110">
        <v>2.152309311433509E-3</v>
      </c>
      <c r="M76" s="4"/>
    </row>
    <row r="77" spans="1:14" x14ac:dyDescent="0.25">
      <c r="A77" s="6">
        <f t="shared" si="9"/>
        <v>44227</v>
      </c>
      <c r="B77" s="117">
        <v>11928</v>
      </c>
      <c r="C77" s="95">
        <f t="shared" si="7"/>
        <v>-4.5067601402103159E-3</v>
      </c>
      <c r="D77" s="104">
        <f t="shared" si="8"/>
        <v>11872.817140172783</v>
      </c>
      <c r="E77" s="110">
        <v>7.7041270879685264E-4</v>
      </c>
      <c r="M77" s="4"/>
    </row>
    <row r="78" spans="1:14" x14ac:dyDescent="0.25">
      <c r="A78" s="6">
        <f t="shared" si="9"/>
        <v>44255</v>
      </c>
      <c r="B78" s="117">
        <v>11959</v>
      </c>
      <c r="C78" s="95">
        <f t="shared" si="7"/>
        <v>2.5989268947015426E-3</v>
      </c>
      <c r="D78" s="104">
        <f t="shared" si="8"/>
        <v>11793.519331712991</v>
      </c>
      <c r="E78" s="110">
        <v>-6.6789379069506216E-3</v>
      </c>
      <c r="M78" s="4"/>
    </row>
    <row r="79" spans="1:14" x14ac:dyDescent="0.25">
      <c r="A79" s="6">
        <f t="shared" si="9"/>
        <v>44286</v>
      </c>
      <c r="B79" s="117">
        <v>11943</v>
      </c>
      <c r="C79" s="95">
        <f t="shared" si="7"/>
        <v>-1.3379045070658082E-3</v>
      </c>
      <c r="D79" s="104">
        <f t="shared" si="8"/>
        <v>11733.165172279972</v>
      </c>
      <c r="E79" s="110">
        <v>-5.1175698903316302E-3</v>
      </c>
      <c r="M79" s="4"/>
    </row>
    <row r="80" spans="1:14" x14ac:dyDescent="0.25">
      <c r="G80" s="23"/>
      <c r="H80" s="23"/>
      <c r="I80" s="7"/>
      <c r="J80" s="7"/>
      <c r="K80" s="7"/>
      <c r="L80" s="7"/>
      <c r="M80" s="23"/>
      <c r="N80" s="23"/>
    </row>
    <row r="81" spans="7:14" x14ac:dyDescent="0.25">
      <c r="G81" s="23"/>
      <c r="H81" s="23"/>
      <c r="I81" s="7"/>
      <c r="J81" s="7"/>
      <c r="K81" s="7"/>
      <c r="L81" s="7"/>
      <c r="M81" s="23"/>
      <c r="N81" s="23"/>
    </row>
    <row r="82" spans="7:14" x14ac:dyDescent="0.25">
      <c r="M82" s="4"/>
    </row>
    <row r="83" spans="7:14" x14ac:dyDescent="0.25">
      <c r="I83" s="4"/>
      <c r="J83" s="4"/>
      <c r="K83" s="4"/>
      <c r="L83" s="4"/>
      <c r="M83" s="4"/>
    </row>
    <row r="84" spans="7:14" x14ac:dyDescent="0.25">
      <c r="I84" s="4"/>
      <c r="J84" s="4"/>
      <c r="K84" s="4"/>
      <c r="L84" s="4"/>
      <c r="M84" s="4"/>
    </row>
    <row r="85" spans="7:14" x14ac:dyDescent="0.25">
      <c r="H85" s="20"/>
      <c r="I85" s="20"/>
      <c r="J85" s="20"/>
      <c r="K85" s="20"/>
      <c r="L85" s="20"/>
      <c r="M85" s="20"/>
    </row>
    <row r="86" spans="7:14" x14ac:dyDescent="0.25">
      <c r="H86" s="20"/>
      <c r="I86" s="20"/>
      <c r="J86" s="20"/>
      <c r="K86" s="20"/>
      <c r="L86" s="20"/>
      <c r="M86" s="20"/>
    </row>
    <row r="87" spans="7:14" x14ac:dyDescent="0.25">
      <c r="H87" s="20"/>
      <c r="I87" s="20"/>
      <c r="J87" s="20"/>
      <c r="K87" s="20"/>
      <c r="L87" s="20"/>
      <c r="M87" s="20"/>
    </row>
    <row r="88" spans="7:14" x14ac:dyDescent="0.25">
      <c r="H88" s="20"/>
      <c r="I88" s="20"/>
      <c r="J88" s="20"/>
      <c r="K88" s="20"/>
      <c r="L88" s="20"/>
      <c r="M88" s="20"/>
    </row>
    <row r="89" spans="7:14" x14ac:dyDescent="0.25">
      <c r="H89" s="20"/>
      <c r="I89" s="20"/>
      <c r="J89" s="20"/>
      <c r="K89" s="20"/>
      <c r="L89" s="20"/>
      <c r="M89" s="20"/>
    </row>
    <row r="90" spans="7:14" x14ac:dyDescent="0.25">
      <c r="H90" s="20"/>
      <c r="I90" s="20"/>
      <c r="J90" s="20"/>
      <c r="K90" s="20"/>
      <c r="L90" s="20"/>
      <c r="M90" s="20"/>
    </row>
    <row r="91" spans="7:14" x14ac:dyDescent="0.25">
      <c r="H91" s="20"/>
      <c r="I91" s="20"/>
      <c r="J91" s="20"/>
      <c r="K91" s="20"/>
      <c r="L91" s="20"/>
      <c r="M91" s="20"/>
    </row>
    <row r="92" spans="7:14" x14ac:dyDescent="0.25">
      <c r="H92" s="20"/>
      <c r="I92" s="20"/>
      <c r="J92" s="20"/>
      <c r="K92" s="20"/>
      <c r="L92" s="20"/>
      <c r="M92" s="20"/>
    </row>
    <row r="93" spans="7:14" x14ac:dyDescent="0.25">
      <c r="H93" s="20"/>
      <c r="I93" s="20"/>
      <c r="J93" s="20"/>
      <c r="K93" s="20"/>
      <c r="L93" s="20"/>
      <c r="M93" s="20"/>
    </row>
    <row r="94" spans="7:14" x14ac:dyDescent="0.25">
      <c r="H94" s="20"/>
      <c r="I94" s="20"/>
      <c r="J94" s="20"/>
      <c r="K94" s="20"/>
      <c r="L94" s="20"/>
      <c r="M94" s="20"/>
    </row>
    <row r="95" spans="7:14" x14ac:dyDescent="0.25">
      <c r="H95" s="20"/>
      <c r="I95" s="21"/>
      <c r="J95" s="21"/>
      <c r="K95" s="21"/>
      <c r="L95" s="21"/>
      <c r="M95" s="21"/>
    </row>
    <row r="96" spans="7:14" x14ac:dyDescent="0.25">
      <c r="H96" s="20"/>
      <c r="I96" s="21"/>
      <c r="J96" s="21"/>
      <c r="K96" s="21"/>
      <c r="L96" s="21"/>
      <c r="M96" s="21"/>
    </row>
    <row r="97" spans="8:13" x14ac:dyDescent="0.25">
      <c r="H97" s="20"/>
      <c r="I97" s="21"/>
      <c r="J97" s="21"/>
      <c r="K97" s="21"/>
      <c r="L97" s="21"/>
      <c r="M97" s="21"/>
    </row>
    <row r="98" spans="8:13" x14ac:dyDescent="0.25">
      <c r="H98" s="20"/>
      <c r="I98" s="21"/>
      <c r="J98" s="21"/>
      <c r="K98" s="21"/>
      <c r="L98" s="21"/>
      <c r="M98" s="21"/>
    </row>
    <row r="99" spans="8:13" x14ac:dyDescent="0.25">
      <c r="H99" s="20"/>
      <c r="I99" s="21"/>
      <c r="J99" s="21"/>
      <c r="K99" s="21"/>
      <c r="L99" s="21"/>
      <c r="M99" s="21"/>
    </row>
    <row r="100" spans="8:13" x14ac:dyDescent="0.25">
      <c r="H100" s="20"/>
      <c r="I100" s="21"/>
      <c r="J100" s="21"/>
      <c r="K100" s="21"/>
      <c r="L100" s="21"/>
      <c r="M100" s="21"/>
    </row>
    <row r="101" spans="8:13" x14ac:dyDescent="0.25">
      <c r="H101" s="20"/>
      <c r="I101" s="21"/>
      <c r="J101" s="21"/>
      <c r="K101" s="21"/>
      <c r="L101" s="21"/>
      <c r="M101" s="21"/>
    </row>
    <row r="102" spans="8:13" x14ac:dyDescent="0.25">
      <c r="H102" s="20"/>
      <c r="I102" s="21"/>
      <c r="J102" s="21"/>
      <c r="K102" s="21"/>
      <c r="L102" s="21"/>
      <c r="M102" s="21"/>
    </row>
    <row r="103" spans="8:13" x14ac:dyDescent="0.25">
      <c r="H103" s="20"/>
      <c r="I103" s="21"/>
      <c r="J103" s="21"/>
      <c r="K103" s="21"/>
      <c r="L103" s="21"/>
      <c r="M103" s="21"/>
    </row>
    <row r="104" spans="8:13" x14ac:dyDescent="0.25">
      <c r="H104" s="20"/>
      <c r="I104" s="21"/>
      <c r="J104" s="21"/>
      <c r="K104" s="21"/>
      <c r="L104" s="21"/>
      <c r="M104" s="21"/>
    </row>
    <row r="105" spans="8:13" x14ac:dyDescent="0.25">
      <c r="H105" s="20"/>
      <c r="I105" s="21"/>
      <c r="J105" s="21"/>
      <c r="K105" s="21"/>
      <c r="L105" s="21"/>
      <c r="M105" s="21"/>
    </row>
    <row r="106" spans="8:13" x14ac:dyDescent="0.25">
      <c r="H106" s="20"/>
      <c r="I106" s="21"/>
      <c r="J106" s="21"/>
      <c r="K106" s="21"/>
      <c r="L106" s="21"/>
      <c r="M106" s="21"/>
    </row>
    <row r="107" spans="8:13" x14ac:dyDescent="0.25">
      <c r="H107" s="20"/>
      <c r="I107" s="21"/>
      <c r="J107" s="21"/>
      <c r="K107" s="21"/>
      <c r="L107" s="21"/>
      <c r="M107" s="21"/>
    </row>
    <row r="108" spans="8:13" x14ac:dyDescent="0.25">
      <c r="H108" s="20"/>
      <c r="I108" s="21"/>
      <c r="J108" s="21"/>
      <c r="K108" s="21"/>
      <c r="L108" s="21"/>
      <c r="M108" s="21"/>
    </row>
    <row r="109" spans="8:13" x14ac:dyDescent="0.25">
      <c r="H109" s="20"/>
      <c r="I109" s="21"/>
      <c r="J109" s="21"/>
      <c r="K109" s="21"/>
      <c r="L109" s="21"/>
      <c r="M109" s="21"/>
    </row>
    <row r="110" spans="8:13" x14ac:dyDescent="0.25">
      <c r="H110" s="20"/>
      <c r="I110" s="21"/>
      <c r="J110" s="21"/>
      <c r="K110" s="21"/>
      <c r="L110" s="21"/>
      <c r="M110" s="21"/>
    </row>
    <row r="111" spans="8:13" x14ac:dyDescent="0.25">
      <c r="H111" s="20"/>
      <c r="I111" s="21"/>
      <c r="J111" s="21"/>
      <c r="K111" s="21"/>
      <c r="L111" s="21"/>
      <c r="M111" s="21"/>
    </row>
    <row r="112" spans="8:13" x14ac:dyDescent="0.25">
      <c r="H112" s="20"/>
      <c r="I112" s="21"/>
      <c r="J112" s="21"/>
      <c r="K112" s="21"/>
      <c r="L112" s="21"/>
      <c r="M112" s="21"/>
    </row>
  </sheetData>
  <mergeCells count="18">
    <mergeCell ref="S29:S31"/>
    <mergeCell ref="I2:M2"/>
    <mergeCell ref="P25:Q25"/>
    <mergeCell ref="P24:Q24"/>
    <mergeCell ref="P21:Q21"/>
    <mergeCell ref="P22:Q22"/>
    <mergeCell ref="H17:M17"/>
    <mergeCell ref="J7:J14"/>
    <mergeCell ref="S8:S9"/>
    <mergeCell ref="P23:Q23"/>
    <mergeCell ref="P1:R1"/>
    <mergeCell ref="P2:R2"/>
    <mergeCell ref="P3:R3"/>
    <mergeCell ref="P4:R4"/>
    <mergeCell ref="P20:Q20"/>
    <mergeCell ref="R8:R9"/>
    <mergeCell ref="P18:Q18"/>
    <mergeCell ref="P19:Q1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9DED-44BB-47D3-B696-F7967134FFD9}">
  <sheetPr>
    <tabColor rgb="FFFF0000"/>
  </sheetPr>
  <dimension ref="A1:C79"/>
  <sheetViews>
    <sheetView topLeftCell="A64" workbookViewId="0">
      <selection activeCell="E104" sqref="E104"/>
    </sheetView>
  </sheetViews>
  <sheetFormatPr defaultRowHeight="15" x14ac:dyDescent="0.25"/>
  <cols>
    <col min="1" max="1" width="10.7109375" style="113" bestFit="1" customWidth="1"/>
    <col min="2" max="2" width="9.140625" style="114"/>
    <col min="3" max="3" width="31.42578125" style="114" bestFit="1" customWidth="1"/>
  </cols>
  <sheetData>
    <row r="1" spans="1:3" x14ac:dyDescent="0.25">
      <c r="A1" s="113" t="s">
        <v>0</v>
      </c>
      <c r="B1" s="114" t="s">
        <v>31</v>
      </c>
      <c r="C1" s="114" t="s">
        <v>36</v>
      </c>
    </row>
    <row r="2" spans="1:3" x14ac:dyDescent="0.25">
      <c r="A2" s="113">
        <f>'IOX Fact Sheet Backup'!A2</f>
        <v>41963</v>
      </c>
      <c r="B2" s="114">
        <f>'IOX Fact Sheet Backup'!B2</f>
        <v>10000</v>
      </c>
      <c r="C2" s="114">
        <f>'IOX Fact Sheet Backup'!D2</f>
        <v>10000</v>
      </c>
    </row>
    <row r="3" spans="1:3" x14ac:dyDescent="0.25">
      <c r="A3" s="113">
        <f>'IOX Fact Sheet Backup'!A3</f>
        <v>41973</v>
      </c>
      <c r="B3" s="114">
        <f>'IOX Fact Sheet Backup'!B3</f>
        <v>10250</v>
      </c>
      <c r="C3" s="114">
        <f>'IOX Fact Sheet Backup'!D3</f>
        <v>10039.265946365475</v>
      </c>
    </row>
    <row r="4" spans="1:3" x14ac:dyDescent="0.25">
      <c r="A4" s="113">
        <f>'IOX Fact Sheet Backup'!A4</f>
        <v>42004</v>
      </c>
      <c r="B4" s="114">
        <f>'IOX Fact Sheet Backup'!B4</f>
        <v>10159.6</v>
      </c>
      <c r="C4" s="114">
        <f>'IOX Fact Sheet Backup'!D4</f>
        <v>10054.788505136741</v>
      </c>
    </row>
    <row r="5" spans="1:3" x14ac:dyDescent="0.25">
      <c r="A5" s="113">
        <f>'IOX Fact Sheet Backup'!A5</f>
        <v>42035</v>
      </c>
      <c r="B5" s="114">
        <f>'IOX Fact Sheet Backup'!B5</f>
        <v>10152.780000000001</v>
      </c>
      <c r="C5" s="114">
        <f>'IOX Fact Sheet Backup'!D5</f>
        <v>10140.111517330119</v>
      </c>
    </row>
    <row r="6" spans="1:3" x14ac:dyDescent="0.25">
      <c r="A6" s="113">
        <f>'IOX Fact Sheet Backup'!A6</f>
        <v>42063</v>
      </c>
      <c r="B6" s="114">
        <f>'IOX Fact Sheet Backup'!B6</f>
        <v>10265.34</v>
      </c>
      <c r="C6" s="114">
        <f>'IOX Fact Sheet Backup'!D6</f>
        <v>10123.618798635647</v>
      </c>
    </row>
    <row r="7" spans="1:3" x14ac:dyDescent="0.25">
      <c r="A7" s="113">
        <f>'IOX Fact Sheet Backup'!A7</f>
        <v>42094</v>
      </c>
      <c r="B7" s="114">
        <f>'IOX Fact Sheet Backup'!B7</f>
        <v>10334.629999999999</v>
      </c>
      <c r="C7" s="114">
        <f>'IOX Fact Sheet Backup'!D7</f>
        <v>10161.097608300483</v>
      </c>
    </row>
    <row r="8" spans="1:3" x14ac:dyDescent="0.25">
      <c r="A8" s="113">
        <f>'IOX Fact Sheet Backup'!A8</f>
        <v>42124</v>
      </c>
      <c r="B8" s="114">
        <f>'IOX Fact Sheet Backup'!B8</f>
        <v>10417.459999999999</v>
      </c>
      <c r="C8" s="114">
        <f>'IOX Fact Sheet Backup'!D8</f>
        <v>10165.335675333428</v>
      </c>
    </row>
    <row r="9" spans="1:3" x14ac:dyDescent="0.25">
      <c r="A9" s="113">
        <f>'IOX Fact Sheet Backup'!A9</f>
        <v>42155</v>
      </c>
      <c r="B9" s="114">
        <f>'IOX Fact Sheet Backup'!B9</f>
        <v>10374.81</v>
      </c>
      <c r="C9" s="114">
        <f>'IOX Fact Sheet Backup'!D9</f>
        <v>10162.986867098303</v>
      </c>
    </row>
    <row r="10" spans="1:3" x14ac:dyDescent="0.25">
      <c r="A10" s="113">
        <f>'IOX Fact Sheet Backup'!A10</f>
        <v>42185</v>
      </c>
      <c r="B10" s="114">
        <f>'IOX Fact Sheet Backup'!B10</f>
        <v>10299.719999999999</v>
      </c>
      <c r="C10" s="114">
        <f>'IOX Fact Sheet Backup'!D10</f>
        <v>10085.476195339148</v>
      </c>
    </row>
    <row r="11" spans="1:3" x14ac:dyDescent="0.25">
      <c r="A11" s="113">
        <f>'IOX Fact Sheet Backup'!A11</f>
        <v>42216</v>
      </c>
      <c r="B11" s="114">
        <f>'IOX Fact Sheet Backup'!B11</f>
        <v>10283.209999999999</v>
      </c>
      <c r="C11" s="114">
        <f>'IOX Fact Sheet Backup'!D11</f>
        <v>10149.047200833318</v>
      </c>
    </row>
    <row r="12" spans="1:3" x14ac:dyDescent="0.25">
      <c r="A12" s="113">
        <f>'IOX Fact Sheet Backup'!A12</f>
        <v>42247</v>
      </c>
      <c r="B12" s="114">
        <f>'IOX Fact Sheet Backup'!B12</f>
        <v>10274.43</v>
      </c>
      <c r="C12" s="114">
        <f>'IOX Fact Sheet Backup'!D12</f>
        <v>10157.625456996386</v>
      </c>
    </row>
    <row r="13" spans="1:3" x14ac:dyDescent="0.25">
      <c r="A13" s="113">
        <f>'IOX Fact Sheet Backup'!A13</f>
        <v>42277</v>
      </c>
      <c r="B13" s="114">
        <f>'IOX Fact Sheet Backup'!B13</f>
        <v>10190.620000000001</v>
      </c>
      <c r="C13" s="114">
        <f>'IOX Fact Sheet Backup'!D13</f>
        <v>10217.009456506199</v>
      </c>
    </row>
    <row r="14" spans="1:3" x14ac:dyDescent="0.25">
      <c r="A14" s="113">
        <f>'IOX Fact Sheet Backup'!A14</f>
        <v>42308</v>
      </c>
      <c r="B14" s="114">
        <f>'IOX Fact Sheet Backup'!B14</f>
        <v>10199.790000000001</v>
      </c>
      <c r="C14" s="114">
        <f>'IOX Fact Sheet Backup'!D14</f>
        <v>10223.749514920037</v>
      </c>
    </row>
    <row r="15" spans="1:3" x14ac:dyDescent="0.25">
      <c r="A15" s="113">
        <f>'IOX Fact Sheet Backup'!A15</f>
        <v>42338</v>
      </c>
      <c r="B15" s="114">
        <f>'IOX Fact Sheet Backup'!B15</f>
        <v>10223.9</v>
      </c>
      <c r="C15" s="114">
        <f>'IOX Fact Sheet Backup'!D15</f>
        <v>10209.860909703641</v>
      </c>
    </row>
    <row r="16" spans="1:3" x14ac:dyDescent="0.25">
      <c r="A16" s="113">
        <f>'IOX Fact Sheet Backup'!A16</f>
        <v>42369</v>
      </c>
      <c r="B16" s="114">
        <f>'IOX Fact Sheet Backup'!B16</f>
        <v>10156.530000000001</v>
      </c>
      <c r="C16" s="114">
        <f>'IOX Fact Sheet Backup'!D16</f>
        <v>10206.541941545313</v>
      </c>
    </row>
    <row r="17" spans="1:3" x14ac:dyDescent="0.25">
      <c r="A17" s="113">
        <f>'IOX Fact Sheet Backup'!A17</f>
        <v>42400</v>
      </c>
      <c r="B17" s="114">
        <f>'IOX Fact Sheet Backup'!B17</f>
        <v>10217.780000000001</v>
      </c>
      <c r="C17" s="114">
        <f>'IOX Fact Sheet Backup'!D17</f>
        <v>10338.994301586978</v>
      </c>
    </row>
    <row r="18" spans="1:3" x14ac:dyDescent="0.25">
      <c r="A18" s="113">
        <f>'IOX Fact Sheet Backup'!A18</f>
        <v>42429</v>
      </c>
      <c r="B18" s="114">
        <f>'IOX Fact Sheet Backup'!B18</f>
        <v>10185.5</v>
      </c>
      <c r="C18" s="114">
        <f>'IOX Fact Sheet Backup'!D18</f>
        <v>10377.596454320787</v>
      </c>
    </row>
    <row r="19" spans="1:3" x14ac:dyDescent="0.25">
      <c r="A19" s="113">
        <f>'IOX Fact Sheet Backup'!A19</f>
        <v>42460</v>
      </c>
      <c r="B19" s="114">
        <f>'IOX Fact Sheet Backup'!B19</f>
        <v>10260.629999999999</v>
      </c>
      <c r="C19" s="114">
        <f>'IOX Fact Sheet Backup'!D19</f>
        <v>10408.284144523192</v>
      </c>
    </row>
    <row r="20" spans="1:3" x14ac:dyDescent="0.25">
      <c r="A20" s="113">
        <f>'IOX Fact Sheet Backup'!A20</f>
        <v>42490</v>
      </c>
      <c r="B20" s="114">
        <f>'IOX Fact Sheet Backup'!B20</f>
        <v>10286.33</v>
      </c>
      <c r="C20" s="114">
        <f>'IOX Fact Sheet Backup'!D20</f>
        <v>10425.134290557791</v>
      </c>
    </row>
    <row r="21" spans="1:3" x14ac:dyDescent="0.25">
      <c r="A21" s="113">
        <f>'IOX Fact Sheet Backup'!A21</f>
        <v>42521</v>
      </c>
      <c r="B21" s="114">
        <f>'IOX Fact Sheet Backup'!B21</f>
        <v>10343.620000000001</v>
      </c>
      <c r="C21" s="114">
        <f>'IOX Fact Sheet Backup'!D21</f>
        <v>10438.614407385468</v>
      </c>
    </row>
    <row r="22" spans="1:3" x14ac:dyDescent="0.25">
      <c r="A22" s="113">
        <f>'IOX Fact Sheet Backup'!A22</f>
        <v>42551</v>
      </c>
      <c r="B22" s="114">
        <f>'IOX Fact Sheet Backup'!B22</f>
        <v>10403.299999999999</v>
      </c>
      <c r="C22" s="114">
        <f>'IOX Fact Sheet Backup'!D22</f>
        <v>10523.426809092949</v>
      </c>
    </row>
    <row r="23" spans="1:3" x14ac:dyDescent="0.25">
      <c r="A23" s="113">
        <f>'IOX Fact Sheet Backup'!A23</f>
        <v>42582</v>
      </c>
      <c r="B23" s="114">
        <f>'IOX Fact Sheet Backup'!B23</f>
        <v>10351.64</v>
      </c>
      <c r="C23" s="114">
        <f>'IOX Fact Sheet Backup'!D23</f>
        <v>10544.974571597801</v>
      </c>
    </row>
    <row r="24" spans="1:3" x14ac:dyDescent="0.25">
      <c r="A24" s="113">
        <f>'IOX Fact Sheet Backup'!A24</f>
        <v>42613</v>
      </c>
      <c r="B24" s="114">
        <f>'IOX Fact Sheet Backup'!B24</f>
        <v>10354.18</v>
      </c>
      <c r="C24" s="114">
        <f>'IOX Fact Sheet Backup'!D24</f>
        <v>10557.127101162148</v>
      </c>
    </row>
    <row r="25" spans="1:3" x14ac:dyDescent="0.25">
      <c r="A25" s="113">
        <f>'IOX Fact Sheet Backup'!A25</f>
        <v>42643</v>
      </c>
      <c r="B25" s="114">
        <f>'IOX Fact Sheet Backup'!B25</f>
        <v>10374.620000000001</v>
      </c>
      <c r="C25" s="114">
        <f>'IOX Fact Sheet Backup'!D25</f>
        <v>10586.180837809681</v>
      </c>
    </row>
    <row r="26" spans="1:3" x14ac:dyDescent="0.25">
      <c r="A26" s="113">
        <f>'IOX Fact Sheet Backup'!A26</f>
        <v>42674</v>
      </c>
      <c r="B26" s="114">
        <f>'IOX Fact Sheet Backup'!B26</f>
        <v>10343.85</v>
      </c>
      <c r="C26" s="114">
        <f>'IOX Fact Sheet Backup'!D26</f>
        <v>10558.3525663283</v>
      </c>
    </row>
    <row r="27" spans="1:3" x14ac:dyDescent="0.25">
      <c r="A27" s="113">
        <f>'IOX Fact Sheet Backup'!A27</f>
        <v>42704</v>
      </c>
      <c r="B27" s="114">
        <f>'IOX Fact Sheet Backup'!B27</f>
        <v>10385.870000000001</v>
      </c>
      <c r="C27" s="114">
        <f>'IOX Fact Sheet Backup'!D27</f>
        <v>10377.494332223603</v>
      </c>
    </row>
    <row r="28" spans="1:3" x14ac:dyDescent="0.25">
      <c r="A28" s="113">
        <f>'IOX Fact Sheet Backup'!A28</f>
        <v>42735</v>
      </c>
      <c r="B28" s="114">
        <f>'IOX Fact Sheet Backup'!B28</f>
        <v>10426.31</v>
      </c>
      <c r="C28" s="114">
        <f>'IOX Fact Sheet Backup'!D28</f>
        <v>10377.341149077834</v>
      </c>
    </row>
    <row r="29" spans="1:3" x14ac:dyDescent="0.25">
      <c r="A29" s="113">
        <f>'IOX Fact Sheet Backup'!A29</f>
        <v>42766</v>
      </c>
      <c r="B29" s="114">
        <f>'IOX Fact Sheet Backup'!B29</f>
        <v>10411.370000000001</v>
      </c>
      <c r="C29" s="114">
        <f>'IOX Fact Sheet Backup'!D29</f>
        <v>10373.817936725145</v>
      </c>
    </row>
    <row r="30" spans="1:3" x14ac:dyDescent="0.25">
      <c r="A30" s="113">
        <f>'IOX Fact Sheet Backup'!A30</f>
        <v>42794</v>
      </c>
      <c r="B30" s="114">
        <f>'IOX Fact Sheet Backup'!B30</f>
        <v>10411.11</v>
      </c>
      <c r="C30" s="114">
        <f>'IOX Fact Sheet Backup'!D30</f>
        <v>10423.449275954326</v>
      </c>
    </row>
    <row r="31" spans="1:3" x14ac:dyDescent="0.25">
      <c r="A31" s="113">
        <f>'IOX Fact Sheet Backup'!A31</f>
        <v>42825</v>
      </c>
      <c r="B31" s="114">
        <f>'IOX Fact Sheet Backup'!B31</f>
        <v>10449.92</v>
      </c>
      <c r="C31" s="114">
        <f>'IOX Fact Sheet Backup'!D31</f>
        <v>10426.41081677253</v>
      </c>
    </row>
    <row r="32" spans="1:3" x14ac:dyDescent="0.25">
      <c r="A32" s="113">
        <f>'IOX Fact Sheet Backup'!A32</f>
        <v>42855</v>
      </c>
      <c r="B32" s="114">
        <f>'IOX Fact Sheet Backup'!B32</f>
        <v>10470.75</v>
      </c>
      <c r="C32" s="114">
        <f>'IOX Fact Sheet Backup'!D32</f>
        <v>10494.424133494002</v>
      </c>
    </row>
    <row r="33" spans="1:3" x14ac:dyDescent="0.25">
      <c r="A33" s="113">
        <f>'IOX Fact Sheet Backup'!A33</f>
        <v>42886</v>
      </c>
      <c r="B33" s="114">
        <f>'IOX Fact Sheet Backup'!B33</f>
        <v>10536.88</v>
      </c>
      <c r="C33" s="114">
        <f>'IOX Fact Sheet Backup'!D33</f>
        <v>10559.578031494451</v>
      </c>
    </row>
    <row r="34" spans="1:3" x14ac:dyDescent="0.25">
      <c r="A34" s="113">
        <f>'IOX Fact Sheet Backup'!A34</f>
        <v>42916</v>
      </c>
      <c r="B34" s="114">
        <f>'IOX Fact Sheet Backup'!B34</f>
        <v>10500.28</v>
      </c>
      <c r="C34" s="114">
        <f>'IOX Fact Sheet Backup'!D34</f>
        <v>10517.146300116414</v>
      </c>
    </row>
    <row r="35" spans="1:3" x14ac:dyDescent="0.25">
      <c r="A35" s="113">
        <f>'IOX Fact Sheet Backup'!A35</f>
        <v>42947</v>
      </c>
      <c r="B35" s="114">
        <f>'IOX Fact Sheet Backup'!B35</f>
        <v>10572.73</v>
      </c>
      <c r="C35" s="114">
        <f>'IOX Fact Sheet Backup'!D35</f>
        <v>10564.68413635342</v>
      </c>
    </row>
    <row r="36" spans="1:3" x14ac:dyDescent="0.25">
      <c r="A36" s="113">
        <f>'IOX Fact Sheet Backup'!A36</f>
        <v>42978</v>
      </c>
      <c r="B36" s="114">
        <f>'IOX Fact Sheet Backup'!B36</f>
        <v>10674.86</v>
      </c>
      <c r="C36" s="114">
        <f>'IOX Fact Sheet Backup'!D36</f>
        <v>10641.888441821036</v>
      </c>
    </row>
    <row r="37" spans="1:3" x14ac:dyDescent="0.25">
      <c r="A37" s="113">
        <f>'IOX Fact Sheet Backup'!A37</f>
        <v>43008</v>
      </c>
      <c r="B37" s="114">
        <f>'IOX Fact Sheet Backup'!B37</f>
        <v>10683.65</v>
      </c>
      <c r="C37" s="114">
        <f>'IOX Fact Sheet Backup'!D37</f>
        <v>10618.042932129649</v>
      </c>
    </row>
    <row r="38" spans="1:3" x14ac:dyDescent="0.25">
      <c r="A38" s="113">
        <f>'IOX Fact Sheet Backup'!A38</f>
        <v>43039</v>
      </c>
      <c r="B38" s="114">
        <f>'IOX Fact Sheet Backup'!B38</f>
        <v>10648.92</v>
      </c>
      <c r="C38" s="114">
        <f>'IOX Fact Sheet Backup'!D38</f>
        <v>10614.723963971317</v>
      </c>
    </row>
    <row r="39" spans="1:3" x14ac:dyDescent="0.25">
      <c r="A39" s="113">
        <f>'IOX Fact Sheet Backup'!A39</f>
        <v>43069</v>
      </c>
      <c r="B39" s="114">
        <f>'IOX Fact Sheet Backup'!B39</f>
        <v>10623.01</v>
      </c>
      <c r="C39" s="114">
        <f>'IOX Fact Sheet Backup'!D39</f>
        <v>10599.40564939441</v>
      </c>
    </row>
    <row r="40" spans="1:3" x14ac:dyDescent="0.25">
      <c r="A40" s="113">
        <f>'IOX Fact Sheet Backup'!A40</f>
        <v>43100</v>
      </c>
      <c r="B40" s="114">
        <f>'IOX Fact Sheet Backup'!B40</f>
        <v>10683.85</v>
      </c>
      <c r="C40" s="114">
        <f>'IOX Fact Sheet Backup'!D40</f>
        <v>10634.025040338223</v>
      </c>
    </row>
    <row r="41" spans="1:3" x14ac:dyDescent="0.25">
      <c r="A41" s="113">
        <f>'IOX Fact Sheet Backup'!A41</f>
        <v>43131</v>
      </c>
      <c r="B41" s="114">
        <f>'IOX Fact Sheet Backup'!B41</f>
        <v>10698.62</v>
      </c>
      <c r="C41" s="114">
        <f>'IOX Fact Sheet Backup'!D41</f>
        <v>10509.385020730779</v>
      </c>
    </row>
    <row r="42" spans="1:3" x14ac:dyDescent="0.25">
      <c r="A42" s="113">
        <f>'IOX Fact Sheet Backup'!A42</f>
        <v>43159</v>
      </c>
      <c r="B42" s="114">
        <f>'IOX Fact Sheet Backup'!B42</f>
        <v>10672.14</v>
      </c>
      <c r="C42" s="114">
        <f>'IOX Fact Sheet Backup'!D42</f>
        <v>10440.452605134693</v>
      </c>
    </row>
    <row r="43" spans="1:3" x14ac:dyDescent="0.25">
      <c r="A43" s="113">
        <f>'IOX Fact Sheet Backup'!A43</f>
        <v>43190</v>
      </c>
      <c r="B43" s="114">
        <f>'IOX Fact Sheet Backup'!B43</f>
        <v>10724</v>
      </c>
      <c r="C43" s="114">
        <f>'IOX Fact Sheet Backup'!D43</f>
        <v>10507.138334592833</v>
      </c>
    </row>
    <row r="44" spans="1:3" x14ac:dyDescent="0.25">
      <c r="A44" s="113">
        <f>'IOX Fact Sheet Backup'!A44</f>
        <v>43220</v>
      </c>
      <c r="B44" s="114">
        <f>'IOX Fact Sheet Backup'!B44</f>
        <v>10743.12</v>
      </c>
      <c r="C44" s="114">
        <f>'IOX Fact Sheet Backup'!D44</f>
        <v>10454.341210351089</v>
      </c>
    </row>
    <row r="45" spans="1:3" x14ac:dyDescent="0.25">
      <c r="A45" s="113">
        <f>'IOX Fact Sheet Backup'!A45</f>
        <v>43251</v>
      </c>
      <c r="B45" s="114">
        <f>'IOX Fact Sheet Backup'!B45</f>
        <v>10759.94</v>
      </c>
      <c r="C45" s="114">
        <f>'IOX Fact Sheet Backup'!D45</f>
        <v>10527.409570882939</v>
      </c>
    </row>
    <row r="46" spans="1:3" x14ac:dyDescent="0.25">
      <c r="A46" s="113">
        <f>'IOX Fact Sheet Backup'!A46</f>
        <v>43281</v>
      </c>
      <c r="B46" s="114">
        <f>'IOX Fact Sheet Backup'!B46</f>
        <v>10761.04</v>
      </c>
      <c r="C46" s="114">
        <f>'IOX Fact Sheet Backup'!D46</f>
        <v>10532.515675741908</v>
      </c>
    </row>
    <row r="47" spans="1:3" x14ac:dyDescent="0.25">
      <c r="A47" s="113">
        <f>'IOX Fact Sheet Backup'!A47</f>
        <v>43312</v>
      </c>
      <c r="B47" s="114">
        <f>'IOX Fact Sheet Backup'!B47</f>
        <v>10803.41</v>
      </c>
      <c r="C47" s="114">
        <f>'IOX Fact Sheet Backup'!D47</f>
        <v>10521.384367149356</v>
      </c>
    </row>
    <row r="48" spans="1:3" x14ac:dyDescent="0.25">
      <c r="A48" s="113">
        <f>'IOX Fact Sheet Backup'!A48</f>
        <v>43343</v>
      </c>
      <c r="B48" s="114">
        <f>'IOX Fact Sheet Backup'!B48</f>
        <v>10806.01</v>
      </c>
      <c r="C48" s="114">
        <f>'IOX Fact Sheet Backup'!D48</f>
        <v>10585.108555789295</v>
      </c>
    </row>
    <row r="49" spans="1:3" x14ac:dyDescent="0.25">
      <c r="A49" s="113">
        <f>'IOX Fact Sheet Backup'!A49</f>
        <v>43373</v>
      </c>
      <c r="B49" s="114">
        <f>'IOX Fact Sheet Backup'!B49</f>
        <v>10779.25</v>
      </c>
      <c r="C49" s="114">
        <f>'IOX Fact Sheet Backup'!D49</f>
        <v>10520.107840934614</v>
      </c>
    </row>
    <row r="50" spans="1:3" x14ac:dyDescent="0.25">
      <c r="A50" s="113">
        <f>'IOX Fact Sheet Backup'!A50</f>
        <v>43404</v>
      </c>
      <c r="B50" s="114">
        <f>'IOX Fact Sheet Backup'!B50</f>
        <v>10805.88</v>
      </c>
      <c r="C50" s="114">
        <f>'IOX Fact Sheet Backup'!D50</f>
        <v>10453.779538816601</v>
      </c>
    </row>
    <row r="51" spans="1:3" x14ac:dyDescent="0.25">
      <c r="A51" s="113">
        <f>'IOX Fact Sheet Backup'!A51</f>
        <v>43434</v>
      </c>
      <c r="B51" s="114">
        <f>'IOX Fact Sheet Backup'!B51</f>
        <v>10804.17</v>
      </c>
      <c r="C51" s="114">
        <f>'IOX Fact Sheet Backup'!D51</f>
        <v>10547.987173464588</v>
      </c>
    </row>
    <row r="52" spans="1:3" x14ac:dyDescent="0.25">
      <c r="A52" s="113">
        <f>'IOX Fact Sheet Backup'!A52</f>
        <v>43465</v>
      </c>
      <c r="B52" s="114">
        <f>'IOX Fact Sheet Backup'!B52</f>
        <v>10910.49</v>
      </c>
      <c r="C52" s="114">
        <f>'IOX Fact Sheet Backup'!D52</f>
        <v>10739.26186148158</v>
      </c>
    </row>
    <row r="53" spans="1:3" x14ac:dyDescent="0.25">
      <c r="A53" s="113">
        <f>'IOX Fact Sheet Backup'!A53</f>
        <v>43496</v>
      </c>
      <c r="B53" s="114">
        <f>'IOX Fact Sheet Backup'!B53</f>
        <v>10900.99</v>
      </c>
      <c r="C53" s="114">
        <f>'IOX Fact Sheet Backup'!D53</f>
        <v>10824.3806294806</v>
      </c>
    </row>
    <row r="54" spans="1:3" x14ac:dyDescent="0.25">
      <c r="A54" s="113">
        <f>'IOX Fact Sheet Backup'!A54</f>
        <v>43524</v>
      </c>
      <c r="B54" s="114">
        <f>'IOX Fact Sheet Backup'!B54</f>
        <v>10964.97</v>
      </c>
      <c r="C54" s="114">
        <f>'IOX Fact Sheet Backup'!D54</f>
        <v>10814.576908151379</v>
      </c>
    </row>
    <row r="55" spans="1:3" x14ac:dyDescent="0.25">
      <c r="A55" s="113">
        <f>'IOX Fact Sheet Backup'!A55</f>
        <v>43555</v>
      </c>
      <c r="B55" s="114">
        <f>'IOX Fact Sheet Backup'!B55</f>
        <v>11014.19</v>
      </c>
      <c r="C55" s="114">
        <f>'IOX Fact Sheet Backup'!D55</f>
        <v>10971.998120953407</v>
      </c>
    </row>
    <row r="56" spans="1:3" x14ac:dyDescent="0.25">
      <c r="A56" s="113">
        <f>'IOX Fact Sheet Backup'!A56</f>
        <v>43585</v>
      </c>
      <c r="B56" s="114">
        <f>'IOX Fact Sheet Backup'!B56</f>
        <v>11110.52</v>
      </c>
      <c r="C56" s="114">
        <f>'IOX Fact Sheet Backup'!D56</f>
        <v>10965.513367782516</v>
      </c>
    </row>
    <row r="57" spans="1:3" x14ac:dyDescent="0.25">
      <c r="A57" s="113">
        <f>'IOX Fact Sheet Backup'!A57</f>
        <v>43616</v>
      </c>
      <c r="B57" s="114">
        <f>'IOX Fact Sheet Backup'!B57</f>
        <v>11167.02</v>
      </c>
      <c r="C57" s="114">
        <f>'IOX Fact Sheet Backup'!D57</f>
        <v>11107.258838667505</v>
      </c>
    </row>
    <row r="58" spans="1:3" x14ac:dyDescent="0.25">
      <c r="A58" s="113">
        <f>'IOX Fact Sheet Backup'!A58</f>
        <v>43646</v>
      </c>
      <c r="B58" s="114">
        <f>'IOX Fact Sheet Backup'!B58</f>
        <v>11328.83</v>
      </c>
      <c r="C58" s="114">
        <f>'IOX Fact Sheet Backup'!D58</f>
        <v>11187.169379710376</v>
      </c>
    </row>
    <row r="59" spans="1:3" x14ac:dyDescent="0.25">
      <c r="A59" s="113">
        <f>'IOX Fact Sheet Backup'!A59</f>
        <v>43677</v>
      </c>
      <c r="B59" s="114">
        <f>'IOX Fact Sheet Backup'!B59</f>
        <v>11272.65</v>
      </c>
      <c r="C59" s="114">
        <f>'IOX Fact Sheet Backup'!D59</f>
        <v>11232.358407712254</v>
      </c>
    </row>
    <row r="60" spans="1:3" x14ac:dyDescent="0.25">
      <c r="A60" s="113">
        <f>'IOX Fact Sheet Backup'!A60</f>
        <v>43708</v>
      </c>
      <c r="B60" s="114">
        <f>'IOX Fact Sheet Backup'!B60</f>
        <v>11466.41</v>
      </c>
      <c r="C60" s="114">
        <f>'IOX Fact Sheet Backup'!D60</f>
        <v>11332.642307142412</v>
      </c>
    </row>
    <row r="61" spans="1:3" x14ac:dyDescent="0.25">
      <c r="A61" s="113">
        <f>'IOX Fact Sheet Backup'!A61</f>
        <v>43738</v>
      </c>
      <c r="B61" s="114">
        <f>'IOX Fact Sheet Backup'!B61</f>
        <v>11470.45</v>
      </c>
      <c r="C61" s="114">
        <f>'IOX Fact Sheet Backup'!D61</f>
        <v>11340.658891770994</v>
      </c>
    </row>
    <row r="62" spans="1:3" x14ac:dyDescent="0.25">
      <c r="A62" s="113">
        <f>'IOX Fact Sheet Backup'!A62</f>
        <v>43769</v>
      </c>
      <c r="B62" s="114">
        <f>'IOX Fact Sheet Backup'!B62</f>
        <v>11562</v>
      </c>
      <c r="C62" s="114">
        <f>'IOX Fact Sheet Backup'!D62</f>
        <v>11380.690753865316</v>
      </c>
    </row>
    <row r="63" spans="1:3" x14ac:dyDescent="0.25">
      <c r="A63" s="113">
        <f>'IOX Fact Sheet Backup'!A63</f>
        <v>43799</v>
      </c>
      <c r="B63" s="114">
        <f>'IOX Fact Sheet Backup'!B63</f>
        <v>11555</v>
      </c>
      <c r="C63" s="114">
        <f>'IOX Fact Sheet Backup'!D63</f>
        <v>11389.88174261146</v>
      </c>
    </row>
    <row r="64" spans="1:3" x14ac:dyDescent="0.25">
      <c r="A64" s="113">
        <f>'IOX Fact Sheet Backup'!A64</f>
        <v>43830</v>
      </c>
      <c r="B64" s="114">
        <f>'IOX Fact Sheet Backup'!B64</f>
        <v>11623</v>
      </c>
      <c r="C64" s="114">
        <f>'IOX Fact Sheet Backup'!D64</f>
        <v>11421.437470639894</v>
      </c>
    </row>
    <row r="65" spans="1:3" x14ac:dyDescent="0.25">
      <c r="A65" s="113">
        <f>'IOX Fact Sheet Backup'!A65</f>
        <v>43861</v>
      </c>
      <c r="B65" s="114">
        <f>'IOX Fact Sheet Backup'!B65</f>
        <v>11920</v>
      </c>
      <c r="C65" s="114">
        <f>'IOX Fact Sheet Backup'!D65</f>
        <v>11501.245889585585</v>
      </c>
    </row>
    <row r="66" spans="1:3" x14ac:dyDescent="0.25">
      <c r="A66" s="113">
        <f>'IOX Fact Sheet Backup'!A66</f>
        <v>43890</v>
      </c>
      <c r="B66" s="114">
        <f>'IOX Fact Sheet Backup'!B66</f>
        <v>12051</v>
      </c>
      <c r="C66" s="114">
        <f>'IOX Fact Sheet Backup'!D66</f>
        <v>11620.473438042522</v>
      </c>
    </row>
    <row r="67" spans="1:3" x14ac:dyDescent="0.25">
      <c r="A67" s="113">
        <f>'IOX Fact Sheet Backup'!A67</f>
        <v>43921</v>
      </c>
      <c r="B67" s="114">
        <f>'IOX Fact Sheet Backup'!B67</f>
        <v>11901</v>
      </c>
      <c r="C67" s="114">
        <f>'IOX Fact Sheet Backup'!D67</f>
        <v>11743.428443046503</v>
      </c>
    </row>
    <row r="68" spans="1:3" x14ac:dyDescent="0.25">
      <c r="A68" s="113">
        <f>'IOX Fact Sheet Backup'!A68</f>
        <v>43951</v>
      </c>
      <c r="B68" s="114">
        <f>'IOX Fact Sheet Backup'!B68</f>
        <v>12064</v>
      </c>
      <c r="C68" s="114">
        <f>'IOX Fact Sheet Backup'!D68</f>
        <v>11817.977573987455</v>
      </c>
    </row>
    <row r="69" spans="1:3" x14ac:dyDescent="0.25">
      <c r="A69" s="113">
        <f>'IOX Fact Sheet Backup'!A69</f>
        <v>43982</v>
      </c>
      <c r="B69" s="114">
        <f>'IOX Fact Sheet Backup'!B69</f>
        <v>12059</v>
      </c>
      <c r="C69" s="114">
        <f>'IOX Fact Sheet Backup'!D69</f>
        <v>11832.427850738337</v>
      </c>
    </row>
    <row r="70" spans="1:3" x14ac:dyDescent="0.25">
      <c r="A70" s="113">
        <f>'IOX Fact Sheet Backup'!A70</f>
        <v>44012</v>
      </c>
      <c r="B70" s="114">
        <f>'IOX Fact Sheet Backup'!B70</f>
        <v>12114</v>
      </c>
      <c r="C70" s="114">
        <f>'IOX Fact Sheet Backup'!D70</f>
        <v>11821.602908437322</v>
      </c>
    </row>
    <row r="71" spans="1:3" x14ac:dyDescent="0.25">
      <c r="A71" s="113">
        <f>'IOX Fact Sheet Backup'!A71</f>
        <v>44043</v>
      </c>
      <c r="B71" s="114">
        <f>'IOX Fact Sheet Backup'!B71</f>
        <v>12177</v>
      </c>
      <c r="C71" s="114">
        <f>'IOX Fact Sheet Backup'!D71</f>
        <v>11842.691121504866</v>
      </c>
    </row>
    <row r="72" spans="1:3" x14ac:dyDescent="0.25">
      <c r="A72" s="113">
        <f>'IOX Fact Sheet Backup'!A72</f>
        <v>44074</v>
      </c>
      <c r="B72" s="114">
        <f>'IOX Fact Sheet Backup'!B72</f>
        <v>12144</v>
      </c>
      <c r="C72" s="114">
        <f>'IOX Fact Sheet Backup'!D72</f>
        <v>11847.337676926527</v>
      </c>
    </row>
    <row r="73" spans="1:3" x14ac:dyDescent="0.25">
      <c r="A73" s="113">
        <f>'IOX Fact Sheet Backup'!A73</f>
        <v>44104</v>
      </c>
      <c r="B73" s="114">
        <f>'IOX Fact Sheet Backup'!B73</f>
        <v>12107</v>
      </c>
      <c r="C73" s="114">
        <f>'IOX Fact Sheet Backup'!D73</f>
        <v>11834.674536876282</v>
      </c>
    </row>
    <row r="74" spans="1:3" x14ac:dyDescent="0.25">
      <c r="A74" s="113">
        <f>'IOX Fact Sheet Backup'!A74</f>
        <v>44135</v>
      </c>
      <c r="B74" s="114">
        <f>'IOX Fact Sheet Backup'!B74</f>
        <v>12044</v>
      </c>
      <c r="C74" s="114">
        <f>'IOX Fact Sheet Backup'!D74</f>
        <v>11829.925859357441</v>
      </c>
    </row>
    <row r="75" spans="1:3" x14ac:dyDescent="0.25">
      <c r="A75" s="113">
        <f>'IOX Fact Sheet Backup'!A75</f>
        <v>44165</v>
      </c>
      <c r="B75" s="114">
        <f>'IOX Fact Sheet Backup'!B75</f>
        <v>12020</v>
      </c>
      <c r="C75" s="114">
        <f>'IOX Fact Sheet Backup'!D75</f>
        <v>11838.197749228972</v>
      </c>
    </row>
    <row r="76" spans="1:3" x14ac:dyDescent="0.25">
      <c r="A76" s="113">
        <f>'IOX Fact Sheet Backup'!A76</f>
        <v>44196</v>
      </c>
      <c r="B76" s="114">
        <f>'IOX Fact Sheet Backup'!B76</f>
        <v>11982</v>
      </c>
      <c r="C76" s="114">
        <f>'IOX Fact Sheet Backup'!D76</f>
        <v>11863.677212475228</v>
      </c>
    </row>
    <row r="77" spans="1:3" x14ac:dyDescent="0.25">
      <c r="A77" s="113">
        <f>'IOX Fact Sheet Backup'!A77</f>
        <v>44227</v>
      </c>
      <c r="B77" s="114">
        <f>'IOX Fact Sheet Backup'!B77</f>
        <v>11928</v>
      </c>
      <c r="C77" s="114">
        <f>'IOX Fact Sheet Backup'!D77</f>
        <v>11872.817140172783</v>
      </c>
    </row>
    <row r="78" spans="1:3" x14ac:dyDescent="0.25">
      <c r="A78" s="113">
        <f>'IOX Fact Sheet Backup'!A78</f>
        <v>44255</v>
      </c>
      <c r="B78" s="114">
        <f>'IOX Fact Sheet Backup'!B78</f>
        <v>11959</v>
      </c>
      <c r="C78" s="114">
        <f>'IOX Fact Sheet Backup'!D78</f>
        <v>11793.519331712991</v>
      </c>
    </row>
    <row r="79" spans="1:3" x14ac:dyDescent="0.25">
      <c r="A79" s="113">
        <f>'IOX Fact Sheet Backup'!A79</f>
        <v>44286</v>
      </c>
      <c r="B79" s="114">
        <f>'IOX Fact Sheet Backup'!B79</f>
        <v>11943</v>
      </c>
      <c r="C79" s="114">
        <f>'IOX Fact Sheet Backup'!D79</f>
        <v>11733.165172279972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310A-AC66-4886-A9B6-CBC647222F1F}">
  <sheetPr>
    <tabColor rgb="FFFF0000"/>
  </sheetPr>
  <dimension ref="A1:H6"/>
  <sheetViews>
    <sheetView workbookViewId="0">
      <selection activeCell="E104" sqref="E104"/>
    </sheetView>
  </sheetViews>
  <sheetFormatPr defaultRowHeight="15" x14ac:dyDescent="0.25"/>
  <cols>
    <col min="1" max="1" width="31.42578125" bestFit="1" customWidth="1"/>
    <col min="2" max="6" width="9.140625" style="114"/>
    <col min="7" max="7" width="15.7109375" style="114" bestFit="1" customWidth="1"/>
  </cols>
  <sheetData>
    <row r="1" spans="1:8" x14ac:dyDescent="0.25">
      <c r="A1" t="str">
        <f>'IOX Fact Sheet Backup'!G18</f>
        <v>Share Class/Benchmark</v>
      </c>
      <c r="B1" s="114" t="str">
        <f>'IOX Fact Sheet Backup'!H18</f>
        <v>3MOS</v>
      </c>
      <c r="C1" s="114" t="str">
        <f>'IOX Fact Sheet Backup'!I18</f>
        <v>YTD</v>
      </c>
      <c r="D1" s="114" t="str">
        <f>'IOX Fact Sheet Backup'!J18</f>
        <v>1YR</v>
      </c>
      <c r="E1" s="114" t="str">
        <f>'IOX Fact Sheet Backup'!K18</f>
        <v>3YR</v>
      </c>
      <c r="F1" s="114" t="str">
        <f>'IOX Fact Sheet Backup'!L18</f>
        <v>5YR</v>
      </c>
      <c r="G1" s="114" t="str">
        <f>'IOX Fact Sheet Backup'!M18</f>
        <v>Since Inception*</v>
      </c>
      <c r="H1" t="s">
        <v>37</v>
      </c>
    </row>
    <row r="2" spans="1:8" x14ac:dyDescent="0.25">
      <c r="A2" t="str">
        <f>'IOX Fact Sheet Backup'!G19</f>
        <v>Class A</v>
      </c>
      <c r="B2" s="114">
        <f>'IOX Fact Sheet Backup'!H19</f>
        <v>-0.38</v>
      </c>
      <c r="C2" s="114">
        <f>'IOX Fact Sheet Backup'!I19</f>
        <v>-0.38</v>
      </c>
      <c r="D2" s="114">
        <f>'IOX Fact Sheet Backup'!J19</f>
        <v>0.01</v>
      </c>
      <c r="E2" s="114">
        <f>'IOX Fact Sheet Backup'!K19</f>
        <v>3.39</v>
      </c>
      <c r="F2" s="114">
        <f>'IOX Fact Sheet Backup'!L19</f>
        <v>2.85</v>
      </c>
      <c r="G2" s="114">
        <f>'IOX Fact Sheet Backup'!M19</f>
        <v>2.6</v>
      </c>
      <c r="H2">
        <v>1</v>
      </c>
    </row>
    <row r="3" spans="1:8" x14ac:dyDescent="0.25">
      <c r="A3" t="str">
        <f>'IOX Fact Sheet Backup'!G20</f>
        <v>Class C</v>
      </c>
      <c r="B3" s="114">
        <f>'IOX Fact Sheet Backup'!H20</f>
        <v>-0.57000000000000006</v>
      </c>
      <c r="C3" s="114">
        <f>'IOX Fact Sheet Backup'!I20</f>
        <v>-0.57000000000000006</v>
      </c>
      <c r="D3" s="114">
        <f>'IOX Fact Sheet Backup'!J20</f>
        <v>-0.66</v>
      </c>
      <c r="E3" s="114">
        <f>'IOX Fact Sheet Backup'!K20</f>
        <v>2.6599999999999997</v>
      </c>
      <c r="F3" s="114">
        <f>'IOX Fact Sheet Backup'!L20</f>
        <v>2.09</v>
      </c>
      <c r="G3" s="114">
        <f>'IOX Fact Sheet Backup'!M20</f>
        <v>1.82</v>
      </c>
      <c r="H3">
        <v>2</v>
      </c>
    </row>
    <row r="4" spans="1:8" x14ac:dyDescent="0.25">
      <c r="A4" t="str">
        <f>'IOX Fact Sheet Backup'!G21</f>
        <v>Class I</v>
      </c>
      <c r="B4" s="114">
        <f>'IOX Fact Sheet Backup'!H21</f>
        <v>-0.32548823234852281</v>
      </c>
      <c r="C4" s="114">
        <f>'IOX Fact Sheet Backup'!I21</f>
        <v>-0.32548823234852281</v>
      </c>
      <c r="D4" s="114">
        <f>'IOX Fact Sheet Backup'!J21</f>
        <v>0.35291152004033272</v>
      </c>
      <c r="E4" s="114">
        <f>'IOX Fact Sheet Backup'!K21</f>
        <v>3.66</v>
      </c>
      <c r="F4" s="114">
        <f>'IOX Fact Sheet Backup'!L21</f>
        <v>3.08</v>
      </c>
      <c r="G4" s="114">
        <f>'IOX Fact Sheet Backup'!M21</f>
        <v>2.83</v>
      </c>
      <c r="H4">
        <v>3</v>
      </c>
    </row>
    <row r="5" spans="1:8" x14ac:dyDescent="0.25">
      <c r="A5" s="115" t="s">
        <v>36</v>
      </c>
      <c r="B5" s="114">
        <f>'IOX Fact Sheet Backup'!H22</f>
        <v>-1.1000977003826073</v>
      </c>
      <c r="C5" s="114">
        <f>'IOX Fact Sheet Backup'!I22</f>
        <v>-1.1000977003826073</v>
      </c>
      <c r="D5" s="114">
        <f>'IOX Fact Sheet Backup'!J22</f>
        <v>-8.7395864132060713E-2</v>
      </c>
      <c r="E5" s="114">
        <f>'IOX Fact Sheet Backup'!K22</f>
        <v>3.75</v>
      </c>
      <c r="F5" s="114">
        <f>'IOX Fact Sheet Backup'!L22</f>
        <v>2.4299999999999997</v>
      </c>
      <c r="G5" s="114">
        <f>'IOX Fact Sheet Backup'!M22</f>
        <v>2.5499999999999998</v>
      </c>
      <c r="H5">
        <v>4</v>
      </c>
    </row>
    <row r="6" spans="1:8" x14ac:dyDescent="0.25">
      <c r="A6" t="str">
        <f>'IOX Fact Sheet Backup'!G23</f>
        <v>Class A w/ Sales Charge</v>
      </c>
      <c r="B6" s="114">
        <f>'IOX Fact Sheet Backup'!H23</f>
        <v>-5.09</v>
      </c>
      <c r="C6" s="114">
        <f>'IOX Fact Sheet Backup'!I23</f>
        <v>-5.09</v>
      </c>
      <c r="D6" s="114">
        <f>'IOX Fact Sheet Backup'!J23</f>
        <v>-4.7600000000000007</v>
      </c>
      <c r="E6" s="114">
        <f>'IOX Fact Sheet Backup'!K23</f>
        <v>1.73</v>
      </c>
      <c r="F6" s="114">
        <f>'IOX Fact Sheet Backup'!L23</f>
        <v>1.8499999999999999</v>
      </c>
      <c r="G6" s="114">
        <f>'IOX Fact Sheet Backup'!M23</f>
        <v>1.81</v>
      </c>
      <c r="H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4B3F4-5D9E-4B13-8501-E6134E0E32A6}">
  <sheetPr>
    <tabColor rgb="FFFF0000"/>
  </sheetPr>
  <dimension ref="A1:D4"/>
  <sheetViews>
    <sheetView workbookViewId="0">
      <selection activeCell="E104" sqref="E104"/>
    </sheetView>
  </sheetViews>
  <sheetFormatPr defaultRowHeight="15" x14ac:dyDescent="0.25"/>
  <cols>
    <col min="2" max="2" width="9.140625" style="114"/>
    <col min="4" max="4" width="12.85546875" bestFit="1" customWidth="1"/>
  </cols>
  <sheetData>
    <row r="1" spans="1:4" x14ac:dyDescent="0.25">
      <c r="A1" t="s">
        <v>38</v>
      </c>
      <c r="B1" s="114" t="s">
        <v>41</v>
      </c>
      <c r="C1" t="s">
        <v>37</v>
      </c>
      <c r="D1" t="s">
        <v>42</v>
      </c>
    </row>
    <row r="2" spans="1:4" x14ac:dyDescent="0.25">
      <c r="A2" t="str">
        <f>'IOX Fact Sheet Backup'!P29</f>
        <v>Class A</v>
      </c>
      <c r="B2" s="116">
        <f>'IOX Fact Sheet Backup'!Q29</f>
        <v>2.76E-2</v>
      </c>
      <c r="C2">
        <v>1</v>
      </c>
      <c r="D2" s="116">
        <f>'IOX Fact Sheet Backup'!R29</f>
        <v>2.18E-2</v>
      </c>
    </row>
    <row r="3" spans="1:4" x14ac:dyDescent="0.25">
      <c r="A3" t="str">
        <f>'IOX Fact Sheet Backup'!P30</f>
        <v>Class C</v>
      </c>
      <c r="B3" s="116">
        <f>'IOX Fact Sheet Backup'!Q30</f>
        <v>1.9199999999999998E-2</v>
      </c>
      <c r="C3">
        <v>2</v>
      </c>
      <c r="D3" s="116">
        <f>'IOX Fact Sheet Backup'!R30</f>
        <v>1.32E-2</v>
      </c>
    </row>
    <row r="4" spans="1:4" x14ac:dyDescent="0.25">
      <c r="A4" t="str">
        <f>'IOX Fact Sheet Backup'!P31</f>
        <v>Class I</v>
      </c>
      <c r="B4" s="116">
        <f>'IOX Fact Sheet Backup'!Q31</f>
        <v>3.1099999999999999E-2</v>
      </c>
      <c r="C4">
        <v>3</v>
      </c>
      <c r="D4" s="116">
        <f>'IOX Fact Sheet Backup'!R31</f>
        <v>2.5100000000000001E-2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09D0-B99A-45B5-9926-9E9E84667405}">
  <sheetPr>
    <tabColor rgb="FFFF0000"/>
  </sheetPr>
  <dimension ref="A1:C4"/>
  <sheetViews>
    <sheetView workbookViewId="0">
      <selection activeCell="E104" sqref="E104"/>
    </sheetView>
  </sheetViews>
  <sheetFormatPr defaultRowHeight="15" x14ac:dyDescent="0.25"/>
  <cols>
    <col min="1" max="1" width="10.5703125" bestFit="1" customWidth="1"/>
  </cols>
  <sheetData>
    <row r="1" spans="1:3" x14ac:dyDescent="0.25">
      <c r="A1" t="s">
        <v>38</v>
      </c>
      <c r="B1" t="s">
        <v>39</v>
      </c>
      <c r="C1" t="s">
        <v>37</v>
      </c>
    </row>
    <row r="2" spans="1:3" x14ac:dyDescent="0.25">
      <c r="A2" t="s">
        <v>48</v>
      </c>
      <c r="B2" s="114">
        <f>'IOX Fact Sheet Backup'!H7</f>
        <v>2.0013472780917856</v>
      </c>
      <c r="C2">
        <v>1</v>
      </c>
    </row>
    <row r="3" spans="1:3" x14ac:dyDescent="0.25">
      <c r="A3" t="s">
        <v>49</v>
      </c>
      <c r="B3" s="114">
        <f>'IOX Fact Sheet Backup'!H8</f>
        <v>0.32110719939170518</v>
      </c>
      <c r="C3">
        <v>2</v>
      </c>
    </row>
    <row r="4" spans="1:3" x14ac:dyDescent="0.25">
      <c r="A4" t="s">
        <v>50</v>
      </c>
      <c r="B4" s="114">
        <f>'IOX Fact Sheet Backup'!H9</f>
        <v>7.8105584854844201E-2</v>
      </c>
      <c r="C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IOX Fact Sheet Backup</vt:lpstr>
      <vt:lpstr>IOX_EXPORT_10kChart</vt:lpstr>
      <vt:lpstr>IOX_EXPORT_PerformanceTable</vt:lpstr>
      <vt:lpstr>IOX_EXPORT_30DaySECYields</vt:lpstr>
      <vt:lpstr>IOX_EXPORT_MPT_Statistics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Jakob Bradshaw</cp:lastModifiedBy>
  <dcterms:created xsi:type="dcterms:W3CDTF">2016-07-08T19:14:18Z</dcterms:created>
  <dcterms:modified xsi:type="dcterms:W3CDTF">2021-04-26T13:22:56Z</dcterms:modified>
</cp:coreProperties>
</file>