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MBX\"/>
    </mc:Choice>
  </mc:AlternateContent>
  <xr:revisionPtr revIDLastSave="0" documentId="13_ncr:1_{1FD5B064-229A-4927-B5F0-A77C353ABB63}" xr6:coauthVersionLast="46" xr6:coauthVersionMax="46" xr10:uidLastSave="{00000000-0000-0000-0000-000000000000}"/>
  <bookViews>
    <workbookView xWindow="-28920" yWindow="-120" windowWidth="29040" windowHeight="15840" tabRatio="847" xr2:uid="{00000000-000D-0000-FFFF-FFFF00000000}"/>
  </bookViews>
  <sheets>
    <sheet name="MBX Fact Sheet Backup" sheetId="2" r:id="rId1"/>
    <sheet name="MBXIX Rolling 12mos" sheetId="3" r:id="rId2"/>
    <sheet name="MBXIX Rolling 36mos" sheetId="1" r:id="rId3"/>
    <sheet name="MBXIX Rolling 5yrs" sheetId="5" r:id="rId4"/>
    <sheet name="MBXIX Rolling 10yrs" sheetId="6" r:id="rId5"/>
    <sheet name="MBX_EXPORT_10kChart" sheetId="7" r:id="rId6"/>
    <sheet name="MBX_EXPORT_AnnualReturn" sheetId="8" r:id="rId7"/>
    <sheet name="MBX_EXPORT_PerformanceTable" sheetId="9" r:id="rId8"/>
    <sheet name="MBX_EXPORT_PortStatistics" sheetId="10" r:id="rId9"/>
    <sheet name="MBX_EXPORT_Rolling36" sheetId="11" r:id="rId10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C2" i="11"/>
  <c r="B2" i="11"/>
  <c r="A26" i="8"/>
  <c r="B26" i="8"/>
  <c r="C26" i="8"/>
  <c r="A291" i="7"/>
  <c r="B291" i="7"/>
  <c r="C291" i="7"/>
  <c r="A292" i="7"/>
  <c r="B292" i="7"/>
  <c r="C292" i="7"/>
  <c r="A293" i="7"/>
  <c r="B293" i="7"/>
  <c r="C293" i="7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A262" i="6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F300" i="6" s="1"/>
  <c r="E127" i="6"/>
  <c r="D127" i="6"/>
  <c r="G126" i="6"/>
  <c r="G307" i="6" s="1"/>
  <c r="F126" i="6"/>
  <c r="F307" i="6" s="1"/>
  <c r="E126" i="6"/>
  <c r="G299" i="6" s="1"/>
  <c r="G304" i="6" s="1"/>
  <c r="G306" i="6" s="1"/>
  <c r="D126" i="6"/>
  <c r="F299" i="6" s="1"/>
  <c r="F304" i="6" s="1"/>
  <c r="F306" i="6" s="1"/>
  <c r="G297" i="5"/>
  <c r="F297" i="5"/>
  <c r="E297" i="5"/>
  <c r="D297" i="5"/>
  <c r="G296" i="5"/>
  <c r="F296" i="5"/>
  <c r="E296" i="5"/>
  <c r="D296" i="5"/>
  <c r="G295" i="5"/>
  <c r="F295" i="5"/>
  <c r="E295" i="5"/>
  <c r="D295" i="5"/>
  <c r="G294" i="5"/>
  <c r="F294" i="5"/>
  <c r="E294" i="5"/>
  <c r="D294" i="5"/>
  <c r="G293" i="5"/>
  <c r="F293" i="5"/>
  <c r="E293" i="5"/>
  <c r="D293" i="5"/>
  <c r="G292" i="5"/>
  <c r="F292" i="5"/>
  <c r="E292" i="5"/>
  <c r="D292" i="5"/>
  <c r="G291" i="5"/>
  <c r="F291" i="5"/>
  <c r="E291" i="5"/>
  <c r="D291" i="5"/>
  <c r="G290" i="5"/>
  <c r="F290" i="5"/>
  <c r="E290" i="5"/>
  <c r="D290" i="5"/>
  <c r="G289" i="5"/>
  <c r="F289" i="5"/>
  <c r="E289" i="5"/>
  <c r="D289" i="5"/>
  <c r="G288" i="5"/>
  <c r="F288" i="5"/>
  <c r="E288" i="5"/>
  <c r="D288" i="5"/>
  <c r="G287" i="5"/>
  <c r="F287" i="5"/>
  <c r="E287" i="5"/>
  <c r="D287" i="5"/>
  <c r="G286" i="5"/>
  <c r="F286" i="5"/>
  <c r="E286" i="5"/>
  <c r="D286" i="5"/>
  <c r="G285" i="5"/>
  <c r="F285" i="5"/>
  <c r="E285" i="5"/>
  <c r="D285" i="5"/>
  <c r="G284" i="5"/>
  <c r="F284" i="5"/>
  <c r="E284" i="5"/>
  <c r="D284" i="5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A262" i="5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G101" i="5"/>
  <c r="F101" i="5"/>
  <c r="E101" i="5"/>
  <c r="D101" i="5"/>
  <c r="G100" i="5"/>
  <c r="F100" i="5"/>
  <c r="E100" i="5"/>
  <c r="D100" i="5"/>
  <c r="G99" i="5"/>
  <c r="F99" i="5"/>
  <c r="E99" i="5"/>
  <c r="D99" i="5"/>
  <c r="G98" i="5"/>
  <c r="F98" i="5"/>
  <c r="E98" i="5"/>
  <c r="D98" i="5"/>
  <c r="G97" i="5"/>
  <c r="F97" i="5"/>
  <c r="E97" i="5"/>
  <c r="D97" i="5"/>
  <c r="G96" i="5"/>
  <c r="F96" i="5"/>
  <c r="E96" i="5"/>
  <c r="D96" i="5"/>
  <c r="G95" i="5"/>
  <c r="F95" i="5"/>
  <c r="E95" i="5"/>
  <c r="D95" i="5"/>
  <c r="G94" i="5"/>
  <c r="F94" i="5"/>
  <c r="E94" i="5"/>
  <c r="D94" i="5"/>
  <c r="G93" i="5"/>
  <c r="F93" i="5"/>
  <c r="E93" i="5"/>
  <c r="D93" i="5"/>
  <c r="G92" i="5"/>
  <c r="F92" i="5"/>
  <c r="E92" i="5"/>
  <c r="D92" i="5"/>
  <c r="G91" i="5"/>
  <c r="F91" i="5"/>
  <c r="E91" i="5"/>
  <c r="D91" i="5"/>
  <c r="G90" i="5"/>
  <c r="F90" i="5"/>
  <c r="E90" i="5"/>
  <c r="D90" i="5"/>
  <c r="G89" i="5"/>
  <c r="F89" i="5"/>
  <c r="E89" i="5"/>
  <c r="D89" i="5"/>
  <c r="G88" i="5"/>
  <c r="F88" i="5"/>
  <c r="E88" i="5"/>
  <c r="D88" i="5"/>
  <c r="G87" i="5"/>
  <c r="F87" i="5"/>
  <c r="E87" i="5"/>
  <c r="D87" i="5"/>
  <c r="G86" i="5"/>
  <c r="F86" i="5"/>
  <c r="E86" i="5"/>
  <c r="D86" i="5"/>
  <c r="G85" i="5"/>
  <c r="F85" i="5"/>
  <c r="E85" i="5"/>
  <c r="D85" i="5"/>
  <c r="G84" i="5"/>
  <c r="F84" i="5"/>
  <c r="E84" i="5"/>
  <c r="D84" i="5"/>
  <c r="G83" i="5"/>
  <c r="F83" i="5"/>
  <c r="E83" i="5"/>
  <c r="D83" i="5"/>
  <c r="G82" i="5"/>
  <c r="F82" i="5"/>
  <c r="E82" i="5"/>
  <c r="D82" i="5"/>
  <c r="G81" i="5"/>
  <c r="F81" i="5"/>
  <c r="E81" i="5"/>
  <c r="D81" i="5"/>
  <c r="G80" i="5"/>
  <c r="F80" i="5"/>
  <c r="E80" i="5"/>
  <c r="D80" i="5"/>
  <c r="G79" i="5"/>
  <c r="F79" i="5"/>
  <c r="E79" i="5"/>
  <c r="D79" i="5"/>
  <c r="G78" i="5"/>
  <c r="F78" i="5"/>
  <c r="E78" i="5"/>
  <c r="D78" i="5"/>
  <c r="G77" i="5"/>
  <c r="F77" i="5"/>
  <c r="E77" i="5"/>
  <c r="D77" i="5"/>
  <c r="G76" i="5"/>
  <c r="F76" i="5"/>
  <c r="E76" i="5"/>
  <c r="D76" i="5"/>
  <c r="G75" i="5"/>
  <c r="F75" i="5"/>
  <c r="E75" i="5"/>
  <c r="D75" i="5"/>
  <c r="G74" i="5"/>
  <c r="F74" i="5"/>
  <c r="E74" i="5"/>
  <c r="D74" i="5"/>
  <c r="G73" i="5"/>
  <c r="F73" i="5"/>
  <c r="E73" i="5"/>
  <c r="D73" i="5"/>
  <c r="G72" i="5"/>
  <c r="F72" i="5"/>
  <c r="E72" i="5"/>
  <c r="D72" i="5"/>
  <c r="G71" i="5"/>
  <c r="F71" i="5"/>
  <c r="E71" i="5"/>
  <c r="D71" i="5"/>
  <c r="G70" i="5"/>
  <c r="F70" i="5"/>
  <c r="E70" i="5"/>
  <c r="D70" i="5"/>
  <c r="G69" i="5"/>
  <c r="F69" i="5"/>
  <c r="E69" i="5"/>
  <c r="D69" i="5"/>
  <c r="G68" i="5"/>
  <c r="F68" i="5"/>
  <c r="E68" i="5"/>
  <c r="D68" i="5"/>
  <c r="G67" i="5"/>
  <c r="F67" i="5"/>
  <c r="F300" i="5" s="1"/>
  <c r="E67" i="5"/>
  <c r="D67" i="5"/>
  <c r="G66" i="5"/>
  <c r="G307" i="5" s="1"/>
  <c r="F66" i="5"/>
  <c r="F307" i="5" s="1"/>
  <c r="E66" i="5"/>
  <c r="G299" i="5" s="1"/>
  <c r="G304" i="5" s="1"/>
  <c r="G306" i="5" s="1"/>
  <c r="D66" i="5"/>
  <c r="F299" i="5" s="1"/>
  <c r="F304" i="5" s="1"/>
  <c r="F306" i="5" s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F305" i="1" s="1"/>
  <c r="E263" i="1"/>
  <c r="D263" i="1"/>
  <c r="G262" i="1"/>
  <c r="F262" i="1"/>
  <c r="E262" i="1"/>
  <c r="D262" i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G225" i="1"/>
  <c r="F225" i="1"/>
  <c r="E225" i="1"/>
  <c r="D225" i="1"/>
  <c r="G224" i="1"/>
  <c r="F224" i="1"/>
  <c r="E224" i="1"/>
  <c r="D224" i="1"/>
  <c r="G223" i="1"/>
  <c r="F223" i="1"/>
  <c r="E223" i="1"/>
  <c r="D223" i="1"/>
  <c r="G222" i="1"/>
  <c r="F222" i="1"/>
  <c r="E222" i="1"/>
  <c r="D222" i="1"/>
  <c r="G221" i="1"/>
  <c r="F221" i="1"/>
  <c r="E221" i="1"/>
  <c r="D221" i="1"/>
  <c r="G220" i="1"/>
  <c r="F220" i="1"/>
  <c r="E220" i="1"/>
  <c r="D220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G193" i="1"/>
  <c r="F193" i="1"/>
  <c r="E193" i="1"/>
  <c r="D193" i="1"/>
  <c r="G192" i="1"/>
  <c r="F192" i="1"/>
  <c r="E192" i="1"/>
  <c r="D192" i="1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F184" i="1"/>
  <c r="E184" i="1"/>
  <c r="D184" i="1"/>
  <c r="G183" i="1"/>
  <c r="F183" i="1"/>
  <c r="E183" i="1"/>
  <c r="D183" i="1"/>
  <c r="G182" i="1"/>
  <c r="F182" i="1"/>
  <c r="E182" i="1"/>
  <c r="D182" i="1"/>
  <c r="G181" i="1"/>
  <c r="F181" i="1"/>
  <c r="E181" i="1"/>
  <c r="D181" i="1"/>
  <c r="G180" i="1"/>
  <c r="F180" i="1"/>
  <c r="E180" i="1"/>
  <c r="D180" i="1"/>
  <c r="G179" i="1"/>
  <c r="F179" i="1"/>
  <c r="E179" i="1"/>
  <c r="D179" i="1"/>
  <c r="G178" i="1"/>
  <c r="F178" i="1"/>
  <c r="E178" i="1"/>
  <c r="D178" i="1"/>
  <c r="G177" i="1"/>
  <c r="F177" i="1"/>
  <c r="E177" i="1"/>
  <c r="D177" i="1"/>
  <c r="G176" i="1"/>
  <c r="F176" i="1"/>
  <c r="E176" i="1"/>
  <c r="D176" i="1"/>
  <c r="G175" i="1"/>
  <c r="F175" i="1"/>
  <c r="E175" i="1"/>
  <c r="D175" i="1"/>
  <c r="G174" i="1"/>
  <c r="F174" i="1"/>
  <c r="E174" i="1"/>
  <c r="D174" i="1"/>
  <c r="G173" i="1"/>
  <c r="F173" i="1"/>
  <c r="E173" i="1"/>
  <c r="D173" i="1"/>
  <c r="G172" i="1"/>
  <c r="F172" i="1"/>
  <c r="E172" i="1"/>
  <c r="D172" i="1"/>
  <c r="G171" i="1"/>
  <c r="F171" i="1"/>
  <c r="E171" i="1"/>
  <c r="D171" i="1"/>
  <c r="G170" i="1"/>
  <c r="F170" i="1"/>
  <c r="E170" i="1"/>
  <c r="D170" i="1"/>
  <c r="G169" i="1"/>
  <c r="F169" i="1"/>
  <c r="E169" i="1"/>
  <c r="D169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E164" i="1"/>
  <c r="D164" i="1"/>
  <c r="G163" i="1"/>
  <c r="F163" i="1"/>
  <c r="E163" i="1"/>
  <c r="D163" i="1"/>
  <c r="G162" i="1"/>
  <c r="F162" i="1"/>
  <c r="E162" i="1"/>
  <c r="D162" i="1"/>
  <c r="G161" i="1"/>
  <c r="F161" i="1"/>
  <c r="E161" i="1"/>
  <c r="D161" i="1"/>
  <c r="G160" i="1"/>
  <c r="F160" i="1"/>
  <c r="E160" i="1"/>
  <c r="D160" i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G311" i="1" s="1"/>
  <c r="F42" i="1"/>
  <c r="F311" i="1" s="1"/>
  <c r="E42" i="1"/>
  <c r="G299" i="1" s="1"/>
  <c r="D42" i="1"/>
  <c r="F299" i="1" s="1"/>
  <c r="E297" i="3"/>
  <c r="G297" i="3" s="1"/>
  <c r="D297" i="3"/>
  <c r="F297" i="3" s="1"/>
  <c r="G296" i="3"/>
  <c r="F296" i="3"/>
  <c r="E296" i="3"/>
  <c r="D296" i="3"/>
  <c r="E295" i="3"/>
  <c r="G295" i="3" s="1"/>
  <c r="D295" i="3"/>
  <c r="F295" i="3" s="1"/>
  <c r="G294" i="3"/>
  <c r="E294" i="3"/>
  <c r="D294" i="3"/>
  <c r="F294" i="3" s="1"/>
  <c r="G293" i="3"/>
  <c r="F293" i="3"/>
  <c r="E293" i="3"/>
  <c r="D293" i="3"/>
  <c r="E292" i="3"/>
  <c r="G292" i="3" s="1"/>
  <c r="D292" i="3"/>
  <c r="F292" i="3" s="1"/>
  <c r="G291" i="3"/>
  <c r="F291" i="3"/>
  <c r="E291" i="3"/>
  <c r="D291" i="3"/>
  <c r="F290" i="3"/>
  <c r="E290" i="3"/>
  <c r="G290" i="3" s="1"/>
  <c r="D290" i="3"/>
  <c r="E289" i="3"/>
  <c r="G289" i="3" s="1"/>
  <c r="D289" i="3"/>
  <c r="F289" i="3" s="1"/>
  <c r="F288" i="3"/>
  <c r="E288" i="3"/>
  <c r="G288" i="3" s="1"/>
  <c r="D288" i="3"/>
  <c r="F287" i="3"/>
  <c r="E287" i="3"/>
  <c r="G287" i="3" s="1"/>
  <c r="D287" i="3"/>
  <c r="G286" i="3"/>
  <c r="E286" i="3"/>
  <c r="D286" i="3"/>
  <c r="F286" i="3" s="1"/>
  <c r="G285" i="3"/>
  <c r="F285" i="3"/>
  <c r="E285" i="3"/>
  <c r="D285" i="3"/>
  <c r="E284" i="3"/>
  <c r="G284" i="3" s="1"/>
  <c r="D284" i="3"/>
  <c r="F284" i="3" s="1"/>
  <c r="G283" i="3"/>
  <c r="F283" i="3"/>
  <c r="E283" i="3"/>
  <c r="D283" i="3"/>
  <c r="F282" i="3"/>
  <c r="E282" i="3"/>
  <c r="G282" i="3" s="1"/>
  <c r="D282" i="3"/>
  <c r="E281" i="3"/>
  <c r="G281" i="3" s="1"/>
  <c r="D281" i="3"/>
  <c r="F281" i="3" s="1"/>
  <c r="E280" i="3"/>
  <c r="G280" i="3" s="1"/>
  <c r="D280" i="3"/>
  <c r="F280" i="3" s="1"/>
  <c r="F279" i="3"/>
  <c r="E279" i="3"/>
  <c r="G279" i="3" s="1"/>
  <c r="D279" i="3"/>
  <c r="G278" i="3"/>
  <c r="E278" i="3"/>
  <c r="D278" i="3"/>
  <c r="F278" i="3" s="1"/>
  <c r="G277" i="3"/>
  <c r="F277" i="3"/>
  <c r="E277" i="3"/>
  <c r="D277" i="3"/>
  <c r="E276" i="3"/>
  <c r="G276" i="3" s="1"/>
  <c r="D276" i="3"/>
  <c r="F276" i="3" s="1"/>
  <c r="F275" i="3"/>
  <c r="E275" i="3"/>
  <c r="G275" i="3" s="1"/>
  <c r="D275" i="3"/>
  <c r="F274" i="3"/>
  <c r="E274" i="3"/>
  <c r="G274" i="3" s="1"/>
  <c r="D274" i="3"/>
  <c r="E273" i="3"/>
  <c r="G273" i="3" s="1"/>
  <c r="D273" i="3"/>
  <c r="F273" i="3" s="1"/>
  <c r="E272" i="3"/>
  <c r="G272" i="3" s="1"/>
  <c r="D272" i="3"/>
  <c r="F272" i="3" s="1"/>
  <c r="E271" i="3"/>
  <c r="G271" i="3" s="1"/>
  <c r="D271" i="3"/>
  <c r="F271" i="3" s="1"/>
  <c r="G270" i="3"/>
  <c r="E270" i="3"/>
  <c r="D270" i="3"/>
  <c r="F270" i="3" s="1"/>
  <c r="G269" i="3"/>
  <c r="E269" i="3"/>
  <c r="D269" i="3"/>
  <c r="F269" i="3" s="1"/>
  <c r="E268" i="3"/>
  <c r="G268" i="3" s="1"/>
  <c r="D268" i="3"/>
  <c r="F268" i="3" s="1"/>
  <c r="F267" i="3"/>
  <c r="E267" i="3"/>
  <c r="G267" i="3" s="1"/>
  <c r="D267" i="3"/>
  <c r="F266" i="3"/>
  <c r="E266" i="3"/>
  <c r="G266" i="3" s="1"/>
  <c r="D266" i="3"/>
  <c r="E265" i="3"/>
  <c r="G265" i="3" s="1"/>
  <c r="D265" i="3"/>
  <c r="F265" i="3" s="1"/>
  <c r="A265" i="3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G264" i="3"/>
  <c r="E264" i="3"/>
  <c r="D264" i="3"/>
  <c r="F264" i="3" s="1"/>
  <c r="E263" i="3"/>
  <c r="G263" i="3" s="1"/>
  <c r="D263" i="3"/>
  <c r="F263" i="3" s="1"/>
  <c r="G262" i="3"/>
  <c r="E262" i="3"/>
  <c r="D262" i="3"/>
  <c r="F262" i="3" s="1"/>
  <c r="A262" i="3"/>
  <c r="A263" i="3" s="1"/>
  <c r="A264" i="3" s="1"/>
  <c r="G261" i="3"/>
  <c r="E261" i="3"/>
  <c r="D261" i="3"/>
  <c r="F261" i="3" s="1"/>
  <c r="E260" i="3"/>
  <c r="G260" i="3" s="1"/>
  <c r="D260" i="3"/>
  <c r="F260" i="3" s="1"/>
  <c r="G259" i="3"/>
  <c r="F259" i="3"/>
  <c r="E259" i="3"/>
  <c r="D259" i="3"/>
  <c r="E258" i="3"/>
  <c r="G258" i="3" s="1"/>
  <c r="D258" i="3"/>
  <c r="F258" i="3" s="1"/>
  <c r="G257" i="3"/>
  <c r="E257" i="3"/>
  <c r="D257" i="3"/>
  <c r="F257" i="3" s="1"/>
  <c r="E256" i="3"/>
  <c r="G256" i="3" s="1"/>
  <c r="D256" i="3"/>
  <c r="F256" i="3" s="1"/>
  <c r="G255" i="3"/>
  <c r="F255" i="3"/>
  <c r="E255" i="3"/>
  <c r="D255" i="3"/>
  <c r="E254" i="3"/>
  <c r="G254" i="3" s="1"/>
  <c r="D254" i="3"/>
  <c r="F254" i="3" s="1"/>
  <c r="G253" i="3"/>
  <c r="E253" i="3"/>
  <c r="D253" i="3"/>
  <c r="F253" i="3" s="1"/>
  <c r="E252" i="3"/>
  <c r="G252" i="3" s="1"/>
  <c r="D252" i="3"/>
  <c r="F252" i="3" s="1"/>
  <c r="G251" i="3"/>
  <c r="F251" i="3"/>
  <c r="E251" i="3"/>
  <c r="D251" i="3"/>
  <c r="E250" i="3"/>
  <c r="G250" i="3" s="1"/>
  <c r="D250" i="3"/>
  <c r="F250" i="3" s="1"/>
  <c r="G249" i="3"/>
  <c r="E249" i="3"/>
  <c r="D249" i="3"/>
  <c r="F249" i="3" s="1"/>
  <c r="E248" i="3"/>
  <c r="G248" i="3" s="1"/>
  <c r="D248" i="3"/>
  <c r="F248" i="3" s="1"/>
  <c r="G247" i="3"/>
  <c r="F247" i="3"/>
  <c r="E247" i="3"/>
  <c r="D247" i="3"/>
  <c r="E246" i="3"/>
  <c r="G246" i="3" s="1"/>
  <c r="D246" i="3"/>
  <c r="F246" i="3" s="1"/>
  <c r="G245" i="3"/>
  <c r="E245" i="3"/>
  <c r="D245" i="3"/>
  <c r="F245" i="3" s="1"/>
  <c r="E244" i="3"/>
  <c r="G244" i="3" s="1"/>
  <c r="D244" i="3"/>
  <c r="F244" i="3" s="1"/>
  <c r="G243" i="3"/>
  <c r="F243" i="3"/>
  <c r="E243" i="3"/>
  <c r="D243" i="3"/>
  <c r="E242" i="3"/>
  <c r="G242" i="3" s="1"/>
  <c r="D242" i="3"/>
  <c r="F242" i="3" s="1"/>
  <c r="G241" i="3"/>
  <c r="E241" i="3"/>
  <c r="D241" i="3"/>
  <c r="F241" i="3" s="1"/>
  <c r="E240" i="3"/>
  <c r="G240" i="3" s="1"/>
  <c r="D240" i="3"/>
  <c r="F240" i="3" s="1"/>
  <c r="G239" i="3"/>
  <c r="F239" i="3"/>
  <c r="E239" i="3"/>
  <c r="D239" i="3"/>
  <c r="E238" i="3"/>
  <c r="G238" i="3" s="1"/>
  <c r="D238" i="3"/>
  <c r="F238" i="3" s="1"/>
  <c r="G237" i="3"/>
  <c r="E237" i="3"/>
  <c r="D237" i="3"/>
  <c r="F237" i="3" s="1"/>
  <c r="F236" i="3"/>
  <c r="E236" i="3"/>
  <c r="G236" i="3" s="1"/>
  <c r="D236" i="3"/>
  <c r="G235" i="3"/>
  <c r="F235" i="3"/>
  <c r="E235" i="3"/>
  <c r="D235" i="3"/>
  <c r="F234" i="3"/>
  <c r="E234" i="3"/>
  <c r="G234" i="3" s="1"/>
  <c r="D234" i="3"/>
  <c r="G233" i="3"/>
  <c r="F233" i="3"/>
  <c r="E233" i="3"/>
  <c r="D233" i="3"/>
  <c r="E232" i="3"/>
  <c r="G232" i="3" s="1"/>
  <c r="D232" i="3"/>
  <c r="F232" i="3" s="1"/>
  <c r="G231" i="3"/>
  <c r="F231" i="3"/>
  <c r="E231" i="3"/>
  <c r="D231" i="3"/>
  <c r="E230" i="3"/>
  <c r="G230" i="3" s="1"/>
  <c r="D230" i="3"/>
  <c r="F230" i="3" s="1"/>
  <c r="G229" i="3"/>
  <c r="E229" i="3"/>
  <c r="D229" i="3"/>
  <c r="F229" i="3" s="1"/>
  <c r="F228" i="3"/>
  <c r="E228" i="3"/>
  <c r="G228" i="3" s="1"/>
  <c r="D228" i="3"/>
  <c r="G227" i="3"/>
  <c r="F227" i="3"/>
  <c r="E227" i="3"/>
  <c r="D227" i="3"/>
  <c r="F226" i="3"/>
  <c r="E226" i="3"/>
  <c r="G226" i="3" s="1"/>
  <c r="D226" i="3"/>
  <c r="G225" i="3"/>
  <c r="F225" i="3"/>
  <c r="E225" i="3"/>
  <c r="D225" i="3"/>
  <c r="F224" i="3"/>
  <c r="E224" i="3"/>
  <c r="G224" i="3" s="1"/>
  <c r="D224" i="3"/>
  <c r="G223" i="3"/>
  <c r="E223" i="3"/>
  <c r="D223" i="3"/>
  <c r="F223" i="3" s="1"/>
  <c r="E222" i="3"/>
  <c r="G222" i="3" s="1"/>
  <c r="D222" i="3"/>
  <c r="F222" i="3" s="1"/>
  <c r="G221" i="3"/>
  <c r="E221" i="3"/>
  <c r="D221" i="3"/>
  <c r="F221" i="3" s="1"/>
  <c r="F220" i="3"/>
  <c r="E220" i="3"/>
  <c r="G220" i="3" s="1"/>
  <c r="D220" i="3"/>
  <c r="G219" i="3"/>
  <c r="F219" i="3"/>
  <c r="E219" i="3"/>
  <c r="D219" i="3"/>
  <c r="F218" i="3"/>
  <c r="E218" i="3"/>
  <c r="G218" i="3" s="1"/>
  <c r="D218" i="3"/>
  <c r="G217" i="3"/>
  <c r="F217" i="3"/>
  <c r="E217" i="3"/>
  <c r="D217" i="3"/>
  <c r="E216" i="3"/>
  <c r="G216" i="3" s="1"/>
  <c r="D216" i="3"/>
  <c r="F216" i="3" s="1"/>
  <c r="G215" i="3"/>
  <c r="F215" i="3"/>
  <c r="E215" i="3"/>
  <c r="D215" i="3"/>
  <c r="E214" i="3"/>
  <c r="G214" i="3" s="1"/>
  <c r="D214" i="3"/>
  <c r="F214" i="3" s="1"/>
  <c r="G213" i="3"/>
  <c r="E213" i="3"/>
  <c r="D213" i="3"/>
  <c r="F213" i="3" s="1"/>
  <c r="F212" i="3"/>
  <c r="E212" i="3"/>
  <c r="G212" i="3" s="1"/>
  <c r="D212" i="3"/>
  <c r="G211" i="3"/>
  <c r="F211" i="3"/>
  <c r="E211" i="3"/>
  <c r="D211" i="3"/>
  <c r="F210" i="3"/>
  <c r="E210" i="3"/>
  <c r="G210" i="3" s="1"/>
  <c r="D210" i="3"/>
  <c r="G209" i="3"/>
  <c r="F209" i="3"/>
  <c r="E209" i="3"/>
  <c r="D209" i="3"/>
  <c r="F208" i="3"/>
  <c r="E208" i="3"/>
  <c r="G208" i="3" s="1"/>
  <c r="D208" i="3"/>
  <c r="G207" i="3"/>
  <c r="E207" i="3"/>
  <c r="D207" i="3"/>
  <c r="F207" i="3" s="1"/>
  <c r="E206" i="3"/>
  <c r="G206" i="3" s="1"/>
  <c r="D206" i="3"/>
  <c r="F206" i="3" s="1"/>
  <c r="G205" i="3"/>
  <c r="E205" i="3"/>
  <c r="D205" i="3"/>
  <c r="F205" i="3" s="1"/>
  <c r="F204" i="3"/>
  <c r="E204" i="3"/>
  <c r="G204" i="3" s="1"/>
  <c r="D204" i="3"/>
  <c r="G203" i="3"/>
  <c r="F203" i="3"/>
  <c r="E203" i="3"/>
  <c r="D203" i="3"/>
  <c r="F202" i="3"/>
  <c r="E202" i="3"/>
  <c r="G202" i="3" s="1"/>
  <c r="D202" i="3"/>
  <c r="G201" i="3"/>
  <c r="F201" i="3"/>
  <c r="E201" i="3"/>
  <c r="D201" i="3"/>
  <c r="E200" i="3"/>
  <c r="G200" i="3" s="1"/>
  <c r="D200" i="3"/>
  <c r="F200" i="3" s="1"/>
  <c r="G199" i="3"/>
  <c r="F199" i="3"/>
  <c r="E199" i="3"/>
  <c r="D199" i="3"/>
  <c r="E198" i="3"/>
  <c r="G198" i="3" s="1"/>
  <c r="D198" i="3"/>
  <c r="F198" i="3" s="1"/>
  <c r="G197" i="3"/>
  <c r="E197" i="3"/>
  <c r="D197" i="3"/>
  <c r="F197" i="3" s="1"/>
  <c r="F196" i="3"/>
  <c r="E196" i="3"/>
  <c r="G196" i="3" s="1"/>
  <c r="D196" i="3"/>
  <c r="G195" i="3"/>
  <c r="F195" i="3"/>
  <c r="E195" i="3"/>
  <c r="D195" i="3"/>
  <c r="F194" i="3"/>
  <c r="E194" i="3"/>
  <c r="G194" i="3" s="1"/>
  <c r="D194" i="3"/>
  <c r="G193" i="3"/>
  <c r="F193" i="3"/>
  <c r="E193" i="3"/>
  <c r="D193" i="3"/>
  <c r="F192" i="3"/>
  <c r="E192" i="3"/>
  <c r="G192" i="3" s="1"/>
  <c r="D192" i="3"/>
  <c r="G191" i="3"/>
  <c r="E191" i="3"/>
  <c r="D191" i="3"/>
  <c r="F191" i="3" s="1"/>
  <c r="E190" i="3"/>
  <c r="G190" i="3" s="1"/>
  <c r="D190" i="3"/>
  <c r="F190" i="3" s="1"/>
  <c r="G189" i="3"/>
  <c r="E189" i="3"/>
  <c r="D189" i="3"/>
  <c r="F189" i="3" s="1"/>
  <c r="F188" i="3"/>
  <c r="E188" i="3"/>
  <c r="G188" i="3" s="1"/>
  <c r="D188" i="3"/>
  <c r="G187" i="3"/>
  <c r="F187" i="3"/>
  <c r="E187" i="3"/>
  <c r="D187" i="3"/>
  <c r="F186" i="3"/>
  <c r="E186" i="3"/>
  <c r="G186" i="3" s="1"/>
  <c r="D186" i="3"/>
  <c r="G185" i="3"/>
  <c r="F185" i="3"/>
  <c r="E185" i="3"/>
  <c r="D185" i="3"/>
  <c r="E184" i="3"/>
  <c r="G184" i="3" s="1"/>
  <c r="D184" i="3"/>
  <c r="F184" i="3" s="1"/>
  <c r="G183" i="3"/>
  <c r="F183" i="3"/>
  <c r="E183" i="3"/>
  <c r="D183" i="3"/>
  <c r="E182" i="3"/>
  <c r="G182" i="3" s="1"/>
  <c r="D182" i="3"/>
  <c r="F182" i="3" s="1"/>
  <c r="G181" i="3"/>
  <c r="E181" i="3"/>
  <c r="D181" i="3"/>
  <c r="F181" i="3" s="1"/>
  <c r="F180" i="3"/>
  <c r="E180" i="3"/>
  <c r="G180" i="3" s="1"/>
  <c r="D180" i="3"/>
  <c r="G179" i="3"/>
  <c r="F179" i="3"/>
  <c r="E179" i="3"/>
  <c r="D179" i="3"/>
  <c r="F178" i="3"/>
  <c r="E178" i="3"/>
  <c r="G178" i="3" s="1"/>
  <c r="D178" i="3"/>
  <c r="G177" i="3"/>
  <c r="F177" i="3"/>
  <c r="E177" i="3"/>
  <c r="D177" i="3"/>
  <c r="F176" i="3"/>
  <c r="E176" i="3"/>
  <c r="G176" i="3" s="1"/>
  <c r="D176" i="3"/>
  <c r="G175" i="3"/>
  <c r="E175" i="3"/>
  <c r="D175" i="3"/>
  <c r="F175" i="3" s="1"/>
  <c r="E174" i="3"/>
  <c r="G174" i="3" s="1"/>
  <c r="D174" i="3"/>
  <c r="F174" i="3" s="1"/>
  <c r="G173" i="3"/>
  <c r="E173" i="3"/>
  <c r="D173" i="3"/>
  <c r="F173" i="3" s="1"/>
  <c r="F172" i="3"/>
  <c r="E172" i="3"/>
  <c r="G172" i="3" s="1"/>
  <c r="D172" i="3"/>
  <c r="G171" i="3"/>
  <c r="F171" i="3"/>
  <c r="E171" i="3"/>
  <c r="D171" i="3"/>
  <c r="F170" i="3"/>
  <c r="E170" i="3"/>
  <c r="G170" i="3" s="1"/>
  <c r="D170" i="3"/>
  <c r="G169" i="3"/>
  <c r="F169" i="3"/>
  <c r="E169" i="3"/>
  <c r="D169" i="3"/>
  <c r="E168" i="3"/>
  <c r="G168" i="3" s="1"/>
  <c r="D168" i="3"/>
  <c r="F168" i="3" s="1"/>
  <c r="G167" i="3"/>
  <c r="F167" i="3"/>
  <c r="E167" i="3"/>
  <c r="D167" i="3"/>
  <c r="E166" i="3"/>
  <c r="G166" i="3" s="1"/>
  <c r="D166" i="3"/>
  <c r="F166" i="3" s="1"/>
  <c r="G165" i="3"/>
  <c r="E165" i="3"/>
  <c r="D165" i="3"/>
  <c r="F165" i="3" s="1"/>
  <c r="F164" i="3"/>
  <c r="E164" i="3"/>
  <c r="G164" i="3" s="1"/>
  <c r="D164" i="3"/>
  <c r="G163" i="3"/>
  <c r="F163" i="3"/>
  <c r="E163" i="3"/>
  <c r="D163" i="3"/>
  <c r="F162" i="3"/>
  <c r="E162" i="3"/>
  <c r="G162" i="3" s="1"/>
  <c r="D162" i="3"/>
  <c r="G161" i="3"/>
  <c r="F161" i="3"/>
  <c r="E161" i="3"/>
  <c r="D161" i="3"/>
  <c r="F160" i="3"/>
  <c r="E160" i="3"/>
  <c r="G160" i="3" s="1"/>
  <c r="D160" i="3"/>
  <c r="G159" i="3"/>
  <c r="E159" i="3"/>
  <c r="D159" i="3"/>
  <c r="F159" i="3" s="1"/>
  <c r="E158" i="3"/>
  <c r="G158" i="3" s="1"/>
  <c r="D158" i="3"/>
  <c r="F158" i="3" s="1"/>
  <c r="G157" i="3"/>
  <c r="E157" i="3"/>
  <c r="D157" i="3"/>
  <c r="F157" i="3" s="1"/>
  <c r="F156" i="3"/>
  <c r="E156" i="3"/>
  <c r="G156" i="3" s="1"/>
  <c r="D156" i="3"/>
  <c r="G155" i="3"/>
  <c r="F155" i="3"/>
  <c r="E155" i="3"/>
  <c r="D155" i="3"/>
  <c r="F154" i="3"/>
  <c r="E154" i="3"/>
  <c r="G154" i="3" s="1"/>
  <c r="D154" i="3"/>
  <c r="G153" i="3"/>
  <c r="F153" i="3"/>
  <c r="E153" i="3"/>
  <c r="D153" i="3"/>
  <c r="E152" i="3"/>
  <c r="G152" i="3" s="1"/>
  <c r="D152" i="3"/>
  <c r="F152" i="3" s="1"/>
  <c r="G151" i="3"/>
  <c r="F151" i="3"/>
  <c r="E151" i="3"/>
  <c r="D151" i="3"/>
  <c r="E150" i="3"/>
  <c r="G150" i="3" s="1"/>
  <c r="D150" i="3"/>
  <c r="F150" i="3" s="1"/>
  <c r="G149" i="3"/>
  <c r="E149" i="3"/>
  <c r="D149" i="3"/>
  <c r="F149" i="3" s="1"/>
  <c r="F148" i="3"/>
  <c r="E148" i="3"/>
  <c r="G148" i="3" s="1"/>
  <c r="D148" i="3"/>
  <c r="G147" i="3"/>
  <c r="F147" i="3"/>
  <c r="E147" i="3"/>
  <c r="D147" i="3"/>
  <c r="F146" i="3"/>
  <c r="E146" i="3"/>
  <c r="G146" i="3" s="1"/>
  <c r="D146" i="3"/>
  <c r="G145" i="3"/>
  <c r="F145" i="3"/>
  <c r="E145" i="3"/>
  <c r="D145" i="3"/>
  <c r="F144" i="3"/>
  <c r="E144" i="3"/>
  <c r="G144" i="3" s="1"/>
  <c r="D144" i="3"/>
  <c r="G143" i="3"/>
  <c r="E143" i="3"/>
  <c r="D143" i="3"/>
  <c r="F143" i="3" s="1"/>
  <c r="E142" i="3"/>
  <c r="G142" i="3" s="1"/>
  <c r="D142" i="3"/>
  <c r="F142" i="3" s="1"/>
  <c r="G141" i="3"/>
  <c r="E141" i="3"/>
  <c r="D141" i="3"/>
  <c r="F141" i="3" s="1"/>
  <c r="F140" i="3"/>
  <c r="E140" i="3"/>
  <c r="G140" i="3" s="1"/>
  <c r="D140" i="3"/>
  <c r="G139" i="3"/>
  <c r="F139" i="3"/>
  <c r="E139" i="3"/>
  <c r="D139" i="3"/>
  <c r="F138" i="3"/>
  <c r="E138" i="3"/>
  <c r="G138" i="3" s="1"/>
  <c r="D138" i="3"/>
  <c r="G137" i="3"/>
  <c r="F137" i="3"/>
  <c r="E137" i="3"/>
  <c r="D137" i="3"/>
  <c r="E136" i="3"/>
  <c r="G136" i="3" s="1"/>
  <c r="D136" i="3"/>
  <c r="F136" i="3" s="1"/>
  <c r="F135" i="3"/>
  <c r="E135" i="3"/>
  <c r="G135" i="3" s="1"/>
  <c r="D135" i="3"/>
  <c r="E134" i="3"/>
  <c r="G134" i="3" s="1"/>
  <c r="D134" i="3"/>
  <c r="F134" i="3" s="1"/>
  <c r="G133" i="3"/>
  <c r="E133" i="3"/>
  <c r="D133" i="3"/>
  <c r="F133" i="3" s="1"/>
  <c r="F132" i="3"/>
  <c r="E132" i="3"/>
  <c r="G132" i="3" s="1"/>
  <c r="D132" i="3"/>
  <c r="G131" i="3"/>
  <c r="F131" i="3"/>
  <c r="E131" i="3"/>
  <c r="D131" i="3"/>
  <c r="F130" i="3"/>
  <c r="E130" i="3"/>
  <c r="G130" i="3" s="1"/>
  <c r="D130" i="3"/>
  <c r="F129" i="3"/>
  <c r="E129" i="3"/>
  <c r="G129" i="3" s="1"/>
  <c r="D129" i="3"/>
  <c r="F128" i="3"/>
  <c r="E128" i="3"/>
  <c r="G128" i="3" s="1"/>
  <c r="D128" i="3"/>
  <c r="E127" i="3"/>
  <c r="G127" i="3" s="1"/>
  <c r="D127" i="3"/>
  <c r="F127" i="3" s="1"/>
  <c r="E126" i="3"/>
  <c r="G126" i="3" s="1"/>
  <c r="D126" i="3"/>
  <c r="F126" i="3" s="1"/>
  <c r="G125" i="3"/>
  <c r="E125" i="3"/>
  <c r="D125" i="3"/>
  <c r="F125" i="3" s="1"/>
  <c r="F124" i="3"/>
  <c r="E124" i="3"/>
  <c r="G124" i="3" s="1"/>
  <c r="D124" i="3"/>
  <c r="G123" i="3"/>
  <c r="F123" i="3"/>
  <c r="E123" i="3"/>
  <c r="D123" i="3"/>
  <c r="F122" i="3"/>
  <c r="E122" i="3"/>
  <c r="G122" i="3" s="1"/>
  <c r="D122" i="3"/>
  <c r="G121" i="3"/>
  <c r="F121" i="3"/>
  <c r="E121" i="3"/>
  <c r="D121" i="3"/>
  <c r="F120" i="3"/>
  <c r="E120" i="3"/>
  <c r="G120" i="3" s="1"/>
  <c r="D120" i="3"/>
  <c r="G119" i="3"/>
  <c r="F119" i="3"/>
  <c r="E119" i="3"/>
  <c r="D119" i="3"/>
  <c r="F118" i="3"/>
  <c r="E118" i="3"/>
  <c r="G118" i="3" s="1"/>
  <c r="D118" i="3"/>
  <c r="G117" i="3"/>
  <c r="F117" i="3"/>
  <c r="E117" i="3"/>
  <c r="D117" i="3"/>
  <c r="F116" i="3"/>
  <c r="E116" i="3"/>
  <c r="G116" i="3" s="1"/>
  <c r="D116" i="3"/>
  <c r="G115" i="3"/>
  <c r="F115" i="3"/>
  <c r="E115" i="3"/>
  <c r="D115" i="3"/>
  <c r="F114" i="3"/>
  <c r="E114" i="3"/>
  <c r="G114" i="3" s="1"/>
  <c r="D114" i="3"/>
  <c r="G113" i="3"/>
  <c r="F113" i="3"/>
  <c r="E113" i="3"/>
  <c r="D113" i="3"/>
  <c r="F112" i="3"/>
  <c r="E112" i="3"/>
  <c r="G112" i="3" s="1"/>
  <c r="D112" i="3"/>
  <c r="G111" i="3"/>
  <c r="F111" i="3"/>
  <c r="E111" i="3"/>
  <c r="D111" i="3"/>
  <c r="F110" i="3"/>
  <c r="E110" i="3"/>
  <c r="G110" i="3" s="1"/>
  <c r="D110" i="3"/>
  <c r="G109" i="3"/>
  <c r="F109" i="3"/>
  <c r="E109" i="3"/>
  <c r="D109" i="3"/>
  <c r="F108" i="3"/>
  <c r="E108" i="3"/>
  <c r="G108" i="3" s="1"/>
  <c r="D108" i="3"/>
  <c r="G107" i="3"/>
  <c r="F107" i="3"/>
  <c r="E107" i="3"/>
  <c r="D107" i="3"/>
  <c r="F106" i="3"/>
  <c r="E106" i="3"/>
  <c r="G106" i="3" s="1"/>
  <c r="D106" i="3"/>
  <c r="G105" i="3"/>
  <c r="F105" i="3"/>
  <c r="E105" i="3"/>
  <c r="D105" i="3"/>
  <c r="F104" i="3"/>
  <c r="E104" i="3"/>
  <c r="G104" i="3" s="1"/>
  <c r="D104" i="3"/>
  <c r="G103" i="3"/>
  <c r="F103" i="3"/>
  <c r="E103" i="3"/>
  <c r="D103" i="3"/>
  <c r="F102" i="3"/>
  <c r="E102" i="3"/>
  <c r="G102" i="3" s="1"/>
  <c r="D102" i="3"/>
  <c r="G101" i="3"/>
  <c r="F101" i="3"/>
  <c r="E101" i="3"/>
  <c r="D101" i="3"/>
  <c r="F100" i="3"/>
  <c r="E100" i="3"/>
  <c r="G100" i="3" s="1"/>
  <c r="D100" i="3"/>
  <c r="G99" i="3"/>
  <c r="F99" i="3"/>
  <c r="E99" i="3"/>
  <c r="D99" i="3"/>
  <c r="F98" i="3"/>
  <c r="E98" i="3"/>
  <c r="G98" i="3" s="1"/>
  <c r="D98" i="3"/>
  <c r="G97" i="3"/>
  <c r="F97" i="3"/>
  <c r="E97" i="3"/>
  <c r="D97" i="3"/>
  <c r="F96" i="3"/>
  <c r="E96" i="3"/>
  <c r="G96" i="3" s="1"/>
  <c r="D96" i="3"/>
  <c r="G95" i="3"/>
  <c r="F95" i="3"/>
  <c r="E95" i="3"/>
  <c r="D95" i="3"/>
  <c r="F94" i="3"/>
  <c r="E94" i="3"/>
  <c r="G94" i="3" s="1"/>
  <c r="D94" i="3"/>
  <c r="F93" i="3"/>
  <c r="E93" i="3"/>
  <c r="G93" i="3" s="1"/>
  <c r="D93" i="3"/>
  <c r="F92" i="3"/>
  <c r="E92" i="3"/>
  <c r="G92" i="3" s="1"/>
  <c r="D92" i="3"/>
  <c r="F91" i="3"/>
  <c r="E91" i="3"/>
  <c r="G91" i="3" s="1"/>
  <c r="D91" i="3"/>
  <c r="F90" i="3"/>
  <c r="E90" i="3"/>
  <c r="G90" i="3" s="1"/>
  <c r="D90" i="3"/>
  <c r="F89" i="3"/>
  <c r="E89" i="3"/>
  <c r="G89" i="3" s="1"/>
  <c r="D89" i="3"/>
  <c r="F88" i="3"/>
  <c r="E88" i="3"/>
  <c r="G88" i="3" s="1"/>
  <c r="D88" i="3"/>
  <c r="F87" i="3"/>
  <c r="E87" i="3"/>
  <c r="G87" i="3" s="1"/>
  <c r="D87" i="3"/>
  <c r="F86" i="3"/>
  <c r="E86" i="3"/>
  <c r="G86" i="3" s="1"/>
  <c r="D86" i="3"/>
  <c r="F85" i="3"/>
  <c r="E85" i="3"/>
  <c r="G85" i="3" s="1"/>
  <c r="D85" i="3"/>
  <c r="F84" i="3"/>
  <c r="E84" i="3"/>
  <c r="G84" i="3" s="1"/>
  <c r="D84" i="3"/>
  <c r="F83" i="3"/>
  <c r="E83" i="3"/>
  <c r="G83" i="3" s="1"/>
  <c r="D83" i="3"/>
  <c r="F82" i="3"/>
  <c r="E82" i="3"/>
  <c r="G82" i="3" s="1"/>
  <c r="D82" i="3"/>
  <c r="F81" i="3"/>
  <c r="E81" i="3"/>
  <c r="G81" i="3" s="1"/>
  <c r="D81" i="3"/>
  <c r="F80" i="3"/>
  <c r="E80" i="3"/>
  <c r="G80" i="3" s="1"/>
  <c r="D80" i="3"/>
  <c r="F79" i="3"/>
  <c r="E79" i="3"/>
  <c r="G79" i="3" s="1"/>
  <c r="D79" i="3"/>
  <c r="F78" i="3"/>
  <c r="E78" i="3"/>
  <c r="G78" i="3" s="1"/>
  <c r="D78" i="3"/>
  <c r="F77" i="3"/>
  <c r="E77" i="3"/>
  <c r="G77" i="3" s="1"/>
  <c r="D77" i="3"/>
  <c r="F76" i="3"/>
  <c r="E76" i="3"/>
  <c r="G76" i="3" s="1"/>
  <c r="D76" i="3"/>
  <c r="F75" i="3"/>
  <c r="E75" i="3"/>
  <c r="G75" i="3" s="1"/>
  <c r="D75" i="3"/>
  <c r="F74" i="3"/>
  <c r="E74" i="3"/>
  <c r="G74" i="3" s="1"/>
  <c r="D74" i="3"/>
  <c r="F73" i="3"/>
  <c r="E73" i="3"/>
  <c r="G73" i="3" s="1"/>
  <c r="D73" i="3"/>
  <c r="F72" i="3"/>
  <c r="E72" i="3"/>
  <c r="G72" i="3" s="1"/>
  <c r="D72" i="3"/>
  <c r="F71" i="3"/>
  <c r="E71" i="3"/>
  <c r="G71" i="3" s="1"/>
  <c r="D71" i="3"/>
  <c r="F70" i="3"/>
  <c r="E70" i="3"/>
  <c r="G70" i="3" s="1"/>
  <c r="D70" i="3"/>
  <c r="F69" i="3"/>
  <c r="E69" i="3"/>
  <c r="G69" i="3" s="1"/>
  <c r="D69" i="3"/>
  <c r="F68" i="3"/>
  <c r="E68" i="3"/>
  <c r="G68" i="3" s="1"/>
  <c r="D68" i="3"/>
  <c r="F67" i="3"/>
  <c r="E67" i="3"/>
  <c r="G67" i="3" s="1"/>
  <c r="D67" i="3"/>
  <c r="F66" i="3"/>
  <c r="E66" i="3"/>
  <c r="G66" i="3" s="1"/>
  <c r="D66" i="3"/>
  <c r="F65" i="3"/>
  <c r="E65" i="3"/>
  <c r="G65" i="3" s="1"/>
  <c r="D65" i="3"/>
  <c r="F64" i="3"/>
  <c r="E64" i="3"/>
  <c r="G64" i="3" s="1"/>
  <c r="D64" i="3"/>
  <c r="F63" i="3"/>
  <c r="E63" i="3"/>
  <c r="G63" i="3" s="1"/>
  <c r="D63" i="3"/>
  <c r="F62" i="3"/>
  <c r="E62" i="3"/>
  <c r="G62" i="3" s="1"/>
  <c r="D62" i="3"/>
  <c r="E61" i="3"/>
  <c r="G61" i="3" s="1"/>
  <c r="D61" i="3"/>
  <c r="F61" i="3" s="1"/>
  <c r="F60" i="3"/>
  <c r="E60" i="3"/>
  <c r="G60" i="3" s="1"/>
  <c r="D60" i="3"/>
  <c r="E59" i="3"/>
  <c r="G59" i="3" s="1"/>
  <c r="D59" i="3"/>
  <c r="F59" i="3" s="1"/>
  <c r="F58" i="3"/>
  <c r="E58" i="3"/>
  <c r="G58" i="3" s="1"/>
  <c r="D58" i="3"/>
  <c r="E57" i="3"/>
  <c r="G57" i="3" s="1"/>
  <c r="D57" i="3"/>
  <c r="F57" i="3" s="1"/>
  <c r="F56" i="3"/>
  <c r="E56" i="3"/>
  <c r="G56" i="3" s="1"/>
  <c r="D56" i="3"/>
  <c r="E55" i="3"/>
  <c r="G55" i="3" s="1"/>
  <c r="D55" i="3"/>
  <c r="F55" i="3" s="1"/>
  <c r="F54" i="3"/>
  <c r="E54" i="3"/>
  <c r="G54" i="3" s="1"/>
  <c r="D54" i="3"/>
  <c r="E53" i="3"/>
  <c r="G53" i="3" s="1"/>
  <c r="D53" i="3"/>
  <c r="F53" i="3" s="1"/>
  <c r="F52" i="3"/>
  <c r="E52" i="3"/>
  <c r="G52" i="3" s="1"/>
  <c r="D52" i="3"/>
  <c r="E51" i="3"/>
  <c r="G51" i="3" s="1"/>
  <c r="D51" i="3"/>
  <c r="F51" i="3" s="1"/>
  <c r="F50" i="3"/>
  <c r="E50" i="3"/>
  <c r="G50" i="3" s="1"/>
  <c r="D50" i="3"/>
  <c r="E49" i="3"/>
  <c r="G49" i="3" s="1"/>
  <c r="D49" i="3"/>
  <c r="F49" i="3" s="1"/>
  <c r="F48" i="3"/>
  <c r="E48" i="3"/>
  <c r="G48" i="3" s="1"/>
  <c r="D48" i="3"/>
  <c r="E47" i="3"/>
  <c r="G47" i="3" s="1"/>
  <c r="D47" i="3"/>
  <c r="F47" i="3" s="1"/>
  <c r="F46" i="3"/>
  <c r="E46" i="3"/>
  <c r="G46" i="3" s="1"/>
  <c r="D46" i="3"/>
  <c r="E45" i="3"/>
  <c r="G45" i="3" s="1"/>
  <c r="D45" i="3"/>
  <c r="F45" i="3" s="1"/>
  <c r="F44" i="3"/>
  <c r="E44" i="3"/>
  <c r="G44" i="3" s="1"/>
  <c r="D44" i="3"/>
  <c r="E43" i="3"/>
  <c r="G43" i="3" s="1"/>
  <c r="D43" i="3"/>
  <c r="F43" i="3" s="1"/>
  <c r="F42" i="3"/>
  <c r="E42" i="3"/>
  <c r="G42" i="3" s="1"/>
  <c r="D42" i="3"/>
  <c r="E41" i="3"/>
  <c r="G41" i="3" s="1"/>
  <c r="D41" i="3"/>
  <c r="F41" i="3" s="1"/>
  <c r="F40" i="3"/>
  <c r="E40" i="3"/>
  <c r="G40" i="3" s="1"/>
  <c r="D40" i="3"/>
  <c r="E39" i="3"/>
  <c r="G39" i="3" s="1"/>
  <c r="D39" i="3"/>
  <c r="F39" i="3" s="1"/>
  <c r="F38" i="3"/>
  <c r="E38" i="3"/>
  <c r="G38" i="3" s="1"/>
  <c r="D38" i="3"/>
  <c r="E37" i="3"/>
  <c r="G37" i="3" s="1"/>
  <c r="D37" i="3"/>
  <c r="F37" i="3" s="1"/>
  <c r="F36" i="3"/>
  <c r="E36" i="3"/>
  <c r="G36" i="3" s="1"/>
  <c r="D36" i="3"/>
  <c r="E35" i="3"/>
  <c r="G35" i="3" s="1"/>
  <c r="D35" i="3"/>
  <c r="F35" i="3" s="1"/>
  <c r="F34" i="3"/>
  <c r="E34" i="3"/>
  <c r="G34" i="3" s="1"/>
  <c r="D34" i="3"/>
  <c r="E33" i="3"/>
  <c r="G33" i="3" s="1"/>
  <c r="D33" i="3"/>
  <c r="F33" i="3" s="1"/>
  <c r="F32" i="3"/>
  <c r="E32" i="3"/>
  <c r="G32" i="3" s="1"/>
  <c r="D32" i="3"/>
  <c r="E31" i="3"/>
  <c r="G31" i="3" s="1"/>
  <c r="D31" i="3"/>
  <c r="F31" i="3" s="1"/>
  <c r="F30" i="3"/>
  <c r="E30" i="3"/>
  <c r="G30" i="3" s="1"/>
  <c r="D30" i="3"/>
  <c r="E29" i="3"/>
  <c r="G29" i="3" s="1"/>
  <c r="D29" i="3"/>
  <c r="F29" i="3" s="1"/>
  <c r="F28" i="3"/>
  <c r="E28" i="3"/>
  <c r="G28" i="3" s="1"/>
  <c r="D28" i="3"/>
  <c r="E27" i="3"/>
  <c r="G27" i="3" s="1"/>
  <c r="D27" i="3"/>
  <c r="F27" i="3" s="1"/>
  <c r="F26" i="3"/>
  <c r="E26" i="3"/>
  <c r="G26" i="3" s="1"/>
  <c r="D26" i="3"/>
  <c r="E25" i="3"/>
  <c r="G25" i="3" s="1"/>
  <c r="D25" i="3"/>
  <c r="F25" i="3" s="1"/>
  <c r="F24" i="3"/>
  <c r="E24" i="3"/>
  <c r="G24" i="3" s="1"/>
  <c r="D24" i="3"/>
  <c r="E23" i="3"/>
  <c r="G23" i="3" s="1"/>
  <c r="D23" i="3"/>
  <c r="F23" i="3" s="1"/>
  <c r="F22" i="3"/>
  <c r="E22" i="3"/>
  <c r="G22" i="3" s="1"/>
  <c r="D22" i="3"/>
  <c r="E21" i="3"/>
  <c r="G21" i="3" s="1"/>
  <c r="D21" i="3"/>
  <c r="F21" i="3" s="1"/>
  <c r="F20" i="3"/>
  <c r="E20" i="3"/>
  <c r="G20" i="3" s="1"/>
  <c r="D20" i="3"/>
  <c r="E19" i="3"/>
  <c r="G19" i="3" s="1"/>
  <c r="D19" i="3"/>
  <c r="F19" i="3" s="1"/>
  <c r="F18" i="3"/>
  <c r="E18" i="3"/>
  <c r="G18" i="3" s="1"/>
  <c r="D18" i="3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A255" i="2"/>
  <c r="A256" i="2" s="1"/>
  <c r="A257" i="2" s="1"/>
  <c r="A258" i="2" s="1"/>
  <c r="A259" i="2" s="1"/>
  <c r="A260" i="2" s="1"/>
  <c r="A261" i="2" s="1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J53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J30" i="2"/>
  <c r="J31" i="2" s="1"/>
  <c r="D30" i="2"/>
  <c r="C30" i="2"/>
  <c r="D29" i="2"/>
  <c r="C29" i="2"/>
  <c r="D28" i="2"/>
  <c r="C28" i="2"/>
  <c r="D27" i="2"/>
  <c r="C27" i="2"/>
  <c r="D26" i="2"/>
  <c r="C26" i="2"/>
  <c r="J25" i="2"/>
  <c r="D25" i="2"/>
  <c r="C25" i="2"/>
  <c r="J24" i="2"/>
  <c r="D24" i="2"/>
  <c r="C24" i="2"/>
  <c r="J23" i="2"/>
  <c r="D23" i="2"/>
  <c r="C23" i="2"/>
  <c r="J22" i="2"/>
  <c r="D22" i="2"/>
  <c r="C22" i="2"/>
  <c r="J21" i="2"/>
  <c r="D21" i="2"/>
  <c r="C21" i="2"/>
  <c r="J20" i="2"/>
  <c r="D20" i="2"/>
  <c r="C20" i="2"/>
  <c r="D19" i="2"/>
  <c r="C19" i="2"/>
  <c r="K18" i="2"/>
  <c r="M28" i="2" s="1"/>
  <c r="D18" i="2"/>
  <c r="C18" i="2"/>
  <c r="D17" i="2"/>
  <c r="C17" i="2"/>
  <c r="D16" i="2"/>
  <c r="C16" i="2"/>
  <c r="D15" i="2"/>
  <c r="C15" i="2"/>
  <c r="D14" i="2"/>
  <c r="C14" i="2"/>
  <c r="L13" i="2"/>
  <c r="D13" i="2"/>
  <c r="C13" i="2"/>
  <c r="S12" i="2"/>
  <c r="R12" i="2"/>
  <c r="Q12" i="2"/>
  <c r="D12" i="2"/>
  <c r="C12" i="2"/>
  <c r="S11" i="2"/>
  <c r="R11" i="2"/>
  <c r="D11" i="2"/>
  <c r="C11" i="2"/>
  <c r="D10" i="2"/>
  <c r="C10" i="2"/>
  <c r="D9" i="2"/>
  <c r="C9" i="2"/>
  <c r="K11" i="2" s="1"/>
  <c r="D8" i="2"/>
  <c r="C8" i="2"/>
  <c r="D7" i="2"/>
  <c r="C7" i="2"/>
  <c r="L6" i="2"/>
  <c r="D6" i="2"/>
  <c r="C6" i="2"/>
  <c r="L5" i="2"/>
  <c r="K5" i="2"/>
  <c r="D5" i="2"/>
  <c r="C5" i="2"/>
  <c r="K6" i="2" s="1"/>
  <c r="D4" i="2"/>
  <c r="C4" i="2"/>
  <c r="E3" i="2"/>
  <c r="E4" i="2" s="1"/>
  <c r="G4" i="2" s="1"/>
  <c r="D3" i="2"/>
  <c r="C3" i="2"/>
  <c r="B288" i="7"/>
  <c r="B289" i="7"/>
  <c r="B290" i="7"/>
  <c r="G300" i="6" l="1"/>
  <c r="F301" i="6"/>
  <c r="F305" i="6"/>
  <c r="G301" i="6"/>
  <c r="G305" i="6"/>
  <c r="F302" i="6"/>
  <c r="G302" i="6"/>
  <c r="F303" i="6"/>
  <c r="G303" i="6"/>
  <c r="G300" i="5"/>
  <c r="F301" i="5"/>
  <c r="F305" i="5"/>
  <c r="G301" i="5"/>
  <c r="G305" i="5"/>
  <c r="F302" i="5"/>
  <c r="G302" i="5"/>
  <c r="F303" i="5"/>
  <c r="G303" i="5"/>
  <c r="G304" i="1"/>
  <c r="F304" i="1"/>
  <c r="F301" i="1"/>
  <c r="G301" i="1"/>
  <c r="G305" i="1"/>
  <c r="F302" i="1"/>
  <c r="G302" i="1"/>
  <c r="F303" i="1"/>
  <c r="F307" i="1"/>
  <c r="G303" i="1"/>
  <c r="G307" i="1"/>
  <c r="F300" i="1"/>
  <c r="G300" i="1"/>
  <c r="G307" i="3"/>
  <c r="G303" i="3"/>
  <c r="G302" i="3"/>
  <c r="G305" i="3"/>
  <c r="G301" i="3"/>
  <c r="G300" i="3"/>
  <c r="F307" i="3"/>
  <c r="F303" i="3"/>
  <c r="F302" i="3"/>
  <c r="F305" i="3"/>
  <c r="F301" i="3"/>
  <c r="F300" i="3"/>
  <c r="F299" i="3"/>
  <c r="F304" i="3" s="1"/>
  <c r="F306" i="3" s="1"/>
  <c r="G299" i="3"/>
  <c r="G304" i="3" s="1"/>
  <c r="G306" i="3" s="1"/>
  <c r="G3" i="2"/>
  <c r="K3" i="2"/>
  <c r="L14" i="2" s="1"/>
  <c r="A262" i="2"/>
  <c r="K13" i="2"/>
  <c r="K14" i="2" s="1"/>
  <c r="K7" i="2"/>
  <c r="K15" i="2"/>
  <c r="E5" i="2"/>
  <c r="J32" i="2"/>
  <c r="F306" i="1" l="1"/>
  <c r="G306" i="1"/>
  <c r="E6" i="2"/>
  <c r="G5" i="2"/>
  <c r="A263" i="2"/>
  <c r="J33" i="2"/>
  <c r="A264" i="2" l="1"/>
  <c r="J34" i="2"/>
  <c r="E7" i="2"/>
  <c r="G6" i="2"/>
  <c r="B285" i="7"/>
  <c r="B286" i="7"/>
  <c r="B287" i="7"/>
  <c r="J35" i="2" l="1"/>
  <c r="E8" i="2"/>
  <c r="G7" i="2"/>
  <c r="A265" i="2"/>
  <c r="B282" i="7"/>
  <c r="B283" i="7"/>
  <c r="B284" i="7"/>
  <c r="A266" i="2" l="1"/>
  <c r="G8" i="2"/>
  <c r="E9" i="2"/>
  <c r="J36" i="2"/>
  <c r="J37" i="2" l="1"/>
  <c r="G9" i="2"/>
  <c r="E10" i="2"/>
  <c r="A267" i="2"/>
  <c r="A25" i="8"/>
  <c r="B279" i="7"/>
  <c r="B280" i="7"/>
  <c r="B281" i="7"/>
  <c r="A268" i="2" l="1"/>
  <c r="J38" i="2"/>
  <c r="E11" i="2"/>
  <c r="G10" i="2"/>
  <c r="B4" i="10"/>
  <c r="B3" i="10"/>
  <c r="B1" i="9"/>
  <c r="C1" i="9"/>
  <c r="D1" i="9"/>
  <c r="E1" i="9"/>
  <c r="F1" i="9"/>
  <c r="C2" i="9"/>
  <c r="E2" i="9"/>
  <c r="D3" i="9"/>
  <c r="E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D7" i="9"/>
  <c r="E7" i="9"/>
  <c r="F7" i="9"/>
  <c r="B8" i="9"/>
  <c r="C8" i="9"/>
  <c r="D8" i="9"/>
  <c r="E8" i="9"/>
  <c r="F8" i="9"/>
  <c r="B9" i="9"/>
  <c r="C9" i="9"/>
  <c r="D9" i="9"/>
  <c r="E9" i="9"/>
  <c r="F9" i="9"/>
  <c r="A2" i="9"/>
  <c r="A3" i="9"/>
  <c r="A4" i="9"/>
  <c r="A5" i="9"/>
  <c r="A6" i="9"/>
  <c r="A7" i="9"/>
  <c r="A8" i="9"/>
  <c r="A9" i="9"/>
  <c r="A1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" i="8"/>
  <c r="C3" i="7"/>
  <c r="C4" i="7"/>
  <c r="C5" i="7"/>
  <c r="C6" i="7"/>
  <c r="C7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2" i="7"/>
  <c r="J39" i="2" l="1"/>
  <c r="E12" i="2"/>
  <c r="G11" i="2"/>
  <c r="A269" i="2"/>
  <c r="A259" i="7"/>
  <c r="C8" i="7"/>
  <c r="E13" i="2" l="1"/>
  <c r="G12" i="2"/>
  <c r="J40" i="2"/>
  <c r="A270" i="2"/>
  <c r="C9" i="7"/>
  <c r="A260" i="7"/>
  <c r="A271" i="2" l="1"/>
  <c r="J41" i="2"/>
  <c r="E14" i="2"/>
  <c r="G13" i="2"/>
  <c r="A261" i="7"/>
  <c r="C10" i="7"/>
  <c r="J42" i="2" l="1"/>
  <c r="G14" i="2"/>
  <c r="E15" i="2"/>
  <c r="A272" i="2"/>
  <c r="C11" i="7"/>
  <c r="A262" i="7"/>
  <c r="A273" i="2" l="1"/>
  <c r="G15" i="2"/>
  <c r="E16" i="2"/>
  <c r="J43" i="2"/>
  <c r="A263" i="7"/>
  <c r="C12" i="7"/>
  <c r="J44" i="2" l="1"/>
  <c r="A274" i="2"/>
  <c r="E17" i="2"/>
  <c r="G16" i="2"/>
  <c r="C13" i="7"/>
  <c r="A264" i="7"/>
  <c r="A275" i="2" l="1"/>
  <c r="J45" i="2"/>
  <c r="G17" i="2"/>
  <c r="E18" i="2"/>
  <c r="A265" i="7"/>
  <c r="C14" i="7"/>
  <c r="J46" i="2" l="1"/>
  <c r="E19" i="2"/>
  <c r="G18" i="2"/>
  <c r="A276" i="2"/>
  <c r="C15" i="7"/>
  <c r="A266" i="7"/>
  <c r="A277" i="2" l="1"/>
  <c r="E20" i="2"/>
  <c r="G19" i="2"/>
  <c r="J47" i="2"/>
  <c r="A267" i="7"/>
  <c r="C16" i="7"/>
  <c r="J48" i="2" l="1"/>
  <c r="A278" i="2"/>
  <c r="G20" i="2"/>
  <c r="E21" i="2"/>
  <c r="C17" i="7"/>
  <c r="A268" i="7"/>
  <c r="A279" i="2" l="1"/>
  <c r="J49" i="2"/>
  <c r="G21" i="2"/>
  <c r="E22" i="2"/>
  <c r="A269" i="7"/>
  <c r="C18" i="7"/>
  <c r="G22" i="2" l="1"/>
  <c r="E23" i="2"/>
  <c r="A280" i="2"/>
  <c r="A279" i="7"/>
  <c r="C19" i="7"/>
  <c r="A270" i="7"/>
  <c r="A281" i="2" l="1"/>
  <c r="A280" i="7"/>
  <c r="E24" i="2"/>
  <c r="G23" i="2"/>
  <c r="A271" i="7"/>
  <c r="C20" i="7"/>
  <c r="A282" i="2" l="1"/>
  <c r="A281" i="7"/>
  <c r="E25" i="2"/>
  <c r="G24" i="2"/>
  <c r="C21" i="7"/>
  <c r="A272" i="7"/>
  <c r="G25" i="2" l="1"/>
  <c r="E26" i="2"/>
  <c r="A283" i="2"/>
  <c r="A282" i="7"/>
  <c r="A273" i="7"/>
  <c r="C22" i="7"/>
  <c r="A284" i="2" l="1"/>
  <c r="A283" i="7"/>
  <c r="E27" i="2"/>
  <c r="G26" i="2"/>
  <c r="C23" i="7"/>
  <c r="A274" i="7"/>
  <c r="G27" i="2" l="1"/>
  <c r="E28" i="2"/>
  <c r="A285" i="2"/>
  <c r="A284" i="7"/>
  <c r="A275" i="7"/>
  <c r="C24" i="7"/>
  <c r="A286" i="2" l="1"/>
  <c r="A285" i="7"/>
  <c r="G28" i="2"/>
  <c r="E29" i="2"/>
  <c r="C25" i="7"/>
  <c r="A276" i="7"/>
  <c r="E30" i="2" l="1"/>
  <c r="G29" i="2"/>
  <c r="A287" i="2"/>
  <c r="A286" i="7"/>
  <c r="A277" i="7"/>
  <c r="C26" i="7"/>
  <c r="A288" i="2" l="1"/>
  <c r="A287" i="7"/>
  <c r="E31" i="2"/>
  <c r="G30" i="2"/>
  <c r="C27" i="7"/>
  <c r="A278" i="7"/>
  <c r="E32" i="2" l="1"/>
  <c r="G31" i="2"/>
  <c r="A289" i="2"/>
  <c r="A288" i="7"/>
  <c r="C28" i="7"/>
  <c r="E33" i="2" l="1"/>
  <c r="G32" i="2"/>
  <c r="A290" i="2"/>
  <c r="A289" i="7"/>
  <c r="C29" i="7"/>
  <c r="A291" i="2" l="1"/>
  <c r="A290" i="7"/>
  <c r="E34" i="2"/>
  <c r="G33" i="2"/>
  <c r="C30" i="7"/>
  <c r="A292" i="2" l="1"/>
  <c r="A293" i="2" s="1"/>
  <c r="L30" i="2"/>
  <c r="E35" i="2"/>
  <c r="G34" i="2"/>
  <c r="C31" i="7"/>
  <c r="F2" i="9"/>
  <c r="E36" i="2" l="1"/>
  <c r="G35" i="2"/>
  <c r="K23" i="2"/>
  <c r="K52" i="2"/>
  <c r="K25" i="2"/>
  <c r="L24" i="2"/>
  <c r="L28" i="2" s="1"/>
  <c r="K30" i="2"/>
  <c r="M30" i="2" s="1"/>
  <c r="B3" i="8" s="1"/>
  <c r="K50" i="2"/>
  <c r="K20" i="2"/>
  <c r="K29" i="2"/>
  <c r="K22" i="2"/>
  <c r="K24" i="2"/>
  <c r="K28" i="2" s="1"/>
  <c r="K31" i="2"/>
  <c r="M31" i="2" s="1"/>
  <c r="B4" i="8" s="1"/>
  <c r="K32" i="2"/>
  <c r="M32" i="2" s="1"/>
  <c r="B5" i="8" s="1"/>
  <c r="K34" i="2"/>
  <c r="K21" i="2"/>
  <c r="K19" i="2"/>
  <c r="K33" i="2"/>
  <c r="M33" i="2" s="1"/>
  <c r="B6" i="8" s="1"/>
  <c r="K53" i="2"/>
  <c r="M53" i="2" s="1"/>
  <c r="K51" i="2"/>
  <c r="M51" i="2" s="1"/>
  <c r="B24" i="8" s="1"/>
  <c r="K36" i="2"/>
  <c r="M36" i="2" s="1"/>
  <c r="B9" i="8" s="1"/>
  <c r="K35" i="2"/>
  <c r="M35" i="2" s="1"/>
  <c r="B8" i="8" s="1"/>
  <c r="K37" i="2"/>
  <c r="K39" i="2"/>
  <c r="K38" i="2"/>
  <c r="M38" i="2" s="1"/>
  <c r="B11" i="8" s="1"/>
  <c r="K40" i="2"/>
  <c r="K41" i="2"/>
  <c r="M41" i="2" s="1"/>
  <c r="B14" i="8" s="1"/>
  <c r="K42" i="2"/>
  <c r="M42" i="2" s="1"/>
  <c r="B15" i="8" s="1"/>
  <c r="L29" i="2"/>
  <c r="N29" i="2" s="1"/>
  <c r="C2" i="8" s="1"/>
  <c r="K43" i="2"/>
  <c r="K44" i="2"/>
  <c r="K45" i="2"/>
  <c r="M45" i="2" s="1"/>
  <c r="B18" i="8" s="1"/>
  <c r="K47" i="2"/>
  <c r="M47" i="2" s="1"/>
  <c r="B20" i="8" s="1"/>
  <c r="K46" i="2"/>
  <c r="K48" i="2"/>
  <c r="K49" i="2"/>
  <c r="M49" i="2" s="1"/>
  <c r="B22" i="8" s="1"/>
  <c r="C32" i="7"/>
  <c r="M39" i="2" l="1"/>
  <c r="B12" i="8" s="1"/>
  <c r="M23" i="2"/>
  <c r="M22" i="2"/>
  <c r="S6" i="2" s="1"/>
  <c r="D2" i="9" s="1"/>
  <c r="M21" i="2"/>
  <c r="M20" i="2"/>
  <c r="Q6" i="2" s="1"/>
  <c r="B2" i="9" s="1"/>
  <c r="M19" i="2"/>
  <c r="M24" i="2"/>
  <c r="K8" i="2"/>
  <c r="K9" i="2" s="1"/>
  <c r="M44" i="2"/>
  <c r="B17" i="8" s="1"/>
  <c r="M37" i="2"/>
  <c r="B10" i="8" s="1"/>
  <c r="M29" i="2"/>
  <c r="B2" i="8" s="1"/>
  <c r="M43" i="2"/>
  <c r="B16" i="8" s="1"/>
  <c r="M52" i="2"/>
  <c r="B25" i="8" s="1"/>
  <c r="M34" i="2"/>
  <c r="B7" i="8" s="1"/>
  <c r="M50" i="2"/>
  <c r="B23" i="8" s="1"/>
  <c r="N30" i="2"/>
  <c r="C3" i="8" s="1"/>
  <c r="M48" i="2"/>
  <c r="B21" i="8" s="1"/>
  <c r="M46" i="2"/>
  <c r="B19" i="8" s="1"/>
  <c r="M40" i="2"/>
  <c r="B13" i="8" s="1"/>
  <c r="E37" i="2"/>
  <c r="G36" i="2"/>
  <c r="C33" i="7"/>
  <c r="K12" i="2" l="1"/>
  <c r="G37" i="2"/>
  <c r="E38" i="2"/>
  <c r="C34" i="7"/>
  <c r="E39" i="2" l="1"/>
  <c r="G38" i="2"/>
  <c r="L31" i="2"/>
  <c r="N31" i="2" s="1"/>
  <c r="C35" i="7"/>
  <c r="E40" i="2" l="1"/>
  <c r="G39" i="2"/>
  <c r="C36" i="7"/>
  <c r="E41" i="2" l="1"/>
  <c r="G40" i="2"/>
  <c r="C37" i="7"/>
  <c r="E42" i="2" l="1"/>
  <c r="G41" i="2"/>
  <c r="C4" i="8"/>
  <c r="C38" i="7"/>
  <c r="E43" i="2" l="1"/>
  <c r="G42" i="2"/>
  <c r="C39" i="7"/>
  <c r="E44" i="2" l="1"/>
  <c r="G43" i="2"/>
  <c r="C40" i="7"/>
  <c r="G44" i="2" l="1"/>
  <c r="E45" i="2"/>
  <c r="C41" i="7"/>
  <c r="E46" i="2" l="1"/>
  <c r="G45" i="2"/>
  <c r="C42" i="7"/>
  <c r="G46" i="2" l="1"/>
  <c r="E47" i="2"/>
  <c r="C43" i="7"/>
  <c r="E48" i="2" l="1"/>
  <c r="G47" i="2"/>
  <c r="C44" i="7"/>
  <c r="E49" i="2" l="1"/>
  <c r="G48" i="2"/>
  <c r="C45" i="7"/>
  <c r="E50" i="2" l="1"/>
  <c r="G49" i="2"/>
  <c r="C46" i="7"/>
  <c r="G50" i="2" l="1"/>
  <c r="E51" i="2"/>
  <c r="L32" i="2"/>
  <c r="N32" i="2" s="1"/>
  <c r="C5" i="8" s="1"/>
  <c r="C47" i="7"/>
  <c r="G51" i="2" l="1"/>
  <c r="E52" i="2"/>
  <c r="C48" i="7"/>
  <c r="G52" i="2" l="1"/>
  <c r="E53" i="2"/>
  <c r="C49" i="7"/>
  <c r="E54" i="2" l="1"/>
  <c r="G53" i="2"/>
  <c r="C50" i="7"/>
  <c r="E55" i="2" l="1"/>
  <c r="G54" i="2"/>
  <c r="C51" i="7"/>
  <c r="E56" i="2" l="1"/>
  <c r="G55" i="2"/>
  <c r="C52" i="7"/>
  <c r="E57" i="2" l="1"/>
  <c r="G56" i="2"/>
  <c r="C53" i="7"/>
  <c r="E58" i="2" l="1"/>
  <c r="G57" i="2"/>
  <c r="C54" i="7"/>
  <c r="G58" i="2" l="1"/>
  <c r="E59" i="2"/>
  <c r="C55" i="7"/>
  <c r="E60" i="2" l="1"/>
  <c r="G59" i="2"/>
  <c r="C56" i="7"/>
  <c r="G60" i="2" l="1"/>
  <c r="E61" i="2"/>
  <c r="C57" i="7"/>
  <c r="E62" i="2" l="1"/>
  <c r="G61" i="2"/>
  <c r="C58" i="7"/>
  <c r="E63" i="2" l="1"/>
  <c r="G62" i="2"/>
  <c r="L33" i="2"/>
  <c r="N33" i="2" s="1"/>
  <c r="C6" i="8" s="1"/>
  <c r="C59" i="7"/>
  <c r="E64" i="2" l="1"/>
  <c r="G63" i="2"/>
  <c r="C60" i="7"/>
  <c r="E65" i="2" l="1"/>
  <c r="G64" i="2"/>
  <c r="C61" i="7"/>
  <c r="E66" i="2" l="1"/>
  <c r="G65" i="2"/>
  <c r="C62" i="7"/>
  <c r="G66" i="2" l="1"/>
  <c r="E67" i="2"/>
  <c r="C63" i="7"/>
  <c r="E68" i="2" l="1"/>
  <c r="G67" i="2"/>
  <c r="C64" i="7"/>
  <c r="G68" i="2" l="1"/>
  <c r="E69" i="2"/>
  <c r="C65" i="7"/>
  <c r="E70" i="2" l="1"/>
  <c r="G69" i="2"/>
  <c r="C66" i="7"/>
  <c r="E71" i="2" l="1"/>
  <c r="G70" i="2"/>
  <c r="C67" i="7"/>
  <c r="E72" i="2" l="1"/>
  <c r="G71" i="2"/>
  <c r="C68" i="7"/>
  <c r="E73" i="2" l="1"/>
  <c r="G72" i="2"/>
  <c r="C69" i="7"/>
  <c r="E74" i="2" l="1"/>
  <c r="G73" i="2"/>
  <c r="C70" i="7"/>
  <c r="G74" i="2" l="1"/>
  <c r="E75" i="2"/>
  <c r="L34" i="2"/>
  <c r="N34" i="2" s="1"/>
  <c r="C71" i="7"/>
  <c r="E76" i="2" l="1"/>
  <c r="G75" i="2"/>
  <c r="C72" i="7"/>
  <c r="G76" i="2" l="1"/>
  <c r="E77" i="2"/>
  <c r="C73" i="7"/>
  <c r="E78" i="2" l="1"/>
  <c r="G77" i="2"/>
  <c r="C74" i="7"/>
  <c r="C7" i="8"/>
  <c r="E79" i="2" l="1"/>
  <c r="G78" i="2"/>
  <c r="C75" i="7"/>
  <c r="E80" i="2" l="1"/>
  <c r="G79" i="2"/>
  <c r="C76" i="7"/>
  <c r="E81" i="2" l="1"/>
  <c r="G80" i="2"/>
  <c r="C77" i="7"/>
  <c r="E82" i="2" l="1"/>
  <c r="G81" i="2"/>
  <c r="C78" i="7"/>
  <c r="G82" i="2" l="1"/>
  <c r="E83" i="2"/>
  <c r="C79" i="7"/>
  <c r="E84" i="2" l="1"/>
  <c r="G83" i="2"/>
  <c r="C80" i="7"/>
  <c r="G84" i="2" l="1"/>
  <c r="E85" i="2"/>
  <c r="C81" i="7"/>
  <c r="E86" i="2" l="1"/>
  <c r="G85" i="2"/>
  <c r="C82" i="7"/>
  <c r="E87" i="2" l="1"/>
  <c r="G86" i="2"/>
  <c r="L35" i="2"/>
  <c r="N35" i="2" s="1"/>
  <c r="C83" i="7"/>
  <c r="E88" i="2" l="1"/>
  <c r="G87" i="2"/>
  <c r="C84" i="7"/>
  <c r="E89" i="2" l="1"/>
  <c r="G88" i="2"/>
  <c r="C85" i="7"/>
  <c r="E90" i="2" l="1"/>
  <c r="G89" i="2"/>
  <c r="C86" i="7"/>
  <c r="C8" i="8"/>
  <c r="G90" i="2" l="1"/>
  <c r="E91" i="2"/>
  <c r="C87" i="7"/>
  <c r="E92" i="2" l="1"/>
  <c r="G91" i="2"/>
  <c r="C88" i="7"/>
  <c r="G92" i="2" l="1"/>
  <c r="E93" i="2"/>
  <c r="C89" i="7"/>
  <c r="E94" i="2" l="1"/>
  <c r="G93" i="2"/>
  <c r="C90" i="7"/>
  <c r="E95" i="2" l="1"/>
  <c r="G94" i="2"/>
  <c r="C91" i="7"/>
  <c r="E96" i="2" l="1"/>
  <c r="G95" i="2"/>
  <c r="C92" i="7"/>
  <c r="E97" i="2" l="1"/>
  <c r="G96" i="2"/>
  <c r="C93" i="7"/>
  <c r="E98" i="2" l="1"/>
  <c r="G97" i="2"/>
  <c r="C94" i="7"/>
  <c r="G98" i="2" l="1"/>
  <c r="E99" i="2"/>
  <c r="L36" i="2"/>
  <c r="N36" i="2" s="1"/>
  <c r="C95" i="7"/>
  <c r="E100" i="2" l="1"/>
  <c r="G99" i="2"/>
  <c r="C96" i="7"/>
  <c r="G100" i="2" l="1"/>
  <c r="E101" i="2"/>
  <c r="C97" i="7"/>
  <c r="E102" i="2" l="1"/>
  <c r="G101" i="2"/>
  <c r="C98" i="7"/>
  <c r="C9" i="8"/>
  <c r="E103" i="2" l="1"/>
  <c r="G102" i="2"/>
  <c r="C99" i="7"/>
  <c r="E104" i="2" l="1"/>
  <c r="G103" i="2"/>
  <c r="C100" i="7"/>
  <c r="E105" i="2" l="1"/>
  <c r="G104" i="2"/>
  <c r="C101" i="7"/>
  <c r="E106" i="2" l="1"/>
  <c r="G105" i="2"/>
  <c r="C102" i="7"/>
  <c r="G106" i="2" l="1"/>
  <c r="E107" i="2"/>
  <c r="C103" i="7"/>
  <c r="E108" i="2" l="1"/>
  <c r="G107" i="2"/>
  <c r="C104" i="7"/>
  <c r="G108" i="2" l="1"/>
  <c r="E109" i="2"/>
  <c r="C105" i="7"/>
  <c r="E110" i="2" l="1"/>
  <c r="G109" i="2"/>
  <c r="C106" i="7"/>
  <c r="E111" i="2" l="1"/>
  <c r="G110" i="2"/>
  <c r="L37" i="2"/>
  <c r="N37" i="2" s="1"/>
  <c r="C107" i="7"/>
  <c r="E112" i="2" l="1"/>
  <c r="G111" i="2"/>
  <c r="C108" i="7"/>
  <c r="E113" i="2" l="1"/>
  <c r="G112" i="2"/>
  <c r="C109" i="7"/>
  <c r="E114" i="2" l="1"/>
  <c r="G113" i="2"/>
  <c r="C110" i="7"/>
  <c r="C10" i="8"/>
  <c r="E115" i="2" l="1"/>
  <c r="G114" i="2"/>
  <c r="C111" i="7"/>
  <c r="E116" i="2" l="1"/>
  <c r="G115" i="2"/>
  <c r="C112" i="7"/>
  <c r="E117" i="2" l="1"/>
  <c r="G116" i="2"/>
  <c r="C113" i="7"/>
  <c r="E118" i="2" l="1"/>
  <c r="G117" i="2"/>
  <c r="C114" i="7"/>
  <c r="E119" i="2" l="1"/>
  <c r="G118" i="2"/>
  <c r="C115" i="7"/>
  <c r="E120" i="2" l="1"/>
  <c r="G119" i="2"/>
  <c r="C116" i="7"/>
  <c r="E121" i="2" l="1"/>
  <c r="G120" i="2"/>
  <c r="C117" i="7"/>
  <c r="E122" i="2" l="1"/>
  <c r="G121" i="2"/>
  <c r="C118" i="7"/>
  <c r="E123" i="2" l="1"/>
  <c r="G122" i="2"/>
  <c r="L38" i="2"/>
  <c r="N38" i="2" s="1"/>
  <c r="C119" i="7"/>
  <c r="G123" i="2" l="1"/>
  <c r="E124" i="2"/>
  <c r="C120" i="7"/>
  <c r="E125" i="2" l="1"/>
  <c r="G124" i="2"/>
  <c r="C121" i="7"/>
  <c r="G125" i="2" l="1"/>
  <c r="E126" i="2"/>
  <c r="C122" i="7"/>
  <c r="C11" i="8"/>
  <c r="E127" i="2" l="1"/>
  <c r="G126" i="2"/>
  <c r="C123" i="7"/>
  <c r="G127" i="2" l="1"/>
  <c r="E128" i="2"/>
  <c r="C124" i="7"/>
  <c r="E129" i="2" l="1"/>
  <c r="G128" i="2"/>
  <c r="C125" i="7"/>
  <c r="E130" i="2" l="1"/>
  <c r="G129" i="2"/>
  <c r="C126" i="7"/>
  <c r="E131" i="2" l="1"/>
  <c r="G130" i="2"/>
  <c r="C127" i="7"/>
  <c r="E132" i="2" l="1"/>
  <c r="G131" i="2"/>
  <c r="C128" i="7"/>
  <c r="E133" i="2" l="1"/>
  <c r="G132" i="2"/>
  <c r="C129" i="7"/>
  <c r="E134" i="2" l="1"/>
  <c r="G133" i="2"/>
  <c r="C130" i="7"/>
  <c r="E135" i="2" l="1"/>
  <c r="G134" i="2"/>
  <c r="L39" i="2"/>
  <c r="N39" i="2" s="1"/>
  <c r="C131" i="7"/>
  <c r="E136" i="2" l="1"/>
  <c r="G135" i="2"/>
  <c r="C132" i="7"/>
  <c r="E137" i="2" l="1"/>
  <c r="G136" i="2"/>
  <c r="C133" i="7"/>
  <c r="E138" i="2" l="1"/>
  <c r="G137" i="2"/>
  <c r="C134" i="7"/>
  <c r="C12" i="8"/>
  <c r="E139" i="2" l="1"/>
  <c r="G138" i="2"/>
  <c r="C135" i="7"/>
  <c r="G139" i="2" l="1"/>
  <c r="E140" i="2"/>
  <c r="C136" i="7"/>
  <c r="E141" i="2" l="1"/>
  <c r="G140" i="2"/>
  <c r="C137" i="7"/>
  <c r="G141" i="2" l="1"/>
  <c r="E142" i="2"/>
  <c r="C138" i="7"/>
  <c r="E143" i="2" l="1"/>
  <c r="G142" i="2"/>
  <c r="C139" i="7"/>
  <c r="G143" i="2" l="1"/>
  <c r="E144" i="2"/>
  <c r="C140" i="7"/>
  <c r="E145" i="2" l="1"/>
  <c r="G144" i="2"/>
  <c r="C141" i="7"/>
  <c r="E146" i="2" l="1"/>
  <c r="G145" i="2"/>
  <c r="C142" i="7"/>
  <c r="E147" i="2" l="1"/>
  <c r="G146" i="2"/>
  <c r="L40" i="2"/>
  <c r="N40" i="2" s="1"/>
  <c r="C143" i="7"/>
  <c r="E148" i="2" l="1"/>
  <c r="G147" i="2"/>
  <c r="C144" i="7"/>
  <c r="E149" i="2" l="1"/>
  <c r="G148" i="2"/>
  <c r="C145" i="7"/>
  <c r="E150" i="2" l="1"/>
  <c r="G149" i="2"/>
  <c r="C146" i="7"/>
  <c r="C13" i="8"/>
  <c r="E151" i="2" l="1"/>
  <c r="G150" i="2"/>
  <c r="C147" i="7"/>
  <c r="E152" i="2" l="1"/>
  <c r="G151" i="2"/>
  <c r="C148" i="7"/>
  <c r="E153" i="2" l="1"/>
  <c r="G152" i="2"/>
  <c r="C149" i="7"/>
  <c r="E154" i="2" l="1"/>
  <c r="G153" i="2"/>
  <c r="C150" i="7"/>
  <c r="E155" i="2" l="1"/>
  <c r="G154" i="2"/>
  <c r="C151" i="7"/>
  <c r="G155" i="2" l="1"/>
  <c r="E156" i="2"/>
  <c r="C152" i="7"/>
  <c r="E157" i="2" l="1"/>
  <c r="G156" i="2"/>
  <c r="C153" i="7"/>
  <c r="G157" i="2" l="1"/>
  <c r="E158" i="2"/>
  <c r="C154" i="7"/>
  <c r="E159" i="2" l="1"/>
  <c r="G158" i="2"/>
  <c r="L41" i="2"/>
  <c r="N41" i="2" s="1"/>
  <c r="C155" i="7"/>
  <c r="G159" i="2" l="1"/>
  <c r="E160" i="2"/>
  <c r="C156" i="7"/>
  <c r="E161" i="2" l="1"/>
  <c r="G160" i="2"/>
  <c r="C157" i="7"/>
  <c r="E162" i="2" l="1"/>
  <c r="G161" i="2"/>
  <c r="C158" i="7"/>
  <c r="C14" i="8"/>
  <c r="E163" i="2" l="1"/>
  <c r="G162" i="2"/>
  <c r="C159" i="7"/>
  <c r="E164" i="2" l="1"/>
  <c r="G163" i="2"/>
  <c r="C160" i="7"/>
  <c r="E165" i="2" l="1"/>
  <c r="G164" i="2"/>
  <c r="C161" i="7"/>
  <c r="E166" i="2" l="1"/>
  <c r="G165" i="2"/>
  <c r="C162" i="7"/>
  <c r="E167" i="2" l="1"/>
  <c r="G166" i="2"/>
  <c r="C163" i="7"/>
  <c r="E168" i="2" l="1"/>
  <c r="G167" i="2"/>
  <c r="C164" i="7"/>
  <c r="E169" i="2" l="1"/>
  <c r="G168" i="2"/>
  <c r="C165" i="7"/>
  <c r="E170" i="2" l="1"/>
  <c r="G169" i="2"/>
  <c r="C166" i="7"/>
  <c r="E171" i="2" l="1"/>
  <c r="G170" i="2"/>
  <c r="L42" i="2"/>
  <c r="N42" i="2" s="1"/>
  <c r="C167" i="7"/>
  <c r="G171" i="2" l="1"/>
  <c r="E172" i="2"/>
  <c r="C168" i="7"/>
  <c r="E173" i="2" l="1"/>
  <c r="G172" i="2"/>
  <c r="C169" i="7"/>
  <c r="G173" i="2" l="1"/>
  <c r="L23" i="2"/>
  <c r="E174" i="2"/>
  <c r="C170" i="7"/>
  <c r="C15" i="8"/>
  <c r="E175" i="2" l="1"/>
  <c r="G174" i="2"/>
  <c r="C171" i="7"/>
  <c r="G175" i="2" l="1"/>
  <c r="E176" i="2"/>
  <c r="C172" i="7"/>
  <c r="E177" i="2" l="1"/>
  <c r="G176" i="2"/>
  <c r="C173" i="7"/>
  <c r="E178" i="2" l="1"/>
  <c r="G177" i="2"/>
  <c r="C174" i="7"/>
  <c r="E179" i="2" l="1"/>
  <c r="G178" i="2"/>
  <c r="C175" i="7"/>
  <c r="E180" i="2" l="1"/>
  <c r="G179" i="2"/>
  <c r="C176" i="7"/>
  <c r="E181" i="2" l="1"/>
  <c r="G180" i="2"/>
  <c r="C177" i="7"/>
  <c r="E182" i="2" l="1"/>
  <c r="G181" i="2"/>
  <c r="C178" i="7"/>
  <c r="E183" i="2" l="1"/>
  <c r="G182" i="2"/>
  <c r="L43" i="2"/>
  <c r="N43" i="2" s="1"/>
  <c r="C179" i="7"/>
  <c r="E184" i="2" l="1"/>
  <c r="G183" i="2"/>
  <c r="C180" i="7"/>
  <c r="E185" i="2" l="1"/>
  <c r="G184" i="2"/>
  <c r="C181" i="7"/>
  <c r="E186" i="2" l="1"/>
  <c r="G185" i="2"/>
  <c r="C182" i="7"/>
  <c r="C16" i="8"/>
  <c r="E187" i="2" l="1"/>
  <c r="G186" i="2"/>
  <c r="C183" i="7"/>
  <c r="G187" i="2" l="1"/>
  <c r="E188" i="2"/>
  <c r="C184" i="7"/>
  <c r="E189" i="2" l="1"/>
  <c r="G188" i="2"/>
  <c r="C185" i="7"/>
  <c r="G189" i="2" l="1"/>
  <c r="E190" i="2"/>
  <c r="C186" i="7"/>
  <c r="E191" i="2" l="1"/>
  <c r="G190" i="2"/>
  <c r="C187" i="7"/>
  <c r="G191" i="2" l="1"/>
  <c r="E192" i="2"/>
  <c r="C188" i="7"/>
  <c r="E193" i="2" l="1"/>
  <c r="G192" i="2"/>
  <c r="C189" i="7"/>
  <c r="E194" i="2" l="1"/>
  <c r="G193" i="2"/>
  <c r="C190" i="7"/>
  <c r="E195" i="2" l="1"/>
  <c r="G194" i="2"/>
  <c r="L44" i="2"/>
  <c r="N44" i="2" s="1"/>
  <c r="C191" i="7"/>
  <c r="E196" i="2" l="1"/>
  <c r="G195" i="2"/>
  <c r="C192" i="7"/>
  <c r="E197" i="2" l="1"/>
  <c r="G196" i="2"/>
  <c r="C193" i="7"/>
  <c r="E198" i="2" l="1"/>
  <c r="G197" i="2"/>
  <c r="C194" i="7"/>
  <c r="C17" i="8"/>
  <c r="E199" i="2" l="1"/>
  <c r="G198" i="2"/>
  <c r="C195" i="7"/>
  <c r="E200" i="2" l="1"/>
  <c r="G199" i="2"/>
  <c r="C196" i="7"/>
  <c r="E201" i="2" l="1"/>
  <c r="G200" i="2"/>
  <c r="C197" i="7"/>
  <c r="E202" i="2" l="1"/>
  <c r="G201" i="2"/>
  <c r="C198" i="7"/>
  <c r="E203" i="2" l="1"/>
  <c r="G202" i="2"/>
  <c r="C199" i="7"/>
  <c r="G203" i="2" l="1"/>
  <c r="E204" i="2"/>
  <c r="C200" i="7"/>
  <c r="E205" i="2" l="1"/>
  <c r="G204" i="2"/>
  <c r="C201" i="7"/>
  <c r="G205" i="2" l="1"/>
  <c r="E206" i="2"/>
  <c r="C202" i="7"/>
  <c r="E207" i="2" l="1"/>
  <c r="G206" i="2"/>
  <c r="L45" i="2"/>
  <c r="N45" i="2" s="1"/>
  <c r="C203" i="7"/>
  <c r="G207" i="2" l="1"/>
  <c r="E208" i="2"/>
  <c r="C204" i="7"/>
  <c r="E209" i="2" l="1"/>
  <c r="G208" i="2"/>
  <c r="C205" i="7"/>
  <c r="E210" i="2" l="1"/>
  <c r="G209" i="2"/>
  <c r="C206" i="7"/>
  <c r="C18" i="8"/>
  <c r="E211" i="2" l="1"/>
  <c r="G210" i="2"/>
  <c r="C207" i="7"/>
  <c r="E212" i="2" l="1"/>
  <c r="G211" i="2"/>
  <c r="C208" i="7"/>
  <c r="E213" i="2" l="1"/>
  <c r="G212" i="2"/>
  <c r="C209" i="7"/>
  <c r="E214" i="2" l="1"/>
  <c r="G213" i="2"/>
  <c r="C210" i="7"/>
  <c r="E215" i="2" l="1"/>
  <c r="G214" i="2"/>
  <c r="C211" i="7"/>
  <c r="E216" i="2" l="1"/>
  <c r="G215" i="2"/>
  <c r="C212" i="7"/>
  <c r="E217" i="2" l="1"/>
  <c r="G216" i="2"/>
  <c r="C213" i="7"/>
  <c r="E218" i="2" l="1"/>
  <c r="G217" i="2"/>
  <c r="C214" i="7"/>
  <c r="E219" i="2" l="1"/>
  <c r="G218" i="2"/>
  <c r="L46" i="2"/>
  <c r="N46" i="2" s="1"/>
  <c r="C215" i="7"/>
  <c r="G219" i="2" l="1"/>
  <c r="E220" i="2"/>
  <c r="C216" i="7"/>
  <c r="E221" i="2" l="1"/>
  <c r="G220" i="2"/>
  <c r="C217" i="7"/>
  <c r="G221" i="2" l="1"/>
  <c r="E222" i="2"/>
  <c r="C218" i="7"/>
  <c r="C19" i="8"/>
  <c r="E223" i="2" l="1"/>
  <c r="G222" i="2"/>
  <c r="C219" i="7"/>
  <c r="G223" i="2" l="1"/>
  <c r="E224" i="2"/>
  <c r="C220" i="7"/>
  <c r="E225" i="2" l="1"/>
  <c r="G224" i="2"/>
  <c r="C221" i="7"/>
  <c r="E226" i="2" l="1"/>
  <c r="G225" i="2"/>
  <c r="C222" i="7"/>
  <c r="E227" i="2" l="1"/>
  <c r="G226" i="2"/>
  <c r="C223" i="7"/>
  <c r="E228" i="2" l="1"/>
  <c r="G227" i="2"/>
  <c r="C224" i="7"/>
  <c r="E229" i="2" l="1"/>
  <c r="G228" i="2"/>
  <c r="C225" i="7"/>
  <c r="E230" i="2" l="1"/>
  <c r="G229" i="2"/>
  <c r="C226" i="7"/>
  <c r="E231" i="2" l="1"/>
  <c r="G230" i="2"/>
  <c r="L47" i="2"/>
  <c r="N47" i="2" s="1"/>
  <c r="C227" i="7"/>
  <c r="E232" i="2" l="1"/>
  <c r="G231" i="2"/>
  <c r="C228" i="7"/>
  <c r="E233" i="2" l="1"/>
  <c r="G232" i="2"/>
  <c r="C229" i="7"/>
  <c r="E234" i="2" l="1"/>
  <c r="G233" i="2"/>
  <c r="L22" i="2"/>
  <c r="C230" i="7"/>
  <c r="C20" i="8"/>
  <c r="E235" i="2" l="1"/>
  <c r="G234" i="2"/>
  <c r="C231" i="7"/>
  <c r="G235" i="2" l="1"/>
  <c r="E236" i="2"/>
  <c r="C232" i="7"/>
  <c r="E237" i="2" l="1"/>
  <c r="G236" i="2"/>
  <c r="C233" i="7"/>
  <c r="G237" i="2" l="1"/>
  <c r="E238" i="2"/>
  <c r="C234" i="7"/>
  <c r="E239" i="2" l="1"/>
  <c r="G238" i="2"/>
  <c r="C235" i="7"/>
  <c r="G239" i="2" l="1"/>
  <c r="E240" i="2"/>
  <c r="C236" i="7"/>
  <c r="E241" i="2" l="1"/>
  <c r="G240" i="2"/>
  <c r="C237" i="7"/>
  <c r="E242" i="2" l="1"/>
  <c r="G241" i="2"/>
  <c r="C238" i="7"/>
  <c r="E243" i="2" l="1"/>
  <c r="G242" i="2"/>
  <c r="L48" i="2"/>
  <c r="N48" i="2" s="1"/>
  <c r="C239" i="7"/>
  <c r="E244" i="2" l="1"/>
  <c r="G243" i="2"/>
  <c r="C240" i="7"/>
  <c r="E245" i="2" l="1"/>
  <c r="G244" i="2"/>
  <c r="C241" i="7"/>
  <c r="E246" i="2" l="1"/>
  <c r="G245" i="2"/>
  <c r="C242" i="7"/>
  <c r="C21" i="8"/>
  <c r="E247" i="2" l="1"/>
  <c r="G246" i="2"/>
  <c r="C243" i="7"/>
  <c r="E248" i="2" l="1"/>
  <c r="G247" i="2"/>
  <c r="C244" i="7"/>
  <c r="E249" i="2" l="1"/>
  <c r="G248" i="2"/>
  <c r="C245" i="7"/>
  <c r="E250" i="2" l="1"/>
  <c r="G249" i="2"/>
  <c r="C246" i="7"/>
  <c r="E251" i="2" l="1"/>
  <c r="G250" i="2"/>
  <c r="C247" i="7"/>
  <c r="G251" i="2" l="1"/>
  <c r="E252" i="2"/>
  <c r="C248" i="7"/>
  <c r="E253" i="2" l="1"/>
  <c r="G252" i="2"/>
  <c r="C249" i="7"/>
  <c r="G253" i="2" l="1"/>
  <c r="E254" i="2"/>
  <c r="C250" i="7"/>
  <c r="E255" i="2" l="1"/>
  <c r="G254" i="2"/>
  <c r="L49" i="2"/>
  <c r="N49" i="2" s="1"/>
  <c r="C251" i="7"/>
  <c r="E256" i="2" l="1"/>
  <c r="G255" i="2"/>
  <c r="C252" i="7"/>
  <c r="E257" i="2" l="1"/>
  <c r="G256" i="2"/>
  <c r="C253" i="7"/>
  <c r="E258" i="2" l="1"/>
  <c r="G257" i="2"/>
  <c r="L21" i="2"/>
  <c r="C254" i="7"/>
  <c r="C22" i="8"/>
  <c r="E259" i="2" l="1"/>
  <c r="G258" i="2"/>
  <c r="C255" i="7"/>
  <c r="G259" i="2" l="1"/>
  <c r="E260" i="2"/>
  <c r="C256" i="7"/>
  <c r="E261" i="2" l="1"/>
  <c r="G260" i="2"/>
  <c r="C257" i="7"/>
  <c r="G261" i="2" l="1"/>
  <c r="E262" i="2"/>
  <c r="C258" i="7"/>
  <c r="G262" i="2" l="1"/>
  <c r="E263" i="2"/>
  <c r="C259" i="7"/>
  <c r="E264" i="2" l="1"/>
  <c r="G263" i="2"/>
  <c r="C260" i="7"/>
  <c r="G264" i="2" l="1"/>
  <c r="E265" i="2"/>
  <c r="C261" i="7"/>
  <c r="E266" i="2" l="1"/>
  <c r="G265" i="2"/>
  <c r="C262" i="7"/>
  <c r="E267" i="2" l="1"/>
  <c r="G266" i="2"/>
  <c r="L50" i="2"/>
  <c r="N50" i="2" s="1"/>
  <c r="C263" i="7"/>
  <c r="G267" i="2" l="1"/>
  <c r="E268" i="2"/>
  <c r="C264" i="7"/>
  <c r="E269" i="2" l="1"/>
  <c r="G268" i="2"/>
  <c r="C265" i="7"/>
  <c r="G269" i="2" l="1"/>
  <c r="E270" i="2"/>
  <c r="C266" i="7"/>
  <c r="C23" i="8"/>
  <c r="G270" i="2" l="1"/>
  <c r="E271" i="2"/>
  <c r="C267" i="7"/>
  <c r="E272" i="2" l="1"/>
  <c r="G271" i="2"/>
  <c r="C268" i="7"/>
  <c r="G272" i="2" l="1"/>
  <c r="E273" i="2"/>
  <c r="C269" i="7"/>
  <c r="E274" i="2" l="1"/>
  <c r="G273" i="2"/>
  <c r="C270" i="7"/>
  <c r="E275" i="2" l="1"/>
  <c r="G274" i="2"/>
  <c r="C271" i="7"/>
  <c r="G275" i="2" l="1"/>
  <c r="E276" i="2"/>
  <c r="C272" i="7"/>
  <c r="E277" i="2" l="1"/>
  <c r="G276" i="2"/>
  <c r="C273" i="7"/>
  <c r="G277" i="2" l="1"/>
  <c r="E278" i="2"/>
  <c r="C274" i="7"/>
  <c r="G278" i="2" l="1"/>
  <c r="E279" i="2"/>
  <c r="L51" i="2"/>
  <c r="N51" i="2" s="1"/>
  <c r="C275" i="7"/>
  <c r="E280" i="2" l="1"/>
  <c r="G279" i="2"/>
  <c r="C279" i="7"/>
  <c r="C276" i="7"/>
  <c r="G280" i="2" l="1"/>
  <c r="E281" i="2"/>
  <c r="C280" i="7"/>
  <c r="C277" i="7"/>
  <c r="E282" i="2" l="1"/>
  <c r="G281" i="2"/>
  <c r="L20" i="2"/>
  <c r="C281" i="7"/>
  <c r="C278" i="7"/>
  <c r="C24" i="8"/>
  <c r="E283" i="2" l="1"/>
  <c r="G282" i="2"/>
  <c r="C282" i="7"/>
  <c r="F3" i="9"/>
  <c r="G283" i="2" l="1"/>
  <c r="E284" i="2"/>
  <c r="C283" i="7"/>
  <c r="C7" i="9"/>
  <c r="C3" i="9"/>
  <c r="E285" i="2" l="1"/>
  <c r="G284" i="2"/>
  <c r="C284" i="7"/>
  <c r="G285" i="2" l="1"/>
  <c r="E286" i="2"/>
  <c r="C285" i="7"/>
  <c r="G286" i="2" l="1"/>
  <c r="E287" i="2"/>
  <c r="C286" i="7"/>
  <c r="E288" i="2" l="1"/>
  <c r="G287" i="2"/>
  <c r="C287" i="7"/>
  <c r="G288" i="2" l="1"/>
  <c r="E289" i="2"/>
  <c r="C288" i="7"/>
  <c r="E290" i="2" l="1"/>
  <c r="C289" i="7"/>
  <c r="G289" i="2"/>
  <c r="E291" i="2" l="1"/>
  <c r="C290" i="7"/>
  <c r="G290" i="2"/>
  <c r="L52" i="2"/>
  <c r="N52" i="2" s="1"/>
  <c r="C25" i="8" s="1"/>
  <c r="L19" i="2"/>
  <c r="G291" i="2" l="1"/>
  <c r="E292" i="2"/>
  <c r="E293" i="2" l="1"/>
  <c r="G292" i="2"/>
  <c r="G293" i="2" l="1"/>
  <c r="L15" i="2" s="1"/>
  <c r="L25" i="2"/>
  <c r="L53" i="2"/>
  <c r="N53" i="2" s="1"/>
  <c r="N22" i="2" l="1"/>
  <c r="N21" i="2"/>
  <c r="N20" i="2"/>
  <c r="Q7" i="2" s="1"/>
  <c r="N19" i="2"/>
  <c r="N23" i="2"/>
  <c r="L8" i="2"/>
  <c r="L9" i="2" s="1"/>
  <c r="N24" i="2"/>
  <c r="L12" i="2" l="1"/>
  <c r="K10" i="2"/>
  <c r="B2" i="10" s="1"/>
  <c r="Q11" i="2"/>
  <c r="B7" i="9" s="1"/>
  <c r="B3" i="9"/>
</calcChain>
</file>

<file path=xl/sharedStrings.xml><?xml version="1.0" encoding="utf-8"?>
<sst xmlns="http://schemas.openxmlformats.org/spreadsheetml/2006/main" count="187" uniqueCount="87">
  <si>
    <t>HYPOTHETICAL GROWTH OF $10,000</t>
  </si>
  <si>
    <t>Rolling 36mos</t>
  </si>
  <si>
    <t>TICKER</t>
  </si>
  <si>
    <t>MBXIX</t>
  </si>
  <si>
    <t>SP500TR</t>
  </si>
  <si>
    <t>FUND#</t>
  </si>
  <si>
    <t>1573I</t>
  </si>
  <si>
    <t>SP50050070TR</t>
  </si>
  <si>
    <t>INCEPTION</t>
  </si>
  <si>
    <t>Cumulative</t>
  </si>
  <si>
    <t>Annualized</t>
  </si>
  <si>
    <t>Benchmark</t>
  </si>
  <si>
    <t>Number of 36-Month Periods</t>
  </si>
  <si>
    <t>Average 36-Month Annualized Return</t>
  </si>
  <si>
    <t>Best 36-Month Annualized Return</t>
  </si>
  <si>
    <t>Worst 36-Month Annualized Return</t>
  </si>
  <si>
    <t>Standard Deviation of 36-Month Periods</t>
  </si>
  <si>
    <t>Profitable Periods (%)</t>
  </si>
  <si>
    <t>Average Profitable Period Return (Annualized)</t>
  </si>
  <si>
    <t>Unprofitable Periods (%)</t>
  </si>
  <si>
    <t>Average Unprofitable Period Return (Annualized)</t>
  </si>
  <si>
    <t>Ann. Inception</t>
  </si>
  <si>
    <t>Cumulative Return</t>
  </si>
  <si>
    <t>Standard Deviation:</t>
  </si>
  <si>
    <t>Months:</t>
  </si>
  <si>
    <t>Risk Free Rate:</t>
  </si>
  <si>
    <t>DD</t>
  </si>
  <si>
    <t>% Market Return</t>
  </si>
  <si>
    <t>S&amp;P 500  TR</t>
  </si>
  <si>
    <t>% Return</t>
  </si>
  <si>
    <t>Date</t>
  </si>
  <si>
    <t>YTD</t>
  </si>
  <si>
    <t>1Yr</t>
  </si>
  <si>
    <t>CURRENT</t>
  </si>
  <si>
    <t>3yrs</t>
  </si>
  <si>
    <t>5YRS</t>
  </si>
  <si>
    <t>10YRS</t>
  </si>
  <si>
    <t>Incep</t>
  </si>
  <si>
    <t>Current</t>
  </si>
  <si>
    <t>Share Class/Benchmark</t>
  </si>
  <si>
    <t>1 Year</t>
  </si>
  <si>
    <t>3 Years</t>
  </si>
  <si>
    <t>5 Years</t>
  </si>
  <si>
    <t>Since Inception*</t>
  </si>
  <si>
    <t>Class I</t>
  </si>
  <si>
    <t>S&amp;P 500 TR Index</t>
  </si>
  <si>
    <t>ML 3 Month T-Bill Index</t>
  </si>
  <si>
    <t>Class A</t>
  </si>
  <si>
    <t>n/a</t>
  </si>
  <si>
    <t>Class C</t>
  </si>
  <si>
    <t>Class A w/ Sales Charge</t>
  </si>
  <si>
    <t>10 Years</t>
  </si>
  <si>
    <t>Confirms with Gemini</t>
  </si>
  <si>
    <t>Rolling 12mos</t>
  </si>
  <si>
    <t>Number of 12-Month Periods</t>
  </si>
  <si>
    <t>Average 12-Month Annualized Return</t>
  </si>
  <si>
    <t>Best 12-Month Annualized Return</t>
  </si>
  <si>
    <t>Worst 12-Month Annualized Return</t>
  </si>
  <si>
    <t>Standard Deviation of 12-Month Periods</t>
  </si>
  <si>
    <t>S&amp;P 500 TR</t>
  </si>
  <si>
    <t>Number of 5-Year Periods</t>
  </si>
  <si>
    <t>Average 5-Year Annualized Return</t>
  </si>
  <si>
    <t>Best 5-Year Annualized Return</t>
  </si>
  <si>
    <t>Worst 5-Year Annualized Return</t>
  </si>
  <si>
    <t>Standard Deviation of 5-Year Periods</t>
  </si>
  <si>
    <t>Number of 10-Year Periods</t>
  </si>
  <si>
    <t>Average 10-Year Annualized Return</t>
  </si>
  <si>
    <t>Best 10-Year Annualized Return</t>
  </si>
  <si>
    <t>Worst 10-Year Annualized Return</t>
  </si>
  <si>
    <t>Standard Deviation of 10-Year Periods</t>
  </si>
  <si>
    <t>Rolling 60mos</t>
  </si>
  <si>
    <t>Rolling 120mos</t>
  </si>
  <si>
    <t>Year</t>
  </si>
  <si>
    <t>ID</t>
  </si>
  <si>
    <t>Label</t>
  </si>
  <si>
    <t>Value</t>
  </si>
  <si>
    <t>Beta:</t>
  </si>
  <si>
    <t>Alpha:</t>
  </si>
  <si>
    <t>R-squared:</t>
  </si>
  <si>
    <t>Sharpe Ratio:</t>
  </si>
  <si>
    <t># positive months</t>
  </si>
  <si>
    <t>% positive months</t>
  </si>
  <si>
    <t>max DD</t>
  </si>
  <si>
    <t>Alpha</t>
  </si>
  <si>
    <t>Beta</t>
  </si>
  <si>
    <t>R-Squared</t>
  </si>
  <si>
    <t>2021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</si>
</sst>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m/dd/yy;@"/>
    <numFmt numFmtId="167" formatCode="&quot;$&quot;#,##0"/>
    <numFmt numFmtId="168" formatCode="_-* #,##0_-;\-* #,##0_-;_-* &quot;-&quot;??_-;_-@_-"/>
    <numFmt numFmtId="169" formatCode="_(* #,##0_);_(* \(#,##0\);_(* &quot;-&quot;??_);_(@_)"/>
    <numFmt numFmtId="170" formatCode="0.0%"/>
    <numFmt numFmtId="171" formatCode="[$-10409]#,##0.00;\(#,##0.00\)"/>
    <numFmt numFmtId="172" formatCode="0.000"/>
    <numFmt numFmtId="173" formatCode="0.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2"/>
      <color theme="5" tint="-0.249977111117893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1"/>
      <color theme="1"/>
      <name val="Arial Narrow"/>
      <family val="2"/>
    </font>
    <font>
      <b/>
      <sz val="8"/>
      <name val="Arial Narrow"/>
      <family val="2"/>
    </font>
    <font>
      <b/>
      <i/>
      <sz val="6"/>
      <name val="Arial Narrow"/>
      <family val="2"/>
    </font>
    <font>
      <sz val="7"/>
      <color theme="1"/>
      <name val="Arial Narrow"/>
      <family val="2"/>
    </font>
    <font>
      <sz val="9"/>
      <color rgb="FF000000"/>
      <name val="Univers LT Std 47 Cn Lt"/>
      <family val="2"/>
    </font>
    <font>
      <b/>
      <sz val="10"/>
      <color rgb="FFFF0000"/>
      <name val="Arial Narrow"/>
      <family val="2"/>
    </font>
    <font>
      <sz val="9"/>
      <color rgb="FF000000"/>
      <name val="Univers LT Std 57 Cn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color rgb="FF000000"/>
      <name val="Roboto Condensed"/>
    </font>
    <font>
      <sz val="9"/>
      <color rgb="FF000000"/>
      <name val="Roboto Condensed"/>
    </font>
    <font>
      <sz val="9"/>
      <color rgb="FF000000"/>
      <name val="Roboto Condensed Light"/>
    </font>
    <font>
      <sz val="7"/>
      <color rgb="FF000000"/>
      <name val="Univers LT Std 47 Cn Lt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rgb="FF002060"/>
      </top>
      <bottom style="hair">
        <color rgb="FF002060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medium">
        <color indexed="64"/>
      </top>
      <bottom style="thin">
        <color rgb="FFD9D9D9"/>
      </bottom>
      <diagonal/>
    </border>
    <border>
      <left/>
      <right style="medium">
        <color indexed="64"/>
      </right>
      <top style="medium">
        <color indexed="64"/>
      </top>
      <bottom style="thin">
        <color rgb="FFD9D9D9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/>
      <right style="medium">
        <color indexed="64"/>
      </right>
      <top style="thin">
        <color rgb="FFD9D9D9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/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0" fontId="6" fillId="3" borderId="5" xfId="3" applyNumberFormat="1" applyFont="1" applyFill="1" applyBorder="1" applyAlignment="1">
      <alignment horizontal="center" vertical="center"/>
    </xf>
    <xf numFmtId="10" fontId="6" fillId="4" borderId="4" xfId="3" applyNumberFormat="1" applyFont="1" applyFill="1" applyBorder="1" applyAlignment="1">
      <alignment horizontal="center" vertical="center"/>
    </xf>
    <xf numFmtId="10" fontId="6" fillId="3" borderId="6" xfId="3" applyNumberFormat="1" applyFont="1" applyFill="1" applyBorder="1" applyAlignment="1">
      <alignment horizontal="center" vertical="center"/>
    </xf>
    <xf numFmtId="10" fontId="6" fillId="4" borderId="7" xfId="3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10" fontId="9" fillId="2" borderId="11" xfId="3" applyNumberFormat="1" applyFont="1" applyFill="1" applyBorder="1" applyAlignment="1">
      <alignment horizontal="center" vertical="center" wrapText="1"/>
    </xf>
    <xf numFmtId="10" fontId="9" fillId="2" borderId="10" xfId="3" applyNumberFormat="1" applyFont="1" applyFill="1" applyBorder="1" applyAlignment="1">
      <alignment horizontal="center" vertical="center" wrapText="1"/>
    </xf>
    <xf numFmtId="10" fontId="9" fillId="2" borderId="12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19" xfId="0" applyFont="1" applyFill="1" applyBorder="1" applyAlignment="1">
      <alignment vertical="center"/>
    </xf>
    <xf numFmtId="10" fontId="10" fillId="0" borderId="22" xfId="3" applyNumberFormat="1" applyFont="1" applyBorder="1" applyAlignment="1">
      <alignment horizontal="center" vertical="center"/>
    </xf>
    <xf numFmtId="10" fontId="10" fillId="0" borderId="21" xfId="3" applyNumberFormat="1" applyFont="1" applyBorder="1" applyAlignment="1">
      <alignment horizontal="center" vertical="center"/>
    </xf>
    <xf numFmtId="10" fontId="10" fillId="0" borderId="23" xfId="3" applyNumberFormat="1" applyFont="1" applyBorder="1" applyAlignment="1">
      <alignment horizontal="center" vertical="center"/>
    </xf>
    <xf numFmtId="167" fontId="10" fillId="0" borderId="24" xfId="2" applyNumberFormat="1" applyFont="1" applyBorder="1" applyAlignment="1">
      <alignment horizontal="center" vertical="center"/>
    </xf>
    <xf numFmtId="14" fontId="2" fillId="0" borderId="2" xfId="0" applyNumberFormat="1" applyFont="1" applyBorder="1"/>
    <xf numFmtId="10" fontId="10" fillId="0" borderId="22" xfId="3" applyNumberFormat="1" applyFont="1" applyBorder="1" applyAlignment="1">
      <alignment horizontal="center"/>
    </xf>
    <xf numFmtId="10" fontId="10" fillId="0" borderId="21" xfId="3" applyNumberFormat="1" applyFont="1" applyBorder="1" applyAlignment="1">
      <alignment horizontal="center"/>
    </xf>
    <xf numFmtId="10" fontId="10" fillId="0" borderId="23" xfId="3" applyNumberFormat="1" applyFont="1" applyBorder="1" applyAlignment="1">
      <alignment horizontal="center"/>
    </xf>
    <xf numFmtId="167" fontId="10" fillId="0" borderId="24" xfId="2" applyNumberFormat="1" applyFont="1" applyBorder="1" applyAlignment="1">
      <alignment horizontal="center"/>
    </xf>
    <xf numFmtId="0" fontId="4" fillId="0" borderId="25" xfId="0" applyFont="1" applyBorder="1"/>
    <xf numFmtId="167" fontId="10" fillId="0" borderId="11" xfId="2" applyNumberFormat="1" applyFont="1" applyBorder="1" applyAlignment="1">
      <alignment horizontal="center"/>
    </xf>
    <xf numFmtId="10" fontId="10" fillId="0" borderId="11" xfId="3" applyNumberFormat="1" applyFont="1" applyBorder="1" applyAlignment="1">
      <alignment horizontal="center"/>
    </xf>
    <xf numFmtId="10" fontId="10" fillId="0" borderId="26" xfId="3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0" fontId="4" fillId="0" borderId="0" xfId="3" applyNumberFormat="1" applyFont="1"/>
    <xf numFmtId="0" fontId="9" fillId="2" borderId="26" xfId="0" applyFont="1" applyFill="1" applyBorder="1" applyAlignment="1">
      <alignment horizontal="center" vertical="center" wrapText="1"/>
    </xf>
    <xf numFmtId="10" fontId="10" fillId="0" borderId="24" xfId="3" applyNumberFormat="1" applyFont="1" applyBorder="1" applyAlignment="1">
      <alignment horizontal="center"/>
    </xf>
    <xf numFmtId="10" fontId="13" fillId="0" borderId="45" xfId="0" applyNumberFormat="1" applyFont="1" applyBorder="1" applyAlignment="1">
      <alignment horizontal="center" wrapText="1" readingOrder="1"/>
    </xf>
    <xf numFmtId="9" fontId="13" fillId="0" borderId="45" xfId="0" applyNumberFormat="1" applyFont="1" applyBorder="1" applyAlignment="1">
      <alignment horizontal="center" wrapText="1" readingOrder="1"/>
    </xf>
    <xf numFmtId="0" fontId="13" fillId="0" borderId="46" xfId="0" applyFont="1" applyBorder="1" applyAlignment="1">
      <alignment horizontal="center" wrapText="1" readingOrder="1"/>
    </xf>
    <xf numFmtId="0" fontId="11" fillId="0" borderId="47" xfId="0" applyFont="1" applyBorder="1" applyAlignment="1">
      <alignment horizontal="center" wrapText="1" readingOrder="1"/>
    </xf>
    <xf numFmtId="10" fontId="11" fillId="0" borderId="48" xfId="0" applyNumberFormat="1" applyFont="1" applyBorder="1" applyAlignment="1">
      <alignment horizontal="center" wrapText="1" readingOrder="1"/>
    </xf>
    <xf numFmtId="9" fontId="11" fillId="0" borderId="48" xfId="0" applyNumberFormat="1" applyFont="1" applyBorder="1" applyAlignment="1">
      <alignment horizontal="center" wrapText="1" readingOrder="1"/>
    </xf>
    <xf numFmtId="10" fontId="13" fillId="0" borderId="49" xfId="0" applyNumberFormat="1" applyFont="1" applyBorder="1" applyAlignment="1">
      <alignment horizontal="center" wrapText="1" readingOrder="1"/>
    </xf>
    <xf numFmtId="10" fontId="11" fillId="0" borderId="50" xfId="0" applyNumberFormat="1" applyFont="1" applyBorder="1" applyAlignment="1">
      <alignment horizontal="center" wrapText="1" readingOrder="1"/>
    </xf>
    <xf numFmtId="14" fontId="14" fillId="0" borderId="0" xfId="0" applyNumberFormat="1" applyFont="1"/>
    <xf numFmtId="168" fontId="14" fillId="0" borderId="0" xfId="1" applyNumberFormat="1" applyFont="1"/>
    <xf numFmtId="0" fontId="15" fillId="0" borderId="0" xfId="0" applyFont="1"/>
    <xf numFmtId="0" fontId="15" fillId="7" borderId="31" xfId="0" applyFont="1" applyFill="1" applyBorder="1"/>
    <xf numFmtId="0" fontId="16" fillId="0" borderId="0" xfId="0" applyFont="1" applyAlignment="1">
      <alignment horizontal="center"/>
    </xf>
    <xf numFmtId="43" fontId="15" fillId="0" borderId="0" xfId="0" applyNumberFormat="1" applyFont="1" applyAlignment="1">
      <alignment horizontal="center"/>
    </xf>
    <xf numFmtId="169" fontId="15" fillId="0" borderId="0" xfId="0" applyNumberFormat="1" applyFont="1" applyAlignment="1">
      <alignment horizontal="center"/>
    </xf>
    <xf numFmtId="0" fontId="18" fillId="0" borderId="38" xfId="0" applyFont="1" applyBorder="1" applyAlignment="1">
      <alignment horizontal="left" vertical="center" readingOrder="1"/>
    </xf>
    <xf numFmtId="0" fontId="18" fillId="0" borderId="38" xfId="0" applyFont="1" applyBorder="1" applyAlignment="1">
      <alignment horizontal="center" readingOrder="1"/>
    </xf>
    <xf numFmtId="0" fontId="19" fillId="0" borderId="39" xfId="0" applyFont="1" applyBorder="1" applyAlignment="1">
      <alignment horizontal="left" vertical="center" readingOrder="1"/>
    </xf>
    <xf numFmtId="0" fontId="20" fillId="0" borderId="40" xfId="0" applyFont="1" applyBorder="1" applyAlignment="1">
      <alignment horizontal="left" vertical="center" readingOrder="1"/>
    </xf>
    <xf numFmtId="0" fontId="20" fillId="8" borderId="41" xfId="0" applyFont="1" applyFill="1" applyBorder="1" applyAlignment="1">
      <alignment horizontal="left" vertical="center" readingOrder="1"/>
    </xf>
    <xf numFmtId="0" fontId="19" fillId="8" borderId="42" xfId="0" applyFont="1" applyFill="1" applyBorder="1" applyAlignment="1">
      <alignment horizontal="left" vertical="center" readingOrder="1"/>
    </xf>
    <xf numFmtId="2" fontId="21" fillId="8" borderId="42" xfId="0" applyNumberFormat="1" applyFont="1" applyFill="1" applyBorder="1" applyAlignment="1">
      <alignment horizontal="center" vertical="center" readingOrder="1"/>
    </xf>
    <xf numFmtId="0" fontId="19" fillId="8" borderId="40" xfId="0" applyFont="1" applyFill="1" applyBorder="1" applyAlignment="1">
      <alignment horizontal="left" vertical="center" readingOrder="1"/>
    </xf>
    <xf numFmtId="2" fontId="21" fillId="8" borderId="40" xfId="0" applyNumberFormat="1" applyFont="1" applyFill="1" applyBorder="1" applyAlignment="1">
      <alignment horizontal="center" vertical="center" readingOrder="1"/>
    </xf>
    <xf numFmtId="2" fontId="21" fillId="0" borderId="40" xfId="0" applyNumberFormat="1" applyFont="1" applyBorder="1" applyAlignment="1">
      <alignment horizontal="center" vertical="center" readingOrder="1"/>
    </xf>
    <xf numFmtId="0" fontId="20" fillId="8" borderId="43" xfId="0" applyFont="1" applyFill="1" applyBorder="1" applyAlignment="1">
      <alignment horizontal="left" vertical="center" readingOrder="1"/>
    </xf>
    <xf numFmtId="0" fontId="19" fillId="8" borderId="44" xfId="0" applyFont="1" applyFill="1" applyBorder="1" applyAlignment="1">
      <alignment horizontal="left" readingOrder="1"/>
    </xf>
    <xf numFmtId="2" fontId="21" fillId="8" borderId="44" xfId="0" applyNumberFormat="1" applyFont="1" applyFill="1" applyBorder="1" applyAlignment="1">
      <alignment horizontal="center" vertical="center" readingOrder="1"/>
    </xf>
    <xf numFmtId="0" fontId="16" fillId="0" borderId="31" xfId="0" applyFont="1" applyBorder="1" applyAlignment="1">
      <alignment horizontal="center"/>
    </xf>
    <xf numFmtId="43" fontId="22" fillId="6" borderId="35" xfId="0" applyNumberFormat="1" applyFont="1" applyFill="1" applyBorder="1" applyAlignment="1">
      <alignment horizontal="center" wrapText="1"/>
    </xf>
    <xf numFmtId="169" fontId="15" fillId="0" borderId="37" xfId="0" applyNumberFormat="1" applyFont="1" applyBorder="1" applyAlignment="1">
      <alignment horizontal="center" vertical="center"/>
    </xf>
    <xf numFmtId="169" fontId="15" fillId="0" borderId="36" xfId="0" applyNumberFormat="1" applyFont="1" applyBorder="1" applyAlignment="1">
      <alignment horizontal="center" vertical="center"/>
    </xf>
    <xf numFmtId="0" fontId="16" fillId="0" borderId="27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10" fontId="15" fillId="0" borderId="31" xfId="3" applyNumberFormat="1" applyFont="1" applyBorder="1" applyAlignment="1">
      <alignment horizontal="center"/>
    </xf>
    <xf numFmtId="10" fontId="15" fillId="0" borderId="34" xfId="3" applyNumberFormat="1" applyFont="1" applyBorder="1" applyAlignment="1">
      <alignment horizontal="center"/>
    </xf>
    <xf numFmtId="10" fontId="15" fillId="0" borderId="27" xfId="3" applyNumberFormat="1" applyFont="1" applyBorder="1" applyAlignment="1">
      <alignment horizontal="center"/>
    </xf>
    <xf numFmtId="10" fontId="15" fillId="0" borderId="28" xfId="3" applyNumberFormat="1" applyFont="1" applyBorder="1" applyAlignment="1">
      <alignment horizontal="center"/>
    </xf>
    <xf numFmtId="10" fontId="15" fillId="5" borderId="28" xfId="3" applyNumberFormat="1" applyFont="1" applyFill="1" applyBorder="1" applyAlignment="1">
      <alignment horizontal="center"/>
    </xf>
    <xf numFmtId="10" fontId="15" fillId="0" borderId="30" xfId="3" applyNumberFormat="1" applyFon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14" fontId="2" fillId="0" borderId="2" xfId="0" applyNumberFormat="1" applyFont="1" applyBorder="1" applyAlignment="1">
      <alignment horizontal="right"/>
    </xf>
    <xf numFmtId="171" fontId="10" fillId="5" borderId="20" xfId="2" applyNumberFormat="1" applyFont="1" applyFill="1" applyBorder="1" applyAlignment="1">
      <alignment horizontal="center" vertical="center"/>
    </xf>
    <xf numFmtId="171" fontId="10" fillId="5" borderId="21" xfId="2" applyNumberFormat="1" applyFont="1" applyFill="1" applyBorder="1" applyAlignment="1">
      <alignment horizontal="center" vertical="center"/>
    </xf>
    <xf numFmtId="171" fontId="10" fillId="5" borderId="20" xfId="2" applyNumberFormat="1" applyFont="1" applyFill="1" applyBorder="1" applyAlignment="1">
      <alignment horizontal="center"/>
    </xf>
    <xf numFmtId="171" fontId="10" fillId="5" borderId="21" xfId="2" applyNumberFormat="1" applyFont="1" applyFill="1" applyBorder="1" applyAlignment="1">
      <alignment horizontal="center"/>
    </xf>
    <xf numFmtId="10" fontId="15" fillId="0" borderId="29" xfId="3" applyNumberFormat="1" applyFon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4" fontId="0" fillId="0" borderId="0" xfId="0" applyNumberFormat="1"/>
    <xf numFmtId="14" fontId="1" fillId="5" borderId="33" xfId="0" applyNumberFormat="1" applyFont="1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171" fontId="1" fillId="0" borderId="0" xfId="1" applyNumberFormat="1" applyFont="1"/>
    <xf numFmtId="0" fontId="1" fillId="0" borderId="0" xfId="0" applyFont="1"/>
    <xf numFmtId="10" fontId="1" fillId="0" borderId="0" xfId="3" applyNumberFormat="1" applyFont="1"/>
    <xf numFmtId="9" fontId="1" fillId="0" borderId="0" xfId="3" applyFont="1"/>
    <xf numFmtId="2" fontId="1" fillId="0" borderId="0" xfId="0" applyNumberFormat="1" applyFont="1" applyAlignment="1">
      <alignment horizontal="center"/>
    </xf>
    <xf numFmtId="10" fontId="1" fillId="0" borderId="0" xfId="3" applyNumberFormat="1" applyFont="1" applyAlignment="1">
      <alignment horizontal="center"/>
    </xf>
    <xf numFmtId="2" fontId="13" fillId="0" borderId="39" xfId="0" applyNumberFormat="1" applyFont="1" applyBorder="1" applyAlignment="1">
      <alignment horizontal="center" vertical="center" readingOrder="1"/>
    </xf>
    <xf numFmtId="0" fontId="1" fillId="8" borderId="0" xfId="0" applyFont="1" applyFill="1" applyAlignment="1">
      <alignment horizontal="center"/>
    </xf>
    <xf numFmtId="2" fontId="11" fillId="0" borderId="40" xfId="0" applyNumberFormat="1" applyFont="1" applyBorder="1" applyAlignment="1">
      <alignment horizontal="center" vertical="center" readingOrder="1"/>
    </xf>
    <xf numFmtId="2" fontId="11" fillId="8" borderId="41" xfId="0" applyNumberFormat="1" applyFont="1" applyFill="1" applyBorder="1" applyAlignment="1">
      <alignment horizontal="center" vertical="center" readingOrder="1"/>
    </xf>
    <xf numFmtId="2" fontId="13" fillId="8" borderId="42" xfId="0" applyNumberFormat="1" applyFont="1" applyFill="1" applyBorder="1" applyAlignment="1">
      <alignment horizontal="center" vertical="center" readingOrder="1"/>
    </xf>
    <xf numFmtId="2" fontId="1" fillId="8" borderId="0" xfId="3" applyNumberFormat="1" applyFont="1" applyFill="1" applyAlignment="1">
      <alignment horizontal="center"/>
    </xf>
    <xf numFmtId="2" fontId="13" fillId="9" borderId="40" xfId="0" applyNumberFormat="1" applyFont="1" applyFill="1" applyBorder="1" applyAlignment="1">
      <alignment horizontal="center" vertical="center" readingOrder="1"/>
    </xf>
    <xf numFmtId="2" fontId="13" fillId="8" borderId="40" xfId="0" applyNumberFormat="1" applyFont="1" applyFill="1" applyBorder="1" applyAlignment="1">
      <alignment horizontal="center" vertical="center" readingOrder="1"/>
    </xf>
    <xf numFmtId="2" fontId="1" fillId="8" borderId="0" xfId="4" applyNumberFormat="1" applyFont="1" applyFill="1" applyAlignment="1">
      <alignment horizontal="center"/>
    </xf>
    <xf numFmtId="2" fontId="11" fillId="8" borderId="43" xfId="0" applyNumberFormat="1" applyFont="1" applyFill="1" applyBorder="1" applyAlignment="1">
      <alignment horizontal="center" vertical="center" readingOrder="1"/>
    </xf>
    <xf numFmtId="2" fontId="13" fillId="8" borderId="44" xfId="0" applyNumberFormat="1" applyFont="1" applyFill="1" applyBorder="1" applyAlignment="1">
      <alignment horizontal="center" vertical="center" readingOrder="1"/>
    </xf>
    <xf numFmtId="170" fontId="1" fillId="0" borderId="0" xfId="3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1" fillId="0" borderId="32" xfId="0" applyFont="1" applyBorder="1"/>
    <xf numFmtId="14" fontId="1" fillId="5" borderId="0" xfId="0" applyNumberFormat="1" applyFont="1" applyFill="1"/>
    <xf numFmtId="169" fontId="1" fillId="0" borderId="0" xfId="4" applyNumberFormat="1" applyFont="1" applyAlignment="1">
      <alignment horizontal="center"/>
    </xf>
    <xf numFmtId="10" fontId="1" fillId="0" borderId="27" xfId="3" applyNumberFormat="1" applyFont="1" applyBorder="1" applyAlignment="1">
      <alignment horizontal="center"/>
    </xf>
    <xf numFmtId="10" fontId="1" fillId="0" borderId="28" xfId="3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9" fontId="1" fillId="0" borderId="1" xfId="4" applyNumberFormat="1" applyFont="1" applyBorder="1" applyAlignment="1">
      <alignment horizontal="center"/>
    </xf>
    <xf numFmtId="10" fontId="1" fillId="0" borderId="29" xfId="3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69" fontId="1" fillId="0" borderId="32" xfId="0" applyNumberFormat="1" applyFont="1" applyBorder="1" applyAlignment="1">
      <alignment horizontal="center"/>
    </xf>
    <xf numFmtId="169" fontId="1" fillId="0" borderId="34" xfId="0" applyNumberFormat="1" applyFont="1" applyBorder="1" applyAlignment="1">
      <alignment horizontal="center"/>
    </xf>
    <xf numFmtId="169" fontId="1" fillId="0" borderId="0" xfId="4" applyNumberFormat="1" applyFont="1" applyBorder="1" applyAlignment="1">
      <alignment horizontal="center"/>
    </xf>
    <xf numFmtId="169" fontId="1" fillId="0" borderId="28" xfId="4" applyNumberFormat="1" applyFont="1" applyBorder="1" applyAlignment="1">
      <alignment horizontal="center"/>
    </xf>
    <xf numFmtId="14" fontId="1" fillId="0" borderId="1" xfId="0" applyNumberFormat="1" applyFont="1" applyBorder="1"/>
    <xf numFmtId="169" fontId="1" fillId="0" borderId="30" xfId="4" applyNumberFormat="1" applyFont="1" applyBorder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171" fontId="1" fillId="0" borderId="0" xfId="3" applyNumberFormat="1" applyFont="1"/>
    <xf numFmtId="171" fontId="1" fillId="5" borderId="0" xfId="3" applyNumberFormat="1" applyFont="1" applyFill="1"/>
    <xf numFmtId="10" fontId="1" fillId="5" borderId="0" xfId="3" applyNumberFormat="1" applyFont="1" applyFill="1"/>
    <xf numFmtId="171" fontId="1" fillId="5" borderId="0" xfId="1" applyNumberFormat="1" applyFont="1" applyFill="1"/>
    <xf numFmtId="168" fontId="1" fillId="0" borderId="0" xfId="1" applyNumberFormat="1" applyFont="1"/>
    <xf numFmtId="2" fontId="13" fillId="8" borderId="39" xfId="0" applyNumberFormat="1" applyFont="1" applyFill="1" applyBorder="1" applyAlignment="1">
      <alignment horizontal="center" vertical="center" readingOrder="1"/>
    </xf>
    <xf numFmtId="2" fontId="11" fillId="8" borderId="40" xfId="0" applyNumberFormat="1" applyFont="1" applyFill="1" applyBorder="1" applyAlignment="1">
      <alignment horizontal="center" vertical="center" readingOrder="1"/>
    </xf>
    <xf numFmtId="10" fontId="1" fillId="0" borderId="0" xfId="0" applyNumberFormat="1" applyFont="1"/>
    <xf numFmtId="0" fontId="17" fillId="0" borderId="0" xfId="0" applyFont="1"/>
    <xf numFmtId="3" fontId="1" fillId="5" borderId="0" xfId="3" applyNumberFormat="1" applyFont="1" applyFill="1"/>
    <xf numFmtId="3" fontId="1" fillId="5" borderId="0" xfId="1" applyNumberFormat="1" applyFont="1" applyFill="1"/>
    <xf numFmtId="3" fontId="10" fillId="5" borderId="20" xfId="2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 wrapText="1" readingOrder="1"/>
    </xf>
    <xf numFmtId="0" fontId="3" fillId="0" borderId="0" xfId="0" applyFont="1" applyAlignment="1">
      <alignment horizontal="center" vertical="center"/>
    </xf>
    <xf numFmtId="173" fontId="0" fillId="5" borderId="0" xfId="0" applyNumberFormat="1" applyFill="1" applyAlignment="1">
      <alignment horizontal="center" vertical="top"/>
    </xf>
    <xf numFmtId="10" fontId="13" fillId="0" borderId="0" xfId="3" applyNumberFormat="1" applyFont="1" applyBorder="1" applyAlignment="1">
      <alignment horizontal="center" wrapText="1" readingOrder="1"/>
    </xf>
    <xf numFmtId="9" fontId="13" fillId="0" borderId="0" xfId="3" applyNumberFormat="1" applyFont="1" applyBorder="1" applyAlignment="1">
      <alignment horizontal="center" wrapText="1" readingOrder="1"/>
    </xf>
    <xf numFmtId="0" fontId="17" fillId="0" borderId="0" xfId="0" applyFont="1" applyAlignment="1">
      <alignment horizontal="center"/>
    </xf>
    <xf numFmtId="0" fontId="11" fillId="0" borderId="27" xfId="0" applyFont="1" applyBorder="1" applyAlignment="1">
      <alignment horizontal="left" vertical="top" readingOrder="1"/>
    </xf>
    <xf numFmtId="0" fontId="11" fillId="0" borderId="0" xfId="0" applyFont="1" applyAlignment="1">
      <alignment horizontal="left" vertical="top" readingOrder="1"/>
    </xf>
    <xf numFmtId="0" fontId="11" fillId="0" borderId="29" xfId="0" applyFont="1" applyBorder="1" applyAlignment="1">
      <alignment horizontal="left" vertical="top" readingOrder="1"/>
    </xf>
    <xf numFmtId="0" fontId="11" fillId="0" borderId="1" xfId="0" applyFont="1" applyBorder="1" applyAlignment="1">
      <alignment horizontal="left" vertical="top" readingOrder="1"/>
    </xf>
    <xf numFmtId="0" fontId="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0" fontId="5" fillId="2" borderId="16" xfId="3" applyNumberFormat="1" applyFont="1" applyFill="1" applyBorder="1" applyAlignment="1">
      <alignment horizontal="center" vertical="center"/>
    </xf>
    <xf numFmtId="10" fontId="5" fillId="2" borderId="17" xfId="3" applyNumberFormat="1" applyFont="1" applyFill="1" applyBorder="1" applyAlignment="1">
      <alignment horizontal="center" vertical="center"/>
    </xf>
    <xf numFmtId="10" fontId="5" fillId="2" borderId="18" xfId="3" applyNumberFormat="1" applyFont="1" applyFill="1" applyBorder="1" applyAlignment="1">
      <alignment horizontal="center" vertical="center"/>
    </xf>
    <xf numFmtId="0" fontId="11" fillId="0" borderId="31" xfId="0" applyFont="1" applyBorder="1" applyAlignment="1">
      <alignment horizontal="left" vertical="top" readingOrder="1"/>
    </xf>
    <xf numFmtId="0" fontId="11" fillId="0" borderId="32" xfId="0" applyFont="1" applyBorder="1" applyAlignment="1">
      <alignment horizontal="left" vertical="top" readingOrder="1"/>
    </xf>
  </cellXfs>
  <cellStyles count="5">
    <cellStyle name="Comma" xfId="1" builtinId="3"/>
    <cellStyle name="Comma 2" xfId="4" xr:uid="{00000000-0005-0000-0000-000001000000}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3"/>
  <sheetViews>
    <sheetView tabSelected="1" zoomScaleNormal="100" workbookViewId="0"/>
  </sheetViews>
  <sheetFormatPr defaultColWidth="8.7109375" defaultRowHeight="15" x14ac:dyDescent="0.25"/>
  <cols>
    <col min="1" max="1" width="11.85546875" style="93" bestFit="1" customWidth="1"/>
    <col min="2" max="2" width="11.140625" style="137" bestFit="1" customWidth="1"/>
    <col min="3" max="4" width="8.7109375" style="95"/>
    <col min="5" max="5" width="11.140625" style="137" bestFit="1" customWidth="1"/>
    <col min="6" max="6" width="14.5703125" style="95" bestFit="1" customWidth="1"/>
    <col min="7" max="7" width="8.7109375" style="95"/>
    <col min="8" max="8" width="8" style="95" customWidth="1"/>
    <col min="9" max="9" width="18.7109375" style="95" bestFit="1" customWidth="1"/>
    <col min="10" max="10" width="11.85546875" style="95" bestFit="1" customWidth="1"/>
    <col min="11" max="11" width="13.42578125" style="92" bestFit="1" customWidth="1"/>
    <col min="12" max="12" width="11.42578125" style="92" bestFit="1" customWidth="1"/>
    <col min="13" max="13" width="11.28515625" style="92" customWidth="1"/>
    <col min="14" max="14" width="8.85546875" style="53" bestFit="1" customWidth="1"/>
    <col min="15" max="15" width="10.42578125" style="95" bestFit="1" customWidth="1"/>
    <col min="16" max="16" width="16.42578125" style="95" bestFit="1" customWidth="1"/>
    <col min="17" max="17" width="7" style="95" bestFit="1" customWidth="1"/>
    <col min="18" max="18" width="6.28515625" style="95" bestFit="1" customWidth="1"/>
    <col min="19" max="20" width="5.85546875" style="95" bestFit="1" customWidth="1"/>
    <col min="21" max="21" width="11.42578125" style="95" bestFit="1" customWidth="1"/>
    <col min="22" max="16384" width="8.7109375" style="95"/>
  </cols>
  <sheetData>
    <row r="1" spans="1:21" s="92" customFormat="1" ht="15.75" thickBot="1" x14ac:dyDescent="0.3">
      <c r="A1" s="49" t="s">
        <v>30</v>
      </c>
      <c r="B1" s="50" t="s">
        <v>3</v>
      </c>
      <c r="C1" s="51" t="s">
        <v>29</v>
      </c>
      <c r="D1" s="51" t="s">
        <v>26</v>
      </c>
      <c r="E1" s="50" t="s">
        <v>28</v>
      </c>
      <c r="F1" s="51" t="s">
        <v>27</v>
      </c>
      <c r="G1" s="51" t="s">
        <v>26</v>
      </c>
      <c r="H1" s="51"/>
      <c r="I1" s="52" t="s">
        <v>33</v>
      </c>
      <c r="J1" s="91">
        <v>44286</v>
      </c>
      <c r="N1" s="53"/>
    </row>
    <row r="2" spans="1:21" s="92" customFormat="1" x14ac:dyDescent="0.25">
      <c r="A2" s="93">
        <v>35431</v>
      </c>
      <c r="B2" s="94">
        <v>10000</v>
      </c>
      <c r="C2" s="95"/>
      <c r="D2" s="95"/>
      <c r="E2" s="94">
        <v>10000</v>
      </c>
      <c r="F2" s="95"/>
      <c r="G2" s="95"/>
      <c r="H2" s="95"/>
      <c r="I2" s="95" t="s">
        <v>25</v>
      </c>
      <c r="J2" s="95"/>
      <c r="K2" s="147">
        <v>1.7699999999999999E-4</v>
      </c>
      <c r="L2" s="150"/>
      <c r="M2" s="150"/>
      <c r="N2" s="150"/>
    </row>
    <row r="3" spans="1:21" s="92" customFormat="1" x14ac:dyDescent="0.25">
      <c r="A3" s="93">
        <v>35461</v>
      </c>
      <c r="B3" s="94">
        <v>10944.91</v>
      </c>
      <c r="C3" s="96">
        <f t="shared" ref="C3:C66" si="0">B3/B2-1</f>
        <v>9.4490999999999881E-2</v>
      </c>
      <c r="D3" s="96">
        <f>(B3-(MAX($B$2:B3)))/(MAX($B$2:B3))</f>
        <v>0</v>
      </c>
      <c r="E3" s="94">
        <f>E2*(1+F3)</f>
        <v>10624.704795153508</v>
      </c>
      <c r="F3" s="96">
        <v>6.2470479515350785E-2</v>
      </c>
      <c r="G3" s="96">
        <f>(E3-(MAX($E$2:E3)))/(MAX($E$2:E3))</f>
        <v>0</v>
      </c>
      <c r="H3" s="97"/>
      <c r="I3" s="95" t="s">
        <v>24</v>
      </c>
      <c r="J3" s="95"/>
      <c r="K3" s="98">
        <f>COUNTA(C3:C293)</f>
        <v>291</v>
      </c>
      <c r="N3" s="53"/>
    </row>
    <row r="4" spans="1:21" s="92" customFormat="1" x14ac:dyDescent="0.25">
      <c r="A4" s="93">
        <v>35489</v>
      </c>
      <c r="B4" s="94">
        <v>11535.37</v>
      </c>
      <c r="C4" s="96">
        <f t="shared" si="0"/>
        <v>5.3948365039091284E-2</v>
      </c>
      <c r="D4" s="96">
        <f>(B4-(MAX($B$2:B4)))/(MAX($B$2:B4))</f>
        <v>0</v>
      </c>
      <c r="E4" s="94">
        <f t="shared" ref="E4:E67" si="1">E3*(1+F4)</f>
        <v>10707.978231851319</v>
      </c>
      <c r="F4" s="96">
        <v>7.8377176875348287E-3</v>
      </c>
      <c r="G4" s="96">
        <f>(E4-(MAX($E$2:E4)))/(MAX($E$2:E4))</f>
        <v>0</v>
      </c>
      <c r="H4" s="97"/>
      <c r="I4" s="95"/>
      <c r="J4" s="95"/>
      <c r="N4" s="53"/>
    </row>
    <row r="5" spans="1:21" s="92" customFormat="1" x14ac:dyDescent="0.25">
      <c r="A5" s="93">
        <v>35520</v>
      </c>
      <c r="B5" s="94">
        <v>10934.28</v>
      </c>
      <c r="C5" s="96">
        <f t="shared" si="0"/>
        <v>-5.2108428251542827E-2</v>
      </c>
      <c r="D5" s="96">
        <f>(B5-(MAX($B$2:B5)))/(MAX($B$2:B5))</f>
        <v>-5.2108428251542875E-2</v>
      </c>
      <c r="E5" s="94">
        <f t="shared" si="1"/>
        <v>10267.994660642777</v>
      </c>
      <c r="F5" s="96">
        <v>-4.1089322529606287E-2</v>
      </c>
      <c r="G5" s="96">
        <f>(E5-(MAX($E$2:E5)))/(MAX($E$2:E5))</f>
        <v>-4.1089322529606308E-2</v>
      </c>
      <c r="H5" s="97"/>
      <c r="I5" s="95"/>
      <c r="J5" s="95"/>
      <c r="K5" s="54" t="str">
        <f>B1</f>
        <v>MBXIX</v>
      </c>
      <c r="L5" s="55" t="str">
        <f>E1</f>
        <v>S&amp;P 500  TR</v>
      </c>
      <c r="P5" s="56" t="s">
        <v>39</v>
      </c>
      <c r="Q5" s="57" t="s">
        <v>40</v>
      </c>
      <c r="R5" s="57" t="s">
        <v>41</v>
      </c>
      <c r="S5" s="57" t="s">
        <v>42</v>
      </c>
      <c r="T5" s="57" t="s">
        <v>51</v>
      </c>
      <c r="U5" s="57" t="s">
        <v>43</v>
      </c>
    </row>
    <row r="6" spans="1:21" s="92" customFormat="1" x14ac:dyDescent="0.25">
      <c r="A6" s="93">
        <v>35550</v>
      </c>
      <c r="B6" s="94">
        <v>10678.78</v>
      </c>
      <c r="C6" s="96">
        <f t="shared" si="0"/>
        <v>-2.3366879209239189E-2</v>
      </c>
      <c r="D6" s="96">
        <f>(B6-(MAX($B$2:B6)))/(MAX($B$2:B6))</f>
        <v>-7.4257696112044955E-2</v>
      </c>
      <c r="E6" s="94">
        <f t="shared" si="1"/>
        <v>10880.993941883151</v>
      </c>
      <c r="F6" s="96">
        <v>5.9700000000000086E-2</v>
      </c>
      <c r="G6" s="96">
        <f>(E6-(MAX($E$2:E6)))/(MAX($E$2:E6))</f>
        <v>0</v>
      </c>
      <c r="H6" s="97"/>
      <c r="I6" s="95" t="s">
        <v>23</v>
      </c>
      <c r="J6" s="95"/>
      <c r="K6" s="99">
        <f>STDEV(C3:C293)*SQRT(12)</f>
        <v>0.1594238948770777</v>
      </c>
      <c r="L6" s="99">
        <f>STDEV(F3:F293)*SQRT(12)</f>
        <v>0.15405938249700749</v>
      </c>
      <c r="P6" s="58" t="s">
        <v>44</v>
      </c>
      <c r="Q6" s="100">
        <f>M20*100</f>
        <v>40.185587694365495</v>
      </c>
      <c r="R6" s="138">
        <v>7.48</v>
      </c>
      <c r="S6" s="100">
        <f>M22*100</f>
        <v>8.157525665578035</v>
      </c>
      <c r="T6" s="139">
        <v>7.28</v>
      </c>
      <c r="U6" s="138">
        <v>10.69</v>
      </c>
    </row>
    <row r="7" spans="1:21" s="92" customFormat="1" x14ac:dyDescent="0.25">
      <c r="A7" s="93">
        <v>35581</v>
      </c>
      <c r="B7" s="94">
        <v>11323</v>
      </c>
      <c r="C7" s="96">
        <f t="shared" si="0"/>
        <v>6.0327116018870974E-2</v>
      </c>
      <c r="D7" s="96">
        <f>(B7-(MAX($B$2:B7)))/(MAX($B$2:B7))</f>
        <v>-1.8410332741819361E-2</v>
      </c>
      <c r="E7" s="94">
        <f t="shared" si="1"/>
        <v>11543.484957387822</v>
      </c>
      <c r="F7" s="96">
        <v>6.0885156176276212E-2</v>
      </c>
      <c r="G7" s="96">
        <f>(E7-(MAX($E$2:E7)))/(MAX($E$2:E7))</f>
        <v>0</v>
      </c>
      <c r="H7" s="97"/>
      <c r="I7" s="95" t="s">
        <v>76</v>
      </c>
      <c r="J7" s="95"/>
      <c r="K7" s="101">
        <f>COVAR(C3:C293,F3:F293)/VAR(F3:F293)</f>
        <v>0.5195311902795241</v>
      </c>
      <c r="L7" s="98"/>
      <c r="P7" s="59" t="s">
        <v>45</v>
      </c>
      <c r="Q7" s="102">
        <f>N20*100</f>
        <v>56.351628330676419</v>
      </c>
      <c r="R7" s="139">
        <v>16.78</v>
      </c>
      <c r="S7" s="139">
        <v>16.29</v>
      </c>
      <c r="T7" s="139">
        <v>13.91</v>
      </c>
      <c r="U7" s="139">
        <v>9.2100000000000009</v>
      </c>
    </row>
    <row r="8" spans="1:21" s="92" customFormat="1" x14ac:dyDescent="0.25">
      <c r="A8" s="93">
        <v>35611</v>
      </c>
      <c r="B8" s="94">
        <v>11735.93</v>
      </c>
      <c r="C8" s="96">
        <f t="shared" si="0"/>
        <v>3.6468250463657981E-2</v>
      </c>
      <c r="D8" s="96">
        <f>(B8-(MAX($B$2:B8)))/(MAX($B$2:B8))</f>
        <v>0</v>
      </c>
      <c r="E8" s="94">
        <f t="shared" si="1"/>
        <v>12060.683848444398</v>
      </c>
      <c r="F8" s="96">
        <v>4.4804397715749511E-2</v>
      </c>
      <c r="G8" s="96">
        <f>(E8-(MAX($E$2:E8)))/(MAX($E$2:E8))</f>
        <v>0</v>
      </c>
      <c r="H8" s="97"/>
      <c r="I8" s="95" t="s">
        <v>22</v>
      </c>
      <c r="J8" s="95"/>
      <c r="K8" s="99">
        <f>(K25-K24)/K24</f>
        <v>10.738300000000001</v>
      </c>
      <c r="L8" s="99">
        <f>(L25-L24)/L24</f>
        <v>7.4592668651812408</v>
      </c>
      <c r="P8" s="60" t="s">
        <v>46</v>
      </c>
      <c r="Q8" s="103">
        <v>0.12</v>
      </c>
      <c r="R8" s="103">
        <v>1.49</v>
      </c>
      <c r="S8" s="103">
        <v>1.19</v>
      </c>
      <c r="T8" s="103">
        <v>0.63</v>
      </c>
      <c r="U8" s="103">
        <v>2.12</v>
      </c>
    </row>
    <row r="9" spans="1:21" s="92" customFormat="1" x14ac:dyDescent="0.25">
      <c r="A9" s="93">
        <v>35642</v>
      </c>
      <c r="B9" s="94">
        <v>13065.43</v>
      </c>
      <c r="C9" s="96">
        <f t="shared" si="0"/>
        <v>0.1132845884390925</v>
      </c>
      <c r="D9" s="96">
        <f>(B9-(MAX($B$2:B9)))/(MAX($B$2:B9))</f>
        <v>0</v>
      </c>
      <c r="E9" s="94">
        <f t="shared" si="1"/>
        <v>13020.33062942807</v>
      </c>
      <c r="F9" s="96">
        <v>7.9568189751317409E-2</v>
      </c>
      <c r="G9" s="96">
        <f>(E9-(MAX($E$2:E9)))/(MAX($E$2:E9))</f>
        <v>0</v>
      </c>
      <c r="H9" s="97"/>
      <c r="I9" s="95" t="s">
        <v>21</v>
      </c>
      <c r="J9" s="95"/>
      <c r="K9" s="99">
        <f>(1+K8)^(12/$K$3)-1</f>
        <v>0.10689756259278393</v>
      </c>
      <c r="L9" s="99">
        <f>(1+L8)^(12/$K$3)-1</f>
        <v>9.2044974927010248E-2</v>
      </c>
      <c r="P9" s="61" t="s">
        <v>47</v>
      </c>
      <c r="Q9" s="104">
        <v>39.83</v>
      </c>
      <c r="R9" s="104">
        <v>7.2</v>
      </c>
      <c r="S9" s="104">
        <v>7.89</v>
      </c>
      <c r="T9" s="62" t="s">
        <v>48</v>
      </c>
      <c r="U9" s="104">
        <v>8.9499999999999993</v>
      </c>
    </row>
    <row r="10" spans="1:21" s="92" customFormat="1" x14ac:dyDescent="0.25">
      <c r="A10" s="93">
        <v>35673</v>
      </c>
      <c r="B10" s="94">
        <v>12144.73</v>
      </c>
      <c r="C10" s="96">
        <f t="shared" si="0"/>
        <v>-7.0468404024972786E-2</v>
      </c>
      <c r="D10" s="96">
        <f>(B10-(MAX($B$2:B10)))/(MAX($B$2:B10))</f>
        <v>-7.0468404024972828E-2</v>
      </c>
      <c r="E10" s="94">
        <f t="shared" si="1"/>
        <v>12290.892288736008</v>
      </c>
      <c r="F10" s="96">
        <v>-5.6023027483143362E-2</v>
      </c>
      <c r="G10" s="96">
        <f>(E10-(MAX($E$2:E10)))/(MAX($E$2:E10))</f>
        <v>-5.6023027483143389E-2</v>
      </c>
      <c r="H10" s="97"/>
      <c r="I10" s="95" t="s">
        <v>77</v>
      </c>
      <c r="J10" s="95"/>
      <c r="K10" s="105">
        <f>((K9-K2)-K7*(L9-K2))*100</f>
        <v>5.8992284230384833</v>
      </c>
      <c r="P10" s="63" t="s">
        <v>49</v>
      </c>
      <c r="Q10" s="106">
        <v>38.79</v>
      </c>
      <c r="R10" s="106">
        <v>6.41</v>
      </c>
      <c r="S10" s="106">
        <v>7.09</v>
      </c>
      <c r="T10" s="64" t="s">
        <v>48</v>
      </c>
      <c r="U10" s="107">
        <v>8.1300000000000008</v>
      </c>
    </row>
    <row r="11" spans="1:21" s="92" customFormat="1" x14ac:dyDescent="0.25">
      <c r="A11" s="93">
        <v>35703</v>
      </c>
      <c r="B11" s="94">
        <v>12914.78</v>
      </c>
      <c r="C11" s="96">
        <f t="shared" si="0"/>
        <v>6.3406102894012495E-2</v>
      </c>
      <c r="D11" s="96">
        <f>(B11-(MAX($B$2:B11)))/(MAX($B$2:B11))</f>
        <v>-1.1530428007344544E-2</v>
      </c>
      <c r="E11" s="94">
        <f t="shared" si="1"/>
        <v>12963.959338741141</v>
      </c>
      <c r="F11" s="96">
        <v>5.4761447272787978E-2</v>
      </c>
      <c r="G11" s="96">
        <f>(E11-(MAX($E$2:E11)))/(MAX($E$2:E11))</f>
        <v>-4.3294822759355478E-3</v>
      </c>
      <c r="H11" s="97"/>
      <c r="I11" s="95" t="s">
        <v>78</v>
      </c>
      <c r="J11" s="95"/>
      <c r="K11" s="108">
        <f>RSQ(C3:C293,F3:F293)</f>
        <v>0.25379479375486508</v>
      </c>
      <c r="P11" s="59" t="s">
        <v>45</v>
      </c>
      <c r="Q11" s="102">
        <f t="shared" ref="Q11:S12" si="2">Q7</f>
        <v>56.351628330676419</v>
      </c>
      <c r="R11" s="102">
        <f t="shared" si="2"/>
        <v>16.78</v>
      </c>
      <c r="S11" s="102">
        <f t="shared" si="2"/>
        <v>16.29</v>
      </c>
      <c r="T11" s="65" t="s">
        <v>48</v>
      </c>
      <c r="U11" s="109">
        <v>15.6</v>
      </c>
    </row>
    <row r="12" spans="1:21" s="92" customFormat="1" x14ac:dyDescent="0.25">
      <c r="A12" s="93">
        <v>35734</v>
      </c>
      <c r="B12" s="94">
        <v>12272.93</v>
      </c>
      <c r="C12" s="96">
        <f t="shared" si="0"/>
        <v>-4.9698872144937845E-2</v>
      </c>
      <c r="D12" s="96">
        <f>(B12-(MAX($B$2:B12)))/(MAX($B$2:B12))</f>
        <v>-6.0656250884968961E-2</v>
      </c>
      <c r="E12" s="94">
        <f t="shared" si="1"/>
        <v>12531.060683848442</v>
      </c>
      <c r="F12" s="96">
        <v>-3.3392472436953424E-2</v>
      </c>
      <c r="G12" s="96">
        <f>(E12-(MAX($E$2:E12)))/(MAX($E$2:E12))</f>
        <v>-3.7577382595323533E-2</v>
      </c>
      <c r="H12" s="97"/>
      <c r="I12" s="95" t="s">
        <v>79</v>
      </c>
      <c r="J12" s="95"/>
      <c r="K12" s="98">
        <f>(K9-K2)/K6</f>
        <v>0.66941384586714447</v>
      </c>
      <c r="L12" s="98">
        <f>(L9-K2)/L6</f>
        <v>0.59631535215841025</v>
      </c>
      <c r="P12" s="66" t="s">
        <v>46</v>
      </c>
      <c r="Q12" s="102">
        <f t="shared" si="2"/>
        <v>0.12</v>
      </c>
      <c r="R12" s="102">
        <f t="shared" si="2"/>
        <v>1.49</v>
      </c>
      <c r="S12" s="102">
        <f t="shared" si="2"/>
        <v>1.19</v>
      </c>
      <c r="T12" s="65" t="s">
        <v>48</v>
      </c>
      <c r="U12" s="109">
        <v>1.1499999999999999</v>
      </c>
    </row>
    <row r="13" spans="1:21" s="92" customFormat="1" x14ac:dyDescent="0.25">
      <c r="A13" s="93">
        <v>35764</v>
      </c>
      <c r="B13" s="94">
        <v>12336.73</v>
      </c>
      <c r="C13" s="96">
        <f t="shared" si="0"/>
        <v>5.1984326481124832E-3</v>
      </c>
      <c r="D13" s="96">
        <f>(B13-(MAX($B$2:B13)))/(MAX($B$2:B13))</f>
        <v>-5.5773135671768989E-2</v>
      </c>
      <c r="E13" s="94">
        <f t="shared" si="1"/>
        <v>13111.099702228152</v>
      </c>
      <c r="F13" s="96">
        <v>4.6288102261553554E-2</v>
      </c>
      <c r="G13" s="96">
        <f>(E13-(MAX($E$2:E13)))/(MAX($E$2:E13))</f>
        <v>0</v>
      </c>
      <c r="H13" s="97"/>
      <c r="I13" s="95" t="s">
        <v>80</v>
      </c>
      <c r="J13" s="95"/>
      <c r="K13" s="92">
        <f>COUNTIF(C3:C293,"&gt;0")</f>
        <v>177</v>
      </c>
      <c r="L13" s="92">
        <f>COUNTIF(F3:F293,"&gt;0")</f>
        <v>190</v>
      </c>
      <c r="P13" s="67" t="s">
        <v>50</v>
      </c>
      <c r="Q13" s="110">
        <v>31.81</v>
      </c>
      <c r="R13" s="110">
        <v>5.1100000000000003</v>
      </c>
      <c r="S13" s="110">
        <v>6.62</v>
      </c>
      <c r="T13" s="68" t="s">
        <v>48</v>
      </c>
      <c r="U13" s="110">
        <v>7.73</v>
      </c>
    </row>
    <row r="14" spans="1:21" s="92" customFormat="1" x14ac:dyDescent="0.25">
      <c r="A14" s="93">
        <v>35795</v>
      </c>
      <c r="B14" s="94">
        <v>12838.87</v>
      </c>
      <c r="C14" s="96">
        <f t="shared" si="0"/>
        <v>4.0702844270726679E-2</v>
      </c>
      <c r="D14" s="96">
        <f>(B14-(MAX($B$2:B14)))/(MAX($B$2:B14))</f>
        <v>-1.7340416656780488E-2</v>
      </c>
      <c r="E14" s="94">
        <f t="shared" si="1"/>
        <v>13336.276825136047</v>
      </c>
      <c r="F14" s="96">
        <v>1.7174541268237586E-2</v>
      </c>
      <c r="G14" s="96">
        <f>(E14-(MAX($E$2:E14)))/(MAX($E$2:E14))</f>
        <v>0</v>
      </c>
      <c r="H14" s="97"/>
      <c r="I14" s="95" t="s">
        <v>81</v>
      </c>
      <c r="J14" s="95"/>
      <c r="K14" s="111">
        <f>K13/$K$3</f>
        <v>0.60824742268041232</v>
      </c>
      <c r="L14" s="111">
        <f>L13/$K$3</f>
        <v>0.65292096219931273</v>
      </c>
    </row>
    <row r="15" spans="1:21" s="92" customFormat="1" x14ac:dyDescent="0.25">
      <c r="A15" s="93">
        <v>35826</v>
      </c>
      <c r="B15" s="94">
        <v>13126.27</v>
      </c>
      <c r="C15" s="96">
        <f t="shared" si="0"/>
        <v>2.2385147602553834E-2</v>
      </c>
      <c r="D15" s="96">
        <f>(B15-(MAX($B$2:B15)))/(MAX($B$2:B15))</f>
        <v>0</v>
      </c>
      <c r="E15" s="94">
        <f t="shared" si="1"/>
        <v>13483.827908409485</v>
      </c>
      <c r="F15" s="96">
        <v>1.1063888760567409E-2</v>
      </c>
      <c r="G15" s="96">
        <f>(E15-(MAX($E$2:E15)))/(MAX($E$2:E15))</f>
        <v>0</v>
      </c>
      <c r="H15" s="97"/>
      <c r="I15" s="95" t="s">
        <v>82</v>
      </c>
      <c r="J15" s="95"/>
      <c r="K15" s="112">
        <f>MIN(D3:D293)</f>
        <v>-0.23744387880554063</v>
      </c>
      <c r="L15" s="112">
        <f>MIN(G3:G293)</f>
        <v>-0.50948767777791537</v>
      </c>
      <c r="R15" s="113"/>
    </row>
    <row r="16" spans="1:21" s="92" customFormat="1" x14ac:dyDescent="0.25">
      <c r="A16" s="93">
        <v>35854</v>
      </c>
      <c r="B16" s="94">
        <v>13320.93</v>
      </c>
      <c r="C16" s="96">
        <f t="shared" si="0"/>
        <v>1.4829803135239406E-2</v>
      </c>
      <c r="D16" s="96">
        <f>(B16-(MAX($B$2:B16)))/(MAX($B$2:B16))</f>
        <v>0</v>
      </c>
      <c r="E16" s="94">
        <f t="shared" si="1"/>
        <v>14456.309682718964</v>
      </c>
      <c r="F16" s="96">
        <v>7.2122084389920849E-2</v>
      </c>
      <c r="G16" s="96">
        <f>(E16-(MAX($E$2:E16)))/(MAX($E$2:E16))</f>
        <v>0</v>
      </c>
      <c r="H16" s="97"/>
      <c r="I16" s="95"/>
      <c r="J16" s="95"/>
    </row>
    <row r="17" spans="1:14" ht="15.75" thickBot="1" x14ac:dyDescent="0.3">
      <c r="A17" s="93">
        <v>35885</v>
      </c>
      <c r="B17" s="94">
        <v>14001.18</v>
      </c>
      <c r="C17" s="96">
        <f t="shared" si="0"/>
        <v>5.1066254383139942E-2</v>
      </c>
      <c r="D17" s="96">
        <f>(B17-(MAX($B$2:B17)))/(MAX($B$2:B17))</f>
        <v>0</v>
      </c>
      <c r="E17" s="94">
        <f t="shared" si="1"/>
        <v>15196.632097751306</v>
      </c>
      <c r="F17" s="96">
        <v>5.1211023510192355E-2</v>
      </c>
      <c r="G17" s="96">
        <f>(E17-(MAX($E$2:E17)))/(MAX($E$2:E17))</f>
        <v>0</v>
      </c>
      <c r="H17" s="97"/>
    </row>
    <row r="18" spans="1:14" ht="15.75" thickBot="1" x14ac:dyDescent="0.3">
      <c r="A18" s="93">
        <v>35915</v>
      </c>
      <c r="B18" s="94">
        <v>13416.33</v>
      </c>
      <c r="C18" s="96">
        <f t="shared" si="0"/>
        <v>-4.177147926103375E-2</v>
      </c>
      <c r="D18" s="96">
        <f>(B18-(MAX($B$2:B18)))/(MAX($B$2:B18))</f>
        <v>-4.1771479261033737E-2</v>
      </c>
      <c r="E18" s="94">
        <f t="shared" si="1"/>
        <v>15349.522538248279</v>
      </c>
      <c r="F18" s="96">
        <v>1.0060810810810894E-2</v>
      </c>
      <c r="G18" s="96">
        <f>(E18-(MAX($E$2:E18)))/(MAX($E$2:E18))</f>
        <v>0</v>
      </c>
      <c r="H18" s="97"/>
      <c r="I18" s="69"/>
      <c r="J18" s="114"/>
      <c r="K18" s="70" t="str">
        <f>B1</f>
        <v>MBXIX</v>
      </c>
      <c r="L18" s="71" t="s">
        <v>4</v>
      </c>
      <c r="M18" s="70" t="s">
        <v>3</v>
      </c>
      <c r="N18" s="72" t="s">
        <v>4</v>
      </c>
    </row>
    <row r="19" spans="1:14" x14ac:dyDescent="0.25">
      <c r="A19" s="93">
        <v>35946</v>
      </c>
      <c r="B19" s="94">
        <v>13626.64</v>
      </c>
      <c r="C19" s="96">
        <f t="shared" si="0"/>
        <v>1.5675672855393286E-2</v>
      </c>
      <c r="D19" s="96">
        <f>(B19-(MAX($B$2:B19)))/(MAX($B$2:B19))</f>
        <v>-2.6750602449222199E-2</v>
      </c>
      <c r="E19" s="94">
        <f t="shared" si="1"/>
        <v>15085.63507546976</v>
      </c>
      <c r="F19" s="96">
        <v>-1.7191900407387828E-2</v>
      </c>
      <c r="G19" s="96">
        <f>(E19-(MAX($E$2:E19)))/(MAX($E$2:E19))</f>
        <v>-1.7191900407387811E-2</v>
      </c>
      <c r="H19" s="97"/>
      <c r="I19" s="73" t="s">
        <v>31</v>
      </c>
      <c r="J19" s="115">
        <v>44196</v>
      </c>
      <c r="K19" s="116">
        <f t="shared" ref="K19:K25" si="3">SUMIF($A$2:$A$298,$J19,$B$2:$B$298)</f>
        <v>109265</v>
      </c>
      <c r="L19" s="116">
        <f t="shared" ref="L19:L25" si="4">SUMIF($A$2:$A$298,$J19,$E$2:$E$298)</f>
        <v>79672.964370058631</v>
      </c>
      <c r="M19" s="117">
        <f>($K$25-K19)/K19</f>
        <v>7.4296435272045033E-2</v>
      </c>
      <c r="N19" s="118">
        <f>($L$25-L19)/L19</f>
        <v>6.1748728952811686E-2</v>
      </c>
    </row>
    <row r="20" spans="1:14" x14ac:dyDescent="0.25">
      <c r="A20" s="93">
        <v>35976</v>
      </c>
      <c r="B20" s="94">
        <v>14102.5</v>
      </c>
      <c r="C20" s="96">
        <f t="shared" si="0"/>
        <v>3.4921301215853795E-2</v>
      </c>
      <c r="D20" s="96">
        <f>(B20-(MAX($B$2:B20)))/(MAX($B$2:B20))</f>
        <v>0</v>
      </c>
      <c r="E20" s="94">
        <f t="shared" si="1"/>
        <v>15698.42899681692</v>
      </c>
      <c r="F20" s="96">
        <v>4.0621022468162682E-2</v>
      </c>
      <c r="G20" s="96">
        <f>(E20-(MAX($E$2:E20)))/(MAX($E$2:E20))</f>
        <v>0</v>
      </c>
      <c r="H20" s="97"/>
      <c r="I20" s="73" t="s">
        <v>32</v>
      </c>
      <c r="J20" s="93">
        <f>EOMONTH(J1,-12)</f>
        <v>43921</v>
      </c>
      <c r="K20" s="116">
        <f t="shared" si="3"/>
        <v>83734</v>
      </c>
      <c r="L20" s="116">
        <f t="shared" si="4"/>
        <v>54104.117465858973</v>
      </c>
      <c r="M20" s="117">
        <f>($K$25-K20)/K20</f>
        <v>0.40185587694365493</v>
      </c>
      <c r="N20" s="118">
        <f>($L$25-L20)/L20</f>
        <v>0.56351628330676418</v>
      </c>
    </row>
    <row r="21" spans="1:14" x14ac:dyDescent="0.25">
      <c r="A21" s="93">
        <v>36007</v>
      </c>
      <c r="B21" s="94">
        <v>13396.54</v>
      </c>
      <c r="C21" s="96">
        <f t="shared" si="0"/>
        <v>-5.0059209360042489E-2</v>
      </c>
      <c r="D21" s="96">
        <f>(B21-(MAX($B$2:B21)))/(MAX($B$2:B21))</f>
        <v>-5.0059209360042482E-2</v>
      </c>
      <c r="E21" s="94">
        <f t="shared" si="1"/>
        <v>15531.266043741656</v>
      </c>
      <c r="F21" s="96">
        <v>-1.0648387371064882E-2</v>
      </c>
      <c r="G21" s="96">
        <f>(E21-(MAX($E$2:E21)))/(MAX($E$2:E21))</f>
        <v>-1.0648387371064844E-2</v>
      </c>
      <c r="H21" s="97"/>
      <c r="I21" s="73" t="s">
        <v>34</v>
      </c>
      <c r="J21" s="93">
        <f>EOMONTH(J1,-36)</f>
        <v>43190</v>
      </c>
      <c r="K21" s="116">
        <f t="shared" si="3"/>
        <v>94544.9</v>
      </c>
      <c r="L21" s="116">
        <f t="shared" si="4"/>
        <v>53118.287298490657</v>
      </c>
      <c r="M21" s="117">
        <f>POWER($K$25/K21,365/($J$25-J21))-1</f>
        <v>7.471617970385358E-2</v>
      </c>
      <c r="N21" s="118">
        <f>POWER($L$25/L21,365/($J$25-J21))-1</f>
        <v>0.16761973009451214</v>
      </c>
    </row>
    <row r="22" spans="1:14" x14ac:dyDescent="0.25">
      <c r="A22" s="93">
        <v>36038</v>
      </c>
      <c r="B22" s="94">
        <v>12737.56</v>
      </c>
      <c r="C22" s="96">
        <f t="shared" si="0"/>
        <v>-4.9190313319708023E-2</v>
      </c>
      <c r="D22" s="96">
        <f>(B22-(MAX($B$2:B22)))/(MAX($B$2:B22))</f>
        <v>-9.6787094486793152E-2</v>
      </c>
      <c r="E22" s="94">
        <f t="shared" si="1"/>
        <v>13285.758291405689</v>
      </c>
      <c r="F22" s="96">
        <v>-0.14457982665494273</v>
      </c>
      <c r="G22" s="96">
        <f>(E22-(MAX($E$2:E22)))/(MAX($E$2:E22))</f>
        <v>-0.15368867202574435</v>
      </c>
      <c r="H22" s="97"/>
      <c r="I22" s="73" t="s">
        <v>35</v>
      </c>
      <c r="J22" s="93">
        <f>EOMONTH(J1,-60)</f>
        <v>42460</v>
      </c>
      <c r="K22" s="116">
        <f t="shared" si="3"/>
        <v>79308.820000000007</v>
      </c>
      <c r="L22" s="116">
        <f t="shared" si="4"/>
        <v>39769.072800082169</v>
      </c>
      <c r="M22" s="117">
        <f>POWER($K$25/K22,12/60)-1</f>
        <v>8.1575256655780359E-2</v>
      </c>
      <c r="N22" s="118">
        <f>POWER($L$25/L22,365/($J$25-J22))-1</f>
        <v>0.16284425024611915</v>
      </c>
    </row>
    <row r="23" spans="1:14" x14ac:dyDescent="0.25">
      <c r="A23" s="93">
        <v>36068</v>
      </c>
      <c r="B23" s="94">
        <v>13687.49</v>
      </c>
      <c r="C23" s="96">
        <f t="shared" si="0"/>
        <v>7.4577077556455151E-2</v>
      </c>
      <c r="D23" s="96">
        <f>(B23-(MAX($B$2:B23)))/(MAX($B$2:B23))</f>
        <v>-2.942811558234357E-2</v>
      </c>
      <c r="E23" s="94">
        <f t="shared" si="1"/>
        <v>14136.872368826369</v>
      </c>
      <c r="F23" s="96">
        <v>6.4062137723162493E-2</v>
      </c>
      <c r="G23" s="96">
        <f>(E23-(MAX($E$2:E23)))/(MAX($E$2:E23))</f>
        <v>-9.9472159176385008E-2</v>
      </c>
      <c r="H23" s="97"/>
      <c r="I23" s="73" t="s">
        <v>36</v>
      </c>
      <c r="J23" s="93">
        <f>EOMONTH(J1,-120)</f>
        <v>40633</v>
      </c>
      <c r="K23" s="116">
        <f t="shared" si="3"/>
        <v>58128.78</v>
      </c>
      <c r="L23" s="116">
        <f t="shared" si="4"/>
        <v>22994.557962829869</v>
      </c>
      <c r="M23" s="117">
        <f>POWER($K$25/K23,365/($J$25-J23))-1</f>
        <v>7.2744592910028105E-2</v>
      </c>
      <c r="N23" s="118">
        <f>POWER($L$25/L23,365/($J$25-J23))-1</f>
        <v>0.13900153069458554</v>
      </c>
    </row>
    <row r="24" spans="1:14" x14ac:dyDescent="0.25">
      <c r="A24" s="93">
        <v>36099</v>
      </c>
      <c r="B24" s="94">
        <v>14007.38</v>
      </c>
      <c r="C24" s="96">
        <f t="shared" si="0"/>
        <v>2.3370975978795228E-2</v>
      </c>
      <c r="D24" s="96">
        <f>(B24-(MAX($B$2:B24)))/(MAX($B$2:B24))</f>
        <v>-6.744903385924538E-3</v>
      </c>
      <c r="E24" s="94">
        <f t="shared" si="1"/>
        <v>15286.785090871754</v>
      </c>
      <c r="F24" s="96">
        <v>8.1341381038502636E-2</v>
      </c>
      <c r="G24" s="96">
        <f>(E24-(MAX($E$2:E24)))/(MAX($E$2:E24))</f>
        <v>-2.6221980940171311E-2</v>
      </c>
      <c r="H24" s="97"/>
      <c r="I24" s="73" t="s">
        <v>37</v>
      </c>
      <c r="J24" s="119">
        <f>A2</f>
        <v>35431</v>
      </c>
      <c r="K24" s="116">
        <f t="shared" si="3"/>
        <v>10000</v>
      </c>
      <c r="L24" s="116">
        <f t="shared" si="4"/>
        <v>10000</v>
      </c>
      <c r="M24" s="117">
        <f>POWER($K$25/K24,365/($J$25-J24))-1</f>
        <v>0.10684995587425306</v>
      </c>
      <c r="N24" s="118">
        <f>POWER($L$25/L24,365/($J$25-J24))-1</f>
        <v>9.2004254280740216E-2</v>
      </c>
    </row>
    <row r="25" spans="1:14" ht="15.75" thickBot="1" x14ac:dyDescent="0.3">
      <c r="A25" s="93">
        <v>36129</v>
      </c>
      <c r="B25" s="94">
        <v>14412.64</v>
      </c>
      <c r="C25" s="96">
        <f t="shared" si="0"/>
        <v>2.8931891617133276E-2</v>
      </c>
      <c r="D25" s="96">
        <f>(B25-(MAX($B$2:B25)))/(MAX($B$2:B25))</f>
        <v>0</v>
      </c>
      <c r="E25" s="94">
        <f t="shared" si="1"/>
        <v>16213.368929048158</v>
      </c>
      <c r="F25" s="96">
        <v>6.0613388143311964E-2</v>
      </c>
      <c r="G25" s="96">
        <f>(E25-(MAX($E$2:E25)))/(MAX($E$2:E25))</f>
        <v>0</v>
      </c>
      <c r="H25" s="97"/>
      <c r="I25" s="74" t="s">
        <v>38</v>
      </c>
      <c r="J25" s="120">
        <f>J1</f>
        <v>44286</v>
      </c>
      <c r="K25" s="121">
        <f t="shared" si="3"/>
        <v>117383</v>
      </c>
      <c r="L25" s="121">
        <f t="shared" si="4"/>
        <v>84592.668651812404</v>
      </c>
      <c r="M25" s="122"/>
      <c r="N25" s="123"/>
    </row>
    <row r="26" spans="1:14" x14ac:dyDescent="0.25">
      <c r="A26" s="93">
        <v>36160</v>
      </c>
      <c r="B26" s="94">
        <v>15538.03</v>
      </c>
      <c r="C26" s="96">
        <f t="shared" si="0"/>
        <v>7.8083543334184435E-2</v>
      </c>
      <c r="D26" s="96">
        <f>(B26-(MAX($B$2:B26)))/(MAX($B$2:B26))</f>
        <v>0</v>
      </c>
      <c r="E26" s="94">
        <f t="shared" si="1"/>
        <v>17147.653763220045</v>
      </c>
      <c r="F26" s="96">
        <v>5.7624349279933096E-2</v>
      </c>
      <c r="G26" s="96">
        <f>(E26-(MAX($E$2:E26)))/(MAX($E$2:E26))</f>
        <v>0</v>
      </c>
      <c r="H26" s="97"/>
      <c r="I26" s="53"/>
      <c r="J26" s="92"/>
      <c r="N26" s="92"/>
    </row>
    <row r="27" spans="1:14" ht="15.75" thickBot="1" x14ac:dyDescent="0.3">
      <c r="A27" s="93">
        <v>36191</v>
      </c>
      <c r="B27" s="94">
        <v>15424.6</v>
      </c>
      <c r="C27" s="96">
        <f t="shared" si="0"/>
        <v>-7.3001532369290079E-3</v>
      </c>
      <c r="D27" s="96">
        <f>(B27-(MAX($B$2:B27)))/(MAX($B$2:B27))</f>
        <v>-7.3001532369290243E-3</v>
      </c>
      <c r="E27" s="94">
        <f t="shared" si="1"/>
        <v>17864.667830372731</v>
      </c>
      <c r="F27" s="96">
        <v>4.1814120873527649E-2</v>
      </c>
      <c r="G27" s="96">
        <f>(E27-(MAX($E$2:E27)))/(MAX($E$2:E27))</f>
        <v>0</v>
      </c>
      <c r="H27" s="97"/>
      <c r="I27" s="53"/>
      <c r="J27" s="92"/>
      <c r="N27" s="92"/>
    </row>
    <row r="28" spans="1:14" ht="15.75" thickBot="1" x14ac:dyDescent="0.3">
      <c r="A28" s="93">
        <v>36219</v>
      </c>
      <c r="B28" s="94">
        <v>15561.36</v>
      </c>
      <c r="C28" s="96">
        <f t="shared" si="0"/>
        <v>8.8663563398727607E-3</v>
      </c>
      <c r="D28" s="96">
        <f>(B28-(MAX($B$2:B28)))/(MAX($B$2:B28))</f>
        <v>0</v>
      </c>
      <c r="E28" s="94">
        <f t="shared" si="1"/>
        <v>17309.477359071778</v>
      </c>
      <c r="F28" s="96">
        <v>-3.1077570351296657E-2</v>
      </c>
      <c r="G28" s="96">
        <f>(E28-(MAX($E$2:E28)))/(MAX($E$2:E28))</f>
        <v>-3.1077570351296588E-2</v>
      </c>
      <c r="I28" s="69"/>
      <c r="J28" s="124"/>
      <c r="K28" s="125">
        <f>K24</f>
        <v>10000</v>
      </c>
      <c r="L28" s="126">
        <f>L24</f>
        <v>10000</v>
      </c>
      <c r="M28" s="70" t="str">
        <f>K18</f>
        <v>MBXIX</v>
      </c>
      <c r="N28" s="72" t="s">
        <v>4</v>
      </c>
    </row>
    <row r="29" spans="1:14" x14ac:dyDescent="0.25">
      <c r="A29" s="93">
        <v>36250</v>
      </c>
      <c r="B29" s="94">
        <v>16098.95</v>
      </c>
      <c r="C29" s="96">
        <f t="shared" si="0"/>
        <v>3.4546466375689588E-2</v>
      </c>
      <c r="D29" s="96">
        <f>(B29-(MAX($B$2:B29)))/(MAX($B$2:B29))</f>
        <v>0</v>
      </c>
      <c r="E29" s="94">
        <f t="shared" si="1"/>
        <v>18001.950918985527</v>
      </c>
      <c r="F29" s="96">
        <v>4.000545744674544E-2</v>
      </c>
      <c r="G29" s="96">
        <f>(E29-(MAX($E$2:E29)))/(MAX($E$2:E29))</f>
        <v>0</v>
      </c>
      <c r="I29" s="73">
        <v>1997</v>
      </c>
      <c r="J29" s="119">
        <v>35795</v>
      </c>
      <c r="K29" s="127">
        <f t="shared" ref="K29:K53" si="5">SUMIF($A$2:$A$298,$J29,$B$2:$B$298)</f>
        <v>12838.87</v>
      </c>
      <c r="L29" s="128">
        <f t="shared" ref="L29:L53" si="6">SUMIF($A$2:$A$298,$J29,$E$2:$E$298)</f>
        <v>13336.276825136047</v>
      </c>
      <c r="M29" s="75">
        <f>(K29-K28)/K28</f>
        <v>0.28388700000000006</v>
      </c>
      <c r="N29" s="76">
        <f>(L29-L28)/L28</f>
        <v>0.3336276825136047</v>
      </c>
    </row>
    <row r="30" spans="1:14" x14ac:dyDescent="0.25">
      <c r="A30" s="93">
        <v>36280</v>
      </c>
      <c r="B30" s="94">
        <v>17145.77</v>
      </c>
      <c r="C30" s="96">
        <f t="shared" si="0"/>
        <v>6.5024116479646121E-2</v>
      </c>
      <c r="D30" s="96">
        <f>(B30-(MAX($B$2:B30)))/(MAX($B$2:B30))</f>
        <v>0</v>
      </c>
      <c r="E30" s="94">
        <f t="shared" si="1"/>
        <v>18699.14775644317</v>
      </c>
      <c r="F30" s="96">
        <v>3.8728960021902514E-2</v>
      </c>
      <c r="G30" s="96">
        <f>(E30-(MAX($E$2:E30)))/(MAX($E$2:E30))</f>
        <v>0</v>
      </c>
      <c r="I30" s="73">
        <v>1998</v>
      </c>
      <c r="J30" s="93">
        <f>EOMONTH(J29,12)</f>
        <v>36160</v>
      </c>
      <c r="K30" s="127">
        <f t="shared" si="5"/>
        <v>15538.03</v>
      </c>
      <c r="L30" s="128">
        <f t="shared" si="6"/>
        <v>17147.653763220045</v>
      </c>
      <c r="M30" s="77">
        <f t="shared" ref="M30:N47" si="7">(K30-K29)/K29</f>
        <v>0.21023345512494476</v>
      </c>
      <c r="N30" s="78">
        <f t="shared" si="7"/>
        <v>0.28579017877766028</v>
      </c>
    </row>
    <row r="31" spans="1:14" x14ac:dyDescent="0.25">
      <c r="A31" s="93">
        <v>36311</v>
      </c>
      <c r="B31" s="94">
        <v>16485.009999999998</v>
      </c>
      <c r="C31" s="96">
        <f t="shared" si="0"/>
        <v>-3.853778512134487E-2</v>
      </c>
      <c r="D31" s="96">
        <f>(B31-(MAX($B$2:B31)))/(MAX($B$2:B31))</f>
        <v>-3.8537785121344918E-2</v>
      </c>
      <c r="E31" s="94">
        <f t="shared" si="1"/>
        <v>18257.521306088922</v>
      </c>
      <c r="F31" s="96">
        <v>-2.3617464074108696E-2</v>
      </c>
      <c r="G31" s="96">
        <f>(E31-(MAX($E$2:E31)))/(MAX($E$2:E31))</f>
        <v>-2.3617464074108759E-2</v>
      </c>
      <c r="I31" s="73">
        <v>1999</v>
      </c>
      <c r="J31" s="93">
        <f t="shared" ref="J31:J49" si="8">EOMONTH(J30,12)</f>
        <v>36525</v>
      </c>
      <c r="K31" s="127">
        <f t="shared" si="5"/>
        <v>18179</v>
      </c>
      <c r="L31" s="128">
        <f t="shared" si="6"/>
        <v>20755.72440702331</v>
      </c>
      <c r="M31" s="77">
        <f t="shared" si="7"/>
        <v>0.16996813624378376</v>
      </c>
      <c r="N31" s="78">
        <f t="shared" si="7"/>
        <v>0.2104119137011155</v>
      </c>
    </row>
    <row r="32" spans="1:14" x14ac:dyDescent="0.25">
      <c r="A32" s="93">
        <v>36341</v>
      </c>
      <c r="B32" s="94">
        <v>18386.650000000001</v>
      </c>
      <c r="C32" s="96">
        <f t="shared" si="0"/>
        <v>0.115355708003817</v>
      </c>
      <c r="D32" s="96">
        <f>(B32-(MAX($B$2:B32)))/(MAX($B$2:B32))</f>
        <v>0</v>
      </c>
      <c r="E32" s="94">
        <f t="shared" si="1"/>
        <v>19270.767019201154</v>
      </c>
      <c r="F32" s="96">
        <v>5.5497441088802724E-2</v>
      </c>
      <c r="G32" s="96">
        <f>(E32-(MAX($E$2:E32)))/(MAX($E$2:E32))</f>
        <v>0</v>
      </c>
      <c r="I32" s="73">
        <v>2000</v>
      </c>
      <c r="J32" s="93">
        <f t="shared" si="8"/>
        <v>36891</v>
      </c>
      <c r="K32" s="127">
        <f t="shared" si="5"/>
        <v>19034.12</v>
      </c>
      <c r="L32" s="128">
        <f t="shared" si="6"/>
        <v>18866.105349625228</v>
      </c>
      <c r="M32" s="77">
        <f t="shared" si="7"/>
        <v>4.7038891028109299E-2</v>
      </c>
      <c r="N32" s="79">
        <f t="shared" si="7"/>
        <v>-9.1040862768377959E-2</v>
      </c>
    </row>
    <row r="33" spans="1:14" x14ac:dyDescent="0.25">
      <c r="A33" s="93">
        <v>36372</v>
      </c>
      <c r="B33" s="94">
        <v>17435.240000000002</v>
      </c>
      <c r="C33" s="96">
        <f t="shared" si="0"/>
        <v>-5.1744608180391727E-2</v>
      </c>
      <c r="D33" s="96">
        <f>(B33-(MAX($B$2:B33)))/(MAX($B$2:B33))</f>
        <v>-5.1744608180391741E-2</v>
      </c>
      <c r="E33" s="94">
        <f t="shared" si="1"/>
        <v>18669.06253208749</v>
      </c>
      <c r="F33" s="96">
        <v>-3.122369164206773E-2</v>
      </c>
      <c r="G33" s="96">
        <f>(E33-(MAX($E$2:E33)))/(MAX($E$2:E33))</f>
        <v>-3.1223691642067654E-2</v>
      </c>
      <c r="I33" s="73">
        <v>2001</v>
      </c>
      <c r="J33" s="93">
        <f t="shared" si="8"/>
        <v>37256</v>
      </c>
      <c r="K33" s="127">
        <f t="shared" si="5"/>
        <v>19659.73</v>
      </c>
      <c r="L33" s="128">
        <f t="shared" si="6"/>
        <v>16623.677995687456</v>
      </c>
      <c r="M33" s="77">
        <f t="shared" si="7"/>
        <v>3.2867818422916355E-2</v>
      </c>
      <c r="N33" s="79">
        <f t="shared" si="7"/>
        <v>-0.11886010983089933</v>
      </c>
    </row>
    <row r="34" spans="1:14" x14ac:dyDescent="0.25">
      <c r="A34" s="93">
        <v>36403</v>
      </c>
      <c r="B34" s="94">
        <v>17186.830000000002</v>
      </c>
      <c r="C34" s="96">
        <f t="shared" si="0"/>
        <v>-1.4247581335272708E-2</v>
      </c>
      <c r="D34" s="96">
        <f>(B34-(MAX($B$2:B34)))/(MAX($B$2:B34))</f>
        <v>-6.5254954001952484E-2</v>
      </c>
      <c r="E34" s="94">
        <f t="shared" si="1"/>
        <v>18576.75326008831</v>
      </c>
      <c r="F34" s="96">
        <v>-4.9445049445049349E-3</v>
      </c>
      <c r="G34" s="96">
        <f>(E34-(MAX($E$2:E34)))/(MAX($E$2:E34))</f>
        <v>-3.6013810888862775E-2</v>
      </c>
      <c r="I34" s="73">
        <v>2002</v>
      </c>
      <c r="J34" s="93">
        <f t="shared" si="8"/>
        <v>37621</v>
      </c>
      <c r="K34" s="127">
        <f t="shared" si="5"/>
        <v>22380.74</v>
      </c>
      <c r="L34" s="128">
        <f t="shared" si="6"/>
        <v>12949.789506109471</v>
      </c>
      <c r="M34" s="77">
        <f t="shared" si="7"/>
        <v>0.13840525785450777</v>
      </c>
      <c r="N34" s="78">
        <f t="shared" si="7"/>
        <v>-0.22100334778687794</v>
      </c>
    </row>
    <row r="35" spans="1:14" x14ac:dyDescent="0.25">
      <c r="A35" s="93">
        <v>36433</v>
      </c>
      <c r="B35" s="94">
        <v>17383.84</v>
      </c>
      <c r="C35" s="96">
        <f t="shared" si="0"/>
        <v>1.1462846842611452E-2</v>
      </c>
      <c r="D35" s="96">
        <f>(B35-(MAX($B$2:B35)))/(MAX($B$2:B35))</f>
        <v>-5.4540114702787142E-2</v>
      </c>
      <c r="E35" s="94">
        <f t="shared" si="1"/>
        <v>18067.460724920424</v>
      </c>
      <c r="F35" s="96">
        <v>-2.7415583769532348E-2</v>
      </c>
      <c r="G35" s="96">
        <f>(E35-(MAX($E$2:E35)))/(MAX($E$2:E35))</f>
        <v>-6.24420550091115E-2</v>
      </c>
      <c r="I35" s="73">
        <v>2003</v>
      </c>
      <c r="J35" s="93">
        <f t="shared" si="8"/>
        <v>37986</v>
      </c>
      <c r="K35" s="127">
        <f t="shared" si="5"/>
        <v>28350.02</v>
      </c>
      <c r="L35" s="128">
        <f t="shared" si="6"/>
        <v>16664.339254543604</v>
      </c>
      <c r="M35" s="77">
        <f t="shared" si="7"/>
        <v>0.26671504159379888</v>
      </c>
      <c r="N35" s="78">
        <f t="shared" si="7"/>
        <v>0.28684248085126607</v>
      </c>
    </row>
    <row r="36" spans="1:14" x14ac:dyDescent="0.25">
      <c r="A36" s="93">
        <v>36464</v>
      </c>
      <c r="B36" s="94">
        <v>15996.16</v>
      </c>
      <c r="C36" s="96">
        <f t="shared" si="0"/>
        <v>-7.9825861259652631E-2</v>
      </c>
      <c r="D36" s="96">
        <f>(B36-(MAX($B$2:B36)))/(MAX($B$2:B36))</f>
        <v>-0.13001226433308957</v>
      </c>
      <c r="E36" s="94">
        <f t="shared" si="1"/>
        <v>19210.801930383001</v>
      </c>
      <c r="F36" s="96">
        <v>6.3281787234526377E-2</v>
      </c>
      <c r="G36" s="96">
        <f>(E36-(MAX($E$2:E36)))/(MAX($E$2:E36))</f>
        <v>-3.1117126141582581E-3</v>
      </c>
      <c r="I36" s="73">
        <v>2004</v>
      </c>
      <c r="J36" s="93">
        <f t="shared" si="8"/>
        <v>38352</v>
      </c>
      <c r="K36" s="127">
        <f t="shared" si="5"/>
        <v>30495.35</v>
      </c>
      <c r="L36" s="128">
        <f t="shared" si="6"/>
        <v>18477.76979155972</v>
      </c>
      <c r="M36" s="77">
        <f t="shared" si="7"/>
        <v>7.5672962488209816E-2</v>
      </c>
      <c r="N36" s="78">
        <f t="shared" si="7"/>
        <v>0.10882102850382602</v>
      </c>
    </row>
    <row r="37" spans="1:14" x14ac:dyDescent="0.25">
      <c r="A37" s="93">
        <v>36494</v>
      </c>
      <c r="B37" s="94">
        <v>16892.93</v>
      </c>
      <c r="C37" s="96">
        <f t="shared" si="0"/>
        <v>5.6061579779147053E-2</v>
      </c>
      <c r="D37" s="96">
        <f>(B37-(MAX($B$2:B37)))/(MAX($B$2:B37))</f>
        <v>-8.1239377483119601E-2</v>
      </c>
      <c r="E37" s="94">
        <f t="shared" si="1"/>
        <v>19601.293767327243</v>
      </c>
      <c r="F37" s="96">
        <v>2.0326680705955225E-2</v>
      </c>
      <c r="G37" s="96">
        <f>(E37-(MAX($E$2:E37)))/(MAX($E$2:E37))</f>
        <v>0</v>
      </c>
      <c r="I37" s="73">
        <v>2005</v>
      </c>
      <c r="J37" s="93">
        <f t="shared" si="8"/>
        <v>38717</v>
      </c>
      <c r="K37" s="127">
        <f t="shared" si="5"/>
        <v>34129.67</v>
      </c>
      <c r="L37" s="128">
        <f t="shared" si="6"/>
        <v>19385.357839613938</v>
      </c>
      <c r="M37" s="77">
        <f t="shared" si="7"/>
        <v>0.11917620227346136</v>
      </c>
      <c r="N37" s="78">
        <f t="shared" si="7"/>
        <v>4.9117835014309275E-2</v>
      </c>
    </row>
    <row r="38" spans="1:14" x14ac:dyDescent="0.25">
      <c r="A38" s="93">
        <v>36525</v>
      </c>
      <c r="B38" s="94">
        <v>18179</v>
      </c>
      <c r="C38" s="96">
        <f t="shared" si="0"/>
        <v>7.6130665313832502E-2</v>
      </c>
      <c r="D38" s="96">
        <f>(B38-(MAX($B$2:B38)))/(MAX($B$2:B38))</f>
        <v>-1.1293520026758623E-2</v>
      </c>
      <c r="E38" s="94">
        <f t="shared" si="1"/>
        <v>20755.72440702331</v>
      </c>
      <c r="F38" s="96">
        <v>5.8895634818776577E-2</v>
      </c>
      <c r="G38" s="96">
        <f>(E38-(MAX($E$2:E38)))/(MAX($E$2:E38))</f>
        <v>0</v>
      </c>
      <c r="I38" s="73">
        <v>2006</v>
      </c>
      <c r="J38" s="93">
        <f t="shared" si="8"/>
        <v>39082</v>
      </c>
      <c r="K38" s="127">
        <f t="shared" si="5"/>
        <v>37801.800000000003</v>
      </c>
      <c r="L38" s="128">
        <f t="shared" si="6"/>
        <v>22447.17116747101</v>
      </c>
      <c r="M38" s="77">
        <f t="shared" si="7"/>
        <v>0.10759348098003892</v>
      </c>
      <c r="N38" s="78">
        <f t="shared" si="7"/>
        <v>0.1579446380711251</v>
      </c>
    </row>
    <row r="39" spans="1:14" x14ac:dyDescent="0.25">
      <c r="A39" s="93">
        <v>36556</v>
      </c>
      <c r="B39" s="94">
        <v>18128.490000000002</v>
      </c>
      <c r="C39" s="96">
        <f t="shared" si="0"/>
        <v>-2.7784806645029247E-3</v>
      </c>
      <c r="D39" s="96">
        <f>(B39-(MAX($B$2:B39)))/(MAX($B$2:B39))</f>
        <v>-1.4040621864233008E-2</v>
      </c>
      <c r="E39" s="94">
        <f t="shared" si="1"/>
        <v>19712.906869288428</v>
      </c>
      <c r="F39" s="96">
        <v>-5.0242406253091954E-2</v>
      </c>
      <c r="G39" s="96">
        <f>(E39-(MAX($E$2:E39)))/(MAX($E$2:E39))</f>
        <v>-5.0242406253091974E-2</v>
      </c>
      <c r="I39" s="73">
        <v>2007</v>
      </c>
      <c r="J39" s="93">
        <f t="shared" si="8"/>
        <v>39447</v>
      </c>
      <c r="K39" s="127">
        <f t="shared" si="5"/>
        <v>42282.68</v>
      </c>
      <c r="L39" s="128">
        <f t="shared" si="6"/>
        <v>23680.357326214209</v>
      </c>
      <c r="M39" s="77">
        <f t="shared" si="7"/>
        <v>0.11853615436301967</v>
      </c>
      <c r="N39" s="78">
        <f t="shared" si="7"/>
        <v>5.4937263566210662E-2</v>
      </c>
    </row>
    <row r="40" spans="1:14" x14ac:dyDescent="0.25">
      <c r="A40" s="93">
        <v>36585</v>
      </c>
      <c r="B40" s="94">
        <v>18249</v>
      </c>
      <c r="C40" s="96">
        <f t="shared" si="0"/>
        <v>6.6475475894571812E-3</v>
      </c>
      <c r="D40" s="96">
        <f>(B40-(MAX($B$2:B40)))/(MAX($B$2:B40))</f>
        <v>-7.4864099768039011E-3</v>
      </c>
      <c r="E40" s="94">
        <f t="shared" si="1"/>
        <v>19339.767943320672</v>
      </c>
      <c r="F40" s="96">
        <v>-1.892866072172672E-2</v>
      </c>
      <c r="G40" s="96">
        <f>(E40-(MAX($E$2:E40)))/(MAX($E$2:E40))</f>
        <v>-6.8220045513010724E-2</v>
      </c>
      <c r="I40" s="73">
        <v>2008</v>
      </c>
      <c r="J40" s="93">
        <f t="shared" si="8"/>
        <v>39813</v>
      </c>
      <c r="K40" s="127">
        <f t="shared" si="5"/>
        <v>44537.88</v>
      </c>
      <c r="L40" s="128">
        <f t="shared" si="6"/>
        <v>14919.190882020754</v>
      </c>
      <c r="M40" s="77">
        <f t="shared" si="7"/>
        <v>5.3336259669443782E-2</v>
      </c>
      <c r="N40" s="78">
        <f t="shared" si="7"/>
        <v>-0.36997610819389215</v>
      </c>
    </row>
    <row r="41" spans="1:14" x14ac:dyDescent="0.25">
      <c r="A41" s="93">
        <v>36616</v>
      </c>
      <c r="B41" s="94">
        <v>19098.509999999998</v>
      </c>
      <c r="C41" s="96">
        <f t="shared" si="0"/>
        <v>4.6551043892816057E-2</v>
      </c>
      <c r="D41" s="96">
        <f>(B41-(MAX($B$2:B41)))/(MAX($B$2:B41))</f>
        <v>0</v>
      </c>
      <c r="E41" s="94">
        <f t="shared" si="1"/>
        <v>21231.748639490714</v>
      </c>
      <c r="F41" s="96">
        <v>9.7828510751261089E-2</v>
      </c>
      <c r="G41" s="96">
        <f>(E41-(MAX($E$2:E41)))/(MAX($E$2:E41))</f>
        <v>0</v>
      </c>
      <c r="I41" s="73">
        <v>2009</v>
      </c>
      <c r="J41" s="93">
        <f t="shared" si="8"/>
        <v>40178</v>
      </c>
      <c r="K41" s="127">
        <f t="shared" si="5"/>
        <v>47977.55</v>
      </c>
      <c r="L41" s="128">
        <f t="shared" si="6"/>
        <v>18867.440188931112</v>
      </c>
      <c r="M41" s="77">
        <f t="shared" si="7"/>
        <v>7.7230213921273438E-2</v>
      </c>
      <c r="N41" s="78">
        <f t="shared" si="7"/>
        <v>0.26464232129829696</v>
      </c>
    </row>
    <row r="42" spans="1:14" x14ac:dyDescent="0.25">
      <c r="A42" s="93">
        <v>36646</v>
      </c>
      <c r="B42" s="94">
        <v>17996.46</v>
      </c>
      <c r="C42" s="96">
        <f t="shared" si="0"/>
        <v>-5.7703454353245309E-2</v>
      </c>
      <c r="D42" s="96">
        <f>(B42-(MAX($B$2:B42)))/(MAX($B$2:B42))</f>
        <v>-5.7703454353245323E-2</v>
      </c>
      <c r="E42" s="94">
        <f t="shared" si="1"/>
        <v>20592.976691652126</v>
      </c>
      <c r="F42" s="96">
        <v>-3.0085696599218559E-2</v>
      </c>
      <c r="G42" s="96">
        <f>(E42-(MAX($E$2:E42)))/(MAX($E$2:E42))</f>
        <v>-3.0085696599218507E-2</v>
      </c>
      <c r="I42" s="73">
        <v>2010</v>
      </c>
      <c r="J42" s="93">
        <f t="shared" si="8"/>
        <v>40543</v>
      </c>
      <c r="K42" s="127">
        <f t="shared" si="5"/>
        <v>57768.72</v>
      </c>
      <c r="L42" s="128">
        <f t="shared" si="6"/>
        <v>21709.518431050426</v>
      </c>
      <c r="M42" s="77">
        <f t="shared" si="7"/>
        <v>0.20407815738819504</v>
      </c>
      <c r="N42" s="78">
        <f t="shared" si="7"/>
        <v>0.1506340136054421</v>
      </c>
    </row>
    <row r="43" spans="1:14" x14ac:dyDescent="0.25">
      <c r="A43" s="93">
        <v>36677</v>
      </c>
      <c r="B43" s="94">
        <v>16709.2</v>
      </c>
      <c r="C43" s="96">
        <f t="shared" si="0"/>
        <v>-7.1528511718415677E-2</v>
      </c>
      <c r="D43" s="96">
        <f>(B43-(MAX($B$2:B43)))/(MAX($B$2:B43))</f>
        <v>-0.12510452386076179</v>
      </c>
      <c r="E43" s="94">
        <f t="shared" si="1"/>
        <v>20170.448711366676</v>
      </c>
      <c r="F43" s="96">
        <v>-2.0518062376904012E-2</v>
      </c>
      <c r="G43" s="96">
        <f>(E43-(MAX($E$2:E43)))/(MAX($E$2:E43))</f>
        <v>-4.9986458776647175E-2</v>
      </c>
      <c r="I43" s="73">
        <v>2011</v>
      </c>
      <c r="J43" s="93">
        <f t="shared" si="8"/>
        <v>40908</v>
      </c>
      <c r="K43" s="127">
        <f t="shared" si="5"/>
        <v>53609.22</v>
      </c>
      <c r="L43" s="128">
        <f t="shared" si="6"/>
        <v>22167.984392648126</v>
      </c>
      <c r="M43" s="77">
        <f t="shared" si="7"/>
        <v>-7.2002633951384065E-2</v>
      </c>
      <c r="N43" s="78">
        <f t="shared" si="7"/>
        <v>2.1118200436080179E-2</v>
      </c>
    </row>
    <row r="44" spans="1:14" x14ac:dyDescent="0.25">
      <c r="A44" s="93">
        <v>36707</v>
      </c>
      <c r="B44" s="94">
        <v>16424.16</v>
      </c>
      <c r="C44" s="96">
        <f t="shared" si="0"/>
        <v>-1.7058865774543408E-2</v>
      </c>
      <c r="D44" s="96">
        <f>(B44-(MAX($B$2:B44)))/(MAX($B$2:B44))</f>
        <v>-0.14002924835497632</v>
      </c>
      <c r="E44" s="94">
        <f t="shared" si="1"/>
        <v>20667.727692781606</v>
      </c>
      <c r="F44" s="96">
        <v>2.465383832213397E-2</v>
      </c>
      <c r="G44" s="96">
        <f>(E44-(MAX($E$2:E44)))/(MAX($E$2:E44))</f>
        <v>-2.6564978527488695E-2</v>
      </c>
      <c r="I44" s="73">
        <v>2012</v>
      </c>
      <c r="J44" s="93">
        <f t="shared" si="8"/>
        <v>41274</v>
      </c>
      <c r="K44" s="127">
        <f t="shared" si="5"/>
        <v>57857.63</v>
      </c>
      <c r="L44" s="128">
        <f t="shared" si="6"/>
        <v>25715.576547900208</v>
      </c>
      <c r="M44" s="77">
        <f t="shared" si="7"/>
        <v>7.9247748801418785E-2</v>
      </c>
      <c r="N44" s="78">
        <f t="shared" si="7"/>
        <v>0.16003223804274322</v>
      </c>
    </row>
    <row r="45" spans="1:14" x14ac:dyDescent="0.25">
      <c r="A45" s="93">
        <v>36738</v>
      </c>
      <c r="B45" s="94">
        <v>16156.25</v>
      </c>
      <c r="C45" s="96">
        <f t="shared" si="0"/>
        <v>-1.6311945329319677E-2</v>
      </c>
      <c r="D45" s="96">
        <f>(B45-(MAX($B$2:B45)))/(MAX($B$2:B45))</f>
        <v>-0.15405704424062394</v>
      </c>
      <c r="E45" s="94">
        <f t="shared" si="1"/>
        <v>20344.593900811178</v>
      </c>
      <c r="F45" s="96">
        <v>-1.5634703377831238E-2</v>
      </c>
      <c r="G45" s="96">
        <f>(E45-(MAX($E$2:E45)))/(MAX($E$2:E45))</f>
        <v>-4.1784346345804128E-2</v>
      </c>
      <c r="I45" s="73">
        <v>2013</v>
      </c>
      <c r="J45" s="93">
        <f t="shared" si="8"/>
        <v>41639</v>
      </c>
      <c r="K45" s="127">
        <f t="shared" si="5"/>
        <v>59058.04</v>
      </c>
      <c r="L45" s="128">
        <f t="shared" si="6"/>
        <v>34044.460416880604</v>
      </c>
      <c r="M45" s="77">
        <f t="shared" si="7"/>
        <v>2.0747652470382964E-2</v>
      </c>
      <c r="N45" s="78">
        <f t="shared" si="7"/>
        <v>0.32388478062960196</v>
      </c>
    </row>
    <row r="46" spans="1:14" x14ac:dyDescent="0.25">
      <c r="A46" s="93">
        <v>36769</v>
      </c>
      <c r="B46" s="94">
        <v>17439.669999999998</v>
      </c>
      <c r="C46" s="96">
        <f t="shared" si="0"/>
        <v>7.9437988394583936E-2</v>
      </c>
      <c r="D46" s="96">
        <f>(B46-(MAX($B$2:B46)))/(MAX($B$2:B46))</f>
        <v>-8.685703753853051E-2</v>
      </c>
      <c r="E46" s="94">
        <f t="shared" si="1"/>
        <v>21608.276003696486</v>
      </c>
      <c r="F46" s="96">
        <v>6.2113901562563134E-2</v>
      </c>
      <c r="G46" s="96">
        <f>(E46-(MAX($E$2:E46)))/(MAX($E$2:E46))</f>
        <v>0</v>
      </c>
      <c r="I46" s="73">
        <v>2014</v>
      </c>
      <c r="J46" s="93">
        <f t="shared" si="8"/>
        <v>42004</v>
      </c>
      <c r="K46" s="127">
        <f t="shared" si="5"/>
        <v>72047.850000000006</v>
      </c>
      <c r="L46" s="128">
        <f t="shared" si="6"/>
        <v>38704.589793613333</v>
      </c>
      <c r="M46" s="77">
        <f t="shared" si="7"/>
        <v>0.21994990013214127</v>
      </c>
      <c r="N46" s="78">
        <f t="shared" si="7"/>
        <v>0.13688363157085173</v>
      </c>
    </row>
    <row r="47" spans="1:14" x14ac:dyDescent="0.25">
      <c r="A47" s="93">
        <v>36799</v>
      </c>
      <c r="B47" s="94">
        <v>16176.64</v>
      </c>
      <c r="C47" s="96">
        <f t="shared" si="0"/>
        <v>-7.2422815339969082E-2</v>
      </c>
      <c r="D47" s="96">
        <f>(B47-(MAX($B$2:B47)))/(MAX($B$2:B47))</f>
        <v>-0.15298942168786986</v>
      </c>
      <c r="E47" s="94">
        <f t="shared" si="1"/>
        <v>20467.501796899076</v>
      </c>
      <c r="F47" s="96">
        <v>-5.2793392985273857E-2</v>
      </c>
      <c r="G47" s="96">
        <f>(E47-(MAX($E$2:E47)))/(MAX($E$2:E47))</f>
        <v>-5.2793392985273808E-2</v>
      </c>
      <c r="I47" s="73">
        <v>2015</v>
      </c>
      <c r="J47" s="93">
        <f t="shared" si="8"/>
        <v>42369</v>
      </c>
      <c r="K47" s="127">
        <f t="shared" si="5"/>
        <v>73312.66</v>
      </c>
      <c r="L47" s="128">
        <f t="shared" si="6"/>
        <v>39240.168395112458</v>
      </c>
      <c r="M47" s="77">
        <f t="shared" si="7"/>
        <v>1.7555138702959182E-2</v>
      </c>
      <c r="N47" s="78">
        <f t="shared" si="7"/>
        <v>1.383759921898205E-2</v>
      </c>
    </row>
    <row r="48" spans="1:14" x14ac:dyDescent="0.25">
      <c r="A48" s="93">
        <v>36830</v>
      </c>
      <c r="B48" s="94">
        <v>16091.57</v>
      </c>
      <c r="C48" s="96">
        <f t="shared" si="0"/>
        <v>-5.2588176531096487E-3</v>
      </c>
      <c r="D48" s="96">
        <f>(B48-(MAX($B$2:B48)))/(MAX($B$2:B48))</f>
        <v>-0.1574436958694683</v>
      </c>
      <c r="E48" s="94">
        <f t="shared" si="1"/>
        <v>20380.942601909861</v>
      </c>
      <c r="F48" s="96">
        <v>-4.2291040620467957E-3</v>
      </c>
      <c r="G48" s="96">
        <f>(E48-(MAX($E$2:E48)))/(MAX($E$2:E48))</f>
        <v>-5.6799228294597305E-2</v>
      </c>
      <c r="I48" s="73">
        <v>2016</v>
      </c>
      <c r="J48" s="93">
        <f t="shared" si="8"/>
        <v>42735</v>
      </c>
      <c r="K48" s="127">
        <f t="shared" si="5"/>
        <v>86504.07</v>
      </c>
      <c r="L48" s="128">
        <f t="shared" si="6"/>
        <v>43933.258034705854</v>
      </c>
      <c r="M48" s="77">
        <f t="shared" ref="M48:N52" si="9">(K48-K47)/K47</f>
        <v>0.17993358855073602</v>
      </c>
      <c r="N48" s="78">
        <f t="shared" si="9"/>
        <v>0.11959912078710502</v>
      </c>
    </row>
    <row r="49" spans="1:15" x14ac:dyDescent="0.25">
      <c r="A49" s="93">
        <v>36860</v>
      </c>
      <c r="B49" s="94">
        <v>16279.72</v>
      </c>
      <c r="C49" s="96">
        <f t="shared" si="0"/>
        <v>1.1692457603577511E-2</v>
      </c>
      <c r="D49" s="96">
        <f>(B49-(MAX($B$2:B49)))/(MAX($B$2:B49))</f>
        <v>-0.14759214200479509</v>
      </c>
      <c r="E49" s="94">
        <f t="shared" si="1"/>
        <v>18774.206797412477</v>
      </c>
      <c r="F49" s="96">
        <v>-7.8835205803818864E-2</v>
      </c>
      <c r="G49" s="96">
        <f>(E49-(MAX($E$2:E49)))/(MAX($E$2:E49))</f>
        <v>-0.13115665524631354</v>
      </c>
      <c r="I49" s="73">
        <v>2017</v>
      </c>
      <c r="J49" s="93">
        <f t="shared" si="8"/>
        <v>43100</v>
      </c>
      <c r="K49" s="127">
        <f t="shared" si="5"/>
        <v>98586.61</v>
      </c>
      <c r="L49" s="128">
        <f t="shared" si="6"/>
        <v>53524.591847212294</v>
      </c>
      <c r="M49" s="77">
        <f t="shared" si="9"/>
        <v>0.13967597131556922</v>
      </c>
      <c r="N49" s="78">
        <f t="shared" si="9"/>
        <v>0.21831601482707239</v>
      </c>
    </row>
    <row r="50" spans="1:15" x14ac:dyDescent="0.25">
      <c r="A50" s="93">
        <v>36891</v>
      </c>
      <c r="B50" s="94">
        <v>19034.12</v>
      </c>
      <c r="C50" s="96">
        <f t="shared" si="0"/>
        <v>0.16919209912701194</v>
      </c>
      <c r="D50" s="96">
        <f>(B50-(MAX($B$2:B50)))/(MAX($B$2:B50))</f>
        <v>-3.3714671982264283E-3</v>
      </c>
      <c r="E50" s="94">
        <f t="shared" si="1"/>
        <v>18866.105349625228</v>
      </c>
      <c r="F50" s="96">
        <v>4.8949366119381832E-3</v>
      </c>
      <c r="G50" s="96">
        <f>(E50-(MAX($E$2:E50)))/(MAX($E$2:E50))</f>
        <v>-0.12690372214803997</v>
      </c>
      <c r="I50" s="73">
        <v>2018</v>
      </c>
      <c r="J50" s="93">
        <v>43465</v>
      </c>
      <c r="K50" s="127">
        <f t="shared" si="5"/>
        <v>96456.94</v>
      </c>
      <c r="L50" s="128">
        <f t="shared" si="6"/>
        <v>51177.944347469005</v>
      </c>
      <c r="M50" s="77">
        <f t="shared" si="9"/>
        <v>-2.1602020801810694E-2</v>
      </c>
      <c r="N50" s="78">
        <f t="shared" si="9"/>
        <v>-4.3842417452558465E-2</v>
      </c>
      <c r="O50"/>
    </row>
    <row r="51" spans="1:15" x14ac:dyDescent="0.25">
      <c r="A51" s="93">
        <v>36922</v>
      </c>
      <c r="B51" s="94">
        <v>20435.39</v>
      </c>
      <c r="C51" s="96">
        <f t="shared" si="0"/>
        <v>7.3618848678058235E-2</v>
      </c>
      <c r="D51" s="96">
        <f>(B51-(MAX($B$2:B51)))/(MAX($B$2:B51))</f>
        <v>0</v>
      </c>
      <c r="E51" s="94">
        <f t="shared" si="1"/>
        <v>19535.373241605925</v>
      </c>
      <c r="F51" s="96">
        <v>3.5474618612473252E-2</v>
      </c>
      <c r="G51" s="96">
        <f>(E51-(MAX($E$2:E51)))/(MAX($E$2:E51))</f>
        <v>-9.5930964679271688E-2</v>
      </c>
      <c r="I51" s="73">
        <v>2019</v>
      </c>
      <c r="J51" s="93">
        <v>43830</v>
      </c>
      <c r="K51" s="127">
        <f t="shared" si="5"/>
        <v>109807</v>
      </c>
      <c r="L51" s="128">
        <f t="shared" si="6"/>
        <v>67292.021768148756</v>
      </c>
      <c r="M51" s="77">
        <f t="shared" si="9"/>
        <v>0.13840434913236929</v>
      </c>
      <c r="N51" s="78">
        <f t="shared" si="9"/>
        <v>0.31486370986834428</v>
      </c>
      <c r="O51"/>
    </row>
    <row r="52" spans="1:15" x14ac:dyDescent="0.25">
      <c r="A52" s="93">
        <v>36950</v>
      </c>
      <c r="B52" s="94">
        <v>19528.87</v>
      </c>
      <c r="C52" s="96">
        <f t="shared" si="0"/>
        <v>-4.4360298482191918E-2</v>
      </c>
      <c r="D52" s="96">
        <f>(B52-(MAX($B$2:B52)))/(MAX($B$2:B52))</f>
        <v>-4.4360298482191945E-2</v>
      </c>
      <c r="E52" s="94">
        <f t="shared" si="1"/>
        <v>17754.184207824223</v>
      </c>
      <c r="F52" s="96">
        <v>-9.1177630022864053E-2</v>
      </c>
      <c r="G52" s="96">
        <f>(E52-(MAX($E$2:E52)))/(MAX($E$2:E52))</f>
        <v>-0.17836183669687261</v>
      </c>
      <c r="I52" s="73">
        <v>2020</v>
      </c>
      <c r="J52" s="93">
        <v>44196</v>
      </c>
      <c r="K52" s="127">
        <f t="shared" si="5"/>
        <v>109265</v>
      </c>
      <c r="L52" s="128">
        <f t="shared" si="6"/>
        <v>79672.964370058631</v>
      </c>
      <c r="M52" s="77">
        <f t="shared" si="9"/>
        <v>-4.9359330461628131E-3</v>
      </c>
      <c r="N52" s="78">
        <f t="shared" si="9"/>
        <v>0.18398826898926865</v>
      </c>
    </row>
    <row r="53" spans="1:15" ht="15.75" thickBot="1" x14ac:dyDescent="0.3">
      <c r="A53" s="93">
        <v>36981</v>
      </c>
      <c r="B53" s="94">
        <v>20685.57</v>
      </c>
      <c r="C53" s="96">
        <f t="shared" si="0"/>
        <v>5.9230257562265631E-2</v>
      </c>
      <c r="D53" s="96">
        <f>(B53-(MAX($B$2:B53)))/(MAX($B$2:B53))</f>
        <v>0</v>
      </c>
      <c r="E53" s="94">
        <f t="shared" si="1"/>
        <v>16629.428072697414</v>
      </c>
      <c r="F53" s="96">
        <v>-6.3351608948111093E-2</v>
      </c>
      <c r="G53" s="96">
        <f>(E53-(MAX($E$2:E53)))/(MAX($E$2:E53))</f>
        <v>-0.23041393631529652</v>
      </c>
      <c r="I53" s="74" t="s">
        <v>86</v>
      </c>
      <c r="J53" s="129">
        <f>J25</f>
        <v>44286</v>
      </c>
      <c r="K53" s="121">
        <f t="shared" si="5"/>
        <v>117383</v>
      </c>
      <c r="L53" s="130">
        <f t="shared" si="6"/>
        <v>84592.668651812404</v>
      </c>
      <c r="M53" s="87">
        <f>(K53-K52)/K52</f>
        <v>7.4296435272045033E-2</v>
      </c>
      <c r="N53" s="80">
        <f>(L53-L52)/L52</f>
        <v>6.1748728952811686E-2</v>
      </c>
      <c r="O53" s="141" t="s">
        <v>52</v>
      </c>
    </row>
    <row r="54" spans="1:15" x14ac:dyDescent="0.25">
      <c r="A54" s="93">
        <v>37011</v>
      </c>
      <c r="B54" s="94">
        <v>20283.560000000001</v>
      </c>
      <c r="C54" s="96">
        <f t="shared" si="0"/>
        <v>-1.9434320639943659E-2</v>
      </c>
      <c r="D54" s="96">
        <f>(B54-(MAX($B$2:B54)))/(MAX($B$2:B54))</f>
        <v>-1.9434320639943613E-2</v>
      </c>
      <c r="E54" s="94">
        <f t="shared" si="1"/>
        <v>17921.655200739311</v>
      </c>
      <c r="F54" s="96">
        <v>7.7707250206848988E-2</v>
      </c>
      <c r="G54" s="96">
        <f>(E54-(MAX($E$2:E54)))/(MAX($E$2:E54))</f>
        <v>-0.17061151950884523</v>
      </c>
      <c r="O54" s="140"/>
    </row>
    <row r="55" spans="1:15" x14ac:dyDescent="0.25">
      <c r="A55" s="93">
        <v>37042</v>
      </c>
      <c r="B55" s="94">
        <v>20500.37</v>
      </c>
      <c r="C55" s="96">
        <f t="shared" si="0"/>
        <v>1.0688952038005128E-2</v>
      </c>
      <c r="D55" s="96">
        <f>(B55-(MAX($B$2:B55)))/(MAX($B$2:B55))</f>
        <v>-8.953101123150134E-3</v>
      </c>
      <c r="E55" s="94">
        <f t="shared" si="1"/>
        <v>18041.790738268832</v>
      </c>
      <c r="F55" s="96">
        <v>6.7033728851431107E-3</v>
      </c>
      <c r="G55" s="96">
        <f>(E55-(MAX($E$2:E55)))/(MAX($E$2:E55))</f>
        <v>-0.16505181925747076</v>
      </c>
    </row>
    <row r="56" spans="1:15" x14ac:dyDescent="0.25">
      <c r="A56" s="93">
        <v>37072</v>
      </c>
      <c r="B56" s="94">
        <v>20258.75</v>
      </c>
      <c r="C56" s="96">
        <f t="shared" si="0"/>
        <v>-1.1786128738164203E-2</v>
      </c>
      <c r="D56" s="96">
        <f>(B56-(MAX($B$2:B56)))/(MAX($B$2:B56))</f>
        <v>-2.0633707458871074E-2</v>
      </c>
      <c r="E56" s="94">
        <f t="shared" si="1"/>
        <v>17602.628606633141</v>
      </c>
      <c r="F56" s="96">
        <v>-2.4341382626957064E-2</v>
      </c>
      <c r="G56" s="96">
        <f>(E56-(MAX($E$2:E56)))/(MAX($E$2:E56))</f>
        <v>-0.18537561239860628</v>
      </c>
    </row>
    <row r="57" spans="1:15" x14ac:dyDescent="0.25">
      <c r="A57" s="93">
        <v>37103</v>
      </c>
      <c r="B57" s="94">
        <v>19109.14</v>
      </c>
      <c r="C57" s="96">
        <f t="shared" si="0"/>
        <v>-5.6746344172271312E-2</v>
      </c>
      <c r="D57" s="96">
        <f>(B57-(MAX($B$2:B57)))/(MAX($B$2:B57))</f>
        <v>-7.6209164166131285E-2</v>
      </c>
      <c r="E57" s="94">
        <f t="shared" si="1"/>
        <v>17429.304856761493</v>
      </c>
      <c r="F57" s="96">
        <v>-9.846469737271879E-3</v>
      </c>
      <c r="G57" s="96">
        <f>(E57-(MAX($E$2:E57)))/(MAX($E$2:E57))</f>
        <v>-0.19339678677836697</v>
      </c>
    </row>
    <row r="58" spans="1:15" x14ac:dyDescent="0.25">
      <c r="A58" s="93">
        <v>37134</v>
      </c>
      <c r="B58" s="94">
        <v>19193.03</v>
      </c>
      <c r="C58" s="96">
        <f t="shared" si="0"/>
        <v>4.3900458105388118E-3</v>
      </c>
      <c r="D58" s="96">
        <f>(B58-(MAX($B$2:B58)))/(MAX($B$2:B58))</f>
        <v>-7.2153680077464671E-2</v>
      </c>
      <c r="E58" s="94">
        <f t="shared" si="1"/>
        <v>16338.227744121592</v>
      </c>
      <c r="F58" s="96">
        <v>-6.2600150815345423E-2</v>
      </c>
      <c r="G58" s="96">
        <f>(E58-(MAX($E$2:E58)))/(MAX($E$2:E58))</f>
        <v>-0.24389026957418339</v>
      </c>
    </row>
    <row r="59" spans="1:15" x14ac:dyDescent="0.25">
      <c r="A59" s="93">
        <v>37164</v>
      </c>
      <c r="B59" s="94">
        <v>16959.39</v>
      </c>
      <c r="C59" s="96">
        <f t="shared" si="0"/>
        <v>-0.11637766418329987</v>
      </c>
      <c r="D59" s="96">
        <f>(B59-(MAX($B$2:B59)))/(MAX($B$2:B59))</f>
        <v>-0.18013426751112008</v>
      </c>
      <c r="E59" s="94">
        <f t="shared" si="1"/>
        <v>15018.893110175599</v>
      </c>
      <c r="F59" s="96">
        <v>-8.0751392048668325E-2</v>
      </c>
      <c r="G59" s="96">
        <f>(E59-(MAX($E$2:E59)))/(MAX($E$2:E59))</f>
        <v>-0.30494718284761146</v>
      </c>
    </row>
    <row r="60" spans="1:15" x14ac:dyDescent="0.25">
      <c r="A60" s="93">
        <v>37195</v>
      </c>
      <c r="B60" s="94">
        <v>18835.919999999998</v>
      </c>
      <c r="C60" s="96">
        <f t="shared" si="0"/>
        <v>0.11064843723742412</v>
      </c>
      <c r="D60" s="96">
        <f>(B60-(MAX($B$2:B60)))/(MAX($B$2:B60))</f>
        <v>-8.9417405466709468E-2</v>
      </c>
      <c r="E60" s="94">
        <f t="shared" si="1"/>
        <v>15305.267481260924</v>
      </c>
      <c r="F60" s="96">
        <v>1.9067608310715078E-2</v>
      </c>
      <c r="G60" s="96">
        <f>(E60-(MAX($E$2:E60)))/(MAX($E$2:E60))</f>
        <v>-0.29169418797489066</v>
      </c>
    </row>
    <row r="61" spans="1:15" x14ac:dyDescent="0.25">
      <c r="A61" s="93">
        <v>37225</v>
      </c>
      <c r="B61" s="94">
        <v>18702.7</v>
      </c>
      <c r="C61" s="96">
        <f t="shared" si="0"/>
        <v>-7.0726569235799452E-3</v>
      </c>
      <c r="D61" s="96">
        <f>(B61-(MAX($B$2:B61)))/(MAX($B$2:B61))</f>
        <v>-9.5857643758426717E-2</v>
      </c>
      <c r="E61" s="94">
        <f t="shared" si="1"/>
        <v>16479.309990758818</v>
      </c>
      <c r="F61" s="96">
        <v>7.6708395389714079E-2</v>
      </c>
      <c r="G61" s="96">
        <f>(E61-(MAX($E$2:E61)))/(MAX($E$2:E61))</f>
        <v>-0.23736118568923617</v>
      </c>
    </row>
    <row r="62" spans="1:15" x14ac:dyDescent="0.25">
      <c r="A62" s="93">
        <v>37256</v>
      </c>
      <c r="B62" s="94">
        <v>19659.73</v>
      </c>
      <c r="C62" s="96">
        <f t="shared" si="0"/>
        <v>5.1170686585359171E-2</v>
      </c>
      <c r="D62" s="96">
        <f>(B62-(MAX($B$2:B62)))/(MAX($B$2:B62))</f>
        <v>-4.9592058618640925E-2</v>
      </c>
      <c r="E62" s="94">
        <f t="shared" si="1"/>
        <v>16623.677995687456</v>
      </c>
      <c r="F62" s="96">
        <v>8.7605612740822014E-3</v>
      </c>
      <c r="G62" s="96">
        <f>(E62-(MAX($E$2:E62)))/(MAX($E$2:E62))</f>
        <v>-0.23068004162647332</v>
      </c>
    </row>
    <row r="63" spans="1:15" x14ac:dyDescent="0.25">
      <c r="A63" s="93">
        <v>37287</v>
      </c>
      <c r="B63" s="94">
        <v>20209.13</v>
      </c>
      <c r="C63" s="96">
        <f t="shared" si="0"/>
        <v>2.7945449912079257E-2</v>
      </c>
      <c r="D63" s="96">
        <f>(B63-(MAX($B$2:B63)))/(MAX($B$2:B63))</f>
        <v>-2.3032481096725819E-2</v>
      </c>
      <c r="E63" s="94">
        <f t="shared" si="1"/>
        <v>16381.045281856466</v>
      </c>
      <c r="F63" s="96">
        <v>-1.4595609581341429E-2</v>
      </c>
      <c r="G63" s="96">
        <f>(E63-(MAX($E$2:E63)))/(MAX($E$2:E63))</f>
        <v>-0.24190873538202715</v>
      </c>
    </row>
    <row r="64" spans="1:15" x14ac:dyDescent="0.25">
      <c r="A64" s="93">
        <v>37315</v>
      </c>
      <c r="B64" s="94">
        <v>18469.95</v>
      </c>
      <c r="C64" s="96">
        <f t="shared" si="0"/>
        <v>-8.6059122782623509E-2</v>
      </c>
      <c r="D64" s="96">
        <f>(B64-(MAX($B$2:B64)))/(MAX($B$2:B64))</f>
        <v>-0.10710944876065774</v>
      </c>
      <c r="E64" s="94">
        <f t="shared" si="1"/>
        <v>16065.201766095093</v>
      </c>
      <c r="F64" s="96">
        <v>-1.9281035509449373E-2</v>
      </c>
      <c r="G64" s="96">
        <f>(E64-(MAX($E$2:E64)))/(MAX($E$2:E64))</f>
        <v>-0.25652551997452966</v>
      </c>
    </row>
    <row r="65" spans="1:7" x14ac:dyDescent="0.25">
      <c r="A65" s="93">
        <v>37346</v>
      </c>
      <c r="B65" s="94">
        <v>19152.86</v>
      </c>
      <c r="C65" s="96">
        <f t="shared" si="0"/>
        <v>3.6974112003551607E-2</v>
      </c>
      <c r="D65" s="96">
        <f>(B65-(MAX($B$2:B65)))/(MAX($B$2:B65))</f>
        <v>-7.4095613512221284E-2</v>
      </c>
      <c r="E65" s="94">
        <f t="shared" si="1"/>
        <v>16669.370571927317</v>
      </c>
      <c r="F65" s="96">
        <v>3.7607296480228092E-2</v>
      </c>
      <c r="G65" s="96">
        <f>(E65-(MAX($E$2:E65)))/(MAX($E$2:E65))</f>
        <v>-0.22856545477872833</v>
      </c>
    </row>
    <row r="66" spans="1:7" x14ac:dyDescent="0.25">
      <c r="A66" s="93">
        <v>37376</v>
      </c>
      <c r="B66" s="94">
        <v>18542.310000000001</v>
      </c>
      <c r="C66" s="96">
        <f t="shared" si="0"/>
        <v>-3.1877745673492108E-2</v>
      </c>
      <c r="D66" s="96">
        <f>(B66-(MAX($B$2:B66)))/(MAX($B$2:B66))</f>
        <v>-0.1036113580626494</v>
      </c>
      <c r="E66" s="94">
        <f t="shared" si="1"/>
        <v>15658.691857480248</v>
      </c>
      <c r="F66" s="96">
        <v>-6.0630886456453315E-2</v>
      </c>
      <c r="G66" s="96">
        <f>(E66-(MAX($E$2:E66)))/(MAX($E$2:E66))</f>
        <v>-0.27533821509862494</v>
      </c>
    </row>
    <row r="67" spans="1:7" x14ac:dyDescent="0.25">
      <c r="A67" s="93">
        <v>37407</v>
      </c>
      <c r="B67" s="94">
        <v>19746.86</v>
      </c>
      <c r="C67" s="96">
        <f t="shared" ref="C67:C130" si="10">B67/B66-1</f>
        <v>6.496224041125398E-2</v>
      </c>
      <c r="D67" s="96">
        <f>(B67-(MAX($B$2:B67)))/(MAX($B$2:B67))</f>
        <v>-4.5379943603197741E-2</v>
      </c>
      <c r="E67" s="94">
        <f t="shared" si="1"/>
        <v>15543.382277441229</v>
      </c>
      <c r="F67" s="96">
        <v>-7.3639344262295126E-3</v>
      </c>
      <c r="G67" s="96">
        <f>(E67-(MAX($E$2:E67)))/(MAX($E$2:E67))</f>
        <v>-0.28067457696383308</v>
      </c>
    </row>
    <row r="68" spans="1:7" x14ac:dyDescent="0.25">
      <c r="A68" s="93">
        <v>37437</v>
      </c>
      <c r="B68" s="94">
        <v>21744.2</v>
      </c>
      <c r="C68" s="96">
        <f t="shared" si="10"/>
        <v>0.10114722036820023</v>
      </c>
      <c r="D68" s="96">
        <f>(B68-(MAX($B$2:B68)))/(MAX($B$2:B68))</f>
        <v>0</v>
      </c>
      <c r="E68" s="94">
        <f t="shared" ref="E68:E131" si="11">E67*(1+F68)</f>
        <v>14436.184413184117</v>
      </c>
      <c r="F68" s="96">
        <v>-7.123275002146956E-2</v>
      </c>
      <c r="G68" s="96">
        <f>(E68-(MAX($E$2:E68)))/(MAX($E$2:E68))</f>
        <v>-0.33191410500705626</v>
      </c>
    </row>
    <row r="69" spans="1:7" x14ac:dyDescent="0.25">
      <c r="A69" s="93">
        <v>37468</v>
      </c>
      <c r="B69" s="94">
        <v>21678.92</v>
      </c>
      <c r="C69" s="96">
        <f t="shared" si="10"/>
        <v>-3.0021798916494147E-3</v>
      </c>
      <c r="D69" s="96">
        <f>(B69-(MAX($B$2:B69)))/(MAX($B$2:B69))</f>
        <v>-3.0021798916493809E-3</v>
      </c>
      <c r="E69" s="94">
        <f t="shared" si="11"/>
        <v>13310.812198377667</v>
      </c>
      <c r="F69" s="96">
        <v>-7.7954962516181392E-2</v>
      </c>
      <c r="G69" s="96">
        <f>(E69-(MAX($E$2:E69)))/(MAX($E$2:E69))</f>
        <v>-0.38399471590882067</v>
      </c>
    </row>
    <row r="70" spans="1:7" x14ac:dyDescent="0.25">
      <c r="A70" s="93">
        <v>37499</v>
      </c>
      <c r="B70" s="94">
        <v>22030.13</v>
      </c>
      <c r="C70" s="96">
        <f t="shared" si="10"/>
        <v>1.6200530284719017E-2</v>
      </c>
      <c r="D70" s="96">
        <f>(B70-(MAX($B$2:B70)))/(MAX($B$2:B70))</f>
        <v>0</v>
      </c>
      <c r="E70" s="94">
        <f t="shared" si="11"/>
        <v>13398.295512886343</v>
      </c>
      <c r="F70" s="96">
        <v>6.5723498464909103E-3</v>
      </c>
      <c r="G70" s="96">
        <f>(E70-(MAX($E$2:E70)))/(MAX($E$2:E70))</f>
        <v>-0.37994611367448644</v>
      </c>
    </row>
    <row r="71" spans="1:7" x14ac:dyDescent="0.25">
      <c r="A71" s="93">
        <v>37529</v>
      </c>
      <c r="B71" s="94">
        <v>22384.880000000001</v>
      </c>
      <c r="C71" s="96">
        <f t="shared" si="10"/>
        <v>1.6102946283113262E-2</v>
      </c>
      <c r="D71" s="96">
        <f>(B71-(MAX($B$2:B71)))/(MAX($B$2:B71))</f>
        <v>0</v>
      </c>
      <c r="E71" s="94">
        <f t="shared" si="11"/>
        <v>11942.088510113985</v>
      </c>
      <c r="F71" s="96">
        <v>-0.10868598930153417</v>
      </c>
      <c r="G71" s="96">
        <f>(E71-(MAX($E$2:E71)))/(MAX($E$2:E71))</f>
        <v>-0.4473372837300359</v>
      </c>
    </row>
    <row r="72" spans="1:7" x14ac:dyDescent="0.25">
      <c r="A72" s="93">
        <v>37560</v>
      </c>
      <c r="B72" s="94">
        <v>21371.439999999999</v>
      </c>
      <c r="C72" s="96">
        <f t="shared" si="10"/>
        <v>-4.527341669912921E-2</v>
      </c>
      <c r="D72" s="96">
        <f>(B72-(MAX($B$2:B72)))/(MAX($B$2:B72))</f>
        <v>-4.5273416699129154E-2</v>
      </c>
      <c r="E72" s="94">
        <f t="shared" si="11"/>
        <v>12993.223123523989</v>
      </c>
      <c r="F72" s="96">
        <v>8.8019328655936313E-2</v>
      </c>
      <c r="G72" s="96">
        <f>(E72-(MAX($E$2:E72)))/(MAX($E$2:E72))</f>
        <v>-0.39869228247078742</v>
      </c>
    </row>
    <row r="73" spans="1:7" x14ac:dyDescent="0.25">
      <c r="A73" s="93">
        <v>37590</v>
      </c>
      <c r="B73" s="94">
        <v>21792.35</v>
      </c>
      <c r="C73" s="96">
        <f t="shared" si="10"/>
        <v>1.9694976098943329E-2</v>
      </c>
      <c r="D73" s="96">
        <f>(B73-(MAX($B$2:B73)))/(MAX($B$2:B73))</f>
        <v>-2.6470099459992746E-2</v>
      </c>
      <c r="E73" s="94">
        <f t="shared" si="11"/>
        <v>13757.983365848666</v>
      </c>
      <c r="F73" s="96">
        <v>5.8858393722192925E-2</v>
      </c>
      <c r="G73" s="96">
        <f>(E73-(MAX($E$2:E73)))/(MAX($E$2:E73))</f>
        <v>-0.36330027608425985</v>
      </c>
    </row>
    <row r="74" spans="1:7" x14ac:dyDescent="0.25">
      <c r="A74" s="93">
        <v>37621</v>
      </c>
      <c r="B74" s="94">
        <v>22380.74</v>
      </c>
      <c r="C74" s="96">
        <f t="shared" si="10"/>
        <v>2.6999841687564752E-2</v>
      </c>
      <c r="D74" s="96">
        <f>(B74-(MAX($B$2:B74)))/(MAX($B$2:B74))</f>
        <v>-1.8494626730183132E-4</v>
      </c>
      <c r="E74" s="94">
        <f t="shared" si="11"/>
        <v>12949.789506109471</v>
      </c>
      <c r="F74" s="96">
        <v>-5.8743628208285825E-2</v>
      </c>
      <c r="G74" s="96">
        <f>(E74-(MAX($E$2:E74)))/(MAX($E$2:E74))</f>
        <v>-0.4007023279462843</v>
      </c>
    </row>
    <row r="75" spans="1:7" x14ac:dyDescent="0.25">
      <c r="A75" s="93">
        <v>37652</v>
      </c>
      <c r="B75" s="94">
        <v>22860.14</v>
      </c>
      <c r="C75" s="96">
        <f t="shared" si="10"/>
        <v>2.142020326405647E-2</v>
      </c>
      <c r="D75" s="96">
        <f>(B75-(MAX($B$2:B75)))/(MAX($B$2:B75))</f>
        <v>0</v>
      </c>
      <c r="E75" s="94">
        <f t="shared" si="11"/>
        <v>12610.534962521835</v>
      </c>
      <c r="F75" s="96">
        <v>-2.6197687879604747E-2</v>
      </c>
      <c r="G75" s="96">
        <f>(E75-(MAX($E$2:E75)))/(MAX($E$2:E75))</f>
        <v>-0.41640254130572124</v>
      </c>
    </row>
    <row r="76" spans="1:7" x14ac:dyDescent="0.25">
      <c r="A76" s="93">
        <v>37680</v>
      </c>
      <c r="B76" s="94">
        <v>24090.68</v>
      </c>
      <c r="C76" s="96">
        <f t="shared" si="10"/>
        <v>5.3829066663633851E-2</v>
      </c>
      <c r="D76" s="96">
        <f>(B76-(MAX($B$2:B76)))/(MAX($B$2:B76))</f>
        <v>0</v>
      </c>
      <c r="E76" s="94">
        <f t="shared" si="11"/>
        <v>12421.295820926187</v>
      </c>
      <c r="F76" s="96">
        <v>-1.5006432491409871E-2</v>
      </c>
      <c r="G76" s="96">
        <f>(E76-(MAX($E$2:E76)))/(MAX($E$2:E76))</f>
        <v>-0.4251602571717753</v>
      </c>
    </row>
    <row r="77" spans="1:7" x14ac:dyDescent="0.25">
      <c r="A77" s="93">
        <v>37711</v>
      </c>
      <c r="B77" s="94">
        <v>22118.45</v>
      </c>
      <c r="C77" s="96">
        <f t="shared" si="10"/>
        <v>-8.1866929451555492E-2</v>
      </c>
      <c r="D77" s="96">
        <f>(B77-(MAX($B$2:B77)))/(MAX($B$2:B77))</f>
        <v>-8.186692945155552E-2</v>
      </c>
      <c r="E77" s="94">
        <f t="shared" si="11"/>
        <v>12541.94475818874</v>
      </c>
      <c r="F77" s="96">
        <v>9.7130717279347856E-3</v>
      </c>
      <c r="G77" s="96">
        <f>(E77-(MAX($E$2:E77)))/(MAX($E$2:E77))</f>
        <v>-0.41957679751761717</v>
      </c>
    </row>
    <row r="78" spans="1:7" x14ac:dyDescent="0.25">
      <c r="A78" s="93">
        <v>37741</v>
      </c>
      <c r="B78" s="94">
        <v>23372.32</v>
      </c>
      <c r="C78" s="96">
        <f t="shared" si="10"/>
        <v>5.6688872864056883E-2</v>
      </c>
      <c r="D78" s="96">
        <f>(B78-(MAX($B$2:B78)))/(MAX($B$2:B78))</f>
        <v>-2.9819000542948584E-2</v>
      </c>
      <c r="E78" s="94">
        <f t="shared" si="11"/>
        <v>13575.00770099601</v>
      </c>
      <c r="F78" s="96">
        <v>8.2368640806903093E-2</v>
      </c>
      <c r="G78" s="96">
        <f>(E78-(MAX($E$2:E78)))/(MAX($E$2:E78))</f>
        <v>-0.37176812723635339</v>
      </c>
    </row>
    <row r="79" spans="1:7" x14ac:dyDescent="0.25">
      <c r="A79" s="93">
        <v>37772</v>
      </c>
      <c r="B79" s="94">
        <v>26433.32</v>
      </c>
      <c r="C79" s="96">
        <f t="shared" si="10"/>
        <v>0.13096688732654704</v>
      </c>
      <c r="D79" s="96">
        <f>(B79-(MAX($B$2:B79)))/(MAX($B$2:B79))</f>
        <v>0</v>
      </c>
      <c r="E79" s="94">
        <f t="shared" si="11"/>
        <v>14290.173529109781</v>
      </c>
      <c r="F79" s="96">
        <v>5.2682535720498969E-2</v>
      </c>
      <c r="G79" s="96">
        <f>(E79-(MAX($E$2:E79)))/(MAX($E$2:E79))</f>
        <v>-0.33867127915872658</v>
      </c>
    </row>
    <row r="80" spans="1:7" x14ac:dyDescent="0.25">
      <c r="A80" s="93">
        <v>37802</v>
      </c>
      <c r="B80" s="94">
        <v>25815.09</v>
      </c>
      <c r="C80" s="96">
        <f t="shared" si="10"/>
        <v>-2.3388284180723362E-2</v>
      </c>
      <c r="D80" s="96">
        <f>(B80-(MAX($B$2:B80)))/(MAX($B$2:B80))</f>
        <v>-2.3388284180723404E-2</v>
      </c>
      <c r="E80" s="94">
        <f t="shared" si="11"/>
        <v>14472.533114282796</v>
      </c>
      <c r="F80" s="96">
        <v>1.2761187595205836E-2</v>
      </c>
      <c r="G80" s="96">
        <f>(E80-(MAX($E$2:E80)))/(MAX($E$2:E80))</f>
        <v>-0.33023193928997352</v>
      </c>
    </row>
    <row r="81" spans="1:7" x14ac:dyDescent="0.25">
      <c r="A81" s="93">
        <v>37833</v>
      </c>
      <c r="B81" s="94">
        <v>27306.75</v>
      </c>
      <c r="C81" s="96">
        <f t="shared" si="10"/>
        <v>5.7782483036084686E-2</v>
      </c>
      <c r="D81" s="96">
        <f>(B81-(MAX($B$2:B81)))/(MAX($B$2:B81))</f>
        <v>0</v>
      </c>
      <c r="E81" s="94">
        <f t="shared" si="11"/>
        <v>14727.692781599768</v>
      </c>
      <c r="F81" s="96">
        <v>1.7630615546158745E-2</v>
      </c>
      <c r="G81" s="96">
        <f>(E81-(MAX($E$2:E81)))/(MAX($E$2:E81))</f>
        <v>-0.31842351610649877</v>
      </c>
    </row>
    <row r="82" spans="1:7" x14ac:dyDescent="0.25">
      <c r="A82" s="93">
        <v>37864</v>
      </c>
      <c r="B82" s="94">
        <v>28641.56</v>
      </c>
      <c r="C82" s="96">
        <f t="shared" si="10"/>
        <v>4.8882052972250456E-2</v>
      </c>
      <c r="D82" s="96">
        <f>(B82-(MAX($B$2:B82)))/(MAX($B$2:B82))</f>
        <v>0</v>
      </c>
      <c r="E82" s="94">
        <f t="shared" si="11"/>
        <v>15014.888592257945</v>
      </c>
      <c r="F82" s="96">
        <v>1.950039391214009E-2</v>
      </c>
      <c r="G82" s="96">
        <f>(E82-(MAX($E$2:E82)))/(MAX($E$2:E82))</f>
        <v>-0.30513250618932408</v>
      </c>
    </row>
    <row r="83" spans="1:7" x14ac:dyDescent="0.25">
      <c r="A83" s="93">
        <v>37894</v>
      </c>
      <c r="B83" s="94">
        <v>27898.39</v>
      </c>
      <c r="C83" s="96">
        <f t="shared" si="10"/>
        <v>-2.5947259855957583E-2</v>
      </c>
      <c r="D83" s="96">
        <f>(B83-(MAX($B$2:B83)))/(MAX($B$2:B83))</f>
        <v>-2.5947259855957631E-2</v>
      </c>
      <c r="E83" s="94">
        <f t="shared" si="11"/>
        <v>14855.426635178163</v>
      </c>
      <c r="F83" s="96">
        <v>-1.0620255761471631E-2</v>
      </c>
      <c r="G83" s="96">
        <f>(E83-(MAX($E$2:E83)))/(MAX($E$2:E83))</f>
        <v>-0.31251217669392628</v>
      </c>
    </row>
    <row r="84" spans="1:7" x14ac:dyDescent="0.25">
      <c r="A84" s="93">
        <v>37925</v>
      </c>
      <c r="B84" s="94">
        <v>27233.5</v>
      </c>
      <c r="C84" s="96">
        <f t="shared" si="10"/>
        <v>-2.3832558079516342E-2</v>
      </c>
      <c r="D84" s="96">
        <f>(B84-(MAX($B$2:B84)))/(MAX($B$2:B84))</f>
        <v>-4.9161428357952612E-2</v>
      </c>
      <c r="E84" s="94">
        <f t="shared" si="11"/>
        <v>15695.861998151775</v>
      </c>
      <c r="F84" s="96">
        <v>5.6574299992396826E-2</v>
      </c>
      <c r="G84" s="96">
        <f>(E84-(MAX($E$2:E84)))/(MAX($E$2:E84))</f>
        <v>-0.27361803433708853</v>
      </c>
    </row>
    <row r="85" spans="1:7" x14ac:dyDescent="0.25">
      <c r="A85" s="93">
        <v>37955</v>
      </c>
      <c r="B85" s="94">
        <v>26981.83</v>
      </c>
      <c r="C85" s="96">
        <f t="shared" si="10"/>
        <v>-9.2411919143701171E-3</v>
      </c>
      <c r="D85" s="96">
        <f>(B85-(MAX($B$2:B85)))/(MAX($B$2:B85))</f>
        <v>-5.7948310078082321E-2</v>
      </c>
      <c r="E85" s="94">
        <f t="shared" si="11"/>
        <v>15833.966526337423</v>
      </c>
      <c r="F85" s="96">
        <v>8.7987858329736657E-3</v>
      </c>
      <c r="G85" s="96">
        <f>(E85-(MAX($E$2:E85)))/(MAX($E$2:E85))</f>
        <v>-0.26722675498828613</v>
      </c>
    </row>
    <row r="86" spans="1:7" x14ac:dyDescent="0.25">
      <c r="A86" s="93">
        <v>37986</v>
      </c>
      <c r="B86" s="94">
        <v>28350.02</v>
      </c>
      <c r="C86" s="96">
        <f t="shared" si="10"/>
        <v>5.070782819401054E-2</v>
      </c>
      <c r="D86" s="96">
        <f>(B86-(MAX($B$2:B86)))/(MAX($B$2:B86))</f>
        <v>-1.0178914835644457E-2</v>
      </c>
      <c r="E86" s="94">
        <f t="shared" si="11"/>
        <v>16664.339254543604</v>
      </c>
      <c r="F86" s="96">
        <v>5.2442496125338023E-2</v>
      </c>
      <c r="G86" s="96">
        <f>(E86-(MAX($E$2:E86)))/(MAX($E$2:E86))</f>
        <v>-0.22879829692600803</v>
      </c>
    </row>
    <row r="87" spans="1:7" x14ac:dyDescent="0.25">
      <c r="A87" s="93">
        <v>38017</v>
      </c>
      <c r="B87" s="94">
        <v>28527.84</v>
      </c>
      <c r="C87" s="96">
        <f t="shared" si="10"/>
        <v>6.2723059807365811E-3</v>
      </c>
      <c r="D87" s="96">
        <f>(B87-(MAX($B$2:B87)))/(MAX($B$2:B87))</f>
        <v>-3.9704541233089663E-3</v>
      </c>
      <c r="E87" s="94">
        <f t="shared" si="11"/>
        <v>16970.222815484154</v>
      </c>
      <c r="F87" s="96">
        <v>1.8355576915967342E-2</v>
      </c>
      <c r="G87" s="96">
        <f>(E87-(MAX($E$2:E87)))/(MAX($E$2:E87))</f>
        <v>-0.21464244474750829</v>
      </c>
    </row>
    <row r="88" spans="1:7" x14ac:dyDescent="0.25">
      <c r="A88" s="93">
        <v>38046</v>
      </c>
      <c r="B88" s="94">
        <v>29959.83</v>
      </c>
      <c r="C88" s="96">
        <f t="shared" si="10"/>
        <v>5.0196229367523104E-2</v>
      </c>
      <c r="D88" s="96">
        <f>(B88-(MAX($B$2:B88)))/(MAX($B$2:B88))</f>
        <v>0</v>
      </c>
      <c r="E88" s="94">
        <f t="shared" si="11"/>
        <v>17206.078652839118</v>
      </c>
      <c r="F88" s="96">
        <v>1.389821688963111E-2</v>
      </c>
      <c r="G88" s="96">
        <f>(E88-(MAX($E$2:E88)))/(MAX($E$2:E88))</f>
        <v>-0.20372737510869876</v>
      </c>
    </row>
    <row r="89" spans="1:7" x14ac:dyDescent="0.25">
      <c r="A89" s="93">
        <v>38077</v>
      </c>
      <c r="B89" s="94">
        <v>29516.47</v>
      </c>
      <c r="C89" s="96">
        <f t="shared" si="10"/>
        <v>-1.4798481833842247E-2</v>
      </c>
      <c r="D89" s="96">
        <f>(B89-(MAX($B$2:B89)))/(MAX($B$2:B89))</f>
        <v>-1.4798481833842201E-2</v>
      </c>
      <c r="E89" s="94">
        <f t="shared" si="11"/>
        <v>16946.503747818067</v>
      </c>
      <c r="F89" s="96">
        <v>-1.5086232619203943E-2</v>
      </c>
      <c r="G89" s="96">
        <f>(E89-(MAX($E$2:E89)))/(MAX($E$2:E89))</f>
        <v>-0.21574012915611307</v>
      </c>
    </row>
    <row r="90" spans="1:7" x14ac:dyDescent="0.25">
      <c r="A90" s="93">
        <v>38107</v>
      </c>
      <c r="B90" s="94">
        <v>27011.08</v>
      </c>
      <c r="C90" s="96">
        <f t="shared" si="10"/>
        <v>-8.4881085034897441E-2</v>
      </c>
      <c r="D90" s="96">
        <f>(B90-(MAX($B$2:B90)))/(MAX($B$2:B90))</f>
        <v>-9.84234556738139E-2</v>
      </c>
      <c r="E90" s="94">
        <f t="shared" si="11"/>
        <v>16680.460006160811</v>
      </c>
      <c r="F90" s="96">
        <v>-1.569903418523777E-2</v>
      </c>
      <c r="G90" s="96">
        <f>(E90-(MAX($E$2:E90)))/(MAX($E$2:E90))</f>
        <v>-0.22805225167860146</v>
      </c>
    </row>
    <row r="91" spans="1:7" x14ac:dyDescent="0.25">
      <c r="A91" s="93">
        <v>38138</v>
      </c>
      <c r="B91" s="94">
        <v>26382.51</v>
      </c>
      <c r="C91" s="96">
        <f t="shared" si="10"/>
        <v>-2.3270820715054819E-2</v>
      </c>
      <c r="D91" s="96">
        <f>(B91-(MAX($B$2:B91)))/(MAX($B$2:B91))</f>
        <v>-0.11940388179772726</v>
      </c>
      <c r="E91" s="94">
        <f t="shared" si="11"/>
        <v>16909.333607146538</v>
      </c>
      <c r="F91" s="96">
        <v>1.3721060504398253E-2</v>
      </c>
      <c r="G91" s="96">
        <f>(E91-(MAX($E$2:E91)))/(MAX($E$2:E91))</f>
        <v>-0.21746030991764956</v>
      </c>
    </row>
    <row r="92" spans="1:7" x14ac:dyDescent="0.25">
      <c r="A92" s="93">
        <v>38168</v>
      </c>
      <c r="B92" s="94">
        <v>25763.11</v>
      </c>
      <c r="C92" s="96">
        <f t="shared" si="10"/>
        <v>-2.3477675171922563E-2</v>
      </c>
      <c r="D92" s="96">
        <f>(B92-(MAX($B$2:B92)))/(MAX($B$2:B92))</f>
        <v>-0.14007823141853612</v>
      </c>
      <c r="E92" s="94">
        <f t="shared" si="11"/>
        <v>17238.217476126927</v>
      </c>
      <c r="F92" s="96">
        <v>1.9449842118047123E-2</v>
      </c>
      <c r="G92" s="96">
        <f>(E92-(MAX($E$2:E92)))/(MAX($E$2:E92))</f>
        <v>-0.2022400364944423</v>
      </c>
    </row>
    <row r="93" spans="1:7" x14ac:dyDescent="0.25">
      <c r="A93" s="93">
        <v>38199</v>
      </c>
      <c r="B93" s="94">
        <v>24079.46</v>
      </c>
      <c r="C93" s="96">
        <f t="shared" si="10"/>
        <v>-6.5351194013455682E-2</v>
      </c>
      <c r="D93" s="96">
        <f>(B93-(MAX($B$2:B93)))/(MAX($B$2:B93))</f>
        <v>-0.19627514575349733</v>
      </c>
      <c r="E93" s="94">
        <f t="shared" si="11"/>
        <v>16667.625012835008</v>
      </c>
      <c r="F93" s="96">
        <v>-3.3100433039676358E-2</v>
      </c>
      <c r="G93" s="96">
        <f>(E93-(MAX($E$2:E93)))/(MAX($E$2:E93))</f>
        <v>-0.22864623674819273</v>
      </c>
    </row>
    <row r="94" spans="1:7" x14ac:dyDescent="0.25">
      <c r="A94" s="93">
        <v>38230</v>
      </c>
      <c r="B94" s="94">
        <v>23335.99</v>
      </c>
      <c r="C94" s="96">
        <f t="shared" si="10"/>
        <v>-3.0875692395095133E-2</v>
      </c>
      <c r="D94" s="96">
        <f>(B94-(MAX($B$2:B94)))/(MAX($B$2:B94))</f>
        <v>-0.22109070712350504</v>
      </c>
      <c r="E94" s="94">
        <f t="shared" si="11"/>
        <v>16735.085737755431</v>
      </c>
      <c r="F94" s="96">
        <v>4.0474107659893566E-3</v>
      </c>
      <c r="G94" s="96">
        <f>(E94-(MAX($E$2:E94)))/(MAX($E$2:E94))</f>
        <v>-0.2255242512224209</v>
      </c>
    </row>
    <row r="95" spans="1:7" x14ac:dyDescent="0.25">
      <c r="A95" s="93">
        <v>38260</v>
      </c>
      <c r="B95" s="94">
        <v>24209.13</v>
      </c>
      <c r="C95" s="96">
        <f t="shared" si="10"/>
        <v>3.7416025632510008E-2</v>
      </c>
      <c r="D95" s="96">
        <f>(B95-(MAX($B$2:B95)))/(MAX($B$2:B95))</f>
        <v>-0.19194701705583778</v>
      </c>
      <c r="E95" s="94">
        <f t="shared" si="11"/>
        <v>16916.315843515775</v>
      </c>
      <c r="F95" s="96">
        <v>1.0829350300338048E-2</v>
      </c>
      <c r="G95" s="96">
        <f>(E95-(MAX($E$2:E95)))/(MAX($E$2:E95))</f>
        <v>-0.21713718203979193</v>
      </c>
    </row>
    <row r="96" spans="1:7" x14ac:dyDescent="0.25">
      <c r="A96" s="93">
        <v>38291</v>
      </c>
      <c r="B96" s="94">
        <v>26253.73</v>
      </c>
      <c r="C96" s="96">
        <f t="shared" si="10"/>
        <v>8.4455740458248441E-2</v>
      </c>
      <c r="D96" s="96">
        <f>(B96-(MAX($B$2:B96)))/(MAX($B$2:B96))</f>
        <v>-0.12370230405179208</v>
      </c>
      <c r="E96" s="94">
        <f t="shared" si="11"/>
        <v>17174.761269124156</v>
      </c>
      <c r="F96" s="96">
        <v>1.5277878942384859E-2</v>
      </c>
      <c r="G96" s="96">
        <f>(E96-(MAX($E$2:E96)))/(MAX($E$2:E96))</f>
        <v>-0.20517669867850161</v>
      </c>
    </row>
    <row r="97" spans="1:7" x14ac:dyDescent="0.25">
      <c r="A97" s="93">
        <v>38321</v>
      </c>
      <c r="B97" s="94">
        <v>29246.49</v>
      </c>
      <c r="C97" s="96">
        <f t="shared" si="10"/>
        <v>0.11399370679899579</v>
      </c>
      <c r="D97" s="96">
        <f>(B97-(MAX($B$2:B97)))/(MAX($B$2:B97))</f>
        <v>-2.380988143123643E-2</v>
      </c>
      <c r="E97" s="94">
        <f t="shared" si="11"/>
        <v>17869.699147756455</v>
      </c>
      <c r="F97" s="96">
        <v>4.0462738767823359E-2</v>
      </c>
      <c r="G97" s="96">
        <f>(E97-(MAX($E$2:E97)))/(MAX($E$2:E97))</f>
        <v>-0.17301597107055094</v>
      </c>
    </row>
    <row r="98" spans="1:7" x14ac:dyDescent="0.25">
      <c r="A98" s="93">
        <v>38352</v>
      </c>
      <c r="B98" s="94">
        <v>30495.35</v>
      </c>
      <c r="C98" s="96">
        <f t="shared" si="10"/>
        <v>4.2701192519170483E-2</v>
      </c>
      <c r="D98" s="96">
        <f>(B98-(MAX($B$2:B98)))/(MAX($B$2:B98))</f>
        <v>0</v>
      </c>
      <c r="E98" s="94">
        <f t="shared" si="11"/>
        <v>18477.76979155972</v>
      </c>
      <c r="F98" s="96">
        <v>3.402802916688219E-2</v>
      </c>
      <c r="G98" s="96">
        <f>(E98-(MAX($E$2:E98)))/(MAX($E$2:E98))</f>
        <v>-0.14487533441359396</v>
      </c>
    </row>
    <row r="99" spans="1:7" x14ac:dyDescent="0.25">
      <c r="A99" s="93">
        <v>38383</v>
      </c>
      <c r="B99" s="94">
        <v>28874.61</v>
      </c>
      <c r="C99" s="96">
        <f t="shared" si="10"/>
        <v>-5.3147119150952493E-2</v>
      </c>
      <c r="D99" s="96">
        <f>(B99-(MAX($B$2:B99)))/(MAX($B$2:B99))</f>
        <v>-5.3147119150952458E-2</v>
      </c>
      <c r="E99" s="94">
        <f t="shared" si="11"/>
        <v>18027.312865797321</v>
      </c>
      <c r="F99" s="96">
        <v>-2.437831680142255E-2</v>
      </c>
      <c r="G99" s="96">
        <f>(E99-(MAX($E$2:E99)))/(MAX($E$2:E99))</f>
        <v>-0.16572183441596991</v>
      </c>
    </row>
    <row r="100" spans="1:7" x14ac:dyDescent="0.25">
      <c r="A100" s="93">
        <v>38411</v>
      </c>
      <c r="B100" s="94">
        <v>29168.22</v>
      </c>
      <c r="C100" s="96">
        <f t="shared" si="10"/>
        <v>1.0168449028402415E-2</v>
      </c>
      <c r="D100" s="96">
        <f>(B100-(MAX($B$2:B100)))/(MAX($B$2:B100))</f>
        <v>-4.3519093894642868E-2</v>
      </c>
      <c r="E100" s="94">
        <f t="shared" si="11"/>
        <v>18406.715268508073</v>
      </c>
      <c r="F100" s="96">
        <v>2.1045976487742646E-2</v>
      </c>
      <c r="G100" s="96">
        <f>(E100-(MAX($E$2:E100)))/(MAX($E$2:E100))</f>
        <v>-0.14816363575885133</v>
      </c>
    </row>
    <row r="101" spans="1:7" x14ac:dyDescent="0.25">
      <c r="A101" s="93">
        <v>38442</v>
      </c>
      <c r="B101" s="94">
        <v>28023.040000000001</v>
      </c>
      <c r="C101" s="96">
        <f t="shared" si="10"/>
        <v>-3.9261223345133822E-2</v>
      </c>
      <c r="D101" s="96">
        <f>(B101-(MAX($B$2:B101)))/(MAX($B$2:B101))</f>
        <v>-8.1071704374601303E-2</v>
      </c>
      <c r="E101" s="94">
        <f t="shared" si="11"/>
        <v>18080.809117979272</v>
      </c>
      <c r="F101" s="96">
        <v>-1.7705828865967832E-2</v>
      </c>
      <c r="G101" s="96">
        <f>(E101-(MAX($E$2:E101)))/(MAX($E$2:E101))</f>
        <v>-0.16324610464591333</v>
      </c>
    </row>
    <row r="102" spans="1:7" x14ac:dyDescent="0.25">
      <c r="A102" s="93">
        <v>38472</v>
      </c>
      <c r="B102" s="94">
        <v>25943.29</v>
      </c>
      <c r="C102" s="96">
        <f t="shared" si="10"/>
        <v>-7.4215716781619645E-2</v>
      </c>
      <c r="D102" s="96">
        <f>(B102-(MAX($B$2:B102)))/(MAX($B$2:B102))</f>
        <v>-0.14927062650535239</v>
      </c>
      <c r="E102" s="94">
        <f t="shared" si="11"/>
        <v>17737.858096313801</v>
      </c>
      <c r="F102" s="96">
        <v>-1.8967681115799495E-2</v>
      </c>
      <c r="G102" s="96">
        <f>(E102-(MAX($E$2:E102)))/(MAX($E$2:E102))</f>
        <v>-0.17911738570539271</v>
      </c>
    </row>
    <row r="103" spans="1:7" x14ac:dyDescent="0.25">
      <c r="A103" s="93">
        <v>38503</v>
      </c>
      <c r="B103" s="94">
        <v>28104.86</v>
      </c>
      <c r="C103" s="96">
        <f t="shared" si="10"/>
        <v>8.331903933541196E-2</v>
      </c>
      <c r="D103" s="96">
        <f>(B103-(MAX($B$2:B103)))/(MAX($B$2:B103))</f>
        <v>-7.8388672371361476E-2</v>
      </c>
      <c r="E103" s="94">
        <f t="shared" si="11"/>
        <v>18302.289762809334</v>
      </c>
      <c r="F103" s="96">
        <v>3.1820734128706896E-2</v>
      </c>
      <c r="G103" s="96">
        <f>(E103-(MAX($E$2:E103)))/(MAX($E$2:E103))</f>
        <v>-0.15299629828504613</v>
      </c>
    </row>
    <row r="104" spans="1:7" x14ac:dyDescent="0.25">
      <c r="A104" s="93">
        <v>38533</v>
      </c>
      <c r="B104" s="94">
        <v>29722.05</v>
      </c>
      <c r="C104" s="96">
        <f t="shared" si="10"/>
        <v>5.7541293569866481E-2</v>
      </c>
      <c r="D104" s="96">
        <f>(B104-(MAX($B$2:B104)))/(MAX($B$2:B104))</f>
        <v>-2.5357964410967552E-2</v>
      </c>
      <c r="E104" s="94">
        <f t="shared" si="11"/>
        <v>18328.26778930076</v>
      </c>
      <c r="F104" s="96">
        <v>1.4193866903045027E-3</v>
      </c>
      <c r="G104" s="96">
        <f>(E104-(MAX($E$2:E104)))/(MAX($E$2:E104))</f>
        <v>-0.15179407250419336</v>
      </c>
    </row>
    <row r="105" spans="1:7" x14ac:dyDescent="0.25">
      <c r="A105" s="93">
        <v>38564</v>
      </c>
      <c r="B105" s="94">
        <v>30938.12</v>
      </c>
      <c r="C105" s="96">
        <f t="shared" si="10"/>
        <v>4.0914741748970807E-2</v>
      </c>
      <c r="D105" s="96">
        <f>(B105-(MAX($B$2:B105)))/(MAX($B$2:B105))</f>
        <v>0</v>
      </c>
      <c r="E105" s="94">
        <f t="shared" si="11"/>
        <v>19009.85727487423</v>
      </c>
      <c r="F105" s="96">
        <v>3.718788340550927E-2</v>
      </c>
      <c r="G105" s="96">
        <f>(E105-(MAX($E$2:E105)))/(MAX($E$2:E105))</f>
        <v>-0.12025108936861738</v>
      </c>
    </row>
    <row r="106" spans="1:7" x14ac:dyDescent="0.25">
      <c r="A106" s="93">
        <v>38595</v>
      </c>
      <c r="B106" s="94">
        <v>30923.35</v>
      </c>
      <c r="C106" s="96">
        <f t="shared" si="10"/>
        <v>-4.7740457403355752E-4</v>
      </c>
      <c r="D106" s="96">
        <f>(B106-(MAX($B$2:B106)))/(MAX($B$2:B106))</f>
        <v>-4.7740457403360116E-4</v>
      </c>
      <c r="E106" s="94">
        <f t="shared" si="11"/>
        <v>18836.430845055973</v>
      </c>
      <c r="F106" s="96">
        <v>-9.1229737977821523E-3</v>
      </c>
      <c r="G106" s="96">
        <f>(E106-(MAX($E$2:E106)))/(MAX($E$2:E106))</f>
        <v>-0.12827701562893493</v>
      </c>
    </row>
    <row r="107" spans="1:7" x14ac:dyDescent="0.25">
      <c r="A107" s="93">
        <v>38625</v>
      </c>
      <c r="B107" s="94">
        <v>31999.41</v>
      </c>
      <c r="C107" s="96">
        <f t="shared" si="10"/>
        <v>3.4797652906298993E-2</v>
      </c>
      <c r="D107" s="96">
        <f>(B107-(MAX($B$2:B107)))/(MAX($B$2:B107))</f>
        <v>0</v>
      </c>
      <c r="E107" s="94">
        <f t="shared" si="11"/>
        <v>18988.910565766517</v>
      </c>
      <c r="F107" s="96">
        <v>8.0949369848675179E-3</v>
      </c>
      <c r="G107" s="96">
        <f>(E107-(MAX($E$2:E107)))/(MAX($E$2:E107))</f>
        <v>-0.12122047300219045</v>
      </c>
    </row>
    <row r="108" spans="1:7" x14ac:dyDescent="0.25">
      <c r="A108" s="93">
        <v>38656</v>
      </c>
      <c r="B108" s="94">
        <v>31424.01</v>
      </c>
      <c r="C108" s="96">
        <f t="shared" si="10"/>
        <v>-1.798158153540963E-2</v>
      </c>
      <c r="D108" s="96">
        <f>(B108-(MAX($B$2:B108)))/(MAX($B$2:B108))</f>
        <v>-1.7981581535409605E-2</v>
      </c>
      <c r="E108" s="94">
        <f t="shared" si="11"/>
        <v>18672.348290378901</v>
      </c>
      <c r="F108" s="96">
        <v>-1.6670902434935853E-2</v>
      </c>
      <c r="G108" s="96">
        <f>(E108-(MAX($E$2:E108)))/(MAX($E$2:E108))</f>
        <v>-0.13587052075858999</v>
      </c>
    </row>
    <row r="109" spans="1:7" x14ac:dyDescent="0.25">
      <c r="A109" s="93">
        <v>38686</v>
      </c>
      <c r="B109" s="94">
        <v>34325.800000000003</v>
      </c>
      <c r="C109" s="96">
        <f t="shared" si="10"/>
        <v>9.2343084157623601E-2</v>
      </c>
      <c r="D109" s="96">
        <f>(B109-(MAX($B$2:B109)))/(MAX($B$2:B109))</f>
        <v>0</v>
      </c>
      <c r="E109" s="94">
        <f t="shared" si="11"/>
        <v>19378.580963137912</v>
      </c>
      <c r="F109" s="96">
        <v>3.7822381083310486E-2</v>
      </c>
      <c r="G109" s="96">
        <f>(E109-(MAX($E$2:E109)))/(MAX($E$2:E109))</f>
        <v>-0.10318708628939877</v>
      </c>
    </row>
    <row r="110" spans="1:7" x14ac:dyDescent="0.25">
      <c r="A110" s="93">
        <v>38717</v>
      </c>
      <c r="B110" s="94">
        <v>34129.67</v>
      </c>
      <c r="C110" s="96">
        <f t="shared" si="10"/>
        <v>-5.7137779745848327E-3</v>
      </c>
      <c r="D110" s="96">
        <f>(B110-(MAX($B$2:B110)))/(MAX($B$2:B110))</f>
        <v>-5.7137779745848501E-3</v>
      </c>
      <c r="E110" s="94">
        <f t="shared" si="11"/>
        <v>19385.357839613938</v>
      </c>
      <c r="F110" s="96">
        <v>3.497096350304485E-4</v>
      </c>
      <c r="G110" s="96">
        <f>(E110-(MAX($E$2:E110)))/(MAX($E$2:E110))</f>
        <v>-0.10287346217265449</v>
      </c>
    </row>
    <row r="111" spans="1:7" x14ac:dyDescent="0.25">
      <c r="A111" s="93">
        <v>38748</v>
      </c>
      <c r="B111" s="94">
        <v>36565.94</v>
      </c>
      <c r="C111" s="96">
        <f t="shared" si="10"/>
        <v>7.1382758755065723E-2</v>
      </c>
      <c r="D111" s="96">
        <f>(B111-(MAX($B$2:B111)))/(MAX($B$2:B111))</f>
        <v>0</v>
      </c>
      <c r="E111" s="94">
        <f t="shared" si="11"/>
        <v>19898.654892699469</v>
      </c>
      <c r="F111" s="96">
        <v>2.6478595718084197E-2</v>
      </c>
      <c r="G111" s="96">
        <f>(E111-(MAX($E$2:E111)))/(MAX($E$2:E111))</f>
        <v>-7.9118811269559663E-2</v>
      </c>
    </row>
    <row r="112" spans="1:7" x14ac:dyDescent="0.25">
      <c r="A112" s="93">
        <v>38776</v>
      </c>
      <c r="B112" s="94">
        <v>35949.49</v>
      </c>
      <c r="C112" s="96">
        <f t="shared" si="10"/>
        <v>-1.685858479229585E-2</v>
      </c>
      <c r="D112" s="96">
        <f>(B112-(MAX($B$2:B112)))/(MAX($B$2:B112))</f>
        <v>-1.6858584792295898E-2</v>
      </c>
      <c r="E112" s="94">
        <f t="shared" si="11"/>
        <v>19952.664544614447</v>
      </c>
      <c r="F112" s="96">
        <v>2.7142363243253254E-3</v>
      </c>
      <c r="G112" s="96">
        <f>(E112-(MAX($E$2:E112)))/(MAX($E$2:E112))</f>
        <v>-7.6619322096719678E-2</v>
      </c>
    </row>
    <row r="113" spans="1:18" x14ac:dyDescent="0.25">
      <c r="A113" s="93">
        <v>38807</v>
      </c>
      <c r="B113" s="94">
        <v>36982.129999999997</v>
      </c>
      <c r="C113" s="96">
        <f t="shared" si="10"/>
        <v>2.8724746860108397E-2</v>
      </c>
      <c r="D113" s="96">
        <f>(B113-(MAX($B$2:B113)))/(MAX($B$2:B113))</f>
        <v>0</v>
      </c>
      <c r="E113" s="94">
        <f t="shared" si="11"/>
        <v>20201.047335455398</v>
      </c>
      <c r="F113" s="96">
        <v>1.2448602555591659E-2</v>
      </c>
      <c r="G113" s="96">
        <f>(E113-(MAX($E$2:E113)))/(MAX($E$2:E113))</f>
        <v>-6.5124523029988918E-2</v>
      </c>
    </row>
    <row r="114" spans="1:18" x14ac:dyDescent="0.25">
      <c r="A114" s="93">
        <v>38837</v>
      </c>
      <c r="B114" s="94">
        <v>38492.39</v>
      </c>
      <c r="C114" s="96">
        <f t="shared" si="10"/>
        <v>4.0837561276216405E-2</v>
      </c>
      <c r="D114" s="96">
        <f>(B114-(MAX($B$2:B114)))/(MAX($B$2:B114))</f>
        <v>0</v>
      </c>
      <c r="E114" s="94">
        <f t="shared" si="11"/>
        <v>20472.225074442973</v>
      </c>
      <c r="F114" s="96">
        <v>1.3423944535371879E-2</v>
      </c>
      <c r="G114" s="96">
        <f>(E114-(MAX($E$2:E114)))/(MAX($E$2:E114))</f>
        <v>-5.257480647966415E-2</v>
      </c>
    </row>
    <row r="115" spans="1:18" x14ac:dyDescent="0.25">
      <c r="A115" s="93">
        <v>38868</v>
      </c>
      <c r="B115" s="94">
        <v>35512.33</v>
      </c>
      <c r="C115" s="96">
        <f t="shared" si="10"/>
        <v>-7.7419458755353943E-2</v>
      </c>
      <c r="D115" s="96">
        <f>(B115-(MAX($B$2:B115)))/(MAX($B$2:B115))</f>
        <v>-7.7419458755353915E-2</v>
      </c>
      <c r="E115" s="94">
        <f t="shared" si="11"/>
        <v>19883.047540815292</v>
      </c>
      <c r="F115" s="96">
        <v>-2.8779359912528335E-2</v>
      </c>
      <c r="G115" s="96">
        <f>(E115-(MAX($E$2:E115)))/(MAX($E$2:E115))</f>
        <v>-7.9841097114182663E-2</v>
      </c>
    </row>
    <row r="116" spans="1:18" x14ac:dyDescent="0.25">
      <c r="A116" s="93">
        <v>38898</v>
      </c>
      <c r="B116" s="94">
        <v>35183.870000000003</v>
      </c>
      <c r="C116" s="96">
        <f t="shared" si="10"/>
        <v>-9.2491819038627021E-3</v>
      </c>
      <c r="D116" s="96">
        <f>(B116-(MAX($B$2:B116)))/(MAX($B$2:B116))</f>
        <v>-8.5952574002289728E-2</v>
      </c>
      <c r="E116" s="94">
        <f t="shared" si="11"/>
        <v>19909.949686826174</v>
      </c>
      <c r="F116" s="96">
        <v>1.3530192469568547E-3</v>
      </c>
      <c r="G116" s="96">
        <f>(E116-(MAX($E$2:E116)))/(MAX($E$2:E116))</f>
        <v>-7.8596104408319434E-2</v>
      </c>
    </row>
    <row r="117" spans="1:18" x14ac:dyDescent="0.25">
      <c r="A117" s="93">
        <v>38929</v>
      </c>
      <c r="B117" s="94">
        <v>32603.16</v>
      </c>
      <c r="C117" s="96">
        <f t="shared" si="10"/>
        <v>-7.3349236454091082E-2</v>
      </c>
      <c r="D117" s="96">
        <f>(B117-(MAX($B$2:B117)))/(MAX($B$2:B117))</f>
        <v>-0.15299725478204912</v>
      </c>
      <c r="E117" s="94">
        <f t="shared" si="11"/>
        <v>20032.857582914068</v>
      </c>
      <c r="F117" s="96">
        <v>6.1731896876273673E-3</v>
      </c>
      <c r="G117" s="96">
        <f>(E117-(MAX($E$2:E117)))/(MAX($E$2:E117))</f>
        <v>-7.2908103381913225E-2</v>
      </c>
      <c r="Q117" s="131"/>
    </row>
    <row r="118" spans="1:18" x14ac:dyDescent="0.25">
      <c r="A118" s="93">
        <v>38960</v>
      </c>
      <c r="B118" s="94">
        <v>32519.86</v>
      </c>
      <c r="C118" s="96">
        <f t="shared" si="10"/>
        <v>-2.5549670645421685E-3</v>
      </c>
      <c r="D118" s="96">
        <f>(B118-(MAX($B$2:B118)))/(MAX($B$2:B118))</f>
        <v>-0.15516131889965781</v>
      </c>
      <c r="E118" s="94">
        <f t="shared" si="11"/>
        <v>20509.395215114502</v>
      </c>
      <c r="F118" s="96">
        <v>2.3787801127626906E-2</v>
      </c>
      <c r="G118" s="96">
        <f>(E118-(MAX($E$2:E118)))/(MAX($E$2:E118))</f>
        <v>-5.0854625718127669E-2</v>
      </c>
      <c r="P118" s="131"/>
      <c r="Q118" s="131"/>
      <c r="R118" s="131"/>
    </row>
    <row r="119" spans="1:18" x14ac:dyDescent="0.25">
      <c r="A119" s="93">
        <v>38990</v>
      </c>
      <c r="B119" s="94">
        <v>33134.25</v>
      </c>
      <c r="C119" s="96">
        <f t="shared" si="10"/>
        <v>1.8892762760971182E-2</v>
      </c>
      <c r="D119" s="96">
        <f>(B119-(MAX($B$2:B119)))/(MAX($B$2:B119))</f>
        <v>-0.13919998212633716</v>
      </c>
      <c r="E119" s="94">
        <f t="shared" si="11"/>
        <v>21037.99158024439</v>
      </c>
      <c r="F119" s="96">
        <v>2.5773376522596703E-2</v>
      </c>
      <c r="G119" s="96">
        <f>(E119-(MAX($E$2:E119)))/(MAX($E$2:E119))</f>
        <v>-2.6391944612080054E-2</v>
      </c>
      <c r="P119" s="131"/>
      <c r="Q119" s="131"/>
      <c r="R119" s="131"/>
    </row>
    <row r="120" spans="1:18" x14ac:dyDescent="0.25">
      <c r="A120" s="93">
        <v>39021</v>
      </c>
      <c r="B120" s="94">
        <v>35180.92</v>
      </c>
      <c r="C120" s="96">
        <f t="shared" si="10"/>
        <v>6.1769015444743669E-2</v>
      </c>
      <c r="D120" s="96">
        <f>(B120-(MAX($B$2:B120)))/(MAX($B$2:B120))</f>
        <v>-8.6029212527463247E-2</v>
      </c>
      <c r="E120" s="94">
        <f t="shared" si="11"/>
        <v>21723.482903788903</v>
      </c>
      <c r="F120" s="96">
        <v>3.2583496429774206E-2</v>
      </c>
      <c r="G120" s="96">
        <f>(E120-(MAX($E$2:E120)))/(MAX($E$2:E120))</f>
        <v>0</v>
      </c>
      <c r="O120" s="131"/>
      <c r="P120" s="131"/>
    </row>
    <row r="121" spans="1:18" x14ac:dyDescent="0.25">
      <c r="A121" s="93">
        <v>39051</v>
      </c>
      <c r="B121" s="94">
        <v>35694.58</v>
      </c>
      <c r="C121" s="96">
        <f t="shared" si="10"/>
        <v>1.4600527786084116E-2</v>
      </c>
      <c r="D121" s="96">
        <f>(B121-(MAX($B$2:B121)))/(MAX($B$2:B121))</f>
        <v>-7.2684756649301269E-2</v>
      </c>
      <c r="E121" s="94">
        <f t="shared" si="11"/>
        <v>22136.667008933167</v>
      </c>
      <c r="F121" s="96">
        <v>1.9020159289107275E-2</v>
      </c>
      <c r="G121" s="96">
        <f>(E121-(MAX($E$2:E121)))/(MAX($E$2:E121))</f>
        <v>0</v>
      </c>
      <c r="N121" s="81"/>
      <c r="O121" s="131"/>
    </row>
    <row r="122" spans="1:18" x14ac:dyDescent="0.25">
      <c r="A122" s="93">
        <v>39082</v>
      </c>
      <c r="B122" s="94">
        <v>37801.800000000003</v>
      </c>
      <c r="C122" s="96">
        <f t="shared" si="10"/>
        <v>5.9034733004282414E-2</v>
      </c>
      <c r="D122" s="96">
        <f>(B122-(MAX($B$2:B122)))/(MAX($B$2:B122))</f>
        <v>-1.7940948847291544E-2</v>
      </c>
      <c r="E122" s="94">
        <f t="shared" si="11"/>
        <v>22447.17116747101</v>
      </c>
      <c r="F122" s="96">
        <v>1.4026689673406478E-2</v>
      </c>
      <c r="G122" s="96">
        <f>(E122-(MAX($E$2:E122)))/(MAX($E$2:E122))</f>
        <v>0</v>
      </c>
      <c r="O122" s="131"/>
    </row>
    <row r="123" spans="1:18" x14ac:dyDescent="0.25">
      <c r="A123" s="93">
        <v>39113</v>
      </c>
      <c r="B123" s="94">
        <v>39156.11</v>
      </c>
      <c r="C123" s="96">
        <f t="shared" si="10"/>
        <v>3.5826600849695023E-2</v>
      </c>
      <c r="D123" s="96">
        <f>(B123-(MAX($B$2:B123)))/(MAX($B$2:B123))</f>
        <v>0</v>
      </c>
      <c r="E123" s="94">
        <f t="shared" si="11"/>
        <v>22786.631070951858</v>
      </c>
      <c r="F123" s="96">
        <v>1.5122613934212437E-2</v>
      </c>
      <c r="G123" s="96">
        <f>(E123-(MAX($E$2:E123)))/(MAX($E$2:E123))</f>
        <v>0</v>
      </c>
    </row>
    <row r="124" spans="1:18" x14ac:dyDescent="0.25">
      <c r="A124" s="93">
        <v>39141</v>
      </c>
      <c r="B124" s="94">
        <v>38124.94</v>
      </c>
      <c r="C124" s="96">
        <f t="shared" si="10"/>
        <v>-2.6334842761448929E-2</v>
      </c>
      <c r="D124" s="96">
        <f>(B124-(MAX($B$2:B124)))/(MAX($B$2:B124))</f>
        <v>-2.6334842761448936E-2</v>
      </c>
      <c r="E124" s="94">
        <f t="shared" si="11"/>
        <v>22340.897422733357</v>
      </c>
      <c r="F124" s="96">
        <v>-1.9561191245454301E-2</v>
      </c>
      <c r="G124" s="96">
        <f>(E124-(MAX($E$2:E124)))/(MAX($E$2:E124))</f>
        <v>-1.9561191245454364E-2</v>
      </c>
    </row>
    <row r="125" spans="1:18" x14ac:dyDescent="0.25">
      <c r="A125" s="93">
        <v>39172</v>
      </c>
      <c r="B125" s="94">
        <v>39199.230000000003</v>
      </c>
      <c r="C125" s="96">
        <f t="shared" si="10"/>
        <v>2.8178142706585252E-2</v>
      </c>
      <c r="D125" s="96">
        <f>(B125-(MAX($B$2:B125)))/(MAX($B$2:B125))</f>
        <v>0</v>
      </c>
      <c r="E125" s="94">
        <f t="shared" si="11"/>
        <v>22590.820412773399</v>
      </c>
      <c r="F125" s="96">
        <v>1.1186792782358346E-2</v>
      </c>
      <c r="G125" s="96">
        <f>(E125-(MAX($E$2:E125)))/(MAX($E$2:E125))</f>
        <v>-8.5932254561349695E-3</v>
      </c>
    </row>
    <row r="126" spans="1:18" x14ac:dyDescent="0.25">
      <c r="A126" s="93">
        <v>39202</v>
      </c>
      <c r="B126" s="94">
        <v>42060.85</v>
      </c>
      <c r="C126" s="96">
        <f t="shared" si="10"/>
        <v>7.3001944170842048E-2</v>
      </c>
      <c r="D126" s="96">
        <f>(B126-(MAX($B$2:B126)))/(MAX($B$2:B126))</f>
        <v>0</v>
      </c>
      <c r="E126" s="94">
        <f t="shared" si="11"/>
        <v>23591.436492453042</v>
      </c>
      <c r="F126" s="96">
        <v>4.4293038561533216E-2</v>
      </c>
      <c r="G126" s="96">
        <f>(E126-(MAX($E$2:E126)))/(MAX($E$2:E126))</f>
        <v>0</v>
      </c>
    </row>
    <row r="127" spans="1:18" x14ac:dyDescent="0.25">
      <c r="A127" s="93">
        <v>39233</v>
      </c>
      <c r="B127" s="94">
        <v>45219.91</v>
      </c>
      <c r="C127" s="96">
        <f t="shared" si="10"/>
        <v>7.5106898695580515E-2</v>
      </c>
      <c r="D127" s="96">
        <f>(B127-(MAX($B$2:B127)))/(MAX($B$2:B127))</f>
        <v>0</v>
      </c>
      <c r="E127" s="94">
        <f t="shared" si="11"/>
        <v>24414.724304343381</v>
      </c>
      <c r="F127" s="96">
        <v>3.489773978594779E-2</v>
      </c>
      <c r="G127" s="96">
        <f>(E127-(MAX($E$2:E127)))/(MAX($E$2:E127))</f>
        <v>0</v>
      </c>
    </row>
    <row r="128" spans="1:18" x14ac:dyDescent="0.25">
      <c r="A128" s="93">
        <v>39263</v>
      </c>
      <c r="B128" s="94">
        <v>46109.88</v>
      </c>
      <c r="C128" s="96">
        <f t="shared" si="10"/>
        <v>1.9680932580361077E-2</v>
      </c>
      <c r="D128" s="96">
        <f>(B128-(MAX($B$2:B128)))/(MAX($B$2:B128))</f>
        <v>0</v>
      </c>
      <c r="E128" s="94">
        <f t="shared" si="11"/>
        <v>24009.138515247989</v>
      </c>
      <c r="F128" s="96">
        <v>-1.6612343602144919E-2</v>
      </c>
      <c r="G128" s="96">
        <f>(E128-(MAX($E$2:E128)))/(MAX($E$2:E128))</f>
        <v>-1.6612343602144971E-2</v>
      </c>
    </row>
    <row r="129" spans="1:7" x14ac:dyDescent="0.25">
      <c r="A129" s="93">
        <v>39294</v>
      </c>
      <c r="B129" s="94">
        <v>42979.18</v>
      </c>
      <c r="C129" s="96">
        <f t="shared" si="10"/>
        <v>-6.7896511550236016E-2</v>
      </c>
      <c r="D129" s="96">
        <f>(B129-(MAX($B$2:B129)))/(MAX($B$2:B129))</f>
        <v>-6.789651155023603E-2</v>
      </c>
      <c r="E129" s="94">
        <f t="shared" si="11"/>
        <v>23264.708902351387</v>
      </c>
      <c r="F129" s="96">
        <v>-3.1006094301293752E-2</v>
      </c>
      <c r="G129" s="96">
        <f>(E129-(MAX($E$2:E129)))/(MAX($E$2:E129))</f>
        <v>-4.7103354011145064E-2</v>
      </c>
    </row>
    <row r="130" spans="1:7" x14ac:dyDescent="0.25">
      <c r="A130" s="93">
        <v>39325</v>
      </c>
      <c r="B130" s="94">
        <v>39439.96</v>
      </c>
      <c r="C130" s="96">
        <f t="shared" si="10"/>
        <v>-8.2347313280523249E-2</v>
      </c>
      <c r="D130" s="96">
        <f>(B130-(MAX($B$2:B130)))/(MAX($B$2:B130))</f>
        <v>-0.14465272952347738</v>
      </c>
      <c r="E130" s="94">
        <f t="shared" si="11"/>
        <v>23613.410001026816</v>
      </c>
      <c r="F130" s="96">
        <v>1.498841443230714E-2</v>
      </c>
      <c r="G130" s="96">
        <f>(E130-(MAX($E$2:E130)))/(MAX($E$2:E130))</f>
        <v>-3.282094416990862E-2</v>
      </c>
    </row>
    <row r="131" spans="1:7" x14ac:dyDescent="0.25">
      <c r="A131" s="93">
        <v>39355</v>
      </c>
      <c r="B131" s="94">
        <v>41636.980000000003</v>
      </c>
      <c r="C131" s="96">
        <f t="shared" ref="C131:C194" si="12">B131/B130-1</f>
        <v>5.5705431749930812E-2</v>
      </c>
      <c r="D131" s="96">
        <f>(B131-(MAX($B$2:B131)))/(MAX($B$2:B131))</f>
        <v>-9.7005240525457767E-2</v>
      </c>
      <c r="E131" s="94">
        <f t="shared" si="11"/>
        <v>24496.560221788699</v>
      </c>
      <c r="F131" s="96">
        <v>3.7400367872470808E-2</v>
      </c>
      <c r="G131" s="96">
        <f>(E131-(MAX($E$2:E131)))/(MAX($E$2:E131))</f>
        <v>0</v>
      </c>
    </row>
    <row r="132" spans="1:7" x14ac:dyDescent="0.25">
      <c r="A132" s="93">
        <v>39386</v>
      </c>
      <c r="B132" s="94">
        <v>45280.76</v>
      </c>
      <c r="C132" s="96">
        <f t="shared" si="12"/>
        <v>8.7513071313049196E-2</v>
      </c>
      <c r="D132" s="96">
        <f>(B132-(MAX($B$2:B132)))/(MAX($B$2:B132))</f>
        <v>-1.7981395744252542E-2</v>
      </c>
      <c r="E132" s="94">
        <f t="shared" ref="E132:E195" si="13">E131*(1+F132)</f>
        <v>24886.230619160098</v>
      </c>
      <c r="F132" s="96">
        <v>1.5907147527790544E-2</v>
      </c>
      <c r="G132" s="96">
        <f>(E132-(MAX($E$2:E132)))/(MAX($E$2:E132))</f>
        <v>0</v>
      </c>
    </row>
    <row r="133" spans="1:7" x14ac:dyDescent="0.25">
      <c r="A133" s="93">
        <v>39416</v>
      </c>
      <c r="B133" s="94">
        <v>42322.55</v>
      </c>
      <c r="C133" s="96">
        <f t="shared" si="12"/>
        <v>-6.5330396397940249E-2</v>
      </c>
      <c r="D133" s="96">
        <f>(B133-(MAX($B$2:B133)))/(MAX($B$2:B133))</f>
        <v>-8.2137060430432576E-2</v>
      </c>
      <c r="E133" s="94">
        <f t="shared" si="13"/>
        <v>23845.774720197165</v>
      </c>
      <c r="F133" s="96">
        <v>-4.1808497031361469E-2</v>
      </c>
      <c r="G133" s="96">
        <f>(E133-(MAX($E$2:E133)))/(MAX($E$2:E133))</f>
        <v>-4.1808497031361518E-2</v>
      </c>
    </row>
    <row r="134" spans="1:7" x14ac:dyDescent="0.25">
      <c r="A134" s="93">
        <v>39447</v>
      </c>
      <c r="B134" s="94">
        <v>42282.68</v>
      </c>
      <c r="C134" s="96">
        <f t="shared" si="12"/>
        <v>-9.4205098700339551E-4</v>
      </c>
      <c r="D134" s="96">
        <f>(B134-(MAX($B$2:B134)))/(MAX($B$2:B134))</f>
        <v>-8.300173411858798E-2</v>
      </c>
      <c r="E134" s="94">
        <f t="shared" si="13"/>
        <v>23680.357326214209</v>
      </c>
      <c r="F134" s="96">
        <v>-6.9369687470396402E-3</v>
      </c>
      <c r="G134" s="96">
        <f>(E134-(MAX($E$2:E134)))/(MAX($E$2:E134))</f>
        <v>-4.8455441541133924E-2</v>
      </c>
    </row>
    <row r="135" spans="1:7" x14ac:dyDescent="0.25">
      <c r="A135" s="93">
        <v>39478</v>
      </c>
      <c r="B135" s="94">
        <v>42776.84</v>
      </c>
      <c r="C135" s="96">
        <f t="shared" si="12"/>
        <v>1.1687054841367672E-2</v>
      </c>
      <c r="D135" s="96">
        <f>(B135-(MAX($B$2:B135)))/(MAX($B$2:B135))</f>
        <v>-7.2284725095792937E-2</v>
      </c>
      <c r="E135" s="94">
        <f t="shared" si="13"/>
        <v>22259.985624807494</v>
      </c>
      <c r="F135" s="96">
        <v>-5.998100796538075E-2</v>
      </c>
      <c r="G135" s="96">
        <f>(E135-(MAX($E$2:E135)))/(MAX($E$2:E135))</f>
        <v>-0.10553004328146981</v>
      </c>
    </row>
    <row r="136" spans="1:7" x14ac:dyDescent="0.25">
      <c r="A136" s="93">
        <v>39507</v>
      </c>
      <c r="B136" s="94">
        <v>44617.34</v>
      </c>
      <c r="C136" s="96">
        <f t="shared" si="12"/>
        <v>4.3025618535637467E-2</v>
      </c>
      <c r="D136" s="96">
        <f>(B136-(MAX($B$2:B136)))/(MAX($B$2:B136))</f>
        <v>-3.2369201568080444E-2</v>
      </c>
      <c r="E136" s="94">
        <f t="shared" si="13"/>
        <v>21536.810760858418</v>
      </c>
      <c r="F136" s="96">
        <v>-3.2487660869966462E-2</v>
      </c>
      <c r="G136" s="96">
        <f>(E136-(MAX($E$2:E136)))/(MAX($E$2:E136))</f>
        <v>-0.13458927989371508</v>
      </c>
    </row>
    <row r="137" spans="1:7" x14ac:dyDescent="0.25">
      <c r="A137" s="93">
        <v>39538</v>
      </c>
      <c r="B137" s="94">
        <v>44029.83</v>
      </c>
      <c r="C137" s="96">
        <f t="shared" si="12"/>
        <v>-1.3167750475487683E-2</v>
      </c>
      <c r="D137" s="96">
        <f>(B137-(MAX($B$2:B137)))/(MAX($B$2:B137))</f>
        <v>-4.5110722474228857E-2</v>
      </c>
      <c r="E137" s="94">
        <f t="shared" si="13"/>
        <v>21443.885409179606</v>
      </c>
      <c r="F137" s="96">
        <v>-4.3147220222456983E-3</v>
      </c>
      <c r="G137" s="96">
        <f>(E137-(MAX($E$2:E137)))/(MAX($E$2:E137))</f>
        <v>-0.13832328658604509</v>
      </c>
    </row>
    <row r="138" spans="1:7" x14ac:dyDescent="0.25">
      <c r="A138" s="93">
        <v>39568</v>
      </c>
      <c r="B138" s="94">
        <v>44321.08</v>
      </c>
      <c r="C138" s="96">
        <f t="shared" si="12"/>
        <v>6.6148336252944695E-3</v>
      </c>
      <c r="D138" s="96">
        <f>(B138-(MAX($B$2:B138)))/(MAX($B$2:B138))</f>
        <v>-3.8794288772818229E-2</v>
      </c>
      <c r="E138" s="94">
        <f t="shared" si="13"/>
        <v>22488.243146113586</v>
      </c>
      <c r="F138" s="96">
        <v>4.8701889466678194E-2</v>
      </c>
      <c r="G138" s="96">
        <f>(E138-(MAX($E$2:E138)))/(MAX($E$2:E138))</f>
        <v>-9.6358002533348058E-2</v>
      </c>
    </row>
    <row r="139" spans="1:7" x14ac:dyDescent="0.25">
      <c r="A139" s="93">
        <v>39599</v>
      </c>
      <c r="B139" s="94">
        <v>45147.839999999997</v>
      </c>
      <c r="C139" s="96">
        <f t="shared" si="12"/>
        <v>1.8653877567965216E-2</v>
      </c>
      <c r="D139" s="96">
        <f>(B139-(MAX($B$2:B139)))/(MAX($B$2:B139))</f>
        <v>-2.0864075117957386E-2</v>
      </c>
      <c r="E139" s="94">
        <f t="shared" si="13"/>
        <v>22779.54615463602</v>
      </c>
      <c r="F139" s="96">
        <v>1.2953568966225681E-2</v>
      </c>
      <c r="G139" s="96">
        <f>(E139-(MAX($E$2:E139)))/(MAX($E$2:E139))</f>
        <v>-8.4652613598385829E-2</v>
      </c>
    </row>
    <row r="140" spans="1:7" x14ac:dyDescent="0.25">
      <c r="A140" s="93">
        <v>39629</v>
      </c>
      <c r="B140" s="94">
        <v>46589.279999999999</v>
      </c>
      <c r="C140" s="96">
        <f t="shared" si="12"/>
        <v>3.1927108805205329E-2</v>
      </c>
      <c r="D140" s="96">
        <f>(B140-(MAX($B$2:B140)))/(MAX($B$2:B140))</f>
        <v>0</v>
      </c>
      <c r="E140" s="94">
        <f t="shared" si="13"/>
        <v>20859.123113256002</v>
      </c>
      <c r="F140" s="96">
        <v>-8.4304710389903059E-2</v>
      </c>
      <c r="G140" s="96">
        <f>(E140-(MAX($E$2:E140)))/(MAX($E$2:E140))</f>
        <v>-0.16182070991512854</v>
      </c>
    </row>
    <row r="141" spans="1:7" x14ac:dyDescent="0.25">
      <c r="A141" s="93">
        <v>39660</v>
      </c>
      <c r="B141" s="94">
        <v>45032.34</v>
      </c>
      <c r="C141" s="96">
        <f t="shared" si="12"/>
        <v>-3.3418417283976098E-2</v>
      </c>
      <c r="D141" s="96">
        <f>(B141-(MAX($B$2:B141)))/(MAX($B$2:B141))</f>
        <v>-3.3418417283976105E-2</v>
      </c>
      <c r="E141" s="94">
        <f t="shared" si="13"/>
        <v>20683.745764452226</v>
      </c>
      <c r="F141" s="96">
        <v>-8.4077047655145565E-3</v>
      </c>
      <c r="G141" s="96">
        <f>(E141-(MAX($E$2:E141)))/(MAX($E$2:E141))</f>
        <v>-0.16886787392673069</v>
      </c>
    </row>
    <row r="142" spans="1:7" x14ac:dyDescent="0.25">
      <c r="A142" s="93">
        <v>39691</v>
      </c>
      <c r="B142" s="94">
        <v>43434.94</v>
      </c>
      <c r="C142" s="96">
        <f t="shared" si="12"/>
        <v>-3.5472285028936845E-2</v>
      </c>
      <c r="D142" s="96">
        <f>(B142-(MAX($B$2:B142)))/(MAX($B$2:B142))</f>
        <v>-6.770527468979981E-2</v>
      </c>
      <c r="E142" s="94">
        <f t="shared" si="13"/>
        <v>20982.955128863352</v>
      </c>
      <c r="F142" s="96">
        <v>1.4465917721990129E-2</v>
      </c>
      <c r="G142" s="96">
        <f>(E142-(MAX($E$2:E142)))/(MAX($E$2:E142))</f>
        <v>-0.1568447849748521</v>
      </c>
    </row>
    <row r="143" spans="1:7" x14ac:dyDescent="0.25">
      <c r="A143" s="93">
        <v>39721</v>
      </c>
      <c r="B143" s="94">
        <v>43226.7</v>
      </c>
      <c r="C143" s="96">
        <f t="shared" si="12"/>
        <v>-4.7942969415867287E-3</v>
      </c>
      <c r="D143" s="96">
        <f>(B143-(MAX($B$2:B143)))/(MAX($B$2:B143))</f>
        <v>-7.2174972440011989E-2</v>
      </c>
      <c r="E143" s="94">
        <f t="shared" si="13"/>
        <v>19113.255981106908</v>
      </c>
      <c r="F143" s="96">
        <v>-8.9105616262056264E-2</v>
      </c>
      <c r="G143" s="96">
        <f>(E143-(MAX($E$2:E143)))/(MAX($E$2:E143))</f>
        <v>-0.23197465001423451</v>
      </c>
    </row>
    <row r="144" spans="1:7" x14ac:dyDescent="0.25">
      <c r="A144" s="93">
        <v>39752</v>
      </c>
      <c r="B144" s="94">
        <v>44043.72</v>
      </c>
      <c r="C144" s="96">
        <f t="shared" si="12"/>
        <v>1.8900818244279582E-2</v>
      </c>
      <c r="D144" s="96">
        <f>(B144-(MAX($B$2:B144)))/(MAX($B$2:B144))</f>
        <v>-5.4638320231606877E-2</v>
      </c>
      <c r="E144" s="94">
        <f t="shared" si="13"/>
        <v>15903.172810350152</v>
      </c>
      <c r="F144" s="96">
        <v>-0.16795061887570917</v>
      </c>
      <c r="G144" s="96">
        <f>(E144-(MAX($E$2:E144)))/(MAX($E$2:E144))</f>
        <v>-0.36096498285657702</v>
      </c>
    </row>
    <row r="145" spans="1:7" x14ac:dyDescent="0.25">
      <c r="A145" s="93">
        <v>39782</v>
      </c>
      <c r="B145" s="94">
        <v>43489.29</v>
      </c>
      <c r="C145" s="96">
        <f t="shared" si="12"/>
        <v>-1.2588173750991083E-2</v>
      </c>
      <c r="D145" s="96">
        <f>(B145-(MAX($B$2:B145)))/(MAX($B$2:B145))</f>
        <v>-6.6538697314060188E-2</v>
      </c>
      <c r="E145" s="94">
        <f t="shared" si="13"/>
        <v>14762.09056371292</v>
      </c>
      <c r="F145" s="96">
        <v>-7.1751861106268633E-2</v>
      </c>
      <c r="G145" s="96">
        <f>(E145-(MAX($E$2:E145)))/(MAX($E$2:E145))</f>
        <v>-0.4068169346486939</v>
      </c>
    </row>
    <row r="146" spans="1:7" x14ac:dyDescent="0.25">
      <c r="A146" s="93">
        <v>39813</v>
      </c>
      <c r="B146" s="94">
        <v>44537.88</v>
      </c>
      <c r="C146" s="96">
        <f t="shared" si="12"/>
        <v>2.4111453647553072E-2</v>
      </c>
      <c r="D146" s="96">
        <f>(B146-(MAX($B$2:B146)))/(MAX($B$2:B146))</f>
        <v>-4.4031588382563575E-2</v>
      </c>
      <c r="E146" s="94">
        <f t="shared" si="13"/>
        <v>14919.190882020754</v>
      </c>
      <c r="F146" s="96">
        <v>1.0642145679149673E-2</v>
      </c>
      <c r="G146" s="96">
        <f>(E146-(MAX($E$2:E146)))/(MAX($E$2:E146))</f>
        <v>-0.40050419405282073</v>
      </c>
    </row>
    <row r="147" spans="1:7" x14ac:dyDescent="0.25">
      <c r="A147" s="93">
        <v>39844</v>
      </c>
      <c r="B147" s="94">
        <v>42949.34</v>
      </c>
      <c r="C147" s="96">
        <f t="shared" si="12"/>
        <v>-3.5667166914994608E-2</v>
      </c>
      <c r="D147" s="96">
        <f>(B147-(MAX($B$2:B147)))/(MAX($B$2:B147))</f>
        <v>-7.8128273285184971E-2</v>
      </c>
      <c r="E147" s="94">
        <f t="shared" si="13"/>
        <v>13661.66957593183</v>
      </c>
      <c r="F147" s="96">
        <v>-8.4288840864981007E-2</v>
      </c>
      <c r="G147" s="96">
        <f>(E147-(MAX($E$2:E147)))/(MAX($E$2:E147))</f>
        <v>-0.45103500063952606</v>
      </c>
    </row>
    <row r="148" spans="1:7" x14ac:dyDescent="0.25">
      <c r="A148" s="93">
        <v>39872</v>
      </c>
      <c r="B148" s="94">
        <v>43238.81</v>
      </c>
      <c r="C148" s="96">
        <f t="shared" si="12"/>
        <v>6.7398008910033447E-3</v>
      </c>
      <c r="D148" s="96">
        <f>(B148-(MAX($B$2:B148)))/(MAX($B$2:B148))</f>
        <v>-7.1915041400081758E-2</v>
      </c>
      <c r="E148" s="94">
        <f t="shared" si="13"/>
        <v>12207.002772358566</v>
      </c>
      <c r="F148" s="96">
        <v>-0.10647796709532442</v>
      </c>
      <c r="G148" s="96">
        <f>(E148-(MAX($E$2:E148)))/(MAX($E$2:E148))</f>
        <v>-0.50948767777791537</v>
      </c>
    </row>
    <row r="149" spans="1:7" x14ac:dyDescent="0.25">
      <c r="A149" s="93">
        <v>39903</v>
      </c>
      <c r="B149" s="94">
        <v>43159.95</v>
      </c>
      <c r="C149" s="96">
        <f t="shared" si="12"/>
        <v>-1.8238244762055489E-3</v>
      </c>
      <c r="D149" s="96">
        <f>(B149-(MAX($B$2:B149)))/(MAX($B$2:B149))</f>
        <v>-7.3607705463574494E-2</v>
      </c>
      <c r="E149" s="94">
        <f t="shared" si="13"/>
        <v>13276.311736317906</v>
      </c>
      <c r="F149" s="96">
        <v>8.7597994683893621E-2</v>
      </c>
      <c r="G149" s="96">
        <f>(E149-(MAX($E$2:E149)))/(MAX($E$2:E149))</f>
        <v>-0.4665197819835209</v>
      </c>
    </row>
    <row r="150" spans="1:7" x14ac:dyDescent="0.25">
      <c r="A150" s="93">
        <v>39933</v>
      </c>
      <c r="B150" s="94">
        <v>44237.48</v>
      </c>
      <c r="C150" s="96">
        <f t="shared" si="12"/>
        <v>2.4965969608398586E-2</v>
      </c>
      <c r="D150" s="96">
        <f>(B150-(MAX($B$2:B150)))/(MAX($B$2:B150))</f>
        <v>-5.0479423592723387E-2</v>
      </c>
      <c r="E150" s="94">
        <f t="shared" si="13"/>
        <v>14546.976075572451</v>
      </c>
      <c r="F150" s="96">
        <v>9.570913703228201E-2</v>
      </c>
      <c r="G150" s="96">
        <f>(E150-(MAX($E$2:E150)))/(MAX($E$2:E150))</f>
        <v>-0.41546085069337002</v>
      </c>
    </row>
    <row r="151" spans="1:7" x14ac:dyDescent="0.25">
      <c r="A151" s="93">
        <v>39964</v>
      </c>
      <c r="B151" s="94">
        <v>43761.93</v>
      </c>
      <c r="C151" s="96">
        <f t="shared" si="12"/>
        <v>-1.0749934218676205E-2</v>
      </c>
      <c r="D151" s="96">
        <f>(B151-(MAX($B$2:B151)))/(MAX($B$2:B151))</f>
        <v>-6.0686707328381093E-2</v>
      </c>
      <c r="E151" s="94">
        <f t="shared" si="13"/>
        <v>15360.611972481787</v>
      </c>
      <c r="F151" s="96">
        <v>5.5931617174761694E-2</v>
      </c>
      <c r="G151" s="96">
        <f>(E151-(MAX($E$2:E151)))/(MAX($E$2:E151))</f>
        <v>-0.38276663077069073</v>
      </c>
    </row>
    <row r="152" spans="1:7" x14ac:dyDescent="0.25">
      <c r="A152" s="93">
        <v>39994</v>
      </c>
      <c r="B152" s="94">
        <v>42598.14</v>
      </c>
      <c r="C152" s="96">
        <f t="shared" si="12"/>
        <v>-2.6593662573839882E-2</v>
      </c>
      <c r="D152" s="96">
        <f>(B152-(MAX($B$2:B152)))/(MAX($B$2:B152))</f>
        <v>-8.5666488084812628E-2</v>
      </c>
      <c r="E152" s="94">
        <f t="shared" si="13"/>
        <v>15391.107916623898</v>
      </c>
      <c r="F152" s="96">
        <v>1.9853339304933826E-3</v>
      </c>
      <c r="G152" s="96">
        <f>(E152-(MAX($E$2:E152)))/(MAX($E$2:E152))</f>
        <v>-0.38154121641972705</v>
      </c>
    </row>
    <row r="153" spans="1:7" x14ac:dyDescent="0.25">
      <c r="A153" s="93">
        <v>40025</v>
      </c>
      <c r="B153" s="94">
        <v>43470.68</v>
      </c>
      <c r="C153" s="96">
        <f t="shared" si="12"/>
        <v>2.048305395493788E-2</v>
      </c>
      <c r="D153" s="96">
        <f>(B153-(MAX($B$2:B153)))/(MAX($B$2:B153))</f>
        <v>-6.6938145427445944E-2</v>
      </c>
      <c r="E153" s="94">
        <f t="shared" si="13"/>
        <v>16555.190471300968</v>
      </c>
      <c r="F153" s="96">
        <v>7.563344763632962E-2</v>
      </c>
      <c r="G153" s="96">
        <f>(E153-(MAX($E$2:E153)))/(MAX($E$2:E153))</f>
        <v>-0.33476504639658039</v>
      </c>
    </row>
    <row r="154" spans="1:7" x14ac:dyDescent="0.25">
      <c r="A154" s="93">
        <v>40056</v>
      </c>
      <c r="B154" s="94">
        <v>44280.02</v>
      </c>
      <c r="C154" s="96">
        <f t="shared" si="12"/>
        <v>1.8618066246030684E-2</v>
      </c>
      <c r="D154" s="96">
        <f>(B154-(MAX($B$2:B154)))/(MAX($B$2:B154))</f>
        <v>-4.9566338007369981E-2</v>
      </c>
      <c r="E154" s="94">
        <f t="shared" si="13"/>
        <v>17152.890440496984</v>
      </c>
      <c r="F154" s="96">
        <v>3.6103478859524474E-2</v>
      </c>
      <c r="G154" s="96">
        <f>(E154-(MAX($E$2:E154)))/(MAX($E$2:E154))</f>
        <v>-0.31074775031254259</v>
      </c>
    </row>
    <row r="155" spans="1:7" x14ac:dyDescent="0.25">
      <c r="A155" s="93">
        <v>40086</v>
      </c>
      <c r="B155" s="94">
        <v>46985.67</v>
      </c>
      <c r="C155" s="96">
        <f t="shared" si="12"/>
        <v>6.1103179266856822E-2</v>
      </c>
      <c r="D155" s="96">
        <f>(B155-(MAX($B$2:B155)))/(MAX($B$2:B155))</f>
        <v>0</v>
      </c>
      <c r="E155" s="94">
        <f t="shared" si="13"/>
        <v>17792.997227641452</v>
      </c>
      <c r="F155" s="96">
        <v>3.7317721428058226E-2</v>
      </c>
      <c r="G155" s="96">
        <f>(E155-(MAX($E$2:E155)))/(MAX($E$2:E155))</f>
        <v>-0.2850264268650437</v>
      </c>
    </row>
    <row r="156" spans="1:7" x14ac:dyDescent="0.25">
      <c r="A156" s="93">
        <v>40117</v>
      </c>
      <c r="B156" s="94">
        <v>45232.31</v>
      </c>
      <c r="C156" s="96">
        <f t="shared" si="12"/>
        <v>-3.7316909602438386E-2</v>
      </c>
      <c r="D156" s="96">
        <f>(B156-(MAX($B$2:B156)))/(MAX($B$2:B156))</f>
        <v>-3.7316909602438372E-2</v>
      </c>
      <c r="E156" s="94">
        <f t="shared" si="13"/>
        <v>17462.470479515363</v>
      </c>
      <c r="F156" s="96">
        <v>-1.8576226584951949E-2</v>
      </c>
      <c r="G156" s="96">
        <f>(E156-(MAX($E$2:E156)))/(MAX($E$2:E156))</f>
        <v>-0.29830793796185134</v>
      </c>
    </row>
    <row r="157" spans="1:7" x14ac:dyDescent="0.25">
      <c r="A157" s="93">
        <v>40147</v>
      </c>
      <c r="B157" s="94">
        <v>47432.58</v>
      </c>
      <c r="C157" s="96">
        <f t="shared" si="12"/>
        <v>4.8643768138306509E-2</v>
      </c>
      <c r="D157" s="96">
        <f>(B157-(MAX($B$2:B157)))/(MAX($B$2:B157))</f>
        <v>0</v>
      </c>
      <c r="E157" s="94">
        <f t="shared" si="13"/>
        <v>18509.908614847533</v>
      </c>
      <c r="F157" s="96">
        <v>5.9982242292743404E-2</v>
      </c>
      <c r="G157" s="96">
        <f>(E157-(MAX($E$2:E157)))/(MAX($E$2:E157))</f>
        <v>-0.25621887468178434</v>
      </c>
    </row>
    <row r="158" spans="1:7" x14ac:dyDescent="0.25">
      <c r="A158" s="93">
        <v>40178</v>
      </c>
      <c r="B158" s="94">
        <v>47977.55</v>
      </c>
      <c r="C158" s="96">
        <f t="shared" si="12"/>
        <v>1.148936026671965E-2</v>
      </c>
      <c r="D158" s="96">
        <f>(B158-(MAX($B$2:B158)))/(MAX($B$2:B158))</f>
        <v>0</v>
      </c>
      <c r="E158" s="94">
        <f t="shared" si="13"/>
        <v>18867.440188931112</v>
      </c>
      <c r="F158" s="96">
        <v>1.9315685534870175E-2</v>
      </c>
      <c r="G158" s="96">
        <f>(E158-(MAX($E$2:E158)))/(MAX($E$2:E158))</f>
        <v>-0.24185223235836581</v>
      </c>
    </row>
    <row r="159" spans="1:7" x14ac:dyDescent="0.25">
      <c r="A159" s="93">
        <v>40209</v>
      </c>
      <c r="B159" s="94">
        <v>45442.33</v>
      </c>
      <c r="C159" s="96">
        <f t="shared" si="12"/>
        <v>-5.2841797882551389E-2</v>
      </c>
      <c r="D159" s="96">
        <f>(B159-(MAX($B$2:B159)))/(MAX($B$2:B159))</f>
        <v>-5.284179788255134E-2</v>
      </c>
      <c r="E159" s="94">
        <f t="shared" si="13"/>
        <v>18188.725741862625</v>
      </c>
      <c r="F159" s="96">
        <v>-3.5972789115646164E-2</v>
      </c>
      <c r="G159" s="96">
        <f>(E159-(MAX($E$2:E159)))/(MAX($E$2:E159))</f>
        <v>-0.26912492212223627</v>
      </c>
    </row>
    <row r="160" spans="1:7" x14ac:dyDescent="0.25">
      <c r="A160" s="93">
        <v>40237</v>
      </c>
      <c r="B160" s="94">
        <v>47352.53</v>
      </c>
      <c r="C160" s="96">
        <f t="shared" si="12"/>
        <v>4.2035696673123901E-2</v>
      </c>
      <c r="D160" s="96">
        <f>(B160-(MAX($B$2:B160)))/(MAX($B$2:B160))</f>
        <v>-1.3027342996880917E-2</v>
      </c>
      <c r="E160" s="94">
        <f t="shared" si="13"/>
        <v>18752.130608892094</v>
      </c>
      <c r="F160" s="96">
        <v>3.0975499604832368E-2</v>
      </c>
      <c r="G160" s="96">
        <f>(E160-(MAX($E$2:E160)))/(MAX($E$2:E160))</f>
        <v>-0.24648570143625184</v>
      </c>
    </row>
    <row r="161" spans="1:7" x14ac:dyDescent="0.25">
      <c r="A161" s="93">
        <v>40268</v>
      </c>
      <c r="B161" s="94">
        <v>51712.89</v>
      </c>
      <c r="C161" s="96">
        <f t="shared" si="12"/>
        <v>9.2082936223259804E-2</v>
      </c>
      <c r="D161" s="96">
        <f>(B161-(MAX($B$2:B161)))/(MAX($B$2:B161))</f>
        <v>0</v>
      </c>
      <c r="E161" s="94">
        <f t="shared" si="13"/>
        <v>19883.766300441534</v>
      </c>
      <c r="F161" s="96">
        <v>6.034704616513431E-2</v>
      </c>
      <c r="G161" s="96">
        <f>(E161-(MAX($E$2:E161)))/(MAX($E$2:E161))</f>
        <v>-0.2010133392747365</v>
      </c>
    </row>
    <row r="162" spans="1:7" x14ac:dyDescent="0.25">
      <c r="A162" s="93">
        <v>40298</v>
      </c>
      <c r="B162" s="94">
        <v>53406</v>
      </c>
      <c r="C162" s="96">
        <f t="shared" si="12"/>
        <v>3.274057976647593E-2</v>
      </c>
      <c r="D162" s="96">
        <f>(B162-(MAX($B$2:B162)))/(MAX($B$2:B162))</f>
        <v>0</v>
      </c>
      <c r="E162" s="94">
        <f t="shared" si="13"/>
        <v>20197.658897217385</v>
      </c>
      <c r="F162" s="96">
        <v>1.5786375278856513E-2</v>
      </c>
      <c r="G162" s="96">
        <f>(E162-(MAX($E$2:E162)))/(MAX($E$2:E162))</f>
        <v>-0.18840023600572706</v>
      </c>
    </row>
    <row r="163" spans="1:7" x14ac:dyDescent="0.25">
      <c r="A163" s="93">
        <v>40329</v>
      </c>
      <c r="B163" s="94">
        <v>48595.78</v>
      </c>
      <c r="C163" s="96">
        <f t="shared" si="12"/>
        <v>-9.0068906115417735E-2</v>
      </c>
      <c r="D163" s="96">
        <f>(B163-(MAX($B$2:B163)))/(MAX($B$2:B163))</f>
        <v>-9.0068906115417763E-2</v>
      </c>
      <c r="E163" s="94">
        <f t="shared" si="13"/>
        <v>18584.864975870223</v>
      </c>
      <c r="F163" s="96">
        <v>-7.985053760707661E-2</v>
      </c>
      <c r="G163" s="96">
        <f>(E163-(MAX($E$2:E163)))/(MAX($E$2:E163))</f>
        <v>-0.25320691348244623</v>
      </c>
    </row>
    <row r="164" spans="1:7" x14ac:dyDescent="0.25">
      <c r="A164" s="93">
        <v>40359</v>
      </c>
      <c r="B164" s="94">
        <v>46925.120000000003</v>
      </c>
      <c r="C164" s="96">
        <f t="shared" si="12"/>
        <v>-3.4378705311448821E-2</v>
      </c>
      <c r="D164" s="96">
        <f>(B164-(MAX($B$2:B164)))/(MAX($B$2:B164))</f>
        <v>-0.12135115904580004</v>
      </c>
      <c r="E164" s="94">
        <f t="shared" si="13"/>
        <v>17611.972481774319</v>
      </c>
      <c r="F164" s="96">
        <v>-5.234864473640588E-2</v>
      </c>
      <c r="G164" s="96">
        <f>(E164-(MAX($E$2:E164)))/(MAX($E$2:E164))</f>
        <v>-0.29230051946015773</v>
      </c>
    </row>
    <row r="165" spans="1:7" x14ac:dyDescent="0.25">
      <c r="A165" s="93">
        <v>40390</v>
      </c>
      <c r="B165" s="94">
        <v>48125.83</v>
      </c>
      <c r="C165" s="96">
        <f t="shared" si="12"/>
        <v>2.5587787521907268E-2</v>
      </c>
      <c r="D165" s="96">
        <f>(B165-(MAX($B$2:B165)))/(MAX($B$2:B165))</f>
        <v>-9.8868479197093934E-2</v>
      </c>
      <c r="E165" s="94">
        <f t="shared" si="13"/>
        <v>18845.877400143763</v>
      </c>
      <c r="F165" s="96">
        <v>7.0060574966622546E-2</v>
      </c>
      <c r="G165" s="96">
        <f>(E165-(MAX($E$2:E165)))/(MAX($E$2:E165))</f>
        <v>-0.24271868694995621</v>
      </c>
    </row>
    <row r="166" spans="1:7" x14ac:dyDescent="0.25">
      <c r="A166" s="93">
        <v>40421</v>
      </c>
      <c r="B166" s="94">
        <v>47924.38</v>
      </c>
      <c r="C166" s="96">
        <f t="shared" si="12"/>
        <v>-4.1859018327581321E-3</v>
      </c>
      <c r="D166" s="96">
        <f>(B166-(MAX($B$2:B166)))/(MAX($B$2:B166))</f>
        <v>-0.10264052728157889</v>
      </c>
      <c r="E166" s="94">
        <f t="shared" si="13"/>
        <v>17995.174042509509</v>
      </c>
      <c r="F166" s="96">
        <v>-4.5140023972976007E-2</v>
      </c>
      <c r="G166" s="96">
        <f>(E166-(MAX($E$2:E166)))/(MAX($E$2:E166))</f>
        <v>-0.27690238357532188</v>
      </c>
    </row>
    <row r="167" spans="1:7" x14ac:dyDescent="0.25">
      <c r="A167" s="93">
        <v>40451</v>
      </c>
      <c r="B167" s="94">
        <v>51910.5</v>
      </c>
      <c r="C167" s="96">
        <f t="shared" si="12"/>
        <v>8.3175202266570825E-2</v>
      </c>
      <c r="D167" s="96">
        <f>(B167-(MAX($B$2:B167)))/(MAX($B$2:B167))</f>
        <v>-2.8002471632400855E-2</v>
      </c>
      <c r="E167" s="94">
        <f t="shared" si="13"/>
        <v>19601.088407434039</v>
      </c>
      <c r="F167" s="96">
        <v>8.924139111580276E-2</v>
      </c>
      <c r="G167" s="96">
        <f>(E167-(MAX($E$2:E167)))/(MAX($E$2:E167))</f>
        <v>-0.21237214637306254</v>
      </c>
    </row>
    <row r="168" spans="1:7" x14ac:dyDescent="0.25">
      <c r="A168" s="93">
        <v>40482</v>
      </c>
      <c r="B168" s="94">
        <v>53683.65</v>
      </c>
      <c r="C168" s="96">
        <f t="shared" si="12"/>
        <v>3.4157829340884849E-2</v>
      </c>
      <c r="D168" s="96">
        <f>(B168-(MAX($B$2:B168)))/(MAX($B$2:B168))</f>
        <v>0</v>
      </c>
      <c r="E168" s="94">
        <f t="shared" si="13"/>
        <v>20346.955539583127</v>
      </c>
      <c r="F168" s="96">
        <v>3.8052332434060476E-2</v>
      </c>
      <c r="G168" s="96">
        <f>(E168-(MAX($E$2:E168)))/(MAX($E$2:E168))</f>
        <v>-0.18240106945252485</v>
      </c>
    </row>
    <row r="169" spans="1:7" x14ac:dyDescent="0.25">
      <c r="A169" s="93">
        <v>40512</v>
      </c>
      <c r="B169" s="94">
        <v>53324.18</v>
      </c>
      <c r="C169" s="96">
        <f t="shared" si="12"/>
        <v>-6.6960797188716503E-3</v>
      </c>
      <c r="D169" s="96">
        <f>(B169-(MAX($B$2:B169)))/(MAX($B$2:B169))</f>
        <v>-6.6960797188715957E-3</v>
      </c>
      <c r="E169" s="94">
        <f t="shared" si="13"/>
        <v>20349.522538248289</v>
      </c>
      <c r="F169" s="96">
        <v>1.2616131490372773E-4</v>
      </c>
      <c r="G169" s="96">
        <f>(E169-(MAX($E$2:E169)))/(MAX($E$2:E169))</f>
        <v>-0.18229792009638304</v>
      </c>
    </row>
    <row r="170" spans="1:7" x14ac:dyDescent="0.25">
      <c r="A170" s="93">
        <v>40543</v>
      </c>
      <c r="B170" s="94">
        <v>57768.72</v>
      </c>
      <c r="C170" s="96">
        <f t="shared" si="12"/>
        <v>8.3349429845897216E-2</v>
      </c>
      <c r="D170" s="96">
        <f>(B170-(MAX($B$2:B170)))/(MAX($B$2:B170))</f>
        <v>0</v>
      </c>
      <c r="E170" s="94">
        <f t="shared" si="13"/>
        <v>21709.518431050426</v>
      </c>
      <c r="F170" s="96">
        <v>6.6831833044039834E-2</v>
      </c>
      <c r="G170" s="96">
        <f>(E170-(MAX($E$2:E170)))/(MAX($E$2:E170))</f>
        <v>-0.12764939121250032</v>
      </c>
    </row>
    <row r="171" spans="1:7" x14ac:dyDescent="0.25">
      <c r="A171" s="93">
        <v>40574</v>
      </c>
      <c r="B171" s="94">
        <v>57158.17</v>
      </c>
      <c r="C171" s="96">
        <f t="shared" si="12"/>
        <v>-1.0568868411832577E-2</v>
      </c>
      <c r="D171" s="96">
        <f>(B171-(MAX($B$2:B171)))/(MAX($B$2:B171))</f>
        <v>-1.0568868411832614E-2</v>
      </c>
      <c r="E171" s="94">
        <f t="shared" si="13"/>
        <v>22224.047643495236</v>
      </c>
      <c r="F171" s="96">
        <v>2.3700627633862936E-2</v>
      </c>
      <c r="G171" s="96">
        <f>(E171-(MAX($E$2:E171)))/(MAX($E$2:E171))</f>
        <v>-0.1069741342674542</v>
      </c>
    </row>
    <row r="172" spans="1:7" x14ac:dyDescent="0.25">
      <c r="A172" s="93">
        <v>40602</v>
      </c>
      <c r="B172" s="94">
        <v>59117.71</v>
      </c>
      <c r="C172" s="96">
        <f t="shared" si="12"/>
        <v>3.4282763076564526E-2</v>
      </c>
      <c r="D172" s="96">
        <f>(B172-(MAX($B$2:B172)))/(MAX($B$2:B172))</f>
        <v>0</v>
      </c>
      <c r="E172" s="94">
        <f t="shared" si="13"/>
        <v>22985.419447581899</v>
      </c>
      <c r="F172" s="96">
        <v>3.425891702088335E-2</v>
      </c>
      <c r="G172" s="96">
        <f>(E172-(MAX($E$2:E172)))/(MAX($E$2:E172))</f>
        <v>-7.6380035235820348E-2</v>
      </c>
    </row>
    <row r="173" spans="1:7" x14ac:dyDescent="0.25">
      <c r="A173" s="93">
        <v>40633</v>
      </c>
      <c r="B173" s="94">
        <v>58128.78</v>
      </c>
      <c r="C173" s="96">
        <f t="shared" si="12"/>
        <v>-1.6728151344157283E-2</v>
      </c>
      <c r="D173" s="96">
        <f>(B173-(MAX($B$2:B173)))/(MAX($B$2:B173))</f>
        <v>-1.6728151344157279E-2</v>
      </c>
      <c r="E173" s="94">
        <f t="shared" si="13"/>
        <v>22994.557962829869</v>
      </c>
      <c r="F173" s="96">
        <v>3.9757878984159056E-4</v>
      </c>
      <c r="G173" s="96">
        <f>(E173-(MAX($E$2:E173)))/(MAX($E$2:E173))</f>
        <v>-7.6012823527955894E-2</v>
      </c>
    </row>
    <row r="174" spans="1:7" x14ac:dyDescent="0.25">
      <c r="A174" s="93">
        <v>40663</v>
      </c>
      <c r="B174" s="94">
        <v>62734.01</v>
      </c>
      <c r="C174" s="96">
        <f t="shared" si="12"/>
        <v>7.9224611285494184E-2</v>
      </c>
      <c r="D174" s="96">
        <f>(B174-(MAX($B$2:B174)))/(MAX($B$2:B174))</f>
        <v>0</v>
      </c>
      <c r="E174" s="94">
        <f t="shared" si="13"/>
        <v>23675.531368723699</v>
      </c>
      <c r="F174" s="96">
        <v>2.9614546493766269E-2</v>
      </c>
      <c r="G174" s="96">
        <f>(E174-(MAX($E$2:E174)))/(MAX($E$2:E174))</f>
        <v>-4.8649362330680658E-2</v>
      </c>
    </row>
    <row r="175" spans="1:7" x14ac:dyDescent="0.25">
      <c r="A175" s="93">
        <v>40694</v>
      </c>
      <c r="B175" s="94">
        <v>58726.63</v>
      </c>
      <c r="C175" s="96">
        <f t="shared" si="12"/>
        <v>-6.3878907151001529E-2</v>
      </c>
      <c r="D175" s="96">
        <f>(B175-(MAX($B$2:B175)))/(MAX($B$2:B175))</f>
        <v>-6.3878907151001585E-2</v>
      </c>
      <c r="E175" s="94">
        <f t="shared" si="13"/>
        <v>23407.536708080919</v>
      </c>
      <c r="F175" s="96">
        <v>-1.1319478176393227E-2</v>
      </c>
      <c r="G175" s="96">
        <f>(E175-(MAX($E$2:E175)))/(MAX($E$2:E175))</f>
        <v>-5.9418155111876259E-2</v>
      </c>
    </row>
    <row r="176" spans="1:7" x14ac:dyDescent="0.25">
      <c r="A176" s="93">
        <v>40724</v>
      </c>
      <c r="B176" s="94">
        <v>57039.43</v>
      </c>
      <c r="C176" s="96">
        <f t="shared" si="12"/>
        <v>-2.8729726190656613E-2</v>
      </c>
      <c r="D176" s="96">
        <f>(B176-(MAX($B$2:B176)))/(MAX($B$2:B176))</f>
        <v>-9.0773409829851492E-2</v>
      </c>
      <c r="E176" s="94">
        <f t="shared" si="13"/>
        <v>23017.352910976493</v>
      </c>
      <c r="F176" s="96">
        <v>-1.6669152417465805E-2</v>
      </c>
      <c r="G176" s="96">
        <f>(E176-(MAX($E$2:E176)))/(MAX($E$2:E176))</f>
        <v>-7.509685724541755E-2</v>
      </c>
    </row>
    <row r="177" spans="1:7" x14ac:dyDescent="0.25">
      <c r="A177" s="93">
        <v>40755</v>
      </c>
      <c r="B177" s="94">
        <v>58946.98</v>
      </c>
      <c r="C177" s="96">
        <f t="shared" si="12"/>
        <v>3.3442655370153673E-2</v>
      </c>
      <c r="D177" s="96">
        <f>(B177-(MAX($B$2:B177)))/(MAX($B$2:B177))</f>
        <v>-6.0366458321411284E-2</v>
      </c>
      <c r="E177" s="94">
        <f t="shared" si="13"/>
        <v>22549.337714344398</v>
      </c>
      <c r="F177" s="96">
        <v>-2.0333145972181277E-2</v>
      </c>
      <c r="G177" s="96">
        <f>(E177-(MAX($E$2:E177)))/(MAX($E$2:E177))</f>
        <v>-9.3903047857175639E-2</v>
      </c>
    </row>
    <row r="178" spans="1:7" x14ac:dyDescent="0.25">
      <c r="A178" s="93">
        <v>40786</v>
      </c>
      <c r="B178" s="94">
        <v>55351.65</v>
      </c>
      <c r="C178" s="96">
        <f t="shared" si="12"/>
        <v>-6.0992607254858555E-2</v>
      </c>
      <c r="D178" s="96">
        <f>(B178-(MAX($B$2:B178)))/(MAX($B$2:B178))</f>
        <v>-0.1176771578925052</v>
      </c>
      <c r="E178" s="94">
        <f t="shared" si="13"/>
        <v>21324.365951329717</v>
      </c>
      <c r="F178" s="96">
        <v>-5.432406833995107E-2</v>
      </c>
      <c r="G178" s="96">
        <f>(E178-(MAX($E$2:E178)))/(MAX($E$2:E178))</f>
        <v>-0.14312592060800378</v>
      </c>
    </row>
    <row r="179" spans="1:7" x14ac:dyDescent="0.25">
      <c r="A179" s="93">
        <v>40816</v>
      </c>
      <c r="B179" s="94">
        <v>51585.29</v>
      </c>
      <c r="C179" s="96">
        <f t="shared" si="12"/>
        <v>-6.8044222710614832E-2</v>
      </c>
      <c r="D179" s="96">
        <f>(B179-(MAX($B$2:B179)))/(MAX($B$2:B179))</f>
        <v>-0.17771412986353019</v>
      </c>
      <c r="E179" s="94">
        <f t="shared" si="13"/>
        <v>19825.341410822475</v>
      </c>
      <c r="F179" s="96">
        <v>-7.0296324117143039E-2</v>
      </c>
      <c r="G179" s="96">
        <f>(E179-(MAX($E$2:E179)))/(MAX($E$2:E179))</f>
        <v>-0.20336101862052205</v>
      </c>
    </row>
    <row r="180" spans="1:7" x14ac:dyDescent="0.25">
      <c r="A180" s="93">
        <v>40847</v>
      </c>
      <c r="B180" s="94">
        <v>54058.48</v>
      </c>
      <c r="C180" s="96">
        <f t="shared" si="12"/>
        <v>4.7943706432589606E-2</v>
      </c>
      <c r="D180" s="96">
        <f>(B180-(MAX($B$2:B180)))/(MAX($B$2:B180))</f>
        <v>-0.13829069750204073</v>
      </c>
      <c r="E180" s="94">
        <f t="shared" si="13"/>
        <v>21992.093644111315</v>
      </c>
      <c r="F180" s="96">
        <v>0.10929205144008414</v>
      </c>
      <c r="G180" s="96">
        <f>(E180-(MAX($E$2:E180)))/(MAX($E$2:E180))</f>
        <v>-0.11629471008841993</v>
      </c>
    </row>
    <row r="181" spans="1:7" x14ac:dyDescent="0.25">
      <c r="A181" s="93">
        <v>40877</v>
      </c>
      <c r="B181" s="94">
        <v>53523.56</v>
      </c>
      <c r="C181" s="96">
        <f t="shared" si="12"/>
        <v>-9.8952097802232908E-3</v>
      </c>
      <c r="D181" s="96">
        <f>(B181-(MAX($B$2:B181)))/(MAX($B$2:B181))</f>
        <v>-0.14681749181982795</v>
      </c>
      <c r="E181" s="94">
        <f t="shared" si="13"/>
        <v>21943.526029366476</v>
      </c>
      <c r="F181" s="96">
        <v>-2.2084125109136377E-3</v>
      </c>
      <c r="G181" s="96">
        <f>(E181-(MAX($E$2:E181)))/(MAX($E$2:E181))</f>
        <v>-0.11824629590662121</v>
      </c>
    </row>
    <row r="182" spans="1:7" x14ac:dyDescent="0.25">
      <c r="A182" s="93">
        <v>40908</v>
      </c>
      <c r="B182" s="94">
        <v>53609.22</v>
      </c>
      <c r="C182" s="96">
        <f t="shared" si="12"/>
        <v>1.6004167136864922E-3</v>
      </c>
      <c r="D182" s="96">
        <f>(B182-(MAX($B$2:B182)))/(MAX($B$2:B182))</f>
        <v>-0.1454520442739114</v>
      </c>
      <c r="E182" s="94">
        <f t="shared" si="13"/>
        <v>22167.984392648126</v>
      </c>
      <c r="F182" s="96">
        <v>1.0228910475976516E-2</v>
      </c>
      <c r="G182" s="96">
        <f>(E182-(MAX($E$2:E182)))/(MAX($E$2:E182))</f>
        <v>-0.10922691620558934</v>
      </c>
    </row>
    <row r="183" spans="1:7" x14ac:dyDescent="0.25">
      <c r="A183" s="93">
        <v>40939</v>
      </c>
      <c r="B183" s="94">
        <v>54962.93</v>
      </c>
      <c r="C183" s="96">
        <f t="shared" si="12"/>
        <v>2.5251439957529653E-2</v>
      </c>
      <c r="D183" s="96">
        <f>(B183-(MAX($B$2:B183)))/(MAX($B$2:B183))</f>
        <v>-0.12387347787906434</v>
      </c>
      <c r="E183" s="94">
        <f t="shared" si="13"/>
        <v>23161.412876065315</v>
      </c>
      <c r="F183" s="96">
        <v>4.4813658554661018E-2</v>
      </c>
      <c r="G183" s="96">
        <f>(E183-(MAX($E$2:E183)))/(MAX($E$2:E183))</f>
        <v>-6.9308115378744151E-2</v>
      </c>
    </row>
    <row r="184" spans="1:7" x14ac:dyDescent="0.25">
      <c r="A184" s="93">
        <v>40968</v>
      </c>
      <c r="B184" s="94">
        <v>55459.75</v>
      </c>
      <c r="C184" s="96">
        <f t="shared" si="12"/>
        <v>9.0391833186476145E-3</v>
      </c>
      <c r="D184" s="96">
        <f>(B184-(MAX($B$2:B184)))/(MAX($B$2:B184))</f>
        <v>-0.11595400963528399</v>
      </c>
      <c r="E184" s="94">
        <f t="shared" si="13"/>
        <v>24162.953075264413</v>
      </c>
      <c r="F184" s="96">
        <v>4.3241757511005563E-2</v>
      </c>
      <c r="G184" s="96">
        <f>(E184-(MAX($E$2:E184)))/(MAX($E$2:E184))</f>
        <v>-2.9063362586491028E-2</v>
      </c>
    </row>
    <row r="185" spans="1:7" x14ac:dyDescent="0.25">
      <c r="A185" s="93">
        <v>40999</v>
      </c>
      <c r="B185" s="94">
        <v>55245.02</v>
      </c>
      <c r="C185" s="96">
        <f t="shared" si="12"/>
        <v>-3.8718169483275E-3</v>
      </c>
      <c r="D185" s="96">
        <f>(B185-(MAX($B$2:B185)))/(MAX($B$2:B185))</f>
        <v>-0.11937687388387902</v>
      </c>
      <c r="E185" s="94">
        <f t="shared" si="13"/>
        <v>24958.106581784592</v>
      </c>
      <c r="F185" s="96">
        <v>3.2907960547842841E-2</v>
      </c>
      <c r="G185" s="96">
        <f>(E185-(MAX($E$2:E185)))/(MAX($E$2:E185))</f>
        <v>0</v>
      </c>
    </row>
    <row r="186" spans="1:7" x14ac:dyDescent="0.25">
      <c r="A186" s="93">
        <v>41029</v>
      </c>
      <c r="B186" s="94">
        <v>55589.43</v>
      </c>
      <c r="C186" s="96">
        <f t="shared" si="12"/>
        <v>6.234227085083921E-3</v>
      </c>
      <c r="D186" s="96">
        <f>(B186-(MAX($B$2:B186)))/(MAX($B$2:B186))</f>
        <v>-0.11388686933929461</v>
      </c>
      <c r="E186" s="94">
        <f t="shared" si="13"/>
        <v>24801.51966320979</v>
      </c>
      <c r="F186" s="96">
        <v>-6.2739902989710217E-3</v>
      </c>
      <c r="G186" s="96">
        <f>(E186-(MAX($E$2:E186)))/(MAX($E$2:E186))</f>
        <v>-6.2739902989710295E-3</v>
      </c>
    </row>
    <row r="187" spans="1:7" x14ac:dyDescent="0.25">
      <c r="A187" s="93">
        <v>41060</v>
      </c>
      <c r="B187" s="94">
        <v>55106.19</v>
      </c>
      <c r="C187" s="96">
        <f t="shared" si="12"/>
        <v>-8.6930195182788328E-3</v>
      </c>
      <c r="D187" s="96">
        <f>(B187-(MAX($B$2:B187)))/(MAX($B$2:B187))</f>
        <v>-0.12158986807953133</v>
      </c>
      <c r="E187" s="94">
        <f t="shared" si="13"/>
        <v>23310.914878324278</v>
      </c>
      <c r="F187" s="96">
        <v>-6.0101348833743184E-2</v>
      </c>
      <c r="G187" s="96">
        <f>(E187-(MAX($E$2:E187)))/(MAX($E$2:E187))</f>
        <v>-6.5998263853176239E-2</v>
      </c>
    </row>
    <row r="188" spans="1:7" x14ac:dyDescent="0.25">
      <c r="A188" s="93">
        <v>41090</v>
      </c>
      <c r="B188" s="94">
        <v>53218.43</v>
      </c>
      <c r="C188" s="96">
        <f t="shared" si="12"/>
        <v>-3.42567686134716E-2</v>
      </c>
      <c r="D188" s="96">
        <f>(B188-(MAX($B$2:B188)))/(MAX($B$2:B188))</f>
        <v>-0.15168136071645988</v>
      </c>
      <c r="E188" s="94">
        <f t="shared" si="13"/>
        <v>24271.3830988808</v>
      </c>
      <c r="F188" s="96">
        <v>4.1202510736702891E-2</v>
      </c>
      <c r="G188" s="96">
        <f>(E188-(MAX($E$2:E188)))/(MAX($E$2:E188))</f>
        <v>-2.7515047291487623E-2</v>
      </c>
    </row>
    <row r="189" spans="1:7" x14ac:dyDescent="0.25">
      <c r="A189" s="93">
        <v>41121</v>
      </c>
      <c r="B189" s="94">
        <v>54795.45</v>
      </c>
      <c r="C189" s="96">
        <f t="shared" si="12"/>
        <v>2.9632967376151287E-2</v>
      </c>
      <c r="D189" s="96">
        <f>(B189-(MAX($B$2:B189)))/(MAX($B$2:B189))</f>
        <v>-0.12654316215398959</v>
      </c>
      <c r="E189" s="94">
        <f t="shared" si="13"/>
        <v>24608.481363589701</v>
      </c>
      <c r="F189" s="96">
        <v>1.3888712618295163E-2</v>
      </c>
      <c r="G189" s="96">
        <f>(E189-(MAX($E$2:E189)))/(MAX($E$2:E189))</f>
        <v>-1.4008483257702788E-2</v>
      </c>
    </row>
    <row r="190" spans="1:7" x14ac:dyDescent="0.25">
      <c r="A190" s="93">
        <v>41152</v>
      </c>
      <c r="B190" s="94">
        <v>55413.09</v>
      </c>
      <c r="C190" s="96">
        <f t="shared" si="12"/>
        <v>1.1271738803130482E-2</v>
      </c>
      <c r="D190" s="96">
        <f>(B190-(MAX($B$2:B190)))/(MAX($B$2:B190))</f>
        <v>-0.11669778482198101</v>
      </c>
      <c r="E190" s="94">
        <f t="shared" si="13"/>
        <v>25162.747715371203</v>
      </c>
      <c r="F190" s="96">
        <v>2.2523387103504211E-2</v>
      </c>
      <c r="G190" s="96">
        <f>(E190-(MAX($E$2:E190)))/(MAX($E$2:E190))</f>
        <v>0</v>
      </c>
    </row>
    <row r="191" spans="1:7" x14ac:dyDescent="0.25">
      <c r="A191" s="93">
        <v>41182</v>
      </c>
      <c r="B191" s="94">
        <v>55394.77</v>
      </c>
      <c r="C191" s="96">
        <f t="shared" si="12"/>
        <v>-3.3060780404048362E-4</v>
      </c>
      <c r="D191" s="96">
        <f>(B191-(MAX($B$2:B191)))/(MAX($B$2:B191))</f>
        <v>-0.11698981142764515</v>
      </c>
      <c r="E191" s="94">
        <f t="shared" si="13"/>
        <v>25813.01981722971</v>
      </c>
      <c r="F191" s="96">
        <v>2.5842650779400955E-2</v>
      </c>
      <c r="G191" s="96">
        <f>(E191-(MAX($E$2:E191)))/(MAX($E$2:E191))</f>
        <v>0</v>
      </c>
    </row>
    <row r="192" spans="1:7" x14ac:dyDescent="0.25">
      <c r="A192" s="93">
        <v>41213</v>
      </c>
      <c r="B192" s="94">
        <v>54820.85</v>
      </c>
      <c r="C192" s="96">
        <f t="shared" si="12"/>
        <v>-1.0360544867322297E-2</v>
      </c>
      <c r="D192" s="96">
        <f>(B192-(MAX($B$2:B192)))/(MAX($B$2:B192))</f>
        <v>-0.12613827810465175</v>
      </c>
      <c r="E192" s="94">
        <f t="shared" si="13"/>
        <v>25336.379505082674</v>
      </c>
      <c r="F192" s="96">
        <v>-1.8465112393741934E-2</v>
      </c>
      <c r="G192" s="96">
        <f>(E192-(MAX($E$2:E192)))/(MAX($E$2:E192))</f>
        <v>-1.8465112393741982E-2</v>
      </c>
    </row>
    <row r="193" spans="1:7" x14ac:dyDescent="0.25">
      <c r="A193" s="93">
        <v>41243</v>
      </c>
      <c r="B193" s="94">
        <v>56531.97</v>
      </c>
      <c r="C193" s="96">
        <f t="shared" si="12"/>
        <v>3.1212941791307625E-2</v>
      </c>
      <c r="D193" s="96">
        <f>(B193-(MAX($B$2:B193)))/(MAX($B$2:B193))</f>
        <v>-9.886248304548044E-2</v>
      </c>
      <c r="E193" s="94">
        <f t="shared" si="13"/>
        <v>25483.314508676471</v>
      </c>
      <c r="F193" s="96">
        <v>5.7993685942507867E-3</v>
      </c>
      <c r="G193" s="96">
        <f>(E193-(MAX($E$2:E193)))/(MAX($E$2:E193))</f>
        <v>-1.2772829792396731E-2</v>
      </c>
    </row>
    <row r="194" spans="1:7" x14ac:dyDescent="0.25">
      <c r="A194" s="93">
        <v>41274</v>
      </c>
      <c r="B194" s="94">
        <v>57857.63</v>
      </c>
      <c r="C194" s="96">
        <f t="shared" si="12"/>
        <v>2.3449740032056132E-2</v>
      </c>
      <c r="D194" s="96">
        <f>(B194-(MAX($B$2:B194)))/(MAX($B$2:B194))</f>
        <v>-7.7731042539764386E-2</v>
      </c>
      <c r="E194" s="94">
        <f t="shared" si="13"/>
        <v>25715.576547900208</v>
      </c>
      <c r="F194" s="96">
        <v>9.1142790371581128E-3</v>
      </c>
      <c r="G194" s="96">
        <f>(E194-(MAX($E$2:E194)))/(MAX($E$2:E194))</f>
        <v>-3.7749658900606627E-3</v>
      </c>
    </row>
    <row r="195" spans="1:7" x14ac:dyDescent="0.25">
      <c r="A195" s="93">
        <v>41305</v>
      </c>
      <c r="B195" s="94">
        <v>59383.839999999997</v>
      </c>
      <c r="C195" s="96">
        <f t="shared" ref="C195:C258" si="14">B195/B194-1</f>
        <v>2.6378716169328076E-2</v>
      </c>
      <c r="D195" s="96">
        <f>(B195-(MAX($B$2:B195)))/(MAX($B$2:B195))</f>
        <v>-5.3402771479138751E-2</v>
      </c>
      <c r="E195" s="94">
        <f t="shared" si="13"/>
        <v>27047.540815278786</v>
      </c>
      <c r="F195" s="96">
        <v>5.1796010285732441E-2</v>
      </c>
      <c r="G195" s="96">
        <f>(E195-(MAX($E$2:E195)))/(MAX($E$2:E195))</f>
        <v>0</v>
      </c>
    </row>
    <row r="196" spans="1:7" x14ac:dyDescent="0.25">
      <c r="A196" s="93">
        <v>41333</v>
      </c>
      <c r="B196" s="94">
        <v>58634.77</v>
      </c>
      <c r="C196" s="96">
        <f t="shared" si="14"/>
        <v>-1.2614037758420515E-2</v>
      </c>
      <c r="D196" s="96">
        <f>(B196-(MAX($B$2:B196)))/(MAX($B$2:B196))</f>
        <v>-6.5343184661717069E-2</v>
      </c>
      <c r="E196" s="94">
        <f t="shared" ref="E196:E259" si="15">E195*(1+F196)</f>
        <v>27414.724304343377</v>
      </c>
      <c r="F196" s="96">
        <v>1.3575485164151191E-2</v>
      </c>
      <c r="G196" s="96">
        <f>(E196-(MAX($E$2:E196)))/(MAX($E$2:E196))</f>
        <v>0</v>
      </c>
    </row>
    <row r="197" spans="1:7" x14ac:dyDescent="0.25">
      <c r="A197" s="93">
        <v>41364</v>
      </c>
      <c r="B197" s="94">
        <v>59942.11</v>
      </c>
      <c r="C197" s="96">
        <f t="shared" si="14"/>
        <v>2.2296326906373176E-2</v>
      </c>
      <c r="D197" s="96">
        <f>(B197-(MAX($B$2:B197)))/(MAX($B$2:B197))</f>
        <v>-4.4503770761665028E-2</v>
      </c>
      <c r="E197" s="94">
        <f t="shared" si="15"/>
        <v>28442.858609713538</v>
      </c>
      <c r="F197" s="96">
        <v>3.7502996344459749E-2</v>
      </c>
      <c r="G197" s="96">
        <f>(E197-(MAX($E$2:E197)))/(MAX($E$2:E197))</f>
        <v>0</v>
      </c>
    </row>
    <row r="198" spans="1:7" x14ac:dyDescent="0.25">
      <c r="A198" s="93">
        <v>41394</v>
      </c>
      <c r="B198" s="94">
        <v>62293.9</v>
      </c>
      <c r="C198" s="96">
        <f t="shared" si="14"/>
        <v>3.9234354613142619E-2</v>
      </c>
      <c r="D198" s="96">
        <f>(B198-(MAX($B$2:B198)))/(MAX($B$2:B198))</f>
        <v>-7.0154928722076047E-3</v>
      </c>
      <c r="E198" s="94">
        <f t="shared" si="15"/>
        <v>28990.86148475204</v>
      </c>
      <c r="F198" s="96">
        <v>1.9266800238262771E-2</v>
      </c>
      <c r="G198" s="96">
        <f>(E198-(MAX($E$2:E198)))/(MAX($E$2:E198))</f>
        <v>0</v>
      </c>
    </row>
    <row r="199" spans="1:7" x14ac:dyDescent="0.25">
      <c r="A199" s="93">
        <v>41425</v>
      </c>
      <c r="B199" s="94">
        <v>58917.440000000002</v>
      </c>
      <c r="C199" s="96">
        <f t="shared" si="14"/>
        <v>-5.4202096834521485E-2</v>
      </c>
      <c r="D199" s="96">
        <f>(B199-(MAX($B$2:B199)))/(MAX($B$2:B199))</f>
        <v>-6.0837335282727813E-2</v>
      </c>
      <c r="E199" s="94">
        <f t="shared" si="15"/>
        <v>29668.959852140892</v>
      </c>
      <c r="F199" s="96">
        <v>2.3390073031996694E-2</v>
      </c>
      <c r="G199" s="96">
        <f>(E199-(MAX($E$2:E199)))/(MAX($E$2:E199))</f>
        <v>0</v>
      </c>
    </row>
    <row r="200" spans="1:7" x14ac:dyDescent="0.25">
      <c r="A200" s="93">
        <v>41455</v>
      </c>
      <c r="B200" s="94">
        <v>56527.839999999997</v>
      </c>
      <c r="C200" s="96">
        <f t="shared" si="14"/>
        <v>-4.0558449246946293E-2</v>
      </c>
      <c r="D200" s="96">
        <f>(B200-(MAX($B$2:B200)))/(MAX($B$2:B200))</f>
        <v>-9.8928316554290172E-2</v>
      </c>
      <c r="E200" s="94">
        <f t="shared" si="15"/>
        <v>29270.56165930795</v>
      </c>
      <c r="F200" s="96">
        <v>-1.3428114595806839E-2</v>
      </c>
      <c r="G200" s="96">
        <f>(E200-(MAX($E$2:E200)))/(MAX($E$2:E200))</f>
        <v>-1.3428114595806874E-2</v>
      </c>
    </row>
    <row r="201" spans="1:7" x14ac:dyDescent="0.25">
      <c r="A201" s="93">
        <v>41486</v>
      </c>
      <c r="B201" s="94">
        <v>57510.86</v>
      </c>
      <c r="C201" s="96">
        <f t="shared" si="14"/>
        <v>1.7390015256199431E-2</v>
      </c>
      <c r="D201" s="96">
        <f>(B201-(MAX($B$2:B201)))/(MAX($B$2:B201))</f>
        <v>-8.3258666232239917E-2</v>
      </c>
      <c r="E201" s="94">
        <f t="shared" si="15"/>
        <v>30760.036964780793</v>
      </c>
      <c r="F201" s="96">
        <v>5.0886461380873271E-2</v>
      </c>
      <c r="G201" s="96">
        <f>(E201-(MAX($E$2:E201)))/(MAX($E$2:E201))</f>
        <v>0</v>
      </c>
    </row>
    <row r="202" spans="1:7" x14ac:dyDescent="0.25">
      <c r="A202" s="93">
        <v>41517</v>
      </c>
      <c r="B202" s="94">
        <v>55237.34</v>
      </c>
      <c r="C202" s="96">
        <f t="shared" si="14"/>
        <v>-3.9532011866976191E-2</v>
      </c>
      <c r="D202" s="96">
        <f>(B202-(MAX($B$2:B202)))/(MAX($B$2:B202))</f>
        <v>-0.11949929551769456</v>
      </c>
      <c r="E202" s="94">
        <f t="shared" si="15"/>
        <v>29869.185748023428</v>
      </c>
      <c r="F202" s="96">
        <v>-2.8961318147223247E-2</v>
      </c>
      <c r="G202" s="96">
        <f>(E202-(MAX($E$2:E202)))/(MAX($E$2:E202))</f>
        <v>-2.8961318147223265E-2</v>
      </c>
    </row>
    <row r="203" spans="1:7" x14ac:dyDescent="0.25">
      <c r="A203" s="93">
        <v>41547</v>
      </c>
      <c r="B203" s="94">
        <v>57038.84</v>
      </c>
      <c r="C203" s="96">
        <f t="shared" si="14"/>
        <v>3.2613807978443488E-2</v>
      </c>
      <c r="D203" s="96">
        <f>(B203-(MAX($B$2:B203)))/(MAX($B$2:B203))</f>
        <v>-9.0782814616824359E-2</v>
      </c>
      <c r="E203" s="94">
        <f t="shared" si="15"/>
        <v>30805.832220967259</v>
      </c>
      <c r="F203" s="96">
        <v>3.135828612287539E-2</v>
      </c>
      <c r="G203" s="96">
        <f>(E203-(MAX($E$2:E203)))/(MAX($E$2:E203))</f>
        <v>0</v>
      </c>
    </row>
    <row r="204" spans="1:7" x14ac:dyDescent="0.25">
      <c r="A204" s="93">
        <v>41578</v>
      </c>
      <c r="B204" s="94">
        <v>58559.15</v>
      </c>
      <c r="C204" s="96">
        <f t="shared" si="14"/>
        <v>2.6653943172757488E-2</v>
      </c>
      <c r="D204" s="96">
        <f>(B204-(MAX($B$2:B204)))/(MAX($B$2:B204))</f>
        <v>-6.6548591425926715E-2</v>
      </c>
      <c r="E204" s="94">
        <f t="shared" si="15"/>
        <v>32221.891364616509</v>
      </c>
      <c r="F204" s="96">
        <v>4.5967241965482186E-2</v>
      </c>
      <c r="G204" s="96">
        <f>(E204-(MAX($E$2:E204)))/(MAX($E$2:E204))</f>
        <v>0</v>
      </c>
    </row>
    <row r="205" spans="1:7" x14ac:dyDescent="0.25">
      <c r="A205" s="93">
        <v>41608</v>
      </c>
      <c r="B205" s="94">
        <v>59899.28</v>
      </c>
      <c r="C205" s="96">
        <f t="shared" si="14"/>
        <v>2.2885065783912362E-2</v>
      </c>
      <c r="D205" s="96">
        <f>(B205-(MAX($B$2:B205)))/(MAX($B$2:B205))</f>
        <v>-4.5186494534623298E-2</v>
      </c>
      <c r="E205" s="94">
        <f t="shared" si="15"/>
        <v>33203.819694013771</v>
      </c>
      <c r="F205" s="96">
        <v>3.0473950715243836E-2</v>
      </c>
      <c r="G205" s="96">
        <f>(E205-(MAX($E$2:E205)))/(MAX($E$2:E205))</f>
        <v>0</v>
      </c>
    </row>
    <row r="206" spans="1:7" x14ac:dyDescent="0.25">
      <c r="A206" s="93">
        <v>41639</v>
      </c>
      <c r="B206" s="94">
        <v>59058.04</v>
      </c>
      <c r="C206" s="96">
        <f t="shared" si="14"/>
        <v>-1.404424226802059E-2</v>
      </c>
      <c r="D206" s="96">
        <f>(B206-(MAX($B$2:B206)))/(MAX($B$2:B206))</f>
        <v>-5.8596126726157008E-2</v>
      </c>
      <c r="E206" s="94">
        <f t="shared" si="15"/>
        <v>34044.460416880604</v>
      </c>
      <c r="F206" s="96">
        <v>2.5317590886038577E-2</v>
      </c>
      <c r="G206" s="96">
        <f>(E206-(MAX($E$2:E206)))/(MAX($E$2:E206))</f>
        <v>0</v>
      </c>
    </row>
    <row r="207" spans="1:7" x14ac:dyDescent="0.25">
      <c r="A207" s="93">
        <v>41670</v>
      </c>
      <c r="B207" s="94">
        <v>55941.81</v>
      </c>
      <c r="C207" s="96">
        <f t="shared" si="14"/>
        <v>-5.2765550634596092E-2</v>
      </c>
      <c r="D207" s="96">
        <f>(B207-(MAX($B$2:B207)))/(MAX($B$2:B207))</f>
        <v>-0.10826982046899288</v>
      </c>
      <c r="E207" s="94">
        <f t="shared" si="15"/>
        <v>32867.337508984514</v>
      </c>
      <c r="F207" s="96">
        <v>-3.4576048305128282E-2</v>
      </c>
      <c r="G207" s="96">
        <f>(E207-(MAX($E$2:E207)))/(MAX($E$2:E207))</f>
        <v>-3.4576048305128226E-2</v>
      </c>
    </row>
    <row r="208" spans="1:7" x14ac:dyDescent="0.25">
      <c r="A208" s="93">
        <v>41698</v>
      </c>
      <c r="B208" s="94">
        <v>60088.91</v>
      </c>
      <c r="C208" s="96">
        <f t="shared" si="14"/>
        <v>7.4132388637407454E-2</v>
      </c>
      <c r="D208" s="96">
        <f>(B208-(MAX($B$2:B208)))/(MAX($B$2:B208))</f>
        <v>-4.2163732240295154E-2</v>
      </c>
      <c r="E208" s="94">
        <f t="shared" si="15"/>
        <v>34370.879967142442</v>
      </c>
      <c r="F208" s="96">
        <v>4.5745794217341818E-2</v>
      </c>
      <c r="G208" s="96">
        <f>(E208-(MAX($E$2:E208)))/(MAX($E$2:E208))</f>
        <v>0</v>
      </c>
    </row>
    <row r="209" spans="1:15" x14ac:dyDescent="0.25">
      <c r="A209" s="93">
        <v>41729</v>
      </c>
      <c r="B209" s="94">
        <v>60761.78</v>
      </c>
      <c r="C209" s="96">
        <f t="shared" si="14"/>
        <v>1.1197906568782834E-2</v>
      </c>
      <c r="D209" s="96">
        <f>(B209-(MAX($B$2:B209)))/(MAX($B$2:B209))</f>
        <v>-3.14379712057304E-2</v>
      </c>
      <c r="E209" s="94">
        <f t="shared" si="15"/>
        <v>34659.718656946323</v>
      </c>
      <c r="F209" s="96">
        <v>8.4035872831886849E-3</v>
      </c>
      <c r="G209" s="96">
        <f>(E209-(MAX($E$2:E209)))/(MAX($E$2:E209))</f>
        <v>0</v>
      </c>
    </row>
    <row r="210" spans="1:15" x14ac:dyDescent="0.25">
      <c r="A210" s="93">
        <v>41759</v>
      </c>
      <c r="B210" s="94">
        <v>61740.66</v>
      </c>
      <c r="C210" s="96">
        <f t="shared" si="14"/>
        <v>1.61101271226749E-2</v>
      </c>
      <c r="D210" s="96">
        <f>(B210-(MAX($B$2:B210)))/(MAX($B$2:B210))</f>
        <v>-1.5834313795658823E-2</v>
      </c>
      <c r="E210" s="94">
        <f t="shared" si="15"/>
        <v>34915.905123729353</v>
      </c>
      <c r="F210" s="96">
        <v>7.3914756584929631E-3</v>
      </c>
      <c r="G210" s="96">
        <f>(E210-(MAX($E$2:E210)))/(MAX($E$2:E210))</f>
        <v>0</v>
      </c>
    </row>
    <row r="211" spans="1:15" x14ac:dyDescent="0.25">
      <c r="A211" s="93">
        <v>41790</v>
      </c>
      <c r="B211" s="94">
        <v>63508.79</v>
      </c>
      <c r="C211" s="96">
        <f t="shared" si="14"/>
        <v>2.8638015855353638E-2</v>
      </c>
      <c r="D211" s="96">
        <f>(B211-(MAX($B$2:B211)))/(MAX($B$2:B211))</f>
        <v>0</v>
      </c>
      <c r="E211" s="94">
        <f t="shared" si="15"/>
        <v>35735.599137488469</v>
      </c>
      <c r="F211" s="96">
        <v>2.3476235568129056E-2</v>
      </c>
      <c r="G211" s="96">
        <f>(E211-(MAX($E$2:E211)))/(MAX($E$2:E211))</f>
        <v>0</v>
      </c>
    </row>
    <row r="212" spans="1:15" x14ac:dyDescent="0.25">
      <c r="A212" s="93">
        <v>41820</v>
      </c>
      <c r="B212" s="94">
        <v>64562.1</v>
      </c>
      <c r="C212" s="96">
        <f t="shared" si="14"/>
        <v>1.6585263236789771E-2</v>
      </c>
      <c r="D212" s="96">
        <f>(B212-(MAX($B$2:B212)))/(MAX($B$2:B212))</f>
        <v>0</v>
      </c>
      <c r="E212" s="94">
        <f t="shared" si="15"/>
        <v>36473.765273642079</v>
      </c>
      <c r="F212" s="96">
        <v>2.0656324616626698E-2</v>
      </c>
      <c r="G212" s="96">
        <f>(E212-(MAX($E$2:E212)))/(MAX($E$2:E212))</f>
        <v>0</v>
      </c>
    </row>
    <row r="213" spans="1:15" x14ac:dyDescent="0.25">
      <c r="A213" s="93">
        <v>41851</v>
      </c>
      <c r="B213" s="94">
        <v>63500.52</v>
      </c>
      <c r="C213" s="96">
        <f t="shared" si="14"/>
        <v>-1.6442773701598967E-2</v>
      </c>
      <c r="D213" s="96">
        <f>(B213-(MAX($B$2:B213)))/(MAX($B$2:B213))</f>
        <v>-1.6442773701598953E-2</v>
      </c>
      <c r="E213" s="94">
        <f t="shared" si="15"/>
        <v>35970.736215217192</v>
      </c>
      <c r="F213" s="96">
        <v>-1.3791530834586063E-2</v>
      </c>
      <c r="G213" s="96">
        <f>(E213-(MAX($E$2:E213)))/(MAX($E$2:E213))</f>
        <v>-1.3791530834586002E-2</v>
      </c>
    </row>
    <row r="214" spans="1:15" x14ac:dyDescent="0.25">
      <c r="A214" s="93">
        <v>41882</v>
      </c>
      <c r="B214" s="94">
        <v>66497.710000000006</v>
      </c>
      <c r="C214" s="96">
        <f t="shared" si="14"/>
        <v>4.7199456004454854E-2</v>
      </c>
      <c r="D214" s="96">
        <f>(B214-(MAX($B$2:B214)))/(MAX($B$2:B214))</f>
        <v>0</v>
      </c>
      <c r="E214" s="94">
        <f t="shared" si="15"/>
        <v>37409.795666906284</v>
      </c>
      <c r="F214" s="96">
        <v>4.0006394172168891E-2</v>
      </c>
      <c r="G214" s="96">
        <f>(E214-(MAX($E$2:E214)))/(MAX($E$2:E214))</f>
        <v>0</v>
      </c>
    </row>
    <row r="215" spans="1:15" x14ac:dyDescent="0.25">
      <c r="A215" s="93">
        <v>41912</v>
      </c>
      <c r="B215" s="94">
        <v>66695.320000000007</v>
      </c>
      <c r="C215" s="96">
        <f t="shared" si="14"/>
        <v>2.97168128045322E-3</v>
      </c>
      <c r="D215" s="96">
        <f>(B215-(MAX($B$2:B215)))/(MAX($B$2:B215))</f>
        <v>0</v>
      </c>
      <c r="E215" s="94">
        <f t="shared" si="15"/>
        <v>36885.203819694041</v>
      </c>
      <c r="F215" s="96">
        <v>-1.4022847167708741E-2</v>
      </c>
      <c r="G215" s="96">
        <f>(E215-(MAX($E$2:E215)))/(MAX($E$2:E215))</f>
        <v>-1.4022847167708834E-2</v>
      </c>
    </row>
    <row r="216" spans="1:15" x14ac:dyDescent="0.25">
      <c r="A216" s="93">
        <v>41943</v>
      </c>
      <c r="B216" s="94">
        <v>68814.36</v>
      </c>
      <c r="C216" s="96">
        <f t="shared" si="14"/>
        <v>3.17719444182889E-2</v>
      </c>
      <c r="D216" s="96">
        <f>(B216-(MAX($B$2:B216)))/(MAX($B$2:B216))</f>
        <v>0</v>
      </c>
      <c r="E216" s="94">
        <f t="shared" si="15"/>
        <v>37786.117671218832</v>
      </c>
      <c r="F216" s="96">
        <v>2.4424803396200012E-2</v>
      </c>
      <c r="G216" s="96">
        <f>(E216-(MAX($E$2:E216)))/(MAX($E$2:E216))</f>
        <v>0</v>
      </c>
      <c r="O216" s="131"/>
    </row>
    <row r="217" spans="1:15" x14ac:dyDescent="0.25">
      <c r="A217" s="93">
        <v>41973</v>
      </c>
      <c r="B217" s="94">
        <v>72060.55</v>
      </c>
      <c r="C217" s="96">
        <f t="shared" si="14"/>
        <v>4.7173148162680034E-2</v>
      </c>
      <c r="D217" s="96">
        <f>(B217-(MAX($B$2:B217)))/(MAX($B$2:B217))</f>
        <v>0</v>
      </c>
      <c r="E217" s="94">
        <f t="shared" si="15"/>
        <v>38802.341102782651</v>
      </c>
      <c r="F217" s="96">
        <v>2.6894094820909986E-2</v>
      </c>
      <c r="G217" s="96">
        <f>(E217-(MAX($E$2:E217)))/(MAX($E$2:E217))</f>
        <v>0</v>
      </c>
      <c r="L217" s="132"/>
      <c r="M217" s="132"/>
      <c r="N217" s="81"/>
      <c r="O217" s="131"/>
    </row>
    <row r="218" spans="1:15" x14ac:dyDescent="0.25">
      <c r="A218" s="93">
        <v>42004</v>
      </c>
      <c r="B218" s="94">
        <v>72047.850000000006</v>
      </c>
      <c r="C218" s="96">
        <f t="shared" si="14"/>
        <v>-1.7624067537647115E-4</v>
      </c>
      <c r="D218" s="96">
        <f>(B218-(MAX($B$2:B218)))/(MAX($B$2:B218))</f>
        <v>-1.7624067537643119E-4</v>
      </c>
      <c r="E218" s="94">
        <f t="shared" si="15"/>
        <v>38704.589793613333</v>
      </c>
      <c r="F218" s="96">
        <v>-2.5192116349471716E-3</v>
      </c>
      <c r="G218" s="96">
        <f>(E218-(MAX($E$2:E218)))/(MAX($E$2:E218))</f>
        <v>-2.5192116349471508E-3</v>
      </c>
      <c r="L218" s="132"/>
      <c r="M218" s="132"/>
      <c r="N218" s="81"/>
      <c r="O218" s="131"/>
    </row>
    <row r="219" spans="1:15" x14ac:dyDescent="0.25">
      <c r="A219" s="93">
        <v>42035</v>
      </c>
      <c r="B219" s="94">
        <v>72042.83</v>
      </c>
      <c r="C219" s="96">
        <f t="shared" si="14"/>
        <v>-6.9675916769207369E-5</v>
      </c>
      <c r="D219" s="96">
        <f>(B219-(MAX($B$2:B219)))/(MAX($B$2:B219))</f>
        <v>-2.4590431241506156E-4</v>
      </c>
      <c r="E219" s="94">
        <f t="shared" si="15"/>
        <v>37542.663517814995</v>
      </c>
      <c r="F219" s="96">
        <v>-3.0020374379218118E-2</v>
      </c>
      <c r="G219" s="96">
        <f>(E219-(MAX($E$2:E219)))/(MAX($E$2:E219))</f>
        <v>-3.2463958337743702E-2</v>
      </c>
      <c r="L219" s="132"/>
      <c r="M219" s="132"/>
      <c r="N219" s="81"/>
      <c r="O219" s="131"/>
    </row>
    <row r="220" spans="1:15" x14ac:dyDescent="0.25">
      <c r="A220" s="93">
        <v>42063</v>
      </c>
      <c r="B220" s="94">
        <v>74198.2</v>
      </c>
      <c r="C220" s="96">
        <f t="shared" si="14"/>
        <v>2.9917897450724817E-2</v>
      </c>
      <c r="D220" s="96">
        <f>(B220-(MAX($B$2:B220)))/(MAX($B$2:B220))</f>
        <v>0</v>
      </c>
      <c r="E220" s="94">
        <f t="shared" si="15"/>
        <v>39700.37991580247</v>
      </c>
      <c r="F220" s="96">
        <v>5.747371645497612E-2</v>
      </c>
      <c r="G220" s="96">
        <f>(E220-(MAX($E$2:E220)))/(MAX($E$2:E220))</f>
        <v>0</v>
      </c>
      <c r="L220" s="132"/>
      <c r="M220" s="132"/>
      <c r="N220" s="81"/>
      <c r="O220" s="131"/>
    </row>
    <row r="221" spans="1:15" x14ac:dyDescent="0.25">
      <c r="A221" s="93">
        <v>42094</v>
      </c>
      <c r="B221" s="94">
        <v>77103.53</v>
      </c>
      <c r="C221" s="96">
        <f t="shared" si="14"/>
        <v>3.9156340719855853E-2</v>
      </c>
      <c r="D221" s="96">
        <f>(B221-(MAX($B$2:B221)))/(MAX($B$2:B221))</f>
        <v>0</v>
      </c>
      <c r="E221" s="94">
        <f t="shared" si="15"/>
        <v>39072.492042304162</v>
      </c>
      <c r="F221" s="96">
        <v>-1.581566410271007E-2</v>
      </c>
      <c r="G221" s="96">
        <f>(E221-(MAX($E$2:E221)))/(MAX($E$2:E221))</f>
        <v>-1.5815664102710049E-2</v>
      </c>
      <c r="L221" s="132"/>
      <c r="M221" s="132"/>
      <c r="N221" s="81"/>
      <c r="O221" s="131"/>
    </row>
    <row r="222" spans="1:15" x14ac:dyDescent="0.25">
      <c r="A222" s="93">
        <v>42124</v>
      </c>
      <c r="B222" s="94">
        <v>73852.02</v>
      </c>
      <c r="C222" s="96">
        <f t="shared" si="14"/>
        <v>-4.2170702171482888E-2</v>
      </c>
      <c r="D222" s="96">
        <f>(B222-(MAX($B$2:B222)))/(MAX($B$2:B222))</f>
        <v>-4.2170702171482874E-2</v>
      </c>
      <c r="E222" s="94">
        <f t="shared" si="15"/>
        <v>39447.376527364235</v>
      </c>
      <c r="F222" s="96">
        <v>9.5945885574479917E-3</v>
      </c>
      <c r="G222" s="96">
        <f>(E222-(MAX($E$2:E222)))/(MAX($E$2:E222))</f>
        <v>-6.3728203350902762E-3</v>
      </c>
      <c r="L222" s="132"/>
      <c r="M222" s="132"/>
      <c r="N222" s="81"/>
      <c r="O222" s="131"/>
    </row>
    <row r="223" spans="1:15" x14ac:dyDescent="0.25">
      <c r="A223" s="93">
        <v>42155</v>
      </c>
      <c r="B223" s="94">
        <v>73020.820000000007</v>
      </c>
      <c r="C223" s="96">
        <f t="shared" si="14"/>
        <v>-1.1254939269095154E-2</v>
      </c>
      <c r="D223" s="96">
        <f>(B223-(MAX($B$2:B223)))/(MAX($B$2:B223))</f>
        <v>-5.2951012748702841E-2</v>
      </c>
      <c r="E223" s="94">
        <f t="shared" si="15"/>
        <v>39954.615463599985</v>
      </c>
      <c r="F223" s="96">
        <v>1.2858622825877575E-2</v>
      </c>
      <c r="G223" s="96">
        <f>(E223-(MAX($E$2:E223)))/(MAX($E$2:E223))</f>
        <v>0</v>
      </c>
      <c r="L223" s="132"/>
      <c r="M223" s="132"/>
      <c r="N223" s="81"/>
      <c r="O223" s="131"/>
    </row>
    <row r="224" spans="1:15" x14ac:dyDescent="0.25">
      <c r="A224" s="93">
        <v>42185</v>
      </c>
      <c r="B224" s="94">
        <v>70603.16</v>
      </c>
      <c r="C224" s="96">
        <f t="shared" si="14"/>
        <v>-3.3109187215372371E-2</v>
      </c>
      <c r="D224" s="96">
        <f>(B224-(MAX($B$2:B224)))/(MAX($B$2:B224))</f>
        <v>-8.4307034969734795E-2</v>
      </c>
      <c r="E224" s="94">
        <f t="shared" si="15"/>
        <v>39181.127425813764</v>
      </c>
      <c r="F224" s="96">
        <v>-1.9359166114135018E-2</v>
      </c>
      <c r="G224" s="96">
        <f>(E224-(MAX($E$2:E224)))/(MAX($E$2:E224))</f>
        <v>-1.9359166114135046E-2</v>
      </c>
      <c r="L224" s="132"/>
      <c r="M224" s="132"/>
      <c r="N224" s="81"/>
      <c r="O224" s="131"/>
    </row>
    <row r="225" spans="1:15" x14ac:dyDescent="0.25">
      <c r="A225" s="93">
        <v>42216</v>
      </c>
      <c r="B225" s="94">
        <v>74461.97</v>
      </c>
      <c r="C225" s="96">
        <f t="shared" si="14"/>
        <v>5.46549191282657E-2</v>
      </c>
      <c r="D225" s="96">
        <f>(B225-(MAX($B$2:B225)))/(MAX($B$2:B225))</f>
        <v>-3.4259910019683891E-2</v>
      </c>
      <c r="E225" s="94">
        <f t="shared" si="15"/>
        <v>40002.053598932158</v>
      </c>
      <c r="F225" s="96">
        <v>2.0952081449742588E-2</v>
      </c>
      <c r="G225" s="96">
        <f>(E225-(MAX($E$2:E225)))/(MAX($E$2:E225))</f>
        <v>0</v>
      </c>
      <c r="L225" s="132"/>
      <c r="M225" s="132"/>
      <c r="N225" s="81"/>
      <c r="O225" s="131"/>
    </row>
    <row r="226" spans="1:15" x14ac:dyDescent="0.25">
      <c r="A226" s="93">
        <v>42247</v>
      </c>
      <c r="B226" s="94">
        <v>69752.179999999993</v>
      </c>
      <c r="C226" s="96">
        <f t="shared" si="14"/>
        <v>-6.3250945415492033E-2</v>
      </c>
      <c r="D226" s="96">
        <f>(B226-(MAX($B$2:B226)))/(MAX($B$2:B226))</f>
        <v>-9.5343883736581272E-2</v>
      </c>
      <c r="E226" s="94">
        <f t="shared" si="15"/>
        <v>37588.561453948067</v>
      </c>
      <c r="F226" s="96">
        <v>-6.0334206068073382E-2</v>
      </c>
      <c r="G226" s="96">
        <f>(E226-(MAX($E$2:E226)))/(MAX($E$2:E226))</f>
        <v>-6.033420606807343E-2</v>
      </c>
      <c r="L226" s="132"/>
      <c r="M226" s="132"/>
      <c r="N226" s="81"/>
      <c r="O226" s="131"/>
    </row>
    <row r="227" spans="1:15" x14ac:dyDescent="0.25">
      <c r="A227" s="93">
        <v>42277</v>
      </c>
      <c r="B227" s="94">
        <v>70847.44</v>
      </c>
      <c r="C227" s="96">
        <f t="shared" si="14"/>
        <v>1.5702161566850004E-2</v>
      </c>
      <c r="D227" s="96">
        <f>(B227-(MAX($B$2:B227)))/(MAX($B$2:B227))</f>
        <v>-8.1138827236573952E-2</v>
      </c>
      <c r="E227" s="94">
        <f t="shared" si="15"/>
        <v>36658.486497587044</v>
      </c>
      <c r="F227" s="96">
        <v>-2.4743563477429453E-2</v>
      </c>
      <c r="G227" s="96">
        <f>(E227-(MAX($E$2:E227)))/(MAX($E$2:E227))</f>
        <v>-8.3584886287797214E-2</v>
      </c>
      <c r="L227" s="132"/>
      <c r="M227" s="132"/>
      <c r="N227" s="81"/>
    </row>
    <row r="228" spans="1:15" x14ac:dyDescent="0.25">
      <c r="A228" s="93">
        <v>42308</v>
      </c>
      <c r="B228" s="94">
        <v>72146.8</v>
      </c>
      <c r="C228" s="96">
        <f t="shared" si="14"/>
        <v>1.8340253366952997E-2</v>
      </c>
      <c r="D228" s="96">
        <f>(B228-(MAX($B$2:B228)))/(MAX($B$2:B228))</f>
        <v>-6.4286680519037145E-2</v>
      </c>
      <c r="E228" s="94">
        <f t="shared" si="15"/>
        <v>39750.795769586221</v>
      </c>
      <c r="F228" s="96">
        <v>8.4354526535150853E-2</v>
      </c>
      <c r="G228" s="96">
        <f>(E228-(MAX($E$2:E228)))/(MAX($E$2:E228))</f>
        <v>-6.2811232609478983E-3</v>
      </c>
    </row>
    <row r="229" spans="1:15" x14ac:dyDescent="0.25">
      <c r="A229" s="93">
        <v>42338</v>
      </c>
      <c r="B229" s="94">
        <v>74238.960000000006</v>
      </c>
      <c r="C229" s="96">
        <f t="shared" si="14"/>
        <v>2.89986527468995E-2</v>
      </c>
      <c r="D229" s="96">
        <f>(B229-(MAX($B$2:B229)))/(MAX($B$2:B229))</f>
        <v>-3.7152254896760141E-2</v>
      </c>
      <c r="E229" s="94">
        <f t="shared" si="15"/>
        <v>39868.980388130221</v>
      </c>
      <c r="F229" s="96">
        <v>2.9731384304618746E-3</v>
      </c>
      <c r="G229" s="96">
        <f>(E229-(MAX($E$2:E229)))/(MAX($E$2:E229))</f>
        <v>-3.3266594794395471E-3</v>
      </c>
    </row>
    <row r="230" spans="1:15" x14ac:dyDescent="0.25">
      <c r="A230" s="93">
        <v>42369</v>
      </c>
      <c r="B230" s="94">
        <v>73312.66</v>
      </c>
      <c r="C230" s="96">
        <f t="shared" si="14"/>
        <v>-1.2477276082531352E-2</v>
      </c>
      <c r="D230" s="96">
        <f>(B230-(MAX($B$2:B230)))/(MAX($B$2:B230))</f>
        <v>-4.9165972037856054E-2</v>
      </c>
      <c r="E230" s="94">
        <f t="shared" si="15"/>
        <v>39240.168395112458</v>
      </c>
      <c r="F230" s="96">
        <v>-1.5771960729775159E-2</v>
      </c>
      <c r="G230" s="96">
        <f>(E230-(MAX($E$2:E230)))/(MAX($E$2:E230))</f>
        <v>-1.9046152266543596E-2</v>
      </c>
    </row>
    <row r="231" spans="1:15" x14ac:dyDescent="0.25">
      <c r="A231" s="93">
        <v>42400</v>
      </c>
      <c r="B231" s="94">
        <v>73903.41</v>
      </c>
      <c r="C231" s="96">
        <f t="shared" si="14"/>
        <v>8.0579534285074583E-3</v>
      </c>
      <c r="D231" s="96">
        <f>(B231-(MAX($B$2:B231)))/(MAX($B$2:B231))</f>
        <v>-4.1504195722296959E-2</v>
      </c>
      <c r="E231" s="94">
        <f t="shared" si="15"/>
        <v>37292.94588766816</v>
      </c>
      <c r="F231" s="96">
        <v>-4.9623194473518928E-2</v>
      </c>
      <c r="G231" s="96">
        <f>(E231-(MAX($E$2:E231)))/(MAX($E$2:E231))</f>
        <v>-6.7724215822167602E-2</v>
      </c>
    </row>
    <row r="232" spans="1:15" x14ac:dyDescent="0.25">
      <c r="A232" s="93">
        <v>42429</v>
      </c>
      <c r="B232" s="94">
        <v>75971.05</v>
      </c>
      <c r="C232" s="96">
        <f t="shared" si="14"/>
        <v>2.7977599409824139E-2</v>
      </c>
      <c r="D232" s="96">
        <f>(B232-(MAX($B$2:B232)))/(MAX($B$2:B232))</f>
        <v>-1.468778407421808E-2</v>
      </c>
      <c r="E232" s="94">
        <f t="shared" si="15"/>
        <v>37242.632713831008</v>
      </c>
      <c r="F232" s="96">
        <v>-1.3491338010330756E-3</v>
      </c>
      <c r="G232" s="96">
        <f>(E232-(MAX($E$2:E232)))/(MAX($E$2:E232))</f>
        <v>-6.8981980594486569E-2</v>
      </c>
    </row>
    <row r="233" spans="1:15" x14ac:dyDescent="0.25">
      <c r="A233" s="93">
        <v>42460</v>
      </c>
      <c r="B233" s="94">
        <v>79308.820000000007</v>
      </c>
      <c r="C233" s="96">
        <f t="shared" si="14"/>
        <v>4.3934761991574423E-2</v>
      </c>
      <c r="D233" s="96">
        <f>(B233-(MAX($B$2:B233)))/(MAX($B$2:B233))</f>
        <v>0</v>
      </c>
      <c r="E233" s="94">
        <f t="shared" si="15"/>
        <v>39769.072800082169</v>
      </c>
      <c r="F233" s="96">
        <v>6.7837311762143582E-2</v>
      </c>
      <c r="G233" s="96">
        <f>(E233-(MAX($E$2:E233)))/(MAX($E$2:E233))</f>
        <v>-5.8242209559013275E-3</v>
      </c>
    </row>
    <row r="234" spans="1:15" x14ac:dyDescent="0.25">
      <c r="A234" s="93">
        <v>42490</v>
      </c>
      <c r="B234" s="94">
        <v>77920.539999999994</v>
      </c>
      <c r="C234" s="96">
        <f t="shared" si="14"/>
        <v>-1.7504736547587219E-2</v>
      </c>
      <c r="D234" s="96">
        <f>(B234-(MAX($B$2:B234)))/(MAX($B$2:B234))</f>
        <v>-1.7504736547587184E-2</v>
      </c>
      <c r="E234" s="94">
        <f t="shared" si="15"/>
        <v>39923.298079885026</v>
      </c>
      <c r="F234" s="96">
        <v>3.8780205054853578E-3</v>
      </c>
      <c r="G234" s="96">
        <f>(E234-(MAX($E$2:E234)))/(MAX($E$2:E234))</f>
        <v>-1.9687868987114817E-3</v>
      </c>
    </row>
    <row r="235" spans="1:15" x14ac:dyDescent="0.25">
      <c r="A235" s="93">
        <v>42521</v>
      </c>
      <c r="B235" s="94">
        <v>79220.2</v>
      </c>
      <c r="C235" s="96">
        <f t="shared" si="14"/>
        <v>1.6679299193768538E-2</v>
      </c>
      <c r="D235" s="96">
        <f>(B235-(MAX($B$2:B235)))/(MAX($B$2:B235))</f>
        <v>-1.1174040920040153E-3</v>
      </c>
      <c r="E235" s="94">
        <f t="shared" si="15"/>
        <v>40640.209467091103</v>
      </c>
      <c r="F235" s="96">
        <v>1.7957218508640294E-2</v>
      </c>
      <c r="G235" s="96">
        <f>(E235-(MAX($E$2:E235)))/(MAX($E$2:E235))</f>
        <v>0</v>
      </c>
    </row>
    <row r="236" spans="1:15" x14ac:dyDescent="0.25">
      <c r="A236" s="93">
        <v>42551</v>
      </c>
      <c r="B236" s="94">
        <v>84241.62</v>
      </c>
      <c r="C236" s="96">
        <f t="shared" si="14"/>
        <v>6.3385601147182058E-2</v>
      </c>
      <c r="D236" s="96">
        <f>(B236-(MAX($B$2:B236)))/(MAX($B$2:B236))</f>
        <v>0</v>
      </c>
      <c r="E236" s="94">
        <f t="shared" si="15"/>
        <v>40745.559092309304</v>
      </c>
      <c r="F236" s="96">
        <v>2.5922510390481435E-3</v>
      </c>
      <c r="G236" s="96">
        <f>(E236-(MAX($E$2:E236)))/(MAX($E$2:E236))</f>
        <v>0</v>
      </c>
    </row>
    <row r="237" spans="1:15" x14ac:dyDescent="0.25">
      <c r="A237" s="93">
        <v>42582</v>
      </c>
      <c r="B237" s="94">
        <v>87254.47</v>
      </c>
      <c r="C237" s="96">
        <f t="shared" si="14"/>
        <v>3.5764388196713348E-2</v>
      </c>
      <c r="D237" s="96">
        <f>(B237-(MAX($B$2:B237)))/(MAX($B$2:B237))</f>
        <v>0</v>
      </c>
      <c r="E237" s="94">
        <f t="shared" si="15"/>
        <v>42247.766711161341</v>
      </c>
      <c r="F237" s="96">
        <v>3.6868008497534133E-2</v>
      </c>
      <c r="G237" s="96">
        <f>(E237-(MAX($E$2:E237)))/(MAX($E$2:E237))</f>
        <v>0</v>
      </c>
    </row>
    <row r="238" spans="1:15" x14ac:dyDescent="0.25">
      <c r="A238" s="93">
        <v>42613</v>
      </c>
      <c r="B238" s="94">
        <v>86250.18</v>
      </c>
      <c r="C238" s="96">
        <f t="shared" si="14"/>
        <v>-1.1509897429896832E-2</v>
      </c>
      <c r="D238" s="96">
        <f>(B238-(MAX($B$2:B238)))/(MAX($B$2:B238))</f>
        <v>-1.1509897429896807E-2</v>
      </c>
      <c r="E238" s="94">
        <f t="shared" si="15"/>
        <v>42307.115720299851</v>
      </c>
      <c r="F238" s="96">
        <v>1.4047845308431395E-3</v>
      </c>
      <c r="G238" s="96">
        <f>(E238-(MAX($E$2:E238)))/(MAX($E$2:E238))</f>
        <v>0</v>
      </c>
    </row>
    <row r="239" spans="1:15" x14ac:dyDescent="0.25">
      <c r="A239" s="93">
        <v>42643</v>
      </c>
      <c r="B239" s="94">
        <v>87224.93</v>
      </c>
      <c r="C239" s="96">
        <f t="shared" si="14"/>
        <v>1.1301425689778322E-2</v>
      </c>
      <c r="D239" s="96">
        <f>(B239-(MAX($B$2:B239)))/(MAX($B$2:B239))</f>
        <v>-3.3854999061948515E-4</v>
      </c>
      <c r="E239" s="94">
        <f t="shared" si="15"/>
        <v>42315.02207618855</v>
      </c>
      <c r="F239" s="96">
        <v>1.8688004970535133E-4</v>
      </c>
      <c r="G239" s="96">
        <f>(E239-(MAX($E$2:E239)))/(MAX($E$2:E239))</f>
        <v>0</v>
      </c>
    </row>
    <row r="240" spans="1:15" x14ac:dyDescent="0.25">
      <c r="A240" s="93">
        <v>42674</v>
      </c>
      <c r="B240" s="94">
        <v>83532.710000000006</v>
      </c>
      <c r="C240" s="96">
        <f t="shared" si="14"/>
        <v>-4.2329870600067987E-2</v>
      </c>
      <c r="D240" s="96">
        <f>(B240-(MAX($B$2:B240)))/(MAX($B$2:B240))</f>
        <v>-4.265408981339288E-2</v>
      </c>
      <c r="E240" s="94">
        <f t="shared" si="15"/>
        <v>41543.176917548029</v>
      </c>
      <c r="F240" s="96">
        <v>-1.8240452699062937E-2</v>
      </c>
      <c r="G240" s="96">
        <f>(E240-(MAX($E$2:E240)))/(MAX($E$2:E240))</f>
        <v>-1.8240452699062926E-2</v>
      </c>
    </row>
    <row r="241" spans="1:7" x14ac:dyDescent="0.25">
      <c r="A241" s="93">
        <v>42704</v>
      </c>
      <c r="B241" s="94">
        <v>84714.22</v>
      </c>
      <c r="C241" s="96">
        <f t="shared" si="14"/>
        <v>1.4144279528342851E-2</v>
      </c>
      <c r="D241" s="96">
        <f>(B241-(MAX($B$2:B241)))/(MAX($B$2:B241))</f>
        <v>-2.9113121654397764E-2</v>
      </c>
      <c r="E241" s="94">
        <f t="shared" si="15"/>
        <v>43081.733237498745</v>
      </c>
      <c r="F241" s="96">
        <v>3.7035114647209877E-2</v>
      </c>
      <c r="G241" s="96">
        <f>(E241-(MAX($E$2:E241)))/(MAX($E$2:E241))</f>
        <v>0</v>
      </c>
    </row>
    <row r="242" spans="1:7" x14ac:dyDescent="0.25">
      <c r="A242" s="93">
        <v>42735</v>
      </c>
      <c r="B242" s="94">
        <v>86504.07</v>
      </c>
      <c r="C242" s="96">
        <f t="shared" si="14"/>
        <v>2.1128093961084726E-2</v>
      </c>
      <c r="D242" s="96">
        <f>(B242-(MAX($B$2:B242)))/(MAX($B$2:B242))</f>
        <v>-8.6001324631276108E-3</v>
      </c>
      <c r="E242" s="94">
        <f t="shared" si="15"/>
        <v>43933.258034705854</v>
      </c>
      <c r="F242" s="96">
        <v>1.9765332850302686E-2</v>
      </c>
      <c r="G242" s="96">
        <f>(E242-(MAX($E$2:E242)))/(MAX($E$2:E242))</f>
        <v>0</v>
      </c>
    </row>
    <row r="243" spans="1:7" x14ac:dyDescent="0.25">
      <c r="A243" s="93">
        <v>42766</v>
      </c>
      <c r="B243" s="94">
        <v>87226.45</v>
      </c>
      <c r="C243" s="96">
        <f t="shared" si="14"/>
        <v>8.3508209498117658E-3</v>
      </c>
      <c r="D243" s="96">
        <f>(B243-(MAX($B$2:B243)))/(MAX($B$2:B243))</f>
        <v>-3.211296796600114E-4</v>
      </c>
      <c r="E243" s="94">
        <f t="shared" si="15"/>
        <v>44766.505801417021</v>
      </c>
      <c r="F243" s="96">
        <v>1.8966218395479073E-2</v>
      </c>
      <c r="G243" s="96">
        <f>(E243-(MAX($E$2:E243)))/(MAX($E$2:E243))</f>
        <v>0</v>
      </c>
    </row>
    <row r="244" spans="1:7" x14ac:dyDescent="0.25">
      <c r="A244" s="93">
        <v>42794</v>
      </c>
      <c r="B244" s="133">
        <v>90928.6</v>
      </c>
      <c r="C244" s="96">
        <f t="shared" si="14"/>
        <v>4.2442974579385062E-2</v>
      </c>
      <c r="D244" s="96">
        <f>(B244-(MAX($B$2:B244)))/(MAX($B$2:B244))</f>
        <v>0</v>
      </c>
      <c r="E244" s="94">
        <f t="shared" si="15"/>
        <v>46544.101037067499</v>
      </c>
      <c r="F244" s="96">
        <v>3.970815241948622E-2</v>
      </c>
      <c r="G244" s="96">
        <f>(E244-(MAX($E$2:E244)))/(MAX($E$2:E244))</f>
        <v>0</v>
      </c>
    </row>
    <row r="245" spans="1:7" x14ac:dyDescent="0.25">
      <c r="A245" s="93">
        <v>42825</v>
      </c>
      <c r="B245" s="94">
        <v>91620.88</v>
      </c>
      <c r="C245" s="96">
        <f t="shared" si="14"/>
        <v>7.6134461544552501E-3</v>
      </c>
      <c r="D245" s="96">
        <f>(B245-(MAX($B$2:B245)))/(MAX($B$2:B245))</f>
        <v>0</v>
      </c>
      <c r="E245" s="94">
        <f t="shared" si="15"/>
        <v>46598.316048875691</v>
      </c>
      <c r="F245" s="96">
        <v>1.1648095161407301E-3</v>
      </c>
      <c r="G245" s="96">
        <f>(E245-(MAX($E$2:E245)))/(MAX($E$2:E245))</f>
        <v>0</v>
      </c>
    </row>
    <row r="246" spans="1:7" x14ac:dyDescent="0.25">
      <c r="A246" s="93">
        <v>42855</v>
      </c>
      <c r="B246" s="134">
        <v>93366.61</v>
      </c>
      <c r="C246" s="96">
        <f t="shared" si="14"/>
        <v>1.9053844494835603E-2</v>
      </c>
      <c r="D246" s="96">
        <f>(B246-(MAX($B$2:B246)))/(MAX($B$2:B246))</f>
        <v>0</v>
      </c>
      <c r="E246" s="94">
        <f t="shared" si="15"/>
        <v>47076.90728000825</v>
      </c>
      <c r="F246" s="135">
        <v>1.0270569233243876E-2</v>
      </c>
      <c r="G246" s="96">
        <f>(E246-(MAX($E$2:E246)))/(MAX($E$2:E246))</f>
        <v>0</v>
      </c>
    </row>
    <row r="247" spans="1:7" x14ac:dyDescent="0.25">
      <c r="A247" s="93">
        <v>42886</v>
      </c>
      <c r="B247" s="134">
        <v>92794.73</v>
      </c>
      <c r="C247" s="96">
        <f t="shared" si="14"/>
        <v>-6.1251018967058979E-3</v>
      </c>
      <c r="D247" s="96">
        <f>(B247-(MAX($B$2:B247)))/(MAX($B$2:B247))</f>
        <v>-6.1251018967059491E-3</v>
      </c>
      <c r="E247" s="94">
        <f t="shared" si="15"/>
        <v>47739.398295512925</v>
      </c>
      <c r="F247" s="135">
        <v>1.40725262932897E-2</v>
      </c>
      <c r="G247" s="96">
        <f>(E247-(MAX($E$2:E247)))/(MAX($E$2:E247))</f>
        <v>0</v>
      </c>
    </row>
    <row r="248" spans="1:7" x14ac:dyDescent="0.25">
      <c r="A248" s="93">
        <v>42916</v>
      </c>
      <c r="B248" s="134">
        <v>89995.54</v>
      </c>
      <c r="C248" s="96">
        <f t="shared" si="14"/>
        <v>-3.0165398401396315E-2</v>
      </c>
      <c r="D248" s="96">
        <f>(B248-(MAX($B$2:B248)))/(MAX($B$2:B248))</f>
        <v>-3.610573415913898E-2</v>
      </c>
      <c r="E248" s="94">
        <f t="shared" si="15"/>
        <v>48037.375500564776</v>
      </c>
      <c r="F248" s="135">
        <v>6.2417461403123653E-3</v>
      </c>
      <c r="G248" s="96">
        <f>(E248-(MAX($E$2:E248)))/(MAX($E$2:E248))</f>
        <v>0</v>
      </c>
    </row>
    <row r="249" spans="1:7" x14ac:dyDescent="0.25">
      <c r="A249" s="93">
        <v>42947</v>
      </c>
      <c r="B249" s="134">
        <v>91199.49</v>
      </c>
      <c r="C249" s="96">
        <f t="shared" si="14"/>
        <v>1.3377885170754222E-2</v>
      </c>
      <c r="D249" s="96">
        <f>(B249-(MAX($B$2:B249)))/(MAX($B$2:B249))</f>
        <v>-2.3210867353971567E-2</v>
      </c>
      <c r="E249" s="94">
        <f t="shared" si="15"/>
        <v>49025.156586918623</v>
      </c>
      <c r="F249" s="135">
        <v>2.0562761309518951E-2</v>
      </c>
      <c r="G249" s="96">
        <f>(E249-(MAX($E$2:E249)))/(MAX($E$2:E249))</f>
        <v>0</v>
      </c>
    </row>
    <row r="250" spans="1:7" x14ac:dyDescent="0.25">
      <c r="A250" s="93">
        <v>42978</v>
      </c>
      <c r="B250" s="134">
        <v>94510.37</v>
      </c>
      <c r="C250" s="96">
        <f t="shared" si="14"/>
        <v>3.6303711786107362E-2</v>
      </c>
      <c r="D250" s="96">
        <f>(B250-(MAX($B$2:B250)))/(MAX($B$2:B250))</f>
        <v>0</v>
      </c>
      <c r="E250" s="94">
        <f t="shared" si="15"/>
        <v>49175.274668857222</v>
      </c>
      <c r="F250" s="135">
        <v>3.0620622633290573E-3</v>
      </c>
      <c r="G250" s="96">
        <f>(E250-(MAX($E$2:E250)))/(MAX($E$2:E250))</f>
        <v>0</v>
      </c>
    </row>
    <row r="251" spans="1:7" x14ac:dyDescent="0.25">
      <c r="A251" s="93">
        <v>43008</v>
      </c>
      <c r="B251" s="134">
        <v>94630.76</v>
      </c>
      <c r="C251" s="96">
        <f t="shared" si="14"/>
        <v>1.2738284698281532E-3</v>
      </c>
      <c r="D251" s="96">
        <f>(B251-(MAX($B$2:B251)))/(MAX($B$2:B251))</f>
        <v>0</v>
      </c>
      <c r="E251" s="94">
        <f t="shared" si="15"/>
        <v>50189.649861382124</v>
      </c>
      <c r="F251" s="135">
        <v>2.0627748382813005E-2</v>
      </c>
      <c r="G251" s="96">
        <f>(E251-(MAX($E$2:E251)))/(MAX($E$2:E251))</f>
        <v>0</v>
      </c>
    </row>
    <row r="252" spans="1:7" x14ac:dyDescent="0.25">
      <c r="A252" s="93">
        <v>43039</v>
      </c>
      <c r="B252" s="134">
        <v>97881.44</v>
      </c>
      <c r="C252" s="96">
        <f t="shared" si="14"/>
        <v>3.4351198278445683E-2</v>
      </c>
      <c r="D252" s="96">
        <f>(B252-(MAX($B$2:B252)))/(MAX($B$2:B252))</f>
        <v>0</v>
      </c>
      <c r="E252" s="94">
        <f t="shared" si="15"/>
        <v>51360.817332375031</v>
      </c>
      <c r="F252" s="135">
        <v>2.3334840434781512E-2</v>
      </c>
      <c r="G252" s="96">
        <f>(E252-(MAX($E$2:E252)))/(MAX($E$2:E252))</f>
        <v>0</v>
      </c>
    </row>
    <row r="253" spans="1:7" x14ac:dyDescent="0.25">
      <c r="A253" s="93">
        <v>43069</v>
      </c>
      <c r="B253" s="134">
        <v>98242.62</v>
      </c>
      <c r="C253" s="96">
        <f t="shared" si="14"/>
        <v>3.6899743199527713E-3</v>
      </c>
      <c r="D253" s="96">
        <f>(B253-(MAX($B$2:B253)))/(MAX($B$2:B253))</f>
        <v>0</v>
      </c>
      <c r="E253" s="94">
        <f t="shared" si="15"/>
        <v>52936.030393264235</v>
      </c>
      <c r="F253" s="135">
        <v>3.0669548163445581E-2</v>
      </c>
      <c r="G253" s="96">
        <f>(E253-(MAX($E$2:E253)))/(MAX($E$2:E253))</f>
        <v>0</v>
      </c>
    </row>
    <row r="254" spans="1:7" x14ac:dyDescent="0.25">
      <c r="A254" s="93">
        <v>43100</v>
      </c>
      <c r="B254" s="136">
        <v>98586.61</v>
      </c>
      <c r="C254" s="96">
        <f t="shared" si="14"/>
        <v>3.5014334918999079E-3</v>
      </c>
      <c r="D254" s="96">
        <f>(B254-(MAX($B$2:B254)))/(MAX($B$2:B254))</f>
        <v>0</v>
      </c>
      <c r="E254" s="94">
        <f t="shared" si="15"/>
        <v>53524.591847212294</v>
      </c>
      <c r="F254" s="135">
        <v>1.1118352652732089E-2</v>
      </c>
      <c r="G254" s="96">
        <f>(E254-(MAX($E$2:E254)))/(MAX($E$2:E254))</f>
        <v>0</v>
      </c>
    </row>
    <row r="255" spans="1:7" x14ac:dyDescent="0.25">
      <c r="A255" s="93">
        <f>EOMONTH(A254,1)</f>
        <v>43131</v>
      </c>
      <c r="B255" s="134">
        <v>98462.25</v>
      </c>
      <c r="C255" s="96">
        <f t="shared" si="14"/>
        <v>-1.2614289100720821E-3</v>
      </c>
      <c r="D255" s="96">
        <f>(B255-(MAX($B$2:B255)))/(MAX($B$2:B255))</f>
        <v>-1.2614289100720735E-3</v>
      </c>
      <c r="E255" s="94">
        <f t="shared" si="15"/>
        <v>56589.074853681137</v>
      </c>
      <c r="F255" s="135">
        <v>5.7253738902232287E-2</v>
      </c>
      <c r="G255" s="96">
        <f>(E255-(MAX($E$2:E255)))/(MAX($E$2:E255))</f>
        <v>0</v>
      </c>
    </row>
    <row r="256" spans="1:7" x14ac:dyDescent="0.25">
      <c r="A256" s="93">
        <f t="shared" ref="A256:A293" si="16">EOMONTH(A255,1)</f>
        <v>43159</v>
      </c>
      <c r="B256" s="134">
        <v>92430.78</v>
      </c>
      <c r="C256" s="96">
        <f t="shared" si="14"/>
        <v>-6.1256674512313092E-2</v>
      </c>
      <c r="D256" s="96">
        <f>(B256-(MAX($B$2:B256)))/(MAX($B$2:B256))</f>
        <v>-6.2440832482220474E-2</v>
      </c>
      <c r="E256" s="94">
        <f t="shared" si="15"/>
        <v>54503.439778211374</v>
      </c>
      <c r="F256" s="135">
        <v>-3.6855790289246793E-2</v>
      </c>
      <c r="G256" s="96">
        <f>(E256-(MAX($E$2:E256)))/(MAX($E$2:E256))</f>
        <v>-3.6855790289246827E-2</v>
      </c>
    </row>
    <row r="257" spans="1:7" x14ac:dyDescent="0.25">
      <c r="A257" s="93">
        <f t="shared" si="16"/>
        <v>43190</v>
      </c>
      <c r="B257" s="134">
        <v>94544.9</v>
      </c>
      <c r="C257" s="96">
        <f t="shared" si="14"/>
        <v>2.2872467375045336E-2</v>
      </c>
      <c r="D257" s="96">
        <f>(B257-(MAX($B$2:B257)))/(MAX($B$2:B257))</f>
        <v>-4.0996541010995369E-2</v>
      </c>
      <c r="E257" s="94">
        <f t="shared" si="15"/>
        <v>53118.287298490657</v>
      </c>
      <c r="F257" s="135">
        <v>-2.5414037817746205E-2</v>
      </c>
      <c r="G257" s="96">
        <f>(E257-(MAX($E$2:E257)))/(MAX($E$2:E257))</f>
        <v>-6.1333173658779196E-2</v>
      </c>
    </row>
    <row r="258" spans="1:7" x14ac:dyDescent="0.25">
      <c r="A258" s="93">
        <f t="shared" si="16"/>
        <v>43220</v>
      </c>
      <c r="B258" s="134">
        <v>95104.52</v>
      </c>
      <c r="C258" s="96">
        <f t="shared" si="14"/>
        <v>5.9190924100613884E-3</v>
      </c>
      <c r="D258" s="96">
        <f>(B258-(MAX($B$2:B258)))/(MAX($B$2:B258))</f>
        <v>-3.5320110915670964E-2</v>
      </c>
      <c r="E258" s="94">
        <f t="shared" si="15"/>
        <v>53322.106992504421</v>
      </c>
      <c r="F258" s="135">
        <v>3.8370908472336041E-3</v>
      </c>
      <c r="G258" s="96">
        <f>(E258-(MAX($E$2:E258)))/(MAX($E$2:E258))</f>
        <v>-5.7731423770823471E-2</v>
      </c>
    </row>
    <row r="259" spans="1:7" x14ac:dyDescent="0.25">
      <c r="A259" s="93">
        <f t="shared" si="16"/>
        <v>43251</v>
      </c>
      <c r="B259" s="134">
        <v>96659.03</v>
      </c>
      <c r="C259" s="96">
        <f t="shared" ref="C259:C293" si="17">B259/B258-1</f>
        <v>1.6345279908883459E-2</v>
      </c>
      <c r="D259" s="96">
        <f>(B259-(MAX($B$2:B259)))/(MAX($B$2:B259))</f>
        <v>-1.9552148106117065E-2</v>
      </c>
      <c r="E259" s="94">
        <f t="shared" si="15"/>
        <v>54606.222404764419</v>
      </c>
      <c r="F259" s="135">
        <v>2.4082233142822096E-2</v>
      </c>
      <c r="G259" s="96">
        <f>(E259-(MAX($E$2:E259)))/(MAX($E$2:E259))</f>
        <v>-3.5039492234917362E-2</v>
      </c>
    </row>
    <row r="260" spans="1:7" x14ac:dyDescent="0.25">
      <c r="A260" s="93">
        <f t="shared" si="16"/>
        <v>43281</v>
      </c>
      <c r="B260" s="134">
        <v>97280.83</v>
      </c>
      <c r="C260" s="96">
        <f t="shared" si="17"/>
        <v>6.4329219939409654E-3</v>
      </c>
      <c r="D260" s="96">
        <f>(B260-(MAX($B$2:B260)))/(MAX($B$2:B260))</f>
        <v>-1.3245003555756698E-2</v>
      </c>
      <c r="E260" s="94">
        <f t="shared" ref="E260:E293" si="18">E259*(1+F260)</f>
        <v>54942.293870007255</v>
      </c>
      <c r="F260" s="135">
        <v>6.154453658261394E-3</v>
      </c>
      <c r="G260" s="96">
        <f>(E260-(MAX($E$2:E260)))/(MAX($E$2:E260))</f>
        <v>-2.9100687507824807E-2</v>
      </c>
    </row>
    <row r="261" spans="1:7" x14ac:dyDescent="0.25">
      <c r="A261" s="93">
        <f t="shared" si="16"/>
        <v>43312</v>
      </c>
      <c r="B261" s="134">
        <v>96659.03</v>
      </c>
      <c r="C261" s="96">
        <f t="shared" si="17"/>
        <v>-6.3918040172972201E-3</v>
      </c>
      <c r="D261" s="96">
        <f>(B261-(MAX($B$2:B261)))/(MAX($B$2:B261))</f>
        <v>-1.9552148106117065E-2</v>
      </c>
      <c r="E261" s="94">
        <f t="shared" si="18"/>
        <v>56986.959646781048</v>
      </c>
      <c r="F261" s="135">
        <v>3.7214787238615266E-2</v>
      </c>
      <c r="G261" s="96">
        <f>(E261-(MAX($E$2:E261)))/(MAX($E$2:E261))</f>
        <v>0</v>
      </c>
    </row>
    <row r="262" spans="1:7" x14ac:dyDescent="0.25">
      <c r="A262" s="93">
        <f t="shared" si="16"/>
        <v>43343</v>
      </c>
      <c r="B262" s="134">
        <v>100327.65</v>
      </c>
      <c r="C262" s="96">
        <f t="shared" si="17"/>
        <v>3.7954239764251607E-2</v>
      </c>
      <c r="D262" s="96">
        <f>(B262-(MAX($B$2:B262)))/(MAX($B$2:B262))</f>
        <v>0</v>
      </c>
      <c r="E262" s="94">
        <f t="shared" si="18"/>
        <v>58843.823801211693</v>
      </c>
      <c r="F262" s="135">
        <v>3.2584018623557753E-2</v>
      </c>
      <c r="G262" s="96">
        <f>(E262-(MAX($E$2:E262)))/(MAX($E$2:E262))</f>
        <v>0</v>
      </c>
    </row>
    <row r="263" spans="1:7" x14ac:dyDescent="0.25">
      <c r="A263" s="93">
        <f t="shared" si="16"/>
        <v>43373</v>
      </c>
      <c r="B263" s="134">
        <v>101167.09</v>
      </c>
      <c r="C263" s="96">
        <f t="shared" si="17"/>
        <v>8.366985571774066E-3</v>
      </c>
      <c r="D263" s="96">
        <f>(B263-(MAX($B$2:B263)))/(MAX($B$2:B263))</f>
        <v>0</v>
      </c>
      <c r="E263" s="94">
        <f t="shared" si="18"/>
        <v>59178.765787041862</v>
      </c>
      <c r="F263" s="135">
        <v>5.6920499755706011E-3</v>
      </c>
      <c r="G263" s="96">
        <f>(E263-(MAX($E$2:E263)))/(MAX($E$2:E263))</f>
        <v>0</v>
      </c>
    </row>
    <row r="264" spans="1:7" x14ac:dyDescent="0.25">
      <c r="A264" s="93">
        <f t="shared" si="16"/>
        <v>43404</v>
      </c>
      <c r="B264" s="134">
        <v>97405.19</v>
      </c>
      <c r="C264" s="96">
        <f t="shared" si="17"/>
        <v>-3.7185017380652052E-2</v>
      </c>
      <c r="D264" s="96">
        <f>(B264-(MAX($B$2:B264)))/(MAX($B$2:B264))</f>
        <v>-3.7185017380652094E-2</v>
      </c>
      <c r="E264" s="94">
        <f t="shared" si="18"/>
        <v>55133.894650374845</v>
      </c>
      <c r="F264" s="135">
        <v>-6.8350042162466096E-2</v>
      </c>
      <c r="G264" s="96">
        <f>(E264-(MAX($E$2:E264)))/(MAX($E$2:E264))</f>
        <v>-6.8350042162466096E-2</v>
      </c>
    </row>
    <row r="265" spans="1:7" x14ac:dyDescent="0.25">
      <c r="A265" s="93">
        <f t="shared" si="16"/>
        <v>43434</v>
      </c>
      <c r="B265" s="134">
        <v>99674.76</v>
      </c>
      <c r="C265" s="96">
        <f t="shared" si="17"/>
        <v>2.3300298474855374E-2</v>
      </c>
      <c r="D265" s="96">
        <f>(B265-(MAX($B$2:B265)))/(MAX($B$2:B265))</f>
        <v>-1.475114090955865E-2</v>
      </c>
      <c r="E265" s="94">
        <f t="shared" si="18"/>
        <v>56257.418626142382</v>
      </c>
      <c r="F265" s="135">
        <v>2.0378099223576251E-2</v>
      </c>
      <c r="G265" s="96">
        <f>(E265-(MAX($E$2:E265)))/(MAX($E$2:E265))</f>
        <v>-4.9364786880012224E-2</v>
      </c>
    </row>
    <row r="266" spans="1:7" x14ac:dyDescent="0.25">
      <c r="A266" s="93">
        <f t="shared" si="16"/>
        <v>43465</v>
      </c>
      <c r="B266" s="134">
        <v>96456.94</v>
      </c>
      <c r="C266" s="96">
        <f t="shared" si="17"/>
        <v>-3.2283197872761349E-2</v>
      </c>
      <c r="D266" s="96">
        <f>(B266-(MAX($B$2:B266)))/(MAX($B$2:B266))</f>
        <v>-4.6558124781487679E-2</v>
      </c>
      <c r="E266" s="94">
        <f t="shared" si="18"/>
        <v>51177.944347469005</v>
      </c>
      <c r="F266" s="135">
        <v>-9.028985692409619E-2</v>
      </c>
      <c r="G266" s="96">
        <f>(E266-(MAX($E$2:E266)))/(MAX($E$2:E266))</f>
        <v>-0.13519750425962357</v>
      </c>
    </row>
    <row r="267" spans="1:7" x14ac:dyDescent="0.25">
      <c r="A267" s="93">
        <f t="shared" si="16"/>
        <v>43496</v>
      </c>
      <c r="B267" s="134">
        <v>99733.2</v>
      </c>
      <c r="C267" s="96">
        <f t="shared" si="17"/>
        <v>3.3966037073122957E-2</v>
      </c>
      <c r="D267" s="96">
        <f>(B267-(MAX($B$2:B267)))/(MAX($B$2:B267))</f>
        <v>-1.4173482700747836E-2</v>
      </c>
      <c r="E267" s="94">
        <f t="shared" si="18"/>
        <v>55279.084094876336</v>
      </c>
      <c r="F267" s="135">
        <v>8.0134905762586639E-2</v>
      </c>
      <c r="G267" s="96">
        <f>(E267-(MAX($E$2:E267)))/(MAX($E$2:E267))</f>
        <v>-6.5896637760218785E-2</v>
      </c>
    </row>
    <row r="268" spans="1:7" x14ac:dyDescent="0.25">
      <c r="A268" s="93">
        <f t="shared" si="16"/>
        <v>43524</v>
      </c>
      <c r="B268" s="134">
        <v>101788.89</v>
      </c>
      <c r="C268" s="96">
        <f t="shared" si="17"/>
        <v>2.0611892529268205E-2</v>
      </c>
      <c r="D268" s="96">
        <f>(B268-(MAX($B$2:B268)))/(MAX($B$2:B268))</f>
        <v>0</v>
      </c>
      <c r="E268" s="94">
        <f t="shared" si="18"/>
        <v>57054.009651915047</v>
      </c>
      <c r="F268" s="135">
        <v>3.2108447274422636E-2</v>
      </c>
      <c r="G268" s="96">
        <f>(E268-(MAX($E$2:E268)))/(MAX($E$2:E268))</f>
        <v>-3.5904029204881886E-2</v>
      </c>
    </row>
    <row r="269" spans="1:7" x14ac:dyDescent="0.25">
      <c r="A269" s="93">
        <f t="shared" si="16"/>
        <v>43555</v>
      </c>
      <c r="B269" s="134">
        <v>103105.82</v>
      </c>
      <c r="C269" s="96">
        <f t="shared" si="17"/>
        <v>1.2937855988016E-2</v>
      </c>
      <c r="D269" s="96">
        <f>(B269-(MAX($B$2:B269)))/(MAX($B$2:B269))</f>
        <v>0</v>
      </c>
      <c r="E269" s="94">
        <f t="shared" si="18"/>
        <v>58162.645035424655</v>
      </c>
      <c r="F269" s="135">
        <v>1.9431331650016537E-2</v>
      </c>
      <c r="G269" s="96">
        <f>(E269-(MAX($E$2:E269)))/(MAX($E$2:E269))</f>
        <v>-1.7170360653917235E-2</v>
      </c>
    </row>
    <row r="270" spans="1:7" x14ac:dyDescent="0.25">
      <c r="A270" s="93">
        <f t="shared" si="16"/>
        <v>43585</v>
      </c>
      <c r="B270" s="134">
        <v>105257.87</v>
      </c>
      <c r="C270" s="96">
        <f t="shared" si="17"/>
        <v>2.0872245621052166E-2</v>
      </c>
      <c r="D270" s="96">
        <f>(B270-(MAX($B$2:B270)))/(MAX($B$2:B270))</f>
        <v>0</v>
      </c>
      <c r="E270" s="94">
        <f t="shared" si="18"/>
        <v>60517.609610843079</v>
      </c>
      <c r="F270" s="135">
        <v>4.0489296420135323E-2</v>
      </c>
      <c r="G270" s="96">
        <f>(E270-(MAX($E$2:E270)))/(MAX($E$2:E270))</f>
        <v>0</v>
      </c>
    </row>
    <row r="271" spans="1:7" x14ac:dyDescent="0.25">
      <c r="A271" s="93">
        <f t="shared" si="16"/>
        <v>43616</v>
      </c>
      <c r="B271" s="134">
        <v>99187.15</v>
      </c>
      <c r="C271" s="96">
        <f t="shared" si="17"/>
        <v>-5.7674737290427824E-2</v>
      </c>
      <c r="D271" s="96">
        <f>(B271-(MAX($B$2:B271)))/(MAX($B$2:B271))</f>
        <v>-5.7674737290427797E-2</v>
      </c>
      <c r="E271" s="94">
        <f t="shared" si="18"/>
        <v>56671.834890645929</v>
      </c>
      <c r="F271" s="135">
        <v>-6.3548027506824978E-2</v>
      </c>
      <c r="G271" s="96">
        <f>(E271-(MAX($E$2:E271)))/(MAX($E$2:E271))</f>
        <v>-6.3548027506824964E-2</v>
      </c>
    </row>
    <row r="272" spans="1:7" x14ac:dyDescent="0.25">
      <c r="A272" s="93">
        <f t="shared" si="16"/>
        <v>43646</v>
      </c>
      <c r="B272" s="134">
        <v>103523.38</v>
      </c>
      <c r="C272" s="96">
        <f t="shared" si="17"/>
        <v>4.3717658991109243E-2</v>
      </c>
      <c r="D272" s="96">
        <f>(B272-(MAX($B$2:B272)))/(MAX($B$2:B272))</f>
        <v>-1.6478482796583198E-2</v>
      </c>
      <c r="E272" s="94">
        <f t="shared" si="18"/>
        <v>60665.879453742753</v>
      </c>
      <c r="F272" s="135">
        <v>7.0476711594105623E-2</v>
      </c>
      <c r="G272" s="96">
        <f>(E272-(MAX($E$2:E272)))/(MAX($E$2:E272))</f>
        <v>0</v>
      </c>
    </row>
    <row r="273" spans="1:7" x14ac:dyDescent="0.25">
      <c r="A273" s="93">
        <f t="shared" si="16"/>
        <v>43677</v>
      </c>
      <c r="B273" s="134">
        <v>104968.79</v>
      </c>
      <c r="C273" s="96">
        <f t="shared" si="17"/>
        <v>1.3962160045392524E-2</v>
      </c>
      <c r="D273" s="96">
        <f>(B273-(MAX($B$2:B273)))/(MAX($B$2:B273))</f>
        <v>-2.7463979653018036E-3</v>
      </c>
      <c r="E273" s="94">
        <f t="shared" si="18"/>
        <v>61537.837560324529</v>
      </c>
      <c r="F273" s="135">
        <v>1.4373122328946719E-2</v>
      </c>
      <c r="G273" s="96">
        <f>(E273-(MAX($E$2:E273)))/(MAX($E$2:E273))</f>
        <v>0</v>
      </c>
    </row>
    <row r="274" spans="1:7" x14ac:dyDescent="0.25">
      <c r="A274" s="93">
        <f t="shared" si="16"/>
        <v>43708</v>
      </c>
      <c r="B274" s="134">
        <v>100504.08</v>
      </c>
      <c r="C274" s="96">
        <f t="shared" si="17"/>
        <v>-4.2533690252121503E-2</v>
      </c>
      <c r="D274" s="96">
        <f>(B274-(MAX($B$2:B274)))/(MAX($B$2:B274))</f>
        <v>-4.516327377705813E-2</v>
      </c>
      <c r="E274" s="94">
        <f t="shared" si="18"/>
        <v>60562.994147243102</v>
      </c>
      <c r="F274" s="135">
        <v>-1.5841366088397368E-2</v>
      </c>
      <c r="G274" s="96">
        <f>(E274-(MAX($E$2:E274)))/(MAX($E$2:E274))</f>
        <v>-1.5841366088397316E-2</v>
      </c>
    </row>
    <row r="275" spans="1:7" x14ac:dyDescent="0.25">
      <c r="A275" s="93">
        <f t="shared" si="16"/>
        <v>43738</v>
      </c>
      <c r="B275" s="134">
        <v>103234.3</v>
      </c>
      <c r="C275" s="96">
        <f t="shared" si="17"/>
        <v>2.7165265330521882E-2</v>
      </c>
      <c r="D275" s="96">
        <f>(B275-(MAX($B$2:B275)))/(MAX($B$2:B275))</f>
        <v>-1.9224880761885003E-2</v>
      </c>
      <c r="E275" s="94">
        <f t="shared" si="18"/>
        <v>61696.170037991651</v>
      </c>
      <c r="F275" s="135">
        <v>1.8710697955149458E-2</v>
      </c>
      <c r="G275" s="96">
        <f>(E275-(MAX($E$2:E275)))/(MAX($E$2:E275))</f>
        <v>0</v>
      </c>
    </row>
    <row r="276" spans="1:7" x14ac:dyDescent="0.25">
      <c r="A276" s="93">
        <f t="shared" si="16"/>
        <v>43769</v>
      </c>
      <c r="B276" s="134">
        <v>103973</v>
      </c>
      <c r="C276" s="96">
        <f t="shared" si="17"/>
        <v>7.155567480963132E-3</v>
      </c>
      <c r="D276" s="96">
        <f>(B276-(MAX($B$2:B276)))/(MAX($B$2:B276))</f>
        <v>-1.2206878212526962E-2</v>
      </c>
      <c r="E276" s="94">
        <f t="shared" si="18"/>
        <v>63032.446863127698</v>
      </c>
      <c r="F276" s="135">
        <v>2.1658991543773043E-2</v>
      </c>
      <c r="G276" s="96">
        <f>(E276-(MAX($E$2:E276)))/(MAX($E$2:E276))</f>
        <v>0</v>
      </c>
    </row>
    <row r="277" spans="1:7" x14ac:dyDescent="0.25">
      <c r="A277" s="93">
        <f t="shared" si="16"/>
        <v>43799</v>
      </c>
      <c r="B277" s="134">
        <v>108117</v>
      </c>
      <c r="C277" s="96">
        <f t="shared" si="17"/>
        <v>3.9856501207044204E-2</v>
      </c>
      <c r="D277" s="96">
        <f>(B277-(MAX($B$2:B277)))/(MAX($B$2:B277))</f>
        <v>0</v>
      </c>
      <c r="E277" s="94">
        <f t="shared" si="18"/>
        <v>65320.464113358743</v>
      </c>
      <c r="F277" s="135">
        <v>3.6299039052051674E-2</v>
      </c>
      <c r="G277" s="96">
        <f>(E277-(MAX($E$2:E277)))/(MAX($E$2:E277))</f>
        <v>0</v>
      </c>
    </row>
    <row r="278" spans="1:7" x14ac:dyDescent="0.25">
      <c r="A278" s="93">
        <f t="shared" si="16"/>
        <v>43830</v>
      </c>
      <c r="B278" s="134">
        <v>109807</v>
      </c>
      <c r="C278" s="96">
        <f t="shared" si="17"/>
        <v>1.5631214332621157E-2</v>
      </c>
      <c r="D278" s="96">
        <f>(B278-(MAX($B$2:B278)))/(MAX($B$2:B278))</f>
        <v>0</v>
      </c>
      <c r="E278" s="94">
        <f t="shared" si="18"/>
        <v>67292.021768148756</v>
      </c>
      <c r="F278" s="135">
        <v>3.0182848232194415E-2</v>
      </c>
      <c r="G278" s="96">
        <f>(E278-(MAX($E$2:E278)))/(MAX($E$2:E278))</f>
        <v>0</v>
      </c>
    </row>
    <row r="279" spans="1:7" x14ac:dyDescent="0.25">
      <c r="A279" s="93">
        <f t="shared" si="16"/>
        <v>43861</v>
      </c>
      <c r="B279" s="134">
        <v>108691</v>
      </c>
      <c r="C279" s="96">
        <f t="shared" si="17"/>
        <v>-1.0163286493575119E-2</v>
      </c>
      <c r="D279" s="96">
        <f>(B279-(MAX($B$2:B279)))/(MAX($B$2:B279))</f>
        <v>-1.0163286493575091E-2</v>
      </c>
      <c r="E279" s="94">
        <f t="shared" si="18"/>
        <v>67265.633021870904</v>
      </c>
      <c r="F279" s="135">
        <v>-3.9215267403869269E-4</v>
      </c>
      <c r="G279" s="96">
        <f>(E279-(MAX($E$2:E279)))/(MAX($E$2:E279))</f>
        <v>-3.9215267403871823E-4</v>
      </c>
    </row>
    <row r="280" spans="1:7" x14ac:dyDescent="0.25">
      <c r="A280" s="93">
        <f t="shared" si="16"/>
        <v>43890</v>
      </c>
      <c r="B280" s="134">
        <v>100102</v>
      </c>
      <c r="C280" s="96">
        <f t="shared" si="17"/>
        <v>-7.9022182149396047E-2</v>
      </c>
      <c r="D280" s="96">
        <f>(B280-(MAX($B$2:B280)))/(MAX($B$2:B280))</f>
        <v>-8.83823435664393E-2</v>
      </c>
      <c r="E280" s="94">
        <f t="shared" si="18"/>
        <v>61728.411541226065</v>
      </c>
      <c r="F280" s="135">
        <v>-8.2318729964890869E-2</v>
      </c>
      <c r="G280" s="96">
        <f>(E280-(MAX($E$2:E280)))/(MAX($E$2:E280))</f>
        <v>-8.2678601128850421E-2</v>
      </c>
    </row>
    <row r="281" spans="1:7" x14ac:dyDescent="0.25">
      <c r="A281" s="93">
        <f t="shared" si="16"/>
        <v>43921</v>
      </c>
      <c r="B281" s="134">
        <v>83734</v>
      </c>
      <c r="C281" s="96">
        <f t="shared" si="17"/>
        <v>-0.16351321651915052</v>
      </c>
      <c r="D281" s="96">
        <f>(B281-(MAX($B$2:B281)))/(MAX($B$2:B281))</f>
        <v>-0.23744387880554063</v>
      </c>
      <c r="E281" s="94">
        <f t="shared" si="18"/>
        <v>54104.117465858973</v>
      </c>
      <c r="F281" s="135">
        <v>-0.12351353104680352</v>
      </c>
      <c r="G281" s="96">
        <f>(E281-(MAX($E$2:E281)))/(MAX($E$2:E281))</f>
        <v>-0.1959802062082194</v>
      </c>
    </row>
    <row r="282" spans="1:7" x14ac:dyDescent="0.25">
      <c r="A282" s="93">
        <f t="shared" si="16"/>
        <v>43951</v>
      </c>
      <c r="B282" s="134">
        <v>90463</v>
      </c>
      <c r="C282" s="96">
        <f t="shared" si="17"/>
        <v>8.0361621324670951E-2</v>
      </c>
      <c r="D282" s="96">
        <f>(B282-(MAX($B$2:B282)))/(MAX($B$2:B282))</f>
        <v>-0.17616363255530157</v>
      </c>
      <c r="E282" s="94">
        <f t="shared" si="18"/>
        <v>61039.942499229968</v>
      </c>
      <c r="F282" s="135">
        <v>0.12819403324982925</v>
      </c>
      <c r="G282" s="96">
        <f>(E282-(MAX($E$2:E282)))/(MAX($E$2:E282))</f>
        <v>-9.2909666029354993E-2</v>
      </c>
    </row>
    <row r="283" spans="1:7" x14ac:dyDescent="0.25">
      <c r="A283" s="93">
        <f t="shared" si="16"/>
        <v>43982</v>
      </c>
      <c r="B283" s="134">
        <v>92391</v>
      </c>
      <c r="C283" s="96">
        <f t="shared" si="17"/>
        <v>2.1312580834153216E-2</v>
      </c>
      <c r="D283" s="96">
        <f>(B283-(MAX($B$2:B283)))/(MAX($B$2:B283))</f>
        <v>-0.1586055533800213</v>
      </c>
      <c r="E283" s="94">
        <f t="shared" si="18"/>
        <v>63947.119827497765</v>
      </c>
      <c r="F283" s="135">
        <v>4.7627458500709929E-2</v>
      </c>
      <c r="G283" s="96">
        <f>(E283-(MAX($E$2:E283)))/(MAX($E$2:E283))</f>
        <v>-4.9707258791772971E-2</v>
      </c>
    </row>
    <row r="284" spans="1:7" x14ac:dyDescent="0.25">
      <c r="A284" s="93">
        <f t="shared" si="16"/>
        <v>44012</v>
      </c>
      <c r="B284" s="134">
        <v>93947</v>
      </c>
      <c r="C284" s="96">
        <f t="shared" si="17"/>
        <v>1.6841467242480368E-2</v>
      </c>
      <c r="D284" s="96">
        <f>(B284-(MAX($B$2:B284)))/(MAX($B$2:B284))</f>
        <v>-0.14443523636926608</v>
      </c>
      <c r="E284" s="94">
        <f t="shared" si="18"/>
        <v>65218.913646164976</v>
      </c>
      <c r="F284" s="135">
        <v>1.9888211104706066E-2</v>
      </c>
      <c r="G284" s="96">
        <f>(E284-(MAX($E$2:E284)))/(MAX($E$2:E284))</f>
        <v>-3.0807636143353939E-2</v>
      </c>
    </row>
    <row r="285" spans="1:7" x14ac:dyDescent="0.25">
      <c r="A285" s="93">
        <f t="shared" si="16"/>
        <v>44043</v>
      </c>
      <c r="B285" s="142">
        <v>98174</v>
      </c>
      <c r="C285" s="96">
        <f t="shared" si="17"/>
        <v>4.4993453755840962E-2</v>
      </c>
      <c r="D285" s="96">
        <f>(B285-(MAX($B$2:B285)))/(MAX($B$2:B285))</f>
        <v>-0.10594042274171957</v>
      </c>
      <c r="E285" s="94">
        <f t="shared" si="18"/>
        <v>68896.293253927593</v>
      </c>
      <c r="F285" s="135">
        <v>5.6385171143966906E-2</v>
      </c>
      <c r="G285" s="96">
        <f>(E285-(MAX($E$2:E285)))/(MAX($E$2:E285))</f>
        <v>0</v>
      </c>
    </row>
    <row r="286" spans="1:7" x14ac:dyDescent="0.25">
      <c r="A286" s="93">
        <f t="shared" si="16"/>
        <v>44074</v>
      </c>
      <c r="B286" s="142">
        <v>99087</v>
      </c>
      <c r="C286" s="96">
        <f t="shared" si="17"/>
        <v>9.2998146148675076E-3</v>
      </c>
      <c r="D286" s="96">
        <f>(B286-(MAX($B$2:B286)))/(MAX($B$2:B286))</f>
        <v>-9.762583441857077E-2</v>
      </c>
      <c r="E286" s="94">
        <f t="shared" si="18"/>
        <v>73848.547078755597</v>
      </c>
      <c r="F286" s="135">
        <v>7.1879829682211405E-2</v>
      </c>
      <c r="G286" s="96">
        <f>(E286-(MAX($E$2:E286)))/(MAX($E$2:E286))</f>
        <v>0</v>
      </c>
    </row>
    <row r="287" spans="1:7" x14ac:dyDescent="0.25">
      <c r="A287" s="93">
        <f t="shared" si="16"/>
        <v>44104</v>
      </c>
      <c r="B287" s="143">
        <v>99222</v>
      </c>
      <c r="C287" s="96">
        <f t="shared" si="17"/>
        <v>1.3624390686972632E-3</v>
      </c>
      <c r="D287" s="96">
        <f>(B287-(MAX($B$2:B287)))/(MAX($B$2:B287))</f>
        <v>-9.6396404600799582E-2</v>
      </c>
      <c r="E287" s="94">
        <f t="shared" si="18"/>
        <v>71042.509497895138</v>
      </c>
      <c r="F287" s="135">
        <v>-3.7997194147475488E-2</v>
      </c>
      <c r="G287" s="96">
        <f>(E287-(MAX($E$2:E287)))/(MAX($E$2:E287))</f>
        <v>-3.7997194147475467E-2</v>
      </c>
    </row>
    <row r="288" spans="1:7" x14ac:dyDescent="0.25">
      <c r="A288" s="93">
        <f t="shared" si="16"/>
        <v>44135</v>
      </c>
      <c r="B288" s="142">
        <v>95299</v>
      </c>
      <c r="C288" s="96">
        <f t="shared" si="17"/>
        <v>-3.9537602547822015E-2</v>
      </c>
      <c r="D288" s="96">
        <f>(B288-(MAX($B$2:B288)))/(MAX($B$2:B288))</f>
        <v>-0.13212272441647618</v>
      </c>
      <c r="E288" s="94">
        <f t="shared" si="18"/>
        <v>69153.301160283474</v>
      </c>
      <c r="F288" s="135">
        <v>-2.6592646444557833E-2</v>
      </c>
      <c r="G288" s="96">
        <f>(E288-(MAX($E$2:E288)))/(MAX($E$2:E288))</f>
        <v>-6.357939464218422E-2</v>
      </c>
    </row>
    <row r="289" spans="1:7" x14ac:dyDescent="0.25">
      <c r="A289" s="93">
        <f t="shared" si="16"/>
        <v>44165</v>
      </c>
      <c r="B289" s="142">
        <v>103686</v>
      </c>
      <c r="C289" s="96">
        <f t="shared" si="17"/>
        <v>8.8007219383204438E-2</v>
      </c>
      <c r="D289" s="96">
        <f>(B289-(MAX($B$2:B289)))/(MAX($B$2:B289))</f>
        <v>-5.5743258626499224E-2</v>
      </c>
      <c r="E289" s="94">
        <f t="shared" si="18"/>
        <v>76723.072184002551</v>
      </c>
      <c r="F289" s="135">
        <v>0.10946362497104611</v>
      </c>
      <c r="G289" s="96">
        <f>(E289-(MAX($E$2:E289)))/(MAX($E$2:E289))</f>
        <v>0</v>
      </c>
    </row>
    <row r="290" spans="1:7" x14ac:dyDescent="0.25">
      <c r="A290" s="93">
        <f t="shared" si="16"/>
        <v>44196</v>
      </c>
      <c r="B290" s="143">
        <v>109265</v>
      </c>
      <c r="C290" s="96">
        <f t="shared" si="17"/>
        <v>5.3806685569893764E-2</v>
      </c>
      <c r="D290" s="96">
        <f>(B290-(MAX($B$2:B290)))/(MAX($B$2:B290))</f>
        <v>-4.9359330461628131E-3</v>
      </c>
      <c r="E290" s="94">
        <f t="shared" si="18"/>
        <v>79672.964370058631</v>
      </c>
      <c r="F290" s="135">
        <v>3.8448567061827754E-2</v>
      </c>
      <c r="G290" s="96">
        <f>(E290-(MAX($E$2:E290)))/(MAX($E$2:E290))</f>
        <v>0</v>
      </c>
    </row>
    <row r="291" spans="1:7" x14ac:dyDescent="0.25">
      <c r="A291" s="93">
        <f t="shared" si="16"/>
        <v>44227</v>
      </c>
      <c r="B291" s="142">
        <v>107713</v>
      </c>
      <c r="C291" s="96">
        <f t="shared" si="17"/>
        <v>-1.4203999450876359E-2</v>
      </c>
      <c r="D291" s="96">
        <f>(B291-(MAX($B$2:B291)))/(MAX($B$2:B291))</f>
        <v>-1.9069822506761865E-2</v>
      </c>
      <c r="E291" s="94">
        <f t="shared" si="18"/>
        <v>78868.569668343873</v>
      </c>
      <c r="F291" s="135">
        <v>-1.009620651214338E-2</v>
      </c>
      <c r="G291" s="96">
        <f>(E291-(MAX($E$2:E291)))/(MAX($E$2:E291))</f>
        <v>-1.0096206512143442E-2</v>
      </c>
    </row>
    <row r="292" spans="1:7" x14ac:dyDescent="0.25">
      <c r="A292" s="93">
        <f t="shared" si="16"/>
        <v>44255</v>
      </c>
      <c r="B292" s="142">
        <v>116536</v>
      </c>
      <c r="C292" s="96">
        <f t="shared" si="17"/>
        <v>8.1912118314409588E-2</v>
      </c>
      <c r="D292" s="96">
        <f>(B292-(MAX($B$2:B292)))/(MAX($B$2:B292))</f>
        <v>0</v>
      </c>
      <c r="E292" s="94">
        <f t="shared" si="18"/>
        <v>81043.33093746801</v>
      </c>
      <c r="F292" s="135">
        <v>2.7574498666190994E-2</v>
      </c>
      <c r="G292" s="96">
        <f>(E292-(MAX($E$2:E292)))/(MAX($E$2:E292))</f>
        <v>0</v>
      </c>
    </row>
    <row r="293" spans="1:7" x14ac:dyDescent="0.25">
      <c r="A293" s="93">
        <f t="shared" si="16"/>
        <v>44286</v>
      </c>
      <c r="B293" s="142">
        <v>117383</v>
      </c>
      <c r="C293" s="96">
        <f t="shared" si="17"/>
        <v>7.2681403171552805E-3</v>
      </c>
      <c r="D293" s="96">
        <f>(B293-(MAX($B$2:B293)))/(MAX($B$2:B293))</f>
        <v>0</v>
      </c>
      <c r="E293" s="94">
        <f t="shared" si="18"/>
        <v>84592.668651812404</v>
      </c>
      <c r="F293" s="135">
        <v>4.3795555701961586E-2</v>
      </c>
      <c r="G293" s="96">
        <f>(E293-(MAX($E$2:E293)))/(MAX($E$2:E293))</f>
        <v>0</v>
      </c>
    </row>
  </sheetData>
  <mergeCells count="1">
    <mergeCell ref="L2:N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1D4B-0BA1-44E1-B691-BFA615E596FA}">
  <sheetPr>
    <tabColor rgb="FFFF0000"/>
  </sheetPr>
  <dimension ref="A1:D10"/>
  <sheetViews>
    <sheetView workbookViewId="0"/>
  </sheetViews>
  <sheetFormatPr defaultRowHeight="15" x14ac:dyDescent="0.25"/>
  <cols>
    <col min="1" max="1" width="45.7109375" bestFit="1" customWidth="1"/>
    <col min="2" max="3" width="9.140625" style="90"/>
  </cols>
  <sheetData>
    <row r="1" spans="1:4" x14ac:dyDescent="0.25">
      <c r="A1" t="s">
        <v>74</v>
      </c>
      <c r="B1" s="90" t="s">
        <v>3</v>
      </c>
      <c r="C1" s="90" t="s">
        <v>59</v>
      </c>
      <c r="D1" t="s">
        <v>73</v>
      </c>
    </row>
    <row r="2" spans="1:4" x14ac:dyDescent="0.25">
      <c r="A2" t="s">
        <v>12</v>
      </c>
      <c r="B2" s="145">
        <f>'MBXIX Rolling 36mos'!F299</f>
        <v>256</v>
      </c>
      <c r="C2" s="145">
        <f>'MBXIX Rolling 36mos'!G299</f>
        <v>256</v>
      </c>
      <c r="D2">
        <v>1</v>
      </c>
    </row>
    <row r="3" spans="1:4" x14ac:dyDescent="0.25">
      <c r="A3" t="s">
        <v>13</v>
      </c>
      <c r="B3" s="148">
        <f>'MBXIX Rolling 36mos'!F300</f>
        <v>9.883307440452696E-2</v>
      </c>
      <c r="C3" s="148">
        <f>'MBXIX Rolling 36mos'!G300</f>
        <v>7.5349675356287518E-2</v>
      </c>
      <c r="D3">
        <v>2</v>
      </c>
    </row>
    <row r="4" spans="1:4" x14ac:dyDescent="0.25">
      <c r="A4" t="s">
        <v>14</v>
      </c>
      <c r="B4" s="148">
        <f>'MBXIX Rolling 36mos'!F301</f>
        <v>0.22045938088558992</v>
      </c>
      <c r="C4" s="148">
        <f>'MBXIX Rolling 36mos'!G301</f>
        <v>0.27559448185652569</v>
      </c>
      <c r="D4">
        <v>3</v>
      </c>
    </row>
    <row r="5" spans="1:4" x14ac:dyDescent="0.25">
      <c r="A5" t="s">
        <v>15</v>
      </c>
      <c r="B5" s="148">
        <f>'MBXIX Rolling 36mos'!F302</f>
        <v>-2.9559022884606656E-2</v>
      </c>
      <c r="C5" s="148">
        <f>'MBXIX Rolling 36mos'!G302</f>
        <v>-0.16093995723616972</v>
      </c>
      <c r="D5">
        <v>4</v>
      </c>
    </row>
    <row r="6" spans="1:4" x14ac:dyDescent="0.25">
      <c r="A6" t="s">
        <v>16</v>
      </c>
      <c r="B6" s="148">
        <f>'MBXIX Rolling 36mos'!F303</f>
        <v>4.7237570962817943E-2</v>
      </c>
      <c r="C6" s="148">
        <f>'MBXIX Rolling 36mos'!G303</f>
        <v>9.7563756124805362E-2</v>
      </c>
      <c r="D6">
        <v>5</v>
      </c>
    </row>
    <row r="7" spans="1:4" x14ac:dyDescent="0.25">
      <c r="A7" t="s">
        <v>17</v>
      </c>
      <c r="B7" s="149">
        <f>'MBXIX Rolling 36mos'!F304</f>
        <v>0.9765625</v>
      </c>
      <c r="C7" s="149">
        <f>'MBXIX Rolling 36mos'!G304</f>
        <v>0.76953125</v>
      </c>
      <c r="D7">
        <v>6</v>
      </c>
    </row>
    <row r="8" spans="1:4" x14ac:dyDescent="0.25">
      <c r="A8" t="s">
        <v>18</v>
      </c>
      <c r="B8" s="148">
        <f>'MBXIX Rolling 36mos'!F305</f>
        <v>0.10145631099048225</v>
      </c>
      <c r="C8" s="148">
        <f>'MBXIX Rolling 36mos'!G305</f>
        <v>0.12047658349758041</v>
      </c>
      <c r="D8">
        <v>7</v>
      </c>
    </row>
    <row r="9" spans="1:4" x14ac:dyDescent="0.25">
      <c r="A9" t="s">
        <v>19</v>
      </c>
      <c r="B9" s="149">
        <f>'MBXIX Rolling 36mos'!F306</f>
        <v>2.34375E-2</v>
      </c>
      <c r="C9" s="149">
        <f>'MBXIX Rolling 36mos'!G306</f>
        <v>0.23046875</v>
      </c>
      <c r="D9">
        <v>8</v>
      </c>
    </row>
    <row r="10" spans="1:4" x14ac:dyDescent="0.25">
      <c r="A10" t="s">
        <v>20</v>
      </c>
      <c r="B10" s="148">
        <f>'MBXIX Rolling 36mos'!F307</f>
        <v>-1.0468450010276872E-2</v>
      </c>
      <c r="C10" s="148">
        <f>'MBXIX Rolling 36mos'!G307</f>
        <v>-7.5328306064639611E-2</v>
      </c>
      <c r="D1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89D5-E472-4C33-A8AD-99BB1F298A9A}">
  <dimension ref="A1:G307"/>
  <sheetViews>
    <sheetView zoomScaleNormal="100" workbookViewId="0"/>
  </sheetViews>
  <sheetFormatPr defaultColWidth="9.140625" defaultRowHeight="16.5" x14ac:dyDescent="0.3"/>
  <cols>
    <col min="1" max="1" width="19" style="1" bestFit="1" customWidth="1"/>
    <col min="2" max="2" width="7" style="2" customWidth="1"/>
    <col min="3" max="3" width="7.140625" style="2" customWidth="1"/>
    <col min="4" max="6" width="7.140625" style="38" customWidth="1"/>
    <col min="7" max="7" width="7.5703125" style="2" bestFit="1" customWidth="1"/>
    <col min="8" max="16384" width="9.140625" style="2"/>
  </cols>
  <sheetData>
    <row r="1" spans="1:7" x14ac:dyDescent="0.3">
      <c r="B1" s="155" t="s">
        <v>0</v>
      </c>
      <c r="C1" s="155"/>
      <c r="D1" s="155"/>
      <c r="E1" s="155"/>
      <c r="F1" s="155"/>
      <c r="G1" s="155"/>
    </row>
    <row r="2" spans="1:7" ht="17.25" thickBot="1" x14ac:dyDescent="0.35">
      <c r="B2" s="146"/>
      <c r="C2" s="146"/>
      <c r="D2" s="156" t="s">
        <v>53</v>
      </c>
      <c r="E2" s="156"/>
      <c r="F2" s="156"/>
      <c r="G2" s="156"/>
    </row>
    <row r="3" spans="1:7" s="10" customFormat="1" x14ac:dyDescent="0.25">
      <c r="A3" s="3" t="s">
        <v>2</v>
      </c>
      <c r="B3" s="4" t="s">
        <v>3</v>
      </c>
      <c r="C3" s="5" t="s">
        <v>4</v>
      </c>
      <c r="D3" s="6" t="s">
        <v>3</v>
      </c>
      <c r="E3" s="7" t="s">
        <v>4</v>
      </c>
      <c r="F3" s="8" t="s">
        <v>3</v>
      </c>
      <c r="G3" s="9" t="s">
        <v>4</v>
      </c>
    </row>
    <row r="4" spans="1:7" s="17" customFormat="1" ht="19.5" customHeight="1" x14ac:dyDescent="0.25">
      <c r="A4" s="11" t="s">
        <v>5</v>
      </c>
      <c r="B4" s="12" t="s">
        <v>6</v>
      </c>
      <c r="C4" s="13" t="s">
        <v>7</v>
      </c>
      <c r="D4" s="14"/>
      <c r="E4" s="15"/>
      <c r="F4" s="16"/>
      <c r="G4" s="39"/>
    </row>
    <row r="5" spans="1:7" s="21" customFormat="1" ht="19.5" customHeight="1" x14ac:dyDescent="0.25">
      <c r="A5" s="18" t="s">
        <v>8</v>
      </c>
      <c r="B5" s="19">
        <v>35430</v>
      </c>
      <c r="C5" s="20"/>
      <c r="D5" s="157" t="s">
        <v>9</v>
      </c>
      <c r="E5" s="158"/>
      <c r="F5" s="157" t="s">
        <v>10</v>
      </c>
      <c r="G5" s="159"/>
    </row>
    <row r="6" spans="1:7" s="17" customFormat="1" ht="19.5" customHeight="1" x14ac:dyDescent="0.25">
      <c r="A6" s="22" t="s">
        <v>11</v>
      </c>
      <c r="B6" s="83">
        <v>10000</v>
      </c>
      <c r="C6" s="84">
        <v>10000</v>
      </c>
      <c r="D6" s="23"/>
      <c r="E6" s="24"/>
      <c r="F6" s="25"/>
      <c r="G6" s="26"/>
    </row>
    <row r="7" spans="1:7" x14ac:dyDescent="0.3">
      <c r="A7" s="27">
        <v>35461</v>
      </c>
      <c r="B7" s="85">
        <v>10944.91</v>
      </c>
      <c r="C7" s="86">
        <v>10624.704795153508</v>
      </c>
      <c r="D7" s="28"/>
      <c r="E7" s="29"/>
      <c r="F7" s="30"/>
      <c r="G7" s="31"/>
    </row>
    <row r="8" spans="1:7" x14ac:dyDescent="0.3">
      <c r="A8" s="27">
        <v>35489</v>
      </c>
      <c r="B8" s="85">
        <v>11535.37</v>
      </c>
      <c r="C8" s="86">
        <v>10707.978231851319</v>
      </c>
      <c r="D8" s="28"/>
      <c r="E8" s="29"/>
      <c r="F8" s="30"/>
      <c r="G8" s="31"/>
    </row>
    <row r="9" spans="1:7" x14ac:dyDescent="0.3">
      <c r="A9" s="27">
        <v>35520</v>
      </c>
      <c r="B9" s="85">
        <v>10934.28</v>
      </c>
      <c r="C9" s="86">
        <v>10267.994660642777</v>
      </c>
      <c r="D9" s="28"/>
      <c r="E9" s="29"/>
      <c r="F9" s="30"/>
      <c r="G9" s="31"/>
    </row>
    <row r="10" spans="1:7" x14ac:dyDescent="0.3">
      <c r="A10" s="27">
        <v>35550</v>
      </c>
      <c r="B10" s="85">
        <v>10678.78</v>
      </c>
      <c r="C10" s="86">
        <v>10880.993941883151</v>
      </c>
      <c r="D10" s="28"/>
      <c r="E10" s="29"/>
      <c r="F10" s="30"/>
      <c r="G10" s="31"/>
    </row>
    <row r="11" spans="1:7" x14ac:dyDescent="0.3">
      <c r="A11" s="27">
        <v>35581</v>
      </c>
      <c r="B11" s="85">
        <v>11323</v>
      </c>
      <c r="C11" s="86">
        <v>11543.484957387822</v>
      </c>
      <c r="D11" s="28"/>
      <c r="E11" s="29"/>
      <c r="F11" s="30"/>
      <c r="G11" s="31"/>
    </row>
    <row r="12" spans="1:7" x14ac:dyDescent="0.3">
      <c r="A12" s="27">
        <v>35611</v>
      </c>
      <c r="B12" s="85">
        <v>11735.93</v>
      </c>
      <c r="C12" s="86">
        <v>12060.683848444398</v>
      </c>
      <c r="D12" s="28"/>
      <c r="E12" s="29"/>
      <c r="F12" s="30"/>
      <c r="G12" s="31"/>
    </row>
    <row r="13" spans="1:7" x14ac:dyDescent="0.3">
      <c r="A13" s="27">
        <v>35642</v>
      </c>
      <c r="B13" s="85">
        <v>13065.43</v>
      </c>
      <c r="C13" s="86">
        <v>13020.33062942807</v>
      </c>
      <c r="D13" s="28"/>
      <c r="E13" s="29"/>
      <c r="F13" s="30"/>
      <c r="G13" s="31"/>
    </row>
    <row r="14" spans="1:7" x14ac:dyDescent="0.3">
      <c r="A14" s="27">
        <v>35673</v>
      </c>
      <c r="B14" s="85">
        <v>12144.73</v>
      </c>
      <c r="C14" s="86">
        <v>12290.892288736008</v>
      </c>
      <c r="D14" s="28"/>
      <c r="E14" s="29"/>
      <c r="F14" s="30"/>
      <c r="G14" s="31"/>
    </row>
    <row r="15" spans="1:7" x14ac:dyDescent="0.3">
      <c r="A15" s="27">
        <v>35703</v>
      </c>
      <c r="B15" s="85">
        <v>12914.78</v>
      </c>
      <c r="C15" s="86">
        <v>12963.959338741141</v>
      </c>
      <c r="D15" s="28"/>
      <c r="E15" s="29"/>
      <c r="F15" s="30"/>
      <c r="G15" s="31"/>
    </row>
    <row r="16" spans="1:7" x14ac:dyDescent="0.3">
      <c r="A16" s="27">
        <v>35734</v>
      </c>
      <c r="B16" s="85">
        <v>12272.93</v>
      </c>
      <c r="C16" s="86">
        <v>12531.060683848442</v>
      </c>
      <c r="D16" s="28"/>
      <c r="E16" s="29"/>
      <c r="F16" s="30"/>
      <c r="G16" s="31"/>
    </row>
    <row r="17" spans="1:7" x14ac:dyDescent="0.3">
      <c r="A17" s="27">
        <v>35764</v>
      </c>
      <c r="B17" s="85">
        <v>12336.73</v>
      </c>
      <c r="C17" s="86">
        <v>13111.099702228152</v>
      </c>
      <c r="D17" s="28"/>
      <c r="E17" s="29"/>
      <c r="F17" s="30"/>
      <c r="G17" s="31"/>
    </row>
    <row r="18" spans="1:7" x14ac:dyDescent="0.3">
      <c r="A18" s="27">
        <v>35795</v>
      </c>
      <c r="B18" s="85">
        <v>12838.87</v>
      </c>
      <c r="C18" s="86">
        <v>13336.276825136047</v>
      </c>
      <c r="D18" s="29">
        <f>B18/B6-1</f>
        <v>0.283887</v>
      </c>
      <c r="E18" s="29">
        <f>C18/C6-1</f>
        <v>0.33362768251360464</v>
      </c>
      <c r="F18" s="30">
        <f>D18</f>
        <v>0.283887</v>
      </c>
      <c r="G18" s="40">
        <f>E18</f>
        <v>0.33362768251360464</v>
      </c>
    </row>
    <row r="19" spans="1:7" x14ac:dyDescent="0.3">
      <c r="A19" s="27">
        <v>35826</v>
      </c>
      <c r="B19" s="85">
        <v>13126.27</v>
      </c>
      <c r="C19" s="86">
        <v>13483.827908409485</v>
      </c>
      <c r="D19" s="29">
        <f t="shared" ref="D19:E34" si="0">B19/B7-1</f>
        <v>0.19930360322743645</v>
      </c>
      <c r="E19" s="29">
        <f t="shared" si="0"/>
        <v>0.26910141678102661</v>
      </c>
      <c r="F19" s="30">
        <f t="shared" ref="F19:G82" si="1">D19</f>
        <v>0.19930360322743645</v>
      </c>
      <c r="G19" s="40">
        <f t="shared" si="1"/>
        <v>0.26910141678102661</v>
      </c>
    </row>
    <row r="20" spans="1:7" x14ac:dyDescent="0.3">
      <c r="A20" s="27">
        <v>35854</v>
      </c>
      <c r="B20" s="85">
        <v>13320.93</v>
      </c>
      <c r="C20" s="86">
        <v>14456.309682718964</v>
      </c>
      <c r="D20" s="29">
        <f t="shared" si="0"/>
        <v>0.15479000673580479</v>
      </c>
      <c r="E20" s="29">
        <f t="shared" si="0"/>
        <v>0.35005034281056724</v>
      </c>
      <c r="F20" s="30">
        <f t="shared" si="1"/>
        <v>0.15479000673580479</v>
      </c>
      <c r="G20" s="40">
        <f t="shared" si="1"/>
        <v>0.35005034281056724</v>
      </c>
    </row>
    <row r="21" spans="1:7" x14ac:dyDescent="0.3">
      <c r="A21" s="27">
        <v>35885</v>
      </c>
      <c r="B21" s="85">
        <v>14001.18</v>
      </c>
      <c r="C21" s="86">
        <v>15196.632097751306</v>
      </c>
      <c r="D21" s="29">
        <f t="shared" si="0"/>
        <v>0.28048486045720433</v>
      </c>
      <c r="E21" s="29">
        <f t="shared" si="0"/>
        <v>0.47999999999999976</v>
      </c>
      <c r="F21" s="30">
        <f t="shared" si="1"/>
        <v>0.28048486045720433</v>
      </c>
      <c r="G21" s="40">
        <f t="shared" si="1"/>
        <v>0.47999999999999976</v>
      </c>
    </row>
    <row r="22" spans="1:7" x14ac:dyDescent="0.3">
      <c r="A22" s="27">
        <v>35915</v>
      </c>
      <c r="B22" s="85">
        <v>13416.33</v>
      </c>
      <c r="C22" s="86">
        <v>15349.522538248279</v>
      </c>
      <c r="D22" s="29">
        <f t="shared" si="0"/>
        <v>0.25635419027267159</v>
      </c>
      <c r="E22" s="29">
        <f t="shared" si="0"/>
        <v>0.41067283193356596</v>
      </c>
      <c r="F22" s="30">
        <f t="shared" si="1"/>
        <v>0.25635419027267159</v>
      </c>
      <c r="G22" s="40">
        <f t="shared" si="1"/>
        <v>0.41067283193356596</v>
      </c>
    </row>
    <row r="23" spans="1:7" x14ac:dyDescent="0.3">
      <c r="A23" s="27">
        <v>35946</v>
      </c>
      <c r="B23" s="85">
        <v>13626.64</v>
      </c>
      <c r="C23" s="86">
        <v>15085.63507546976</v>
      </c>
      <c r="D23" s="29">
        <f t="shared" si="0"/>
        <v>0.20344784950984707</v>
      </c>
      <c r="E23" s="29">
        <f t="shared" si="0"/>
        <v>0.30685275124086031</v>
      </c>
      <c r="F23" s="30">
        <f t="shared" si="1"/>
        <v>0.20344784950984707</v>
      </c>
      <c r="G23" s="40">
        <f t="shared" si="1"/>
        <v>0.30685275124086031</v>
      </c>
    </row>
    <row r="24" spans="1:7" x14ac:dyDescent="0.3">
      <c r="A24" s="27">
        <v>35976</v>
      </c>
      <c r="B24" s="85">
        <v>14102.5</v>
      </c>
      <c r="C24" s="86">
        <v>15698.42899681692</v>
      </c>
      <c r="D24" s="29">
        <f t="shared" si="0"/>
        <v>0.20165167992651623</v>
      </c>
      <c r="E24" s="29">
        <f t="shared" si="0"/>
        <v>0.3016201397934597</v>
      </c>
      <c r="F24" s="30">
        <f t="shared" si="1"/>
        <v>0.20165167992651623</v>
      </c>
      <c r="G24" s="40">
        <f t="shared" si="1"/>
        <v>0.3016201397934597</v>
      </c>
    </row>
    <row r="25" spans="1:7" x14ac:dyDescent="0.3">
      <c r="A25" s="27">
        <v>36007</v>
      </c>
      <c r="B25" s="85">
        <v>13396.54</v>
      </c>
      <c r="C25" s="86">
        <v>15531.266043741656</v>
      </c>
      <c r="D25" s="29">
        <f t="shared" si="0"/>
        <v>2.5342449502236075E-2</v>
      </c>
      <c r="E25" s="29">
        <f t="shared" si="0"/>
        <v>0.19284728520168781</v>
      </c>
      <c r="F25" s="30">
        <f t="shared" si="1"/>
        <v>2.5342449502236075E-2</v>
      </c>
      <c r="G25" s="40">
        <f t="shared" si="1"/>
        <v>0.19284728520168781</v>
      </c>
    </row>
    <row r="26" spans="1:7" x14ac:dyDescent="0.3">
      <c r="A26" s="27">
        <v>36038</v>
      </c>
      <c r="B26" s="85">
        <v>12737.56</v>
      </c>
      <c r="C26" s="86">
        <v>13285.758291405689</v>
      </c>
      <c r="D26" s="29">
        <f t="shared" si="0"/>
        <v>4.8813765312197166E-2</v>
      </c>
      <c r="E26" s="29">
        <f t="shared" si="0"/>
        <v>8.0943350515033652E-2</v>
      </c>
      <c r="F26" s="30">
        <f t="shared" si="1"/>
        <v>4.8813765312197166E-2</v>
      </c>
      <c r="G26" s="40">
        <f t="shared" si="1"/>
        <v>8.0943350515033652E-2</v>
      </c>
    </row>
    <row r="27" spans="1:7" x14ac:dyDescent="0.3">
      <c r="A27" s="27">
        <v>36068</v>
      </c>
      <c r="B27" s="85">
        <v>13687.49</v>
      </c>
      <c r="C27" s="86">
        <v>14136.872368826369</v>
      </c>
      <c r="D27" s="29">
        <f t="shared" si="0"/>
        <v>5.9831448929056341E-2</v>
      </c>
      <c r="E27" s="29">
        <f t="shared" si="0"/>
        <v>9.0474908123178599E-2</v>
      </c>
      <c r="F27" s="30">
        <f t="shared" si="1"/>
        <v>5.9831448929056341E-2</v>
      </c>
      <c r="G27" s="40">
        <f t="shared" si="1"/>
        <v>9.0474908123178599E-2</v>
      </c>
    </row>
    <row r="28" spans="1:7" x14ac:dyDescent="0.3">
      <c r="A28" s="27">
        <v>36099</v>
      </c>
      <c r="B28" s="85">
        <v>14007.38</v>
      </c>
      <c r="C28" s="86">
        <v>15286.785090871754</v>
      </c>
      <c r="D28" s="29">
        <f t="shared" si="0"/>
        <v>0.14132322110531059</v>
      </c>
      <c r="E28" s="29">
        <f t="shared" si="0"/>
        <v>0.21991150442477903</v>
      </c>
      <c r="F28" s="30">
        <f t="shared" si="1"/>
        <v>0.14132322110531059</v>
      </c>
      <c r="G28" s="40">
        <f t="shared" si="1"/>
        <v>0.21991150442477903</v>
      </c>
    </row>
    <row r="29" spans="1:7" x14ac:dyDescent="0.3">
      <c r="A29" s="27">
        <v>36129</v>
      </c>
      <c r="B29" s="85">
        <v>14412.64</v>
      </c>
      <c r="C29" s="86">
        <v>16213.368929048158</v>
      </c>
      <c r="D29" s="29">
        <f t="shared" si="0"/>
        <v>0.16827068437098003</v>
      </c>
      <c r="E29" s="29">
        <f t="shared" si="0"/>
        <v>0.23661396048210914</v>
      </c>
      <c r="F29" s="30">
        <f t="shared" si="1"/>
        <v>0.16827068437098003</v>
      </c>
      <c r="G29" s="40">
        <f t="shared" si="1"/>
        <v>0.23661396048210914</v>
      </c>
    </row>
    <row r="30" spans="1:7" x14ac:dyDescent="0.3">
      <c r="A30" s="27">
        <v>36160</v>
      </c>
      <c r="B30" s="85">
        <v>15538.03</v>
      </c>
      <c r="C30" s="86">
        <v>17147.653763220045</v>
      </c>
      <c r="D30" s="29">
        <f t="shared" si="0"/>
        <v>0.21023345512494473</v>
      </c>
      <c r="E30" s="29">
        <f t="shared" si="0"/>
        <v>0.28579017877766022</v>
      </c>
      <c r="F30" s="30">
        <f t="shared" si="1"/>
        <v>0.21023345512494473</v>
      </c>
      <c r="G30" s="40">
        <f t="shared" si="1"/>
        <v>0.28579017877766022</v>
      </c>
    </row>
    <row r="31" spans="1:7" x14ac:dyDescent="0.3">
      <c r="A31" s="27">
        <v>36191</v>
      </c>
      <c r="B31" s="85">
        <v>15424.6</v>
      </c>
      <c r="C31" s="86">
        <v>17864.667830372731</v>
      </c>
      <c r="D31" s="29">
        <f t="shared" si="0"/>
        <v>0.17509391472215641</v>
      </c>
      <c r="E31" s="29">
        <f t="shared" si="0"/>
        <v>0.32489586426945127</v>
      </c>
      <c r="F31" s="30">
        <f t="shared" si="1"/>
        <v>0.17509391472215641</v>
      </c>
      <c r="G31" s="40">
        <f t="shared" si="1"/>
        <v>0.32489586426945127</v>
      </c>
    </row>
    <row r="32" spans="1:7" x14ac:dyDescent="0.3">
      <c r="A32" s="27">
        <v>36219</v>
      </c>
      <c r="B32" s="85">
        <v>15561.36</v>
      </c>
      <c r="C32" s="86">
        <v>17309.477359071778</v>
      </c>
      <c r="D32" s="29">
        <f t="shared" si="0"/>
        <v>0.16818870754519399</v>
      </c>
      <c r="E32" s="29">
        <f t="shared" si="0"/>
        <v>0.1973648696640391</v>
      </c>
      <c r="F32" s="30">
        <f t="shared" si="1"/>
        <v>0.16818870754519399</v>
      </c>
      <c r="G32" s="40">
        <f t="shared" si="1"/>
        <v>0.1973648696640391</v>
      </c>
    </row>
    <row r="33" spans="1:7" x14ac:dyDescent="0.3">
      <c r="A33" s="27">
        <v>36250</v>
      </c>
      <c r="B33" s="85">
        <v>16098.95</v>
      </c>
      <c r="C33" s="86">
        <v>18001.950918985527</v>
      </c>
      <c r="D33" s="29">
        <f t="shared" si="0"/>
        <v>0.14982808591847263</v>
      </c>
      <c r="E33" s="29">
        <f t="shared" si="0"/>
        <v>0.18460135135135203</v>
      </c>
      <c r="F33" s="30">
        <f t="shared" si="1"/>
        <v>0.14982808591847263</v>
      </c>
      <c r="G33" s="40">
        <f t="shared" si="1"/>
        <v>0.18460135135135203</v>
      </c>
    </row>
    <row r="34" spans="1:7" x14ac:dyDescent="0.3">
      <c r="A34" s="27">
        <v>36280</v>
      </c>
      <c r="B34" s="85">
        <v>17145.77</v>
      </c>
      <c r="C34" s="86">
        <v>18699.14775644317</v>
      </c>
      <c r="D34" s="29">
        <f t="shared" si="0"/>
        <v>0.27797765856981749</v>
      </c>
      <c r="E34" s="29">
        <f t="shared" si="0"/>
        <v>0.21822341443183135</v>
      </c>
      <c r="F34" s="30">
        <f t="shared" si="1"/>
        <v>0.27797765856981749</v>
      </c>
      <c r="G34" s="40">
        <f t="shared" si="1"/>
        <v>0.21822341443183135</v>
      </c>
    </row>
    <row r="35" spans="1:7" x14ac:dyDescent="0.3">
      <c r="A35" s="27">
        <v>36311</v>
      </c>
      <c r="B35" s="85">
        <v>16485.009999999998</v>
      </c>
      <c r="C35" s="86">
        <v>18257.521306088922</v>
      </c>
      <c r="D35" s="29">
        <f t="shared" ref="D35:E50" si="2">B35/B23-1</f>
        <v>0.20976337527079303</v>
      </c>
      <c r="E35" s="29">
        <f t="shared" si="2"/>
        <v>0.21025871398525742</v>
      </c>
      <c r="F35" s="30">
        <f t="shared" si="1"/>
        <v>0.20976337527079303</v>
      </c>
      <c r="G35" s="40">
        <f t="shared" si="1"/>
        <v>0.21025871398525742</v>
      </c>
    </row>
    <row r="36" spans="1:7" x14ac:dyDescent="0.3">
      <c r="A36" s="27">
        <v>36341</v>
      </c>
      <c r="B36" s="85">
        <v>18386.650000000001</v>
      </c>
      <c r="C36" s="86">
        <v>19270.767019201154</v>
      </c>
      <c r="D36" s="29">
        <f t="shared" si="2"/>
        <v>0.30378656266619397</v>
      </c>
      <c r="E36" s="29">
        <f t="shared" si="2"/>
        <v>0.22756022421788691</v>
      </c>
      <c r="F36" s="30">
        <f t="shared" si="1"/>
        <v>0.30378656266619397</v>
      </c>
      <c r="G36" s="40">
        <f t="shared" si="1"/>
        <v>0.22756022421788691</v>
      </c>
    </row>
    <row r="37" spans="1:7" x14ac:dyDescent="0.3">
      <c r="A37" s="27">
        <v>36372</v>
      </c>
      <c r="B37" s="85">
        <v>17435.240000000002</v>
      </c>
      <c r="C37" s="86">
        <v>18669.06253208749</v>
      </c>
      <c r="D37" s="29">
        <f t="shared" si="2"/>
        <v>0.30147336551079618</v>
      </c>
      <c r="E37" s="29">
        <f t="shared" si="2"/>
        <v>0.20203095353003842</v>
      </c>
      <c r="F37" s="30">
        <f t="shared" si="1"/>
        <v>0.30147336551079618</v>
      </c>
      <c r="G37" s="40">
        <f t="shared" si="1"/>
        <v>0.20203095353003842</v>
      </c>
    </row>
    <row r="38" spans="1:7" x14ac:dyDescent="0.3">
      <c r="A38" s="27">
        <v>36403</v>
      </c>
      <c r="B38" s="85">
        <v>17186.830000000002</v>
      </c>
      <c r="C38" s="86">
        <v>18576.75326008831</v>
      </c>
      <c r="D38" s="29">
        <f t="shared" si="2"/>
        <v>0.34930316324319599</v>
      </c>
      <c r="E38" s="29">
        <f t="shared" si="2"/>
        <v>0.39824561403508807</v>
      </c>
      <c r="F38" s="30">
        <f t="shared" si="1"/>
        <v>0.34930316324319599</v>
      </c>
      <c r="G38" s="40">
        <f t="shared" si="1"/>
        <v>0.39824561403508807</v>
      </c>
    </row>
    <row r="39" spans="1:7" x14ac:dyDescent="0.3">
      <c r="A39" s="27">
        <v>36433</v>
      </c>
      <c r="B39" s="85">
        <v>17383.84</v>
      </c>
      <c r="C39" s="86">
        <v>18067.460724920424</v>
      </c>
      <c r="D39" s="29">
        <f t="shared" si="2"/>
        <v>0.27005316533564594</v>
      </c>
      <c r="E39" s="29">
        <f t="shared" si="2"/>
        <v>0.27803804501775864</v>
      </c>
      <c r="F39" s="30">
        <f t="shared" si="1"/>
        <v>0.27005316533564594</v>
      </c>
      <c r="G39" s="40">
        <f t="shared" si="1"/>
        <v>0.27803804501775864</v>
      </c>
    </row>
    <row r="40" spans="1:7" x14ac:dyDescent="0.3">
      <c r="A40" s="27">
        <v>36464</v>
      </c>
      <c r="B40" s="85">
        <v>15996.16</v>
      </c>
      <c r="C40" s="86">
        <v>19210.801930383001</v>
      </c>
      <c r="D40" s="29">
        <f t="shared" si="2"/>
        <v>0.14198087008419846</v>
      </c>
      <c r="E40" s="29">
        <f t="shared" si="2"/>
        <v>0.25669339996507223</v>
      </c>
      <c r="F40" s="30">
        <f t="shared" si="1"/>
        <v>0.14198087008419846</v>
      </c>
      <c r="G40" s="40">
        <f t="shared" si="1"/>
        <v>0.25669339996507223</v>
      </c>
    </row>
    <row r="41" spans="1:7" x14ac:dyDescent="0.3">
      <c r="A41" s="27">
        <v>36494</v>
      </c>
      <c r="B41" s="85">
        <v>16892.93</v>
      </c>
      <c r="C41" s="86">
        <v>19601.293767327243</v>
      </c>
      <c r="D41" s="29">
        <f t="shared" si="2"/>
        <v>0.17209130318942267</v>
      </c>
      <c r="E41" s="29">
        <f t="shared" si="2"/>
        <v>0.20895872123215664</v>
      </c>
      <c r="F41" s="30">
        <f t="shared" si="1"/>
        <v>0.17209130318942267</v>
      </c>
      <c r="G41" s="40">
        <f t="shared" si="1"/>
        <v>0.20895872123215664</v>
      </c>
    </row>
    <row r="42" spans="1:7" x14ac:dyDescent="0.3">
      <c r="A42" s="27">
        <v>36525</v>
      </c>
      <c r="B42" s="85">
        <v>18179</v>
      </c>
      <c r="C42" s="86">
        <v>20755.72440702331</v>
      </c>
      <c r="D42" s="29">
        <f t="shared" si="2"/>
        <v>0.16996813624378371</v>
      </c>
      <c r="E42" s="29">
        <f t="shared" si="2"/>
        <v>0.21041191370111556</v>
      </c>
      <c r="F42" s="30">
        <f t="shared" si="1"/>
        <v>0.16996813624378371</v>
      </c>
      <c r="G42" s="40">
        <f t="shared" si="1"/>
        <v>0.21041191370111556</v>
      </c>
    </row>
    <row r="43" spans="1:7" x14ac:dyDescent="0.3">
      <c r="A43" s="27">
        <v>36556</v>
      </c>
      <c r="B43" s="85">
        <v>18128.490000000002</v>
      </c>
      <c r="C43" s="86">
        <v>19712.906869288428</v>
      </c>
      <c r="D43" s="29">
        <f t="shared" si="2"/>
        <v>0.17529725244090621</v>
      </c>
      <c r="E43" s="29">
        <f t="shared" si="2"/>
        <v>0.10345778922199722</v>
      </c>
      <c r="F43" s="30">
        <f t="shared" si="1"/>
        <v>0.17529725244090621</v>
      </c>
      <c r="G43" s="40">
        <f t="shared" si="1"/>
        <v>0.10345778922199722</v>
      </c>
    </row>
    <row r="44" spans="1:7" x14ac:dyDescent="0.3">
      <c r="A44" s="27">
        <v>36585</v>
      </c>
      <c r="B44" s="85">
        <v>18249</v>
      </c>
      <c r="C44" s="86">
        <v>19339.767943320672</v>
      </c>
      <c r="D44" s="29">
        <f t="shared" si="2"/>
        <v>0.17271241074044941</v>
      </c>
      <c r="E44" s="29">
        <f t="shared" si="2"/>
        <v>0.11729358097486586</v>
      </c>
      <c r="F44" s="30">
        <f t="shared" si="1"/>
        <v>0.17271241074044941</v>
      </c>
      <c r="G44" s="40">
        <f t="shared" si="1"/>
        <v>0.11729358097486586</v>
      </c>
    </row>
    <row r="45" spans="1:7" x14ac:dyDescent="0.3">
      <c r="A45" s="27">
        <v>36616</v>
      </c>
      <c r="B45" s="85">
        <v>19098.509999999998</v>
      </c>
      <c r="C45" s="86">
        <v>21231.748639490714</v>
      </c>
      <c r="D45" s="29">
        <f t="shared" si="2"/>
        <v>0.18632022585323882</v>
      </c>
      <c r="E45" s="29">
        <f t="shared" si="2"/>
        <v>0.17941376104402784</v>
      </c>
      <c r="F45" s="30">
        <f t="shared" si="1"/>
        <v>0.18632022585323882</v>
      </c>
      <c r="G45" s="40">
        <f t="shared" si="1"/>
        <v>0.17941376104402784</v>
      </c>
    </row>
    <row r="46" spans="1:7" x14ac:dyDescent="0.3">
      <c r="A46" s="27">
        <v>36646</v>
      </c>
      <c r="B46" s="85">
        <v>17996.46</v>
      </c>
      <c r="C46" s="86">
        <v>20592.976691652126</v>
      </c>
      <c r="D46" s="29">
        <f t="shared" si="2"/>
        <v>4.9615152891937742E-2</v>
      </c>
      <c r="E46" s="29">
        <f t="shared" si="2"/>
        <v>0.10127889034709603</v>
      </c>
      <c r="F46" s="30">
        <f t="shared" si="1"/>
        <v>4.9615152891937742E-2</v>
      </c>
      <c r="G46" s="40">
        <f t="shared" si="1"/>
        <v>0.10127889034709603</v>
      </c>
    </row>
    <row r="47" spans="1:7" x14ac:dyDescent="0.3">
      <c r="A47" s="27">
        <v>36677</v>
      </c>
      <c r="B47" s="85">
        <v>16709.2</v>
      </c>
      <c r="C47" s="86">
        <v>20170.448711366676</v>
      </c>
      <c r="D47" s="29">
        <f t="shared" si="2"/>
        <v>1.3599627783058788E-2</v>
      </c>
      <c r="E47" s="29">
        <f t="shared" si="2"/>
        <v>0.1047747595748274</v>
      </c>
      <c r="F47" s="30">
        <f t="shared" si="1"/>
        <v>1.3599627783058788E-2</v>
      </c>
      <c r="G47" s="40">
        <f t="shared" si="1"/>
        <v>0.1047747595748274</v>
      </c>
    </row>
    <row r="48" spans="1:7" x14ac:dyDescent="0.3">
      <c r="A48" s="27">
        <v>36707</v>
      </c>
      <c r="B48" s="85">
        <v>16424.16</v>
      </c>
      <c r="C48" s="86">
        <v>20667.727692781606</v>
      </c>
      <c r="D48" s="29">
        <f t="shared" si="2"/>
        <v>-0.10673450574193788</v>
      </c>
      <c r="E48" s="29">
        <f t="shared" si="2"/>
        <v>7.2491181704835039E-2</v>
      </c>
      <c r="F48" s="30">
        <f t="shared" si="1"/>
        <v>-0.10673450574193788</v>
      </c>
      <c r="G48" s="40">
        <f t="shared" si="1"/>
        <v>7.2491181704835039E-2</v>
      </c>
    </row>
    <row r="49" spans="1:7" x14ac:dyDescent="0.3">
      <c r="A49" s="27">
        <v>36738</v>
      </c>
      <c r="B49" s="85">
        <v>16156.25</v>
      </c>
      <c r="C49" s="86">
        <v>20344.593900811178</v>
      </c>
      <c r="D49" s="29">
        <f t="shared" si="2"/>
        <v>-7.3356604210782383E-2</v>
      </c>
      <c r="E49" s="29">
        <f t="shared" si="2"/>
        <v>8.9749089749089794E-2</v>
      </c>
      <c r="F49" s="30">
        <f t="shared" si="1"/>
        <v>-7.3356604210782383E-2</v>
      </c>
      <c r="G49" s="40">
        <f t="shared" si="1"/>
        <v>8.9749089749089794E-2</v>
      </c>
    </row>
    <row r="50" spans="1:7" x14ac:dyDescent="0.3">
      <c r="A50" s="27">
        <v>36769</v>
      </c>
      <c r="B50" s="85">
        <v>17439.669999999998</v>
      </c>
      <c r="C50" s="86">
        <v>21608.276003696486</v>
      </c>
      <c r="D50" s="29">
        <f t="shared" si="2"/>
        <v>1.4711264380923961E-2</v>
      </c>
      <c r="E50" s="29">
        <f t="shared" si="2"/>
        <v>0.16318905145396578</v>
      </c>
      <c r="F50" s="30">
        <f t="shared" si="1"/>
        <v>1.4711264380923961E-2</v>
      </c>
      <c r="G50" s="40">
        <f t="shared" si="1"/>
        <v>0.16318905145396578</v>
      </c>
    </row>
    <row r="51" spans="1:7" x14ac:dyDescent="0.3">
      <c r="A51" s="27">
        <v>36799</v>
      </c>
      <c r="B51" s="85">
        <v>16176.64</v>
      </c>
      <c r="C51" s="86">
        <v>20467.501796899076</v>
      </c>
      <c r="D51" s="29">
        <f t="shared" ref="D51:E66" si="3">B51/B39-1</f>
        <v>-6.9443805281226734E-2</v>
      </c>
      <c r="E51" s="29">
        <f t="shared" si="3"/>
        <v>0.13283776334259745</v>
      </c>
      <c r="F51" s="30">
        <f t="shared" si="1"/>
        <v>-6.9443805281226734E-2</v>
      </c>
      <c r="G51" s="40">
        <f t="shared" si="1"/>
        <v>0.13283776334259745</v>
      </c>
    </row>
    <row r="52" spans="1:7" x14ac:dyDescent="0.3">
      <c r="A52" s="27">
        <v>36830</v>
      </c>
      <c r="B52" s="85">
        <v>16091.57</v>
      </c>
      <c r="C52" s="86">
        <v>20380.942601909861</v>
      </c>
      <c r="D52" s="29">
        <f t="shared" si="3"/>
        <v>5.9645564935584261E-3</v>
      </c>
      <c r="E52" s="29">
        <f t="shared" si="3"/>
        <v>6.0910558328968856E-2</v>
      </c>
      <c r="F52" s="30">
        <f t="shared" si="1"/>
        <v>5.9645564935584261E-3</v>
      </c>
      <c r="G52" s="40">
        <f t="shared" si="1"/>
        <v>6.0910558328968856E-2</v>
      </c>
    </row>
    <row r="53" spans="1:7" x14ac:dyDescent="0.3">
      <c r="A53" s="27">
        <v>36860</v>
      </c>
      <c r="B53" s="85">
        <v>16279.72</v>
      </c>
      <c r="C53" s="86">
        <v>18774.206797412477</v>
      </c>
      <c r="D53" s="29">
        <f t="shared" si="3"/>
        <v>-3.6299801159419998E-2</v>
      </c>
      <c r="E53" s="29">
        <f t="shared" si="3"/>
        <v>-4.2195529526393272E-2</v>
      </c>
      <c r="F53" s="30">
        <f t="shared" si="1"/>
        <v>-3.6299801159419998E-2</v>
      </c>
      <c r="G53" s="40">
        <f t="shared" si="1"/>
        <v>-4.2195529526393272E-2</v>
      </c>
    </row>
    <row r="54" spans="1:7" x14ac:dyDescent="0.3">
      <c r="A54" s="27">
        <v>36891</v>
      </c>
      <c r="B54" s="85">
        <v>19034.12</v>
      </c>
      <c r="C54" s="86">
        <v>18866.105349625228</v>
      </c>
      <c r="D54" s="29">
        <f t="shared" si="3"/>
        <v>4.7038891028109209E-2</v>
      </c>
      <c r="E54" s="29">
        <f t="shared" si="3"/>
        <v>-9.1040862768377973E-2</v>
      </c>
      <c r="F54" s="30">
        <f t="shared" si="1"/>
        <v>4.7038891028109209E-2</v>
      </c>
      <c r="G54" s="40">
        <f t="shared" si="1"/>
        <v>-9.1040862768377973E-2</v>
      </c>
    </row>
    <row r="55" spans="1:7" x14ac:dyDescent="0.3">
      <c r="A55" s="27">
        <v>36922</v>
      </c>
      <c r="B55" s="85">
        <v>20435.39</v>
      </c>
      <c r="C55" s="86">
        <v>19535.373241605925</v>
      </c>
      <c r="D55" s="29">
        <f t="shared" si="3"/>
        <v>0.1272527386450828</v>
      </c>
      <c r="E55" s="29">
        <f t="shared" si="3"/>
        <v>-9.0059588299019611E-3</v>
      </c>
      <c r="F55" s="30">
        <f t="shared" si="1"/>
        <v>0.1272527386450828</v>
      </c>
      <c r="G55" s="40">
        <f t="shared" si="1"/>
        <v>-9.0059588299019611E-3</v>
      </c>
    </row>
    <row r="56" spans="1:7" x14ac:dyDescent="0.3">
      <c r="A56" s="27">
        <v>36950</v>
      </c>
      <c r="B56" s="85">
        <v>19528.87</v>
      </c>
      <c r="C56" s="86">
        <v>17754.184207824223</v>
      </c>
      <c r="D56" s="29">
        <f t="shared" si="3"/>
        <v>7.0133705956490822E-2</v>
      </c>
      <c r="E56" s="29">
        <f t="shared" si="3"/>
        <v>-8.1985664985399054E-2</v>
      </c>
      <c r="F56" s="30">
        <f t="shared" si="1"/>
        <v>7.0133705956490822E-2</v>
      </c>
      <c r="G56" s="40">
        <f t="shared" si="1"/>
        <v>-8.1985664985399054E-2</v>
      </c>
    </row>
    <row r="57" spans="1:7" x14ac:dyDescent="0.3">
      <c r="A57" s="27">
        <v>36981</v>
      </c>
      <c r="B57" s="85">
        <v>20685.57</v>
      </c>
      <c r="C57" s="86">
        <v>16629.428072697414</v>
      </c>
      <c r="D57" s="29">
        <f t="shared" si="3"/>
        <v>8.3098629160075932E-2</v>
      </c>
      <c r="E57" s="29">
        <f t="shared" si="3"/>
        <v>-0.21676596897125355</v>
      </c>
      <c r="F57" s="30">
        <f t="shared" si="1"/>
        <v>8.3098629160075932E-2</v>
      </c>
      <c r="G57" s="40">
        <f t="shared" si="1"/>
        <v>-0.21676596897125355</v>
      </c>
    </row>
    <row r="58" spans="1:7" x14ac:dyDescent="0.3">
      <c r="A58" s="27">
        <v>37011</v>
      </c>
      <c r="B58" s="85">
        <v>20283.560000000001</v>
      </c>
      <c r="C58" s="86">
        <v>17921.655200739311</v>
      </c>
      <c r="D58" s="29">
        <f t="shared" si="3"/>
        <v>0.12708610471170445</v>
      </c>
      <c r="E58" s="29">
        <f t="shared" si="3"/>
        <v>-0.12972002692528184</v>
      </c>
      <c r="F58" s="30">
        <f t="shared" si="1"/>
        <v>0.12708610471170445</v>
      </c>
      <c r="G58" s="40">
        <f t="shared" si="1"/>
        <v>-0.12972002692528184</v>
      </c>
    </row>
    <row r="59" spans="1:7" x14ac:dyDescent="0.3">
      <c r="A59" s="27">
        <v>37042</v>
      </c>
      <c r="B59" s="85">
        <v>20500.37</v>
      </c>
      <c r="C59" s="86">
        <v>18041.790738268832</v>
      </c>
      <c r="D59" s="29">
        <f t="shared" si="3"/>
        <v>0.22689117372465462</v>
      </c>
      <c r="E59" s="29">
        <f t="shared" si="3"/>
        <v>-0.10553349623294594</v>
      </c>
      <c r="F59" s="30">
        <f t="shared" si="1"/>
        <v>0.22689117372465462</v>
      </c>
      <c r="G59" s="40">
        <f t="shared" si="1"/>
        <v>-0.10553349623294594</v>
      </c>
    </row>
    <row r="60" spans="1:7" x14ac:dyDescent="0.3">
      <c r="A60" s="27">
        <v>37072</v>
      </c>
      <c r="B60" s="85">
        <v>20258.75</v>
      </c>
      <c r="C60" s="86">
        <v>17602.628606633141</v>
      </c>
      <c r="D60" s="29">
        <f t="shared" si="3"/>
        <v>0.23347251853367235</v>
      </c>
      <c r="E60" s="29">
        <f t="shared" si="3"/>
        <v>-0.14830363219943998</v>
      </c>
      <c r="F60" s="30">
        <f t="shared" si="1"/>
        <v>0.23347251853367235</v>
      </c>
      <c r="G60" s="40">
        <f t="shared" si="1"/>
        <v>-0.14830363219943998</v>
      </c>
    </row>
    <row r="61" spans="1:7" x14ac:dyDescent="0.3">
      <c r="A61" s="27">
        <v>37103</v>
      </c>
      <c r="B61" s="85">
        <v>19109.14</v>
      </c>
      <c r="C61" s="86">
        <v>17429.304856761493</v>
      </c>
      <c r="D61" s="29">
        <f t="shared" si="3"/>
        <v>0.18277075435203094</v>
      </c>
      <c r="E61" s="29">
        <f t="shared" si="3"/>
        <v>-0.14329551419227138</v>
      </c>
      <c r="F61" s="30">
        <f t="shared" si="1"/>
        <v>0.18277075435203094</v>
      </c>
      <c r="G61" s="40">
        <f t="shared" si="1"/>
        <v>-0.14329551419227138</v>
      </c>
    </row>
    <row r="62" spans="1:7" x14ac:dyDescent="0.3">
      <c r="A62" s="27">
        <v>37134</v>
      </c>
      <c r="B62" s="85">
        <v>19193.03</v>
      </c>
      <c r="C62" s="86">
        <v>16338.227744121592</v>
      </c>
      <c r="D62" s="29">
        <f t="shared" si="3"/>
        <v>0.10053859964093359</v>
      </c>
      <c r="E62" s="29">
        <f t="shared" si="3"/>
        <v>-0.24389026957418336</v>
      </c>
      <c r="F62" s="30">
        <f t="shared" si="1"/>
        <v>0.10053859964093359</v>
      </c>
      <c r="G62" s="40">
        <f t="shared" si="1"/>
        <v>-0.24389026957418336</v>
      </c>
    </row>
    <row r="63" spans="1:7" x14ac:dyDescent="0.3">
      <c r="A63" s="27">
        <v>37164</v>
      </c>
      <c r="B63" s="85">
        <v>16959.39</v>
      </c>
      <c r="C63" s="86">
        <v>15018.893110175599</v>
      </c>
      <c r="D63" s="29">
        <f t="shared" si="3"/>
        <v>4.8387675067257385E-2</v>
      </c>
      <c r="E63" s="29">
        <f t="shared" si="3"/>
        <v>-0.26620780302308156</v>
      </c>
      <c r="F63" s="30">
        <f t="shared" si="1"/>
        <v>4.8387675067257385E-2</v>
      </c>
      <c r="G63" s="40">
        <f t="shared" si="1"/>
        <v>-0.26620780302308156</v>
      </c>
    </row>
    <row r="64" spans="1:7" x14ac:dyDescent="0.3">
      <c r="A64" s="27">
        <v>37195</v>
      </c>
      <c r="B64" s="85">
        <v>18835.919999999998</v>
      </c>
      <c r="C64" s="86">
        <v>15305.267481260924</v>
      </c>
      <c r="D64" s="29">
        <f t="shared" si="3"/>
        <v>0.17054581995417473</v>
      </c>
      <c r="E64" s="29">
        <f t="shared" si="3"/>
        <v>-0.24904025391707374</v>
      </c>
      <c r="F64" s="30">
        <f t="shared" si="1"/>
        <v>0.17054581995417473</v>
      </c>
      <c r="G64" s="40">
        <f t="shared" si="1"/>
        <v>-0.24904025391707374</v>
      </c>
    </row>
    <row r="65" spans="1:7" x14ac:dyDescent="0.3">
      <c r="A65" s="27">
        <v>37225</v>
      </c>
      <c r="B65" s="85">
        <v>18702.7</v>
      </c>
      <c r="C65" s="86">
        <v>16479.309990758818</v>
      </c>
      <c r="D65" s="29">
        <f t="shared" si="3"/>
        <v>0.14883425513460935</v>
      </c>
      <c r="E65" s="29">
        <f t="shared" si="3"/>
        <v>-0.12223668522549502</v>
      </c>
      <c r="F65" s="30">
        <f t="shared" si="1"/>
        <v>0.14883425513460935</v>
      </c>
      <c r="G65" s="40">
        <f t="shared" si="1"/>
        <v>-0.12223668522549502</v>
      </c>
    </row>
    <row r="66" spans="1:7" x14ac:dyDescent="0.3">
      <c r="A66" s="27">
        <v>37256</v>
      </c>
      <c r="B66" s="85">
        <v>19659.73</v>
      </c>
      <c r="C66" s="86">
        <v>16623.677995687456</v>
      </c>
      <c r="D66" s="29">
        <f t="shared" si="3"/>
        <v>3.2867818422916306E-2</v>
      </c>
      <c r="E66" s="29">
        <f t="shared" si="3"/>
        <v>-0.11886010983089934</v>
      </c>
      <c r="F66" s="30">
        <f t="shared" si="1"/>
        <v>3.2867818422916306E-2</v>
      </c>
      <c r="G66" s="40">
        <f t="shared" si="1"/>
        <v>-0.11886010983089934</v>
      </c>
    </row>
    <row r="67" spans="1:7" x14ac:dyDescent="0.3">
      <c r="A67" s="27">
        <v>37287</v>
      </c>
      <c r="B67" s="85">
        <v>20209.13</v>
      </c>
      <c r="C67" s="86">
        <v>16381.045281856466</v>
      </c>
      <c r="D67" s="29">
        <f t="shared" ref="D67:E82" si="4">B67/B55-1</f>
        <v>-1.1071968775736574E-2</v>
      </c>
      <c r="E67" s="29">
        <f t="shared" si="4"/>
        <v>-0.16146750413918143</v>
      </c>
      <c r="F67" s="30">
        <f t="shared" si="1"/>
        <v>-1.1071968775736574E-2</v>
      </c>
      <c r="G67" s="40">
        <f t="shared" si="1"/>
        <v>-0.16146750413918143</v>
      </c>
    </row>
    <row r="68" spans="1:7" x14ac:dyDescent="0.3">
      <c r="A68" s="27">
        <v>37315</v>
      </c>
      <c r="B68" s="85">
        <v>18469.95</v>
      </c>
      <c r="C68" s="86">
        <v>16065.201766095093</v>
      </c>
      <c r="D68" s="29">
        <f t="shared" si="4"/>
        <v>-5.4223311435838251E-2</v>
      </c>
      <c r="E68" s="29">
        <f t="shared" si="4"/>
        <v>-9.5131515025331237E-2</v>
      </c>
      <c r="F68" s="30">
        <f t="shared" si="1"/>
        <v>-5.4223311435838251E-2</v>
      </c>
      <c r="G68" s="40">
        <f t="shared" si="1"/>
        <v>-9.5131515025331237E-2</v>
      </c>
    </row>
    <row r="69" spans="1:7" x14ac:dyDescent="0.3">
      <c r="A69" s="27">
        <v>37346</v>
      </c>
      <c r="B69" s="85">
        <v>19152.86</v>
      </c>
      <c r="C69" s="86">
        <v>16669.370571927317</v>
      </c>
      <c r="D69" s="29">
        <f t="shared" si="4"/>
        <v>-7.409561351222127E-2</v>
      </c>
      <c r="E69" s="29">
        <f t="shared" si="4"/>
        <v>2.4019165936008946E-3</v>
      </c>
      <c r="F69" s="30">
        <f t="shared" si="1"/>
        <v>-7.409561351222127E-2</v>
      </c>
      <c r="G69" s="40">
        <f t="shared" si="1"/>
        <v>2.4019165936008946E-3</v>
      </c>
    </row>
    <row r="70" spans="1:7" x14ac:dyDescent="0.3">
      <c r="A70" s="27">
        <v>37376</v>
      </c>
      <c r="B70" s="85">
        <v>18542.310000000001</v>
      </c>
      <c r="C70" s="86">
        <v>15658.691857480248</v>
      </c>
      <c r="D70" s="29">
        <f t="shared" si="4"/>
        <v>-8.5845384143611869E-2</v>
      </c>
      <c r="E70" s="29">
        <f t="shared" si="4"/>
        <v>-0.12626977351766655</v>
      </c>
      <c r="F70" s="30">
        <f t="shared" si="1"/>
        <v>-8.5845384143611869E-2</v>
      </c>
      <c r="G70" s="40">
        <f t="shared" si="1"/>
        <v>-0.12626977351766655</v>
      </c>
    </row>
    <row r="71" spans="1:7" x14ac:dyDescent="0.3">
      <c r="A71" s="27">
        <v>37407</v>
      </c>
      <c r="B71" s="85">
        <v>19746.86</v>
      </c>
      <c r="C71" s="86">
        <v>15543.382277441229</v>
      </c>
      <c r="D71" s="29">
        <f t="shared" si="4"/>
        <v>-3.6755921966286409E-2</v>
      </c>
      <c r="E71" s="29">
        <f t="shared" si="4"/>
        <v>-0.138478962375291</v>
      </c>
      <c r="F71" s="30">
        <f t="shared" si="1"/>
        <v>-3.6755921966286409E-2</v>
      </c>
      <c r="G71" s="40">
        <f t="shared" si="1"/>
        <v>-0.138478962375291</v>
      </c>
    </row>
    <row r="72" spans="1:7" x14ac:dyDescent="0.3">
      <c r="A72" s="27">
        <v>37437</v>
      </c>
      <c r="B72" s="85">
        <v>21744.2</v>
      </c>
      <c r="C72" s="86">
        <v>14436.184413184117</v>
      </c>
      <c r="D72" s="29">
        <f t="shared" si="4"/>
        <v>7.3323872400814505E-2</v>
      </c>
      <c r="E72" s="29">
        <f t="shared" si="4"/>
        <v>-0.17988473563862062</v>
      </c>
      <c r="F72" s="30">
        <f t="shared" si="1"/>
        <v>7.3323872400814505E-2</v>
      </c>
      <c r="G72" s="40">
        <f t="shared" si="1"/>
        <v>-0.17988473563862062</v>
      </c>
    </row>
    <row r="73" spans="1:7" x14ac:dyDescent="0.3">
      <c r="A73" s="27">
        <v>37468</v>
      </c>
      <c r="B73" s="85">
        <v>21678.92</v>
      </c>
      <c r="C73" s="86">
        <v>13310.812198377667</v>
      </c>
      <c r="D73" s="29">
        <f t="shared" si="4"/>
        <v>0.13447910267024055</v>
      </c>
      <c r="E73" s="29">
        <f t="shared" si="4"/>
        <v>-0.23629701197096831</v>
      </c>
      <c r="F73" s="30">
        <f t="shared" si="1"/>
        <v>0.13447910267024055</v>
      </c>
      <c r="G73" s="40">
        <f t="shared" si="1"/>
        <v>-0.23629701197096831</v>
      </c>
    </row>
    <row r="74" spans="1:7" x14ac:dyDescent="0.3">
      <c r="A74" s="27">
        <v>37499</v>
      </c>
      <c r="B74" s="85">
        <v>22030.13</v>
      </c>
      <c r="C74" s="86">
        <v>13398.295512886343</v>
      </c>
      <c r="D74" s="29">
        <f t="shared" si="4"/>
        <v>0.14781928648056097</v>
      </c>
      <c r="E74" s="29">
        <f t="shared" si="4"/>
        <v>-0.17994192988851077</v>
      </c>
      <c r="F74" s="30">
        <f t="shared" si="1"/>
        <v>0.14781928648056097</v>
      </c>
      <c r="G74" s="40">
        <f t="shared" si="1"/>
        <v>-0.17994192988851077</v>
      </c>
    </row>
    <row r="75" spans="1:7" x14ac:dyDescent="0.3">
      <c r="A75" s="27">
        <v>37529</v>
      </c>
      <c r="B75" s="85">
        <v>22384.880000000001</v>
      </c>
      <c r="C75" s="86">
        <v>11942.088510113985</v>
      </c>
      <c r="D75" s="29">
        <f t="shared" si="4"/>
        <v>0.31991068074972051</v>
      </c>
      <c r="E75" s="29">
        <f t="shared" si="4"/>
        <v>-0.20486227430282578</v>
      </c>
      <c r="F75" s="30">
        <f t="shared" si="1"/>
        <v>0.31991068074972051</v>
      </c>
      <c r="G75" s="40">
        <f t="shared" si="1"/>
        <v>-0.20486227430282578</v>
      </c>
    </row>
    <row r="76" spans="1:7" x14ac:dyDescent="0.3">
      <c r="A76" s="27">
        <v>37560</v>
      </c>
      <c r="B76" s="85">
        <v>21371.439999999999</v>
      </c>
      <c r="C76" s="86">
        <v>12993.223123523989</v>
      </c>
      <c r="D76" s="29">
        <f t="shared" si="4"/>
        <v>0.13461089238009083</v>
      </c>
      <c r="E76" s="29">
        <f t="shared" si="4"/>
        <v>-0.1510620027103543</v>
      </c>
      <c r="F76" s="30">
        <f t="shared" si="1"/>
        <v>0.13461089238009083</v>
      </c>
      <c r="G76" s="40">
        <f t="shared" si="1"/>
        <v>-0.1510620027103543</v>
      </c>
    </row>
    <row r="77" spans="1:7" x14ac:dyDescent="0.3">
      <c r="A77" s="27">
        <v>37590</v>
      </c>
      <c r="B77" s="85">
        <v>21792.35</v>
      </c>
      <c r="C77" s="86">
        <v>13757.983365848666</v>
      </c>
      <c r="D77" s="29">
        <f t="shared" si="4"/>
        <v>0.16519807300550182</v>
      </c>
      <c r="E77" s="29">
        <f t="shared" si="4"/>
        <v>-0.16513595693243244</v>
      </c>
      <c r="F77" s="30">
        <f t="shared" si="1"/>
        <v>0.16519807300550182</v>
      </c>
      <c r="G77" s="40">
        <f t="shared" si="1"/>
        <v>-0.16513595693243244</v>
      </c>
    </row>
    <row r="78" spans="1:7" x14ac:dyDescent="0.3">
      <c r="A78" s="27">
        <v>37621</v>
      </c>
      <c r="B78" s="85">
        <v>22380.74</v>
      </c>
      <c r="C78" s="86">
        <v>12949.789506109471</v>
      </c>
      <c r="D78" s="29">
        <f t="shared" si="4"/>
        <v>0.13840525785450786</v>
      </c>
      <c r="E78" s="29">
        <f t="shared" si="4"/>
        <v>-0.22100334778687791</v>
      </c>
      <c r="F78" s="30">
        <f t="shared" si="1"/>
        <v>0.13840525785450786</v>
      </c>
      <c r="G78" s="40">
        <f t="shared" si="1"/>
        <v>-0.22100334778687791</v>
      </c>
    </row>
    <row r="79" spans="1:7" x14ac:dyDescent="0.3">
      <c r="A79" s="27">
        <v>37652</v>
      </c>
      <c r="B79" s="85">
        <v>22860.14</v>
      </c>
      <c r="C79" s="86">
        <v>12610.534962521835</v>
      </c>
      <c r="D79" s="29">
        <f t="shared" si="4"/>
        <v>0.1311788285789639</v>
      </c>
      <c r="E79" s="29">
        <f t="shared" si="4"/>
        <v>-0.23017519666530817</v>
      </c>
      <c r="F79" s="30">
        <f t="shared" si="1"/>
        <v>0.1311788285789639</v>
      </c>
      <c r="G79" s="40">
        <f t="shared" si="1"/>
        <v>-0.23017519666530817</v>
      </c>
    </row>
    <row r="80" spans="1:7" x14ac:dyDescent="0.3">
      <c r="A80" s="27">
        <v>37680</v>
      </c>
      <c r="B80" s="85">
        <v>24090.68</v>
      </c>
      <c r="C80" s="86">
        <v>12421.295820926187</v>
      </c>
      <c r="D80" s="29">
        <f t="shared" si="4"/>
        <v>0.30431755364795254</v>
      </c>
      <c r="E80" s="29">
        <f t="shared" si="4"/>
        <v>-0.22681980582772454</v>
      </c>
      <c r="F80" s="30">
        <f t="shared" si="1"/>
        <v>0.30431755364795254</v>
      </c>
      <c r="G80" s="40">
        <f t="shared" si="1"/>
        <v>-0.22681980582772454</v>
      </c>
    </row>
    <row r="81" spans="1:7" x14ac:dyDescent="0.3">
      <c r="A81" s="27">
        <v>37711</v>
      </c>
      <c r="B81" s="85">
        <v>22118.45</v>
      </c>
      <c r="C81" s="86">
        <v>12541.94475818874</v>
      </c>
      <c r="D81" s="29">
        <f t="shared" si="4"/>
        <v>0.15483797197911953</v>
      </c>
      <c r="E81" s="29">
        <f t="shared" si="4"/>
        <v>-0.24760537873514699</v>
      </c>
      <c r="F81" s="30">
        <f t="shared" si="1"/>
        <v>0.15483797197911953</v>
      </c>
      <c r="G81" s="40">
        <f t="shared" si="1"/>
        <v>-0.24760537873514699</v>
      </c>
    </row>
    <row r="82" spans="1:7" x14ac:dyDescent="0.3">
      <c r="A82" s="27">
        <v>37741</v>
      </c>
      <c r="B82" s="85">
        <v>23372.32</v>
      </c>
      <c r="C82" s="86">
        <v>13575.00770099601</v>
      </c>
      <c r="D82" s="29">
        <f t="shared" si="4"/>
        <v>0.26048588336620404</v>
      </c>
      <c r="E82" s="29">
        <f t="shared" si="4"/>
        <v>-0.13306885245901623</v>
      </c>
      <c r="F82" s="30">
        <f t="shared" si="1"/>
        <v>0.26048588336620404</v>
      </c>
      <c r="G82" s="40">
        <f t="shared" si="1"/>
        <v>-0.13306885245901623</v>
      </c>
    </row>
    <row r="83" spans="1:7" x14ac:dyDescent="0.3">
      <c r="A83" s="27">
        <v>37772</v>
      </c>
      <c r="B83" s="85">
        <v>26433.32</v>
      </c>
      <c r="C83" s="86">
        <v>14290.173529109781</v>
      </c>
      <c r="D83" s="29">
        <f t="shared" ref="D83:E98" si="5">B83/B71-1</f>
        <v>0.33860877121729738</v>
      </c>
      <c r="E83" s="29">
        <f t="shared" si="5"/>
        <v>-8.0626515256610687E-2</v>
      </c>
      <c r="F83" s="30">
        <f t="shared" ref="F83:G146" si="6">D83</f>
        <v>0.33860877121729738</v>
      </c>
      <c r="G83" s="40">
        <f t="shared" si="6"/>
        <v>-8.0626515256610687E-2</v>
      </c>
    </row>
    <row r="84" spans="1:7" x14ac:dyDescent="0.3">
      <c r="A84" s="27">
        <v>37802</v>
      </c>
      <c r="B84" s="85">
        <v>25815.09</v>
      </c>
      <c r="C84" s="86">
        <v>14472.533114282796</v>
      </c>
      <c r="D84" s="29">
        <f t="shared" si="5"/>
        <v>0.18721728093008716</v>
      </c>
      <c r="E84" s="29">
        <f t="shared" si="5"/>
        <v>2.5178883878405056E-3</v>
      </c>
      <c r="F84" s="30">
        <f t="shared" si="6"/>
        <v>0.18721728093008716</v>
      </c>
      <c r="G84" s="40">
        <f t="shared" si="6"/>
        <v>2.5178883878405056E-3</v>
      </c>
    </row>
    <row r="85" spans="1:7" x14ac:dyDescent="0.3">
      <c r="A85" s="27">
        <v>37833</v>
      </c>
      <c r="B85" s="85">
        <v>27306.75</v>
      </c>
      <c r="C85" s="86">
        <v>14727.692781599768</v>
      </c>
      <c r="D85" s="29">
        <f t="shared" si="5"/>
        <v>0.25959918667535109</v>
      </c>
      <c r="E85" s="29">
        <f t="shared" si="5"/>
        <v>0.10644583982597178</v>
      </c>
      <c r="F85" s="30">
        <f t="shared" si="6"/>
        <v>0.25959918667535109</v>
      </c>
      <c r="G85" s="40">
        <f t="shared" si="6"/>
        <v>0.10644583982597178</v>
      </c>
    </row>
    <row r="86" spans="1:7" x14ac:dyDescent="0.3">
      <c r="A86" s="27">
        <v>37864</v>
      </c>
      <c r="B86" s="85">
        <v>28641.56</v>
      </c>
      <c r="C86" s="86">
        <v>15014.888592257945</v>
      </c>
      <c r="D86" s="29">
        <f t="shared" si="5"/>
        <v>0.30010853317706254</v>
      </c>
      <c r="E86" s="29">
        <f t="shared" si="5"/>
        <v>0.12065662216636275</v>
      </c>
      <c r="F86" s="30">
        <f t="shared" si="6"/>
        <v>0.30010853317706254</v>
      </c>
      <c r="G86" s="40">
        <f t="shared" si="6"/>
        <v>0.12065662216636275</v>
      </c>
    </row>
    <row r="87" spans="1:7" x14ac:dyDescent="0.3">
      <c r="A87" s="27">
        <v>37894</v>
      </c>
      <c r="B87" s="85">
        <v>27898.39</v>
      </c>
      <c r="C87" s="86">
        <v>14855.426635178163</v>
      </c>
      <c r="D87" s="29">
        <f t="shared" si="5"/>
        <v>0.246305095224991</v>
      </c>
      <c r="E87" s="29">
        <f t="shared" si="5"/>
        <v>0.2439554959416701</v>
      </c>
      <c r="F87" s="30">
        <f t="shared" si="6"/>
        <v>0.246305095224991</v>
      </c>
      <c r="G87" s="40">
        <f t="shared" si="6"/>
        <v>0.2439554959416701</v>
      </c>
    </row>
    <row r="88" spans="1:7" x14ac:dyDescent="0.3">
      <c r="A88" s="27">
        <v>37925</v>
      </c>
      <c r="B88" s="85">
        <v>27233.5</v>
      </c>
      <c r="C88" s="86">
        <v>15695.861998151775</v>
      </c>
      <c r="D88" s="29">
        <f t="shared" si="5"/>
        <v>0.27429410465555915</v>
      </c>
      <c r="E88" s="29">
        <f t="shared" si="5"/>
        <v>0.20800373001635819</v>
      </c>
      <c r="F88" s="30">
        <f t="shared" si="6"/>
        <v>0.27429410465555915</v>
      </c>
      <c r="G88" s="40">
        <f t="shared" si="6"/>
        <v>0.20800373001635819</v>
      </c>
    </row>
    <row r="89" spans="1:7" x14ac:dyDescent="0.3">
      <c r="A89" s="27">
        <v>37955</v>
      </c>
      <c r="B89" s="85">
        <v>26981.83</v>
      </c>
      <c r="C89" s="86">
        <v>15833.966526337423</v>
      </c>
      <c r="D89" s="29">
        <f t="shared" si="5"/>
        <v>0.23813310634236351</v>
      </c>
      <c r="E89" s="29">
        <f t="shared" si="5"/>
        <v>0.15089298375239735</v>
      </c>
      <c r="F89" s="30">
        <f t="shared" si="6"/>
        <v>0.23813310634236351</v>
      </c>
      <c r="G89" s="40">
        <f t="shared" si="6"/>
        <v>0.15089298375239735</v>
      </c>
    </row>
    <row r="90" spans="1:7" x14ac:dyDescent="0.3">
      <c r="A90" s="27">
        <v>37986</v>
      </c>
      <c r="B90" s="85">
        <v>28350.02</v>
      </c>
      <c r="C90" s="86">
        <v>16664.339254543604</v>
      </c>
      <c r="D90" s="29">
        <f t="shared" si="5"/>
        <v>0.26671504159379888</v>
      </c>
      <c r="E90" s="29">
        <f t="shared" si="5"/>
        <v>0.28684248085126596</v>
      </c>
      <c r="F90" s="30">
        <f t="shared" si="6"/>
        <v>0.26671504159379888</v>
      </c>
      <c r="G90" s="40">
        <f t="shared" si="6"/>
        <v>0.28684248085126596</v>
      </c>
    </row>
    <row r="91" spans="1:7" x14ac:dyDescent="0.3">
      <c r="A91" s="27">
        <v>38017</v>
      </c>
      <c r="B91" s="85">
        <v>28527.84</v>
      </c>
      <c r="C91" s="86">
        <v>16970.222815484154</v>
      </c>
      <c r="D91" s="29">
        <f t="shared" si="5"/>
        <v>0.24792936526198006</v>
      </c>
      <c r="E91" s="29">
        <f t="shared" si="5"/>
        <v>0.3457179148956957</v>
      </c>
      <c r="F91" s="30">
        <f t="shared" si="6"/>
        <v>0.24792936526198006</v>
      </c>
      <c r="G91" s="40">
        <f t="shared" si="6"/>
        <v>0.3457179148956957</v>
      </c>
    </row>
    <row r="92" spans="1:7" x14ac:dyDescent="0.3">
      <c r="A92" s="27">
        <v>38046</v>
      </c>
      <c r="B92" s="85">
        <v>29959.83</v>
      </c>
      <c r="C92" s="86">
        <v>17206.078652839118</v>
      </c>
      <c r="D92" s="29">
        <f t="shared" si="5"/>
        <v>0.24362741109840003</v>
      </c>
      <c r="E92" s="29">
        <f t="shared" si="5"/>
        <v>0.38520802506385809</v>
      </c>
      <c r="F92" s="30">
        <f t="shared" si="6"/>
        <v>0.24362741109840003</v>
      </c>
      <c r="G92" s="40">
        <f t="shared" si="6"/>
        <v>0.38520802506385809</v>
      </c>
    </row>
    <row r="93" spans="1:7" x14ac:dyDescent="0.3">
      <c r="A93" s="27">
        <v>38077</v>
      </c>
      <c r="B93" s="85">
        <v>29516.47</v>
      </c>
      <c r="C93" s="86">
        <v>16946.503747818067</v>
      </c>
      <c r="D93" s="29">
        <f t="shared" si="5"/>
        <v>0.33447280437824523</v>
      </c>
      <c r="E93" s="29">
        <f t="shared" si="5"/>
        <v>0.35118628526517415</v>
      </c>
      <c r="F93" s="30">
        <f t="shared" si="6"/>
        <v>0.33447280437824523</v>
      </c>
      <c r="G93" s="40">
        <f t="shared" si="6"/>
        <v>0.35118628526517415</v>
      </c>
    </row>
    <row r="94" spans="1:7" x14ac:dyDescent="0.3">
      <c r="A94" s="27">
        <v>38107</v>
      </c>
      <c r="B94" s="85">
        <v>27011.08</v>
      </c>
      <c r="C94" s="86">
        <v>16680.460006160811</v>
      </c>
      <c r="D94" s="29">
        <f t="shared" si="5"/>
        <v>0.15568672686322982</v>
      </c>
      <c r="E94" s="29">
        <f t="shared" si="5"/>
        <v>0.22876247097354874</v>
      </c>
      <c r="F94" s="30">
        <f t="shared" si="6"/>
        <v>0.15568672686322982</v>
      </c>
      <c r="G94" s="40">
        <f t="shared" si="6"/>
        <v>0.22876247097354874</v>
      </c>
    </row>
    <row r="95" spans="1:7" x14ac:dyDescent="0.3">
      <c r="A95" s="27">
        <v>38138</v>
      </c>
      <c r="B95" s="85">
        <v>26382.51</v>
      </c>
      <c r="C95" s="86">
        <v>16909.333607146538</v>
      </c>
      <c r="D95" s="29">
        <f t="shared" si="5"/>
        <v>-1.9221951688248584E-3</v>
      </c>
      <c r="E95" s="29">
        <f t="shared" si="5"/>
        <v>0.18328399390682004</v>
      </c>
      <c r="F95" s="30">
        <f t="shared" si="6"/>
        <v>-1.9221951688248584E-3</v>
      </c>
      <c r="G95" s="40">
        <f t="shared" si="6"/>
        <v>0.18328399390682004</v>
      </c>
    </row>
    <row r="96" spans="1:7" x14ac:dyDescent="0.3">
      <c r="A96" s="27">
        <v>38168</v>
      </c>
      <c r="B96" s="85">
        <v>25763.11</v>
      </c>
      <c r="C96" s="86">
        <v>17238.217476126927</v>
      </c>
      <c r="D96" s="29">
        <f t="shared" si="5"/>
        <v>-2.0135509889758207E-3</v>
      </c>
      <c r="E96" s="29">
        <f t="shared" si="5"/>
        <v>0.19109884496410001</v>
      </c>
      <c r="F96" s="30">
        <f t="shared" si="6"/>
        <v>-2.0135509889758207E-3</v>
      </c>
      <c r="G96" s="40">
        <f t="shared" si="6"/>
        <v>0.19109884496410001</v>
      </c>
    </row>
    <row r="97" spans="1:7" x14ac:dyDescent="0.3">
      <c r="A97" s="27">
        <v>38199</v>
      </c>
      <c r="B97" s="85">
        <v>24079.46</v>
      </c>
      <c r="C97" s="86">
        <v>16667.625012835008</v>
      </c>
      <c r="D97" s="29">
        <f t="shared" si="5"/>
        <v>-0.1181865289717744</v>
      </c>
      <c r="E97" s="29">
        <f t="shared" si="5"/>
        <v>0.13172003653273645</v>
      </c>
      <c r="F97" s="30">
        <f t="shared" si="6"/>
        <v>-0.1181865289717744</v>
      </c>
      <c r="G97" s="40">
        <f t="shared" si="6"/>
        <v>0.13172003653273645</v>
      </c>
    </row>
    <row r="98" spans="1:7" x14ac:dyDescent="0.3">
      <c r="A98" s="27">
        <v>38230</v>
      </c>
      <c r="B98" s="85">
        <v>23335.99</v>
      </c>
      <c r="C98" s="86">
        <v>16735.085737755431</v>
      </c>
      <c r="D98" s="29">
        <f t="shared" si="5"/>
        <v>-0.18524025925962129</v>
      </c>
      <c r="E98" s="29">
        <f t="shared" si="5"/>
        <v>0.11456609450865085</v>
      </c>
      <c r="F98" s="30">
        <f t="shared" si="6"/>
        <v>-0.18524025925962129</v>
      </c>
      <c r="G98" s="40">
        <f t="shared" si="6"/>
        <v>0.11456609450865085</v>
      </c>
    </row>
    <row r="99" spans="1:7" x14ac:dyDescent="0.3">
      <c r="A99" s="27">
        <v>38260</v>
      </c>
      <c r="B99" s="85">
        <v>24209.13</v>
      </c>
      <c r="C99" s="86">
        <v>16916.315843515775</v>
      </c>
      <c r="D99" s="29">
        <f t="shared" ref="D99:E114" si="7">B99/B87-1</f>
        <v>-0.13223917222463366</v>
      </c>
      <c r="E99" s="29">
        <f t="shared" si="7"/>
        <v>0.13872972207054324</v>
      </c>
      <c r="F99" s="30">
        <f t="shared" si="6"/>
        <v>-0.13223917222463366</v>
      </c>
      <c r="G99" s="40">
        <f t="shared" si="6"/>
        <v>0.13872972207054324</v>
      </c>
    </row>
    <row r="100" spans="1:7" x14ac:dyDescent="0.3">
      <c r="A100" s="27">
        <v>38291</v>
      </c>
      <c r="B100" s="85">
        <v>26253.73</v>
      </c>
      <c r="C100" s="86">
        <v>17174.761269124156</v>
      </c>
      <c r="D100" s="29">
        <f t="shared" si="7"/>
        <v>-3.5976646409752733E-2</v>
      </c>
      <c r="E100" s="29">
        <f t="shared" si="7"/>
        <v>9.422223966715082E-2</v>
      </c>
      <c r="F100" s="30">
        <f t="shared" si="6"/>
        <v>-3.5976646409752733E-2</v>
      </c>
      <c r="G100" s="40">
        <f t="shared" si="6"/>
        <v>9.422223966715082E-2</v>
      </c>
    </row>
    <row r="101" spans="1:7" x14ac:dyDescent="0.3">
      <c r="A101" s="27">
        <v>38321</v>
      </c>
      <c r="B101" s="85">
        <v>29246.49</v>
      </c>
      <c r="C101" s="86">
        <v>17869.699147756455</v>
      </c>
      <c r="D101" s="29">
        <f t="shared" si="7"/>
        <v>8.3932779948580283E-2</v>
      </c>
      <c r="E101" s="29">
        <f t="shared" si="7"/>
        <v>0.12856744505761686</v>
      </c>
      <c r="F101" s="30">
        <f t="shared" si="6"/>
        <v>8.3932779948580283E-2</v>
      </c>
      <c r="G101" s="40">
        <f t="shared" si="6"/>
        <v>0.12856744505761686</v>
      </c>
    </row>
    <row r="102" spans="1:7" x14ac:dyDescent="0.3">
      <c r="A102" s="27">
        <v>38352</v>
      </c>
      <c r="B102" s="85">
        <v>30495.35</v>
      </c>
      <c r="C102" s="86">
        <v>18477.76979155972</v>
      </c>
      <c r="D102" s="29">
        <f t="shared" si="7"/>
        <v>7.5672962488209761E-2</v>
      </c>
      <c r="E102" s="29">
        <f t="shared" si="7"/>
        <v>0.10882102850382602</v>
      </c>
      <c r="F102" s="30">
        <f t="shared" si="6"/>
        <v>7.5672962488209761E-2</v>
      </c>
      <c r="G102" s="40">
        <f t="shared" si="6"/>
        <v>0.10882102850382602</v>
      </c>
    </row>
    <row r="103" spans="1:7" x14ac:dyDescent="0.3">
      <c r="A103" s="27">
        <v>38383</v>
      </c>
      <c r="B103" s="85">
        <v>28874.61</v>
      </c>
      <c r="C103" s="86">
        <v>18027.312865797321</v>
      </c>
      <c r="D103" s="29">
        <f t="shared" si="7"/>
        <v>1.215549442229058E-2</v>
      </c>
      <c r="E103" s="29">
        <f t="shared" si="7"/>
        <v>6.2290876307684373E-2</v>
      </c>
      <c r="F103" s="30">
        <f t="shared" si="6"/>
        <v>1.215549442229058E-2</v>
      </c>
      <c r="G103" s="40">
        <f t="shared" si="6"/>
        <v>6.2290876307684373E-2</v>
      </c>
    </row>
    <row r="104" spans="1:7" x14ac:dyDescent="0.3">
      <c r="A104" s="27">
        <v>38411</v>
      </c>
      <c r="B104" s="85">
        <v>29168.22</v>
      </c>
      <c r="C104" s="86">
        <v>18406.715268508073</v>
      </c>
      <c r="D104" s="29">
        <f t="shared" si="7"/>
        <v>-2.6422379566239163E-2</v>
      </c>
      <c r="E104" s="29">
        <f t="shared" si="7"/>
        <v>6.9779793519125999E-2</v>
      </c>
      <c r="F104" s="30">
        <f t="shared" si="6"/>
        <v>-2.6422379566239163E-2</v>
      </c>
      <c r="G104" s="40">
        <f t="shared" si="6"/>
        <v>6.9779793519125999E-2</v>
      </c>
    </row>
    <row r="105" spans="1:7" x14ac:dyDescent="0.3">
      <c r="A105" s="27">
        <v>38442</v>
      </c>
      <c r="B105" s="85">
        <v>28023.040000000001</v>
      </c>
      <c r="C105" s="86">
        <v>18080.809117979272</v>
      </c>
      <c r="D105" s="29">
        <f t="shared" si="7"/>
        <v>-5.0596497480898006E-2</v>
      </c>
      <c r="E105" s="29">
        <f t="shared" si="7"/>
        <v>6.6934477284569693E-2</v>
      </c>
      <c r="F105" s="30">
        <f t="shared" si="6"/>
        <v>-5.0596497480898006E-2</v>
      </c>
      <c r="G105" s="40">
        <f t="shared" si="6"/>
        <v>6.6934477284569693E-2</v>
      </c>
    </row>
    <row r="106" spans="1:7" x14ac:dyDescent="0.3">
      <c r="A106" s="27">
        <v>38472</v>
      </c>
      <c r="B106" s="85">
        <v>25943.29</v>
      </c>
      <c r="C106" s="86">
        <v>17737.858096313801</v>
      </c>
      <c r="D106" s="29">
        <f t="shared" si="7"/>
        <v>-3.953155519882956E-2</v>
      </c>
      <c r="E106" s="29">
        <f t="shared" si="7"/>
        <v>6.3391422644366369E-2</v>
      </c>
      <c r="F106" s="30">
        <f t="shared" si="6"/>
        <v>-3.953155519882956E-2</v>
      </c>
      <c r="G106" s="40">
        <f t="shared" si="6"/>
        <v>6.3391422644366369E-2</v>
      </c>
    </row>
    <row r="107" spans="1:7" x14ac:dyDescent="0.3">
      <c r="A107" s="27">
        <v>38503</v>
      </c>
      <c r="B107" s="85">
        <v>28104.86</v>
      </c>
      <c r="C107" s="86">
        <v>18302.289762809334</v>
      </c>
      <c r="D107" s="29">
        <f t="shared" si="7"/>
        <v>6.5283780807815495E-2</v>
      </c>
      <c r="E107" s="29">
        <f t="shared" si="7"/>
        <v>8.2377945105659212E-2</v>
      </c>
      <c r="F107" s="30">
        <f t="shared" si="6"/>
        <v>6.5283780807815495E-2</v>
      </c>
      <c r="G107" s="40">
        <f t="shared" si="6"/>
        <v>8.2377945105659212E-2</v>
      </c>
    </row>
    <row r="108" spans="1:7" x14ac:dyDescent="0.3">
      <c r="A108" s="27">
        <v>38533</v>
      </c>
      <c r="B108" s="85">
        <v>29722.05</v>
      </c>
      <c r="C108" s="86">
        <v>18328.26778930076</v>
      </c>
      <c r="D108" s="29">
        <f t="shared" si="7"/>
        <v>0.15366700681711176</v>
      </c>
      <c r="E108" s="29">
        <f t="shared" si="7"/>
        <v>6.3234514513083262E-2</v>
      </c>
      <c r="F108" s="30">
        <f t="shared" si="6"/>
        <v>0.15366700681711176</v>
      </c>
      <c r="G108" s="40">
        <f t="shared" si="6"/>
        <v>6.3234514513083262E-2</v>
      </c>
    </row>
    <row r="109" spans="1:7" x14ac:dyDescent="0.3">
      <c r="A109" s="27">
        <v>38564</v>
      </c>
      <c r="B109" s="85">
        <v>30938.12</v>
      </c>
      <c r="C109" s="86">
        <v>19009.85727487423</v>
      </c>
      <c r="D109" s="29">
        <f t="shared" si="7"/>
        <v>0.28483446057345141</v>
      </c>
      <c r="E109" s="29">
        <f t="shared" si="7"/>
        <v>0.14052585537745022</v>
      </c>
      <c r="F109" s="30">
        <f t="shared" si="6"/>
        <v>0.28483446057345141</v>
      </c>
      <c r="G109" s="40">
        <f t="shared" si="6"/>
        <v>0.14052585537745022</v>
      </c>
    </row>
    <row r="110" spans="1:7" x14ac:dyDescent="0.3">
      <c r="A110" s="27">
        <v>38595</v>
      </c>
      <c r="B110" s="85">
        <v>30923.35</v>
      </c>
      <c r="C110" s="86">
        <v>18836.430845055973</v>
      </c>
      <c r="D110" s="29">
        <f t="shared" si="7"/>
        <v>0.32513555242353109</v>
      </c>
      <c r="E110" s="29">
        <f t="shared" si="7"/>
        <v>0.12556524300080341</v>
      </c>
      <c r="F110" s="30">
        <f t="shared" si="6"/>
        <v>0.32513555242353109</v>
      </c>
      <c r="G110" s="40">
        <f t="shared" si="6"/>
        <v>0.12556524300080341</v>
      </c>
    </row>
    <row r="111" spans="1:7" x14ac:dyDescent="0.3">
      <c r="A111" s="27">
        <v>38625</v>
      </c>
      <c r="B111" s="85">
        <v>31999.41</v>
      </c>
      <c r="C111" s="86">
        <v>18988.910565766517</v>
      </c>
      <c r="D111" s="29">
        <f t="shared" si="7"/>
        <v>0.32179099372839914</v>
      </c>
      <c r="E111" s="29">
        <f t="shared" si="7"/>
        <v>0.12252045548352619</v>
      </c>
      <c r="F111" s="30">
        <f t="shared" si="6"/>
        <v>0.32179099372839914</v>
      </c>
      <c r="G111" s="40">
        <f t="shared" si="6"/>
        <v>0.12252045548352619</v>
      </c>
    </row>
    <row r="112" spans="1:7" x14ac:dyDescent="0.3">
      <c r="A112" s="27">
        <v>38656</v>
      </c>
      <c r="B112" s="85">
        <v>31424.01</v>
      </c>
      <c r="C112" s="86">
        <v>18672.348290378901</v>
      </c>
      <c r="D112" s="29">
        <f t="shared" si="7"/>
        <v>0.19693506408422712</v>
      </c>
      <c r="E112" s="29">
        <f t="shared" si="7"/>
        <v>8.7196962903177244E-2</v>
      </c>
      <c r="F112" s="30">
        <f t="shared" si="6"/>
        <v>0.19693506408422712</v>
      </c>
      <c r="G112" s="40">
        <f t="shared" si="6"/>
        <v>8.7196962903177244E-2</v>
      </c>
    </row>
    <row r="113" spans="1:7" x14ac:dyDescent="0.3">
      <c r="A113" s="27">
        <v>38686</v>
      </c>
      <c r="B113" s="85">
        <v>34325.800000000003</v>
      </c>
      <c r="C113" s="86">
        <v>19378.580963137912</v>
      </c>
      <c r="D113" s="29">
        <f t="shared" si="7"/>
        <v>0.17367246462737929</v>
      </c>
      <c r="E113" s="29">
        <f t="shared" si="7"/>
        <v>8.4438008883372717E-2</v>
      </c>
      <c r="F113" s="30">
        <f t="shared" si="6"/>
        <v>0.17367246462737929</v>
      </c>
      <c r="G113" s="40">
        <f t="shared" si="6"/>
        <v>8.4438008883372717E-2</v>
      </c>
    </row>
    <row r="114" spans="1:7" x14ac:dyDescent="0.3">
      <c r="A114" s="27">
        <v>38717</v>
      </c>
      <c r="B114" s="85">
        <v>34129.67</v>
      </c>
      <c r="C114" s="86">
        <v>19385.357839613938</v>
      </c>
      <c r="D114" s="29">
        <f t="shared" si="7"/>
        <v>0.11917620227346126</v>
      </c>
      <c r="E114" s="29">
        <f t="shared" si="7"/>
        <v>4.911783501430933E-2</v>
      </c>
      <c r="F114" s="30">
        <f t="shared" si="6"/>
        <v>0.11917620227346126</v>
      </c>
      <c r="G114" s="40">
        <f t="shared" si="6"/>
        <v>4.911783501430933E-2</v>
      </c>
    </row>
    <row r="115" spans="1:7" x14ac:dyDescent="0.3">
      <c r="A115" s="27">
        <v>38748</v>
      </c>
      <c r="B115" s="85">
        <v>36565.94</v>
      </c>
      <c r="C115" s="86">
        <v>19898.654892699469</v>
      </c>
      <c r="D115" s="29">
        <f t="shared" ref="D115:E130" si="8">B115/B103-1</f>
        <v>0.26637000465114502</v>
      </c>
      <c r="E115" s="29">
        <f t="shared" si="8"/>
        <v>0.10380593274400818</v>
      </c>
      <c r="F115" s="30">
        <f t="shared" si="6"/>
        <v>0.26637000465114502</v>
      </c>
      <c r="G115" s="40">
        <f t="shared" si="6"/>
        <v>0.10380593274400818</v>
      </c>
    </row>
    <row r="116" spans="1:7" x14ac:dyDescent="0.3">
      <c r="A116" s="27">
        <v>38776</v>
      </c>
      <c r="B116" s="85">
        <v>35949.49</v>
      </c>
      <c r="C116" s="86">
        <v>19952.664544614447</v>
      </c>
      <c r="D116" s="29">
        <f t="shared" si="8"/>
        <v>0.23248830405146403</v>
      </c>
      <c r="E116" s="29">
        <f t="shared" si="8"/>
        <v>8.3988329995592803E-2</v>
      </c>
      <c r="F116" s="30">
        <f t="shared" si="6"/>
        <v>0.23248830405146403</v>
      </c>
      <c r="G116" s="40">
        <f t="shared" si="6"/>
        <v>8.3988329995592803E-2</v>
      </c>
    </row>
    <row r="117" spans="1:7" x14ac:dyDescent="0.3">
      <c r="A117" s="27">
        <v>38807</v>
      </c>
      <c r="B117" s="85">
        <v>36982.129999999997</v>
      </c>
      <c r="C117" s="86">
        <v>20201.047335455398</v>
      </c>
      <c r="D117" s="29">
        <f t="shared" si="8"/>
        <v>0.31970442892705409</v>
      </c>
      <c r="E117" s="29">
        <f t="shared" si="8"/>
        <v>0.11726456507788652</v>
      </c>
      <c r="F117" s="30">
        <f t="shared" si="6"/>
        <v>0.31970442892705409</v>
      </c>
      <c r="G117" s="40">
        <f t="shared" si="6"/>
        <v>0.11726456507788652</v>
      </c>
    </row>
    <row r="118" spans="1:7" x14ac:dyDescent="0.3">
      <c r="A118" s="27">
        <v>38837</v>
      </c>
      <c r="B118" s="85">
        <v>38492.39</v>
      </c>
      <c r="C118" s="86">
        <v>20472.225074442973</v>
      </c>
      <c r="D118" s="29">
        <f t="shared" si="8"/>
        <v>0.48371274422018162</v>
      </c>
      <c r="E118" s="29">
        <f t="shared" si="8"/>
        <v>0.15415429322311547</v>
      </c>
      <c r="F118" s="30">
        <f t="shared" si="6"/>
        <v>0.48371274422018162</v>
      </c>
      <c r="G118" s="40">
        <f t="shared" si="6"/>
        <v>0.15415429322311547</v>
      </c>
    </row>
    <row r="119" spans="1:7" x14ac:dyDescent="0.3">
      <c r="A119" s="27">
        <v>38868</v>
      </c>
      <c r="B119" s="85">
        <v>35512.33</v>
      </c>
      <c r="C119" s="86">
        <v>19883.047540815292</v>
      </c>
      <c r="D119" s="29">
        <f t="shared" si="8"/>
        <v>0.26356544739948884</v>
      </c>
      <c r="E119" s="29">
        <f t="shared" si="8"/>
        <v>8.6369399593819951E-2</v>
      </c>
      <c r="F119" s="30">
        <f t="shared" si="6"/>
        <v>0.26356544739948884</v>
      </c>
      <c r="G119" s="40">
        <f t="shared" si="6"/>
        <v>8.6369399593819951E-2</v>
      </c>
    </row>
    <row r="120" spans="1:7" x14ac:dyDescent="0.3">
      <c r="A120" s="27">
        <v>38898</v>
      </c>
      <c r="B120" s="85">
        <v>35183.870000000003</v>
      </c>
      <c r="C120" s="86">
        <v>19909.949686826174</v>
      </c>
      <c r="D120" s="29">
        <f t="shared" si="8"/>
        <v>0.18376323302060271</v>
      </c>
      <c r="E120" s="29">
        <f t="shared" si="8"/>
        <v>8.6297402226342967E-2</v>
      </c>
      <c r="F120" s="30">
        <f t="shared" si="6"/>
        <v>0.18376323302060271</v>
      </c>
      <c r="G120" s="40">
        <f t="shared" si="6"/>
        <v>8.6297402226342967E-2</v>
      </c>
    </row>
    <row r="121" spans="1:7" x14ac:dyDescent="0.3">
      <c r="A121" s="27">
        <v>38929</v>
      </c>
      <c r="B121" s="85">
        <v>32603.16</v>
      </c>
      <c r="C121" s="86">
        <v>20032.857582914068</v>
      </c>
      <c r="D121" s="29">
        <f t="shared" si="8"/>
        <v>5.3818396205070007E-2</v>
      </c>
      <c r="E121" s="29">
        <f t="shared" si="8"/>
        <v>5.3814202455478855E-2</v>
      </c>
      <c r="F121" s="30">
        <f t="shared" si="6"/>
        <v>5.3818396205070007E-2</v>
      </c>
      <c r="G121" s="40">
        <f t="shared" si="6"/>
        <v>5.3814202455478855E-2</v>
      </c>
    </row>
    <row r="122" spans="1:7" x14ac:dyDescent="0.3">
      <c r="A122" s="27">
        <v>38960</v>
      </c>
      <c r="B122" s="85">
        <v>32519.86</v>
      </c>
      <c r="C122" s="86">
        <v>20509.395215114502</v>
      </c>
      <c r="D122" s="29">
        <f t="shared" si="8"/>
        <v>5.1627976917119289E-2</v>
      </c>
      <c r="E122" s="29">
        <f t="shared" si="8"/>
        <v>8.8815359120840709E-2</v>
      </c>
      <c r="F122" s="30">
        <f t="shared" si="6"/>
        <v>5.1627976917119289E-2</v>
      </c>
      <c r="G122" s="40">
        <f t="shared" si="6"/>
        <v>8.8815359120840709E-2</v>
      </c>
    </row>
    <row r="123" spans="1:7" x14ac:dyDescent="0.3">
      <c r="A123" s="27">
        <v>38990</v>
      </c>
      <c r="B123" s="85">
        <v>33134.25</v>
      </c>
      <c r="C123" s="86">
        <v>21037.99158024439</v>
      </c>
      <c r="D123" s="29">
        <f t="shared" si="8"/>
        <v>3.5464403874946537E-2</v>
      </c>
      <c r="E123" s="29">
        <f t="shared" si="8"/>
        <v>0.10790935095412935</v>
      </c>
      <c r="F123" s="30">
        <f t="shared" si="6"/>
        <v>3.5464403874946537E-2</v>
      </c>
      <c r="G123" s="40">
        <f t="shared" si="6"/>
        <v>0.10790935095412935</v>
      </c>
    </row>
    <row r="124" spans="1:7" x14ac:dyDescent="0.3">
      <c r="A124" s="27">
        <v>39021</v>
      </c>
      <c r="B124" s="85">
        <v>35180.92</v>
      </c>
      <c r="C124" s="86">
        <v>21723.482903788903</v>
      </c>
      <c r="D124" s="29">
        <f t="shared" si="8"/>
        <v>0.11955539729016129</v>
      </c>
      <c r="E124" s="29">
        <f t="shared" si="8"/>
        <v>0.16340390431674456</v>
      </c>
      <c r="F124" s="30">
        <f t="shared" si="6"/>
        <v>0.11955539729016129</v>
      </c>
      <c r="G124" s="40">
        <f t="shared" si="6"/>
        <v>0.16340390431674456</v>
      </c>
    </row>
    <row r="125" spans="1:7" x14ac:dyDescent="0.3">
      <c r="A125" s="27">
        <v>39051</v>
      </c>
      <c r="B125" s="85">
        <v>35694.58</v>
      </c>
      <c r="C125" s="86">
        <v>22136.667008933167</v>
      </c>
      <c r="D125" s="29">
        <f t="shared" si="8"/>
        <v>3.9876128160159396E-2</v>
      </c>
      <c r="E125" s="29">
        <f t="shared" si="8"/>
        <v>0.14232652282650138</v>
      </c>
      <c r="F125" s="30">
        <f t="shared" si="6"/>
        <v>3.9876128160159396E-2</v>
      </c>
      <c r="G125" s="40">
        <f t="shared" si="6"/>
        <v>0.14232652282650138</v>
      </c>
    </row>
    <row r="126" spans="1:7" x14ac:dyDescent="0.3">
      <c r="A126" s="27">
        <v>39082</v>
      </c>
      <c r="B126" s="85">
        <v>37801.800000000003</v>
      </c>
      <c r="C126" s="86">
        <v>22447.17116747101</v>
      </c>
      <c r="D126" s="29">
        <f t="shared" si="8"/>
        <v>0.10759348098003896</v>
      </c>
      <c r="E126" s="29">
        <f t="shared" si="8"/>
        <v>0.15794463807112513</v>
      </c>
      <c r="F126" s="30">
        <f t="shared" si="6"/>
        <v>0.10759348098003896</v>
      </c>
      <c r="G126" s="40">
        <f t="shared" si="6"/>
        <v>0.15794463807112513</v>
      </c>
    </row>
    <row r="127" spans="1:7" x14ac:dyDescent="0.3">
      <c r="A127" s="27">
        <v>39113</v>
      </c>
      <c r="B127" s="85">
        <v>39156.11</v>
      </c>
      <c r="C127" s="86">
        <v>22786.631070951858</v>
      </c>
      <c r="D127" s="29">
        <f t="shared" si="8"/>
        <v>7.0835591810302079E-2</v>
      </c>
      <c r="E127" s="29">
        <f t="shared" si="8"/>
        <v>0.14513424117486173</v>
      </c>
      <c r="F127" s="30">
        <f t="shared" si="6"/>
        <v>7.0835591810302079E-2</v>
      </c>
      <c r="G127" s="40">
        <f t="shared" si="6"/>
        <v>0.14513424117486173</v>
      </c>
    </row>
    <row r="128" spans="1:7" x14ac:dyDescent="0.3">
      <c r="A128" s="27">
        <v>39141</v>
      </c>
      <c r="B128" s="85">
        <v>38124.94</v>
      </c>
      <c r="C128" s="86">
        <v>22340.897422733357</v>
      </c>
      <c r="D128" s="29">
        <f t="shared" si="8"/>
        <v>6.0514071270552305E-2</v>
      </c>
      <c r="E128" s="29">
        <f t="shared" si="8"/>
        <v>0.11969493461781933</v>
      </c>
      <c r="F128" s="30">
        <f t="shared" si="6"/>
        <v>6.0514071270552305E-2</v>
      </c>
      <c r="G128" s="40">
        <f t="shared" si="6"/>
        <v>0.11969493461781933</v>
      </c>
    </row>
    <row r="129" spans="1:7" x14ac:dyDescent="0.3">
      <c r="A129" s="27">
        <v>39172</v>
      </c>
      <c r="B129" s="85">
        <v>39199.230000000003</v>
      </c>
      <c r="C129" s="86">
        <v>22590.820412773399</v>
      </c>
      <c r="D129" s="29">
        <f t="shared" si="8"/>
        <v>5.9950576129606636E-2</v>
      </c>
      <c r="E129" s="29">
        <f t="shared" si="8"/>
        <v>0.11829946426211513</v>
      </c>
      <c r="F129" s="30">
        <f t="shared" si="6"/>
        <v>5.9950576129606636E-2</v>
      </c>
      <c r="G129" s="40">
        <f t="shared" si="6"/>
        <v>0.11829946426211513</v>
      </c>
    </row>
    <row r="130" spans="1:7" x14ac:dyDescent="0.3">
      <c r="A130" s="27">
        <v>39202</v>
      </c>
      <c r="B130" s="85">
        <v>42060.85</v>
      </c>
      <c r="C130" s="86">
        <v>23591.436492453042</v>
      </c>
      <c r="D130" s="29">
        <f t="shared" si="8"/>
        <v>9.2705597132316298E-2</v>
      </c>
      <c r="E130" s="29">
        <f t="shared" si="8"/>
        <v>0.15236308738633486</v>
      </c>
      <c r="F130" s="30">
        <f t="shared" si="6"/>
        <v>9.2705597132316298E-2</v>
      </c>
      <c r="G130" s="40">
        <f t="shared" si="6"/>
        <v>0.15236308738633486</v>
      </c>
    </row>
    <row r="131" spans="1:7" x14ac:dyDescent="0.3">
      <c r="A131" s="27">
        <v>39233</v>
      </c>
      <c r="B131" s="85">
        <v>45219.91</v>
      </c>
      <c r="C131" s="86">
        <v>24414.724304343381</v>
      </c>
      <c r="D131" s="29">
        <f t="shared" ref="D131:E146" si="9">B131/B119-1</f>
        <v>0.2733580139630376</v>
      </c>
      <c r="E131" s="29">
        <f t="shared" si="9"/>
        <v>0.22791660856946638</v>
      </c>
      <c r="F131" s="30">
        <f t="shared" si="6"/>
        <v>0.2733580139630376</v>
      </c>
      <c r="G131" s="40">
        <f t="shared" si="6"/>
        <v>0.22791660856946638</v>
      </c>
    </row>
    <row r="132" spans="1:7" x14ac:dyDescent="0.3">
      <c r="A132" s="27">
        <v>39263</v>
      </c>
      <c r="B132" s="85">
        <v>46109.88</v>
      </c>
      <c r="C132" s="86">
        <v>24009.138515247989</v>
      </c>
      <c r="D132" s="29">
        <f t="shared" si="9"/>
        <v>0.31054031293317053</v>
      </c>
      <c r="E132" s="29">
        <f t="shared" si="9"/>
        <v>0.20588644837882875</v>
      </c>
      <c r="F132" s="30">
        <f t="shared" si="6"/>
        <v>0.31054031293317053</v>
      </c>
      <c r="G132" s="40">
        <f t="shared" si="6"/>
        <v>0.20588644837882875</v>
      </c>
    </row>
    <row r="133" spans="1:7" x14ac:dyDescent="0.3">
      <c r="A133" s="27">
        <v>39294</v>
      </c>
      <c r="B133" s="85">
        <v>42979.18</v>
      </c>
      <c r="C133" s="86">
        <v>23264.708902351387</v>
      </c>
      <c r="D133" s="29">
        <f t="shared" si="9"/>
        <v>0.31825197312162379</v>
      </c>
      <c r="E133" s="29">
        <f t="shared" si="9"/>
        <v>0.16132752434648912</v>
      </c>
      <c r="F133" s="30">
        <f t="shared" si="6"/>
        <v>0.31825197312162379</v>
      </c>
      <c r="G133" s="40">
        <f t="shared" si="6"/>
        <v>0.16132752434648912</v>
      </c>
    </row>
    <row r="134" spans="1:7" x14ac:dyDescent="0.3">
      <c r="A134" s="27">
        <v>39325</v>
      </c>
      <c r="B134" s="85">
        <v>39439.96</v>
      </c>
      <c r="C134" s="86">
        <v>23613.410001026816</v>
      </c>
      <c r="D134" s="29">
        <f t="shared" si="9"/>
        <v>0.21279611904848283</v>
      </c>
      <c r="E134" s="29">
        <f t="shared" si="9"/>
        <v>0.15134599306101393</v>
      </c>
      <c r="F134" s="30">
        <f t="shared" si="6"/>
        <v>0.21279611904848283</v>
      </c>
      <c r="G134" s="40">
        <f t="shared" si="6"/>
        <v>0.15134599306101393</v>
      </c>
    </row>
    <row r="135" spans="1:7" x14ac:dyDescent="0.3">
      <c r="A135" s="27">
        <v>39355</v>
      </c>
      <c r="B135" s="85">
        <v>41636.980000000003</v>
      </c>
      <c r="C135" s="86">
        <v>24496.560221788699</v>
      </c>
      <c r="D135" s="29">
        <f t="shared" si="9"/>
        <v>0.2566145302821099</v>
      </c>
      <c r="E135" s="29">
        <f t="shared" si="9"/>
        <v>0.16439633167227141</v>
      </c>
      <c r="F135" s="30">
        <f t="shared" si="6"/>
        <v>0.2566145302821099</v>
      </c>
      <c r="G135" s="40">
        <f t="shared" si="6"/>
        <v>0.16439633167227141</v>
      </c>
    </row>
    <row r="136" spans="1:7" x14ac:dyDescent="0.3">
      <c r="A136" s="27">
        <v>39386</v>
      </c>
      <c r="B136" s="85">
        <v>45280.76</v>
      </c>
      <c r="C136" s="86">
        <v>24886.230619160098</v>
      </c>
      <c r="D136" s="29">
        <f t="shared" si="9"/>
        <v>0.28708288470000221</v>
      </c>
      <c r="E136" s="29">
        <f t="shared" si="9"/>
        <v>0.14559118946895788</v>
      </c>
      <c r="F136" s="30">
        <f t="shared" si="6"/>
        <v>0.28708288470000221</v>
      </c>
      <c r="G136" s="40">
        <f t="shared" si="6"/>
        <v>0.14559118946895788</v>
      </c>
    </row>
    <row r="137" spans="1:7" x14ac:dyDescent="0.3">
      <c r="A137" s="27">
        <v>39416</v>
      </c>
      <c r="B137" s="85">
        <v>42322.55</v>
      </c>
      <c r="C137" s="86">
        <v>23845.774720197165</v>
      </c>
      <c r="D137" s="29">
        <f t="shared" si="9"/>
        <v>0.18568561389432237</v>
      </c>
      <c r="E137" s="29">
        <f t="shared" si="9"/>
        <v>7.7207093126272941E-2</v>
      </c>
      <c r="F137" s="30">
        <f t="shared" si="6"/>
        <v>0.18568561389432237</v>
      </c>
      <c r="G137" s="40">
        <f t="shared" si="6"/>
        <v>7.7207093126272941E-2</v>
      </c>
    </row>
    <row r="138" spans="1:7" x14ac:dyDescent="0.3">
      <c r="A138" s="27">
        <v>39447</v>
      </c>
      <c r="B138" s="85">
        <v>42282.68</v>
      </c>
      <c r="C138" s="86">
        <v>23680.357326214209</v>
      </c>
      <c r="D138" s="29">
        <f t="shared" si="9"/>
        <v>0.11853615436301967</v>
      </c>
      <c r="E138" s="29">
        <f t="shared" si="9"/>
        <v>5.4937263566210648E-2</v>
      </c>
      <c r="F138" s="30">
        <f t="shared" si="6"/>
        <v>0.11853615436301967</v>
      </c>
      <c r="G138" s="40">
        <f t="shared" si="6"/>
        <v>5.4937263566210648E-2</v>
      </c>
    </row>
    <row r="139" spans="1:7" x14ac:dyDescent="0.3">
      <c r="A139" s="27">
        <v>39478</v>
      </c>
      <c r="B139" s="85">
        <v>42776.84</v>
      </c>
      <c r="C139" s="86">
        <v>22259.985624807494</v>
      </c>
      <c r="D139" s="29">
        <f t="shared" si="9"/>
        <v>9.2469093584628181E-2</v>
      </c>
      <c r="E139" s="29">
        <f t="shared" si="9"/>
        <v>-2.3112036373631684E-2</v>
      </c>
      <c r="F139" s="30">
        <f t="shared" si="6"/>
        <v>9.2469093584628181E-2</v>
      </c>
      <c r="G139" s="40">
        <f t="shared" si="6"/>
        <v>-2.3112036373631684E-2</v>
      </c>
    </row>
    <row r="140" spans="1:7" x14ac:dyDescent="0.3">
      <c r="A140" s="27">
        <v>39507</v>
      </c>
      <c r="B140" s="85">
        <v>44617.34</v>
      </c>
      <c r="C140" s="86">
        <v>21536.810760858418</v>
      </c>
      <c r="D140" s="29">
        <f t="shared" si="9"/>
        <v>0.17029272701806208</v>
      </c>
      <c r="E140" s="29">
        <f t="shared" si="9"/>
        <v>-3.599169033633931E-2</v>
      </c>
      <c r="F140" s="30">
        <f t="shared" si="6"/>
        <v>0.17029272701806208</v>
      </c>
      <c r="G140" s="40">
        <f t="shared" si="6"/>
        <v>-3.599169033633931E-2</v>
      </c>
    </row>
    <row r="141" spans="1:7" x14ac:dyDescent="0.3">
      <c r="A141" s="27">
        <v>39538</v>
      </c>
      <c r="B141" s="85">
        <v>44029.83</v>
      </c>
      <c r="C141" s="86">
        <v>21443.885409179606</v>
      </c>
      <c r="D141" s="29">
        <f t="shared" si="9"/>
        <v>0.12323201246555104</v>
      </c>
      <c r="E141" s="29">
        <f t="shared" si="9"/>
        <v>-5.0769958002290561E-2</v>
      </c>
      <c r="F141" s="30">
        <f t="shared" si="6"/>
        <v>0.12323201246555104</v>
      </c>
      <c r="G141" s="40">
        <f t="shared" si="6"/>
        <v>-5.0769958002290561E-2</v>
      </c>
    </row>
    <row r="142" spans="1:7" x14ac:dyDescent="0.3">
      <c r="A142" s="27">
        <v>39568</v>
      </c>
      <c r="B142" s="85">
        <v>44321.08</v>
      </c>
      <c r="C142" s="86">
        <v>22488.243146113586</v>
      </c>
      <c r="D142" s="29">
        <f t="shared" si="9"/>
        <v>5.3737145112378926E-2</v>
      </c>
      <c r="E142" s="29">
        <f t="shared" si="9"/>
        <v>-4.6762449022227592E-2</v>
      </c>
      <c r="F142" s="30">
        <f t="shared" si="6"/>
        <v>5.3737145112378926E-2</v>
      </c>
      <c r="G142" s="40">
        <f t="shared" si="6"/>
        <v>-4.6762449022227592E-2</v>
      </c>
    </row>
    <row r="143" spans="1:7" x14ac:dyDescent="0.3">
      <c r="A143" s="27">
        <v>39599</v>
      </c>
      <c r="B143" s="85">
        <v>45147.839999999997</v>
      </c>
      <c r="C143" s="86">
        <v>22779.54615463602</v>
      </c>
      <c r="D143" s="29">
        <f t="shared" si="9"/>
        <v>-1.5937669933444587E-3</v>
      </c>
      <c r="E143" s="29">
        <f t="shared" si="9"/>
        <v>-6.6975081484596632E-2</v>
      </c>
      <c r="F143" s="30">
        <f t="shared" si="6"/>
        <v>-1.5937669933444587E-3</v>
      </c>
      <c r="G143" s="40">
        <f t="shared" si="6"/>
        <v>-6.6975081484596632E-2</v>
      </c>
    </row>
    <row r="144" spans="1:7" x14ac:dyDescent="0.3">
      <c r="A144" s="27">
        <v>39629</v>
      </c>
      <c r="B144" s="85">
        <v>46589.279999999999</v>
      </c>
      <c r="C144" s="86">
        <v>20859.123113256002</v>
      </c>
      <c r="D144" s="29">
        <f t="shared" si="9"/>
        <v>1.0396904090836934E-2</v>
      </c>
      <c r="E144" s="29">
        <f t="shared" si="9"/>
        <v>-0.1312006842724257</v>
      </c>
      <c r="F144" s="30">
        <f t="shared" si="6"/>
        <v>1.0396904090836934E-2</v>
      </c>
      <c r="G144" s="40">
        <f t="shared" si="6"/>
        <v>-0.1312006842724257</v>
      </c>
    </row>
    <row r="145" spans="1:7" x14ac:dyDescent="0.3">
      <c r="A145" s="27">
        <v>39660</v>
      </c>
      <c r="B145" s="85">
        <v>45032.34</v>
      </c>
      <c r="C145" s="86">
        <v>20683.745764452226</v>
      </c>
      <c r="D145" s="29">
        <f t="shared" si="9"/>
        <v>4.7771037046309361E-2</v>
      </c>
      <c r="E145" s="29">
        <f t="shared" si="9"/>
        <v>-0.11093898267681745</v>
      </c>
      <c r="F145" s="30">
        <f t="shared" si="6"/>
        <v>4.7771037046309361E-2</v>
      </c>
      <c r="G145" s="40">
        <f t="shared" si="6"/>
        <v>-0.11093898267681745</v>
      </c>
    </row>
    <row r="146" spans="1:7" x14ac:dyDescent="0.3">
      <c r="A146" s="27">
        <v>39691</v>
      </c>
      <c r="B146" s="85">
        <v>43434.94</v>
      </c>
      <c r="C146" s="86">
        <v>20982.955128863352</v>
      </c>
      <c r="D146" s="29">
        <f t="shared" si="9"/>
        <v>0.10129269907981664</v>
      </c>
      <c r="E146" s="29">
        <f t="shared" si="9"/>
        <v>-0.11139665436076707</v>
      </c>
      <c r="F146" s="30">
        <f t="shared" si="6"/>
        <v>0.10129269907981664</v>
      </c>
      <c r="G146" s="40">
        <f t="shared" si="6"/>
        <v>-0.11139665436076707</v>
      </c>
    </row>
    <row r="147" spans="1:7" x14ac:dyDescent="0.3">
      <c r="A147" s="27">
        <v>39721</v>
      </c>
      <c r="B147" s="85">
        <v>43226.7</v>
      </c>
      <c r="C147" s="86">
        <v>19113.255981106908</v>
      </c>
      <c r="D147" s="29">
        <f t="shared" ref="D147:E162" si="10">B147/B135-1</f>
        <v>3.818048283040687E-2</v>
      </c>
      <c r="E147" s="29">
        <f t="shared" si="10"/>
        <v>-0.21975755746692793</v>
      </c>
      <c r="F147" s="30">
        <f t="shared" ref="F147:G210" si="11">D147</f>
        <v>3.818048283040687E-2</v>
      </c>
      <c r="G147" s="40">
        <f t="shared" si="11"/>
        <v>-0.21975755746692793</v>
      </c>
    </row>
    <row r="148" spans="1:7" x14ac:dyDescent="0.3">
      <c r="A148" s="27">
        <v>39752</v>
      </c>
      <c r="B148" s="85">
        <v>44043.72</v>
      </c>
      <c r="C148" s="86">
        <v>15903.172810350152</v>
      </c>
      <c r="D148" s="29">
        <f t="shared" si="10"/>
        <v>-2.7319329445883889E-2</v>
      </c>
      <c r="E148" s="29">
        <f t="shared" si="10"/>
        <v>-0.36096498285657697</v>
      </c>
      <c r="F148" s="30">
        <f t="shared" si="11"/>
        <v>-2.7319329445883889E-2</v>
      </c>
      <c r="G148" s="40">
        <f t="shared" si="11"/>
        <v>-0.36096498285657697</v>
      </c>
    </row>
    <row r="149" spans="1:7" x14ac:dyDescent="0.3">
      <c r="A149" s="27">
        <v>39782</v>
      </c>
      <c r="B149" s="85">
        <v>43489.29</v>
      </c>
      <c r="C149" s="86">
        <v>14762.09056371292</v>
      </c>
      <c r="D149" s="29">
        <f t="shared" si="10"/>
        <v>2.7567809595593795E-2</v>
      </c>
      <c r="E149" s="29">
        <f t="shared" si="10"/>
        <v>-0.38093474685015971</v>
      </c>
      <c r="F149" s="30">
        <f t="shared" si="11"/>
        <v>2.7567809595593795E-2</v>
      </c>
      <c r="G149" s="40">
        <f t="shared" si="11"/>
        <v>-0.38093474685015971</v>
      </c>
    </row>
    <row r="150" spans="1:7" x14ac:dyDescent="0.3">
      <c r="A150" s="27">
        <v>39813</v>
      </c>
      <c r="B150" s="85">
        <v>44537.88</v>
      </c>
      <c r="C150" s="86">
        <v>14919.190882020754</v>
      </c>
      <c r="D150" s="29">
        <f t="shared" si="10"/>
        <v>5.3336259669443775E-2</v>
      </c>
      <c r="E150" s="29">
        <f t="shared" si="10"/>
        <v>-0.36997610819389215</v>
      </c>
      <c r="F150" s="30">
        <f t="shared" si="11"/>
        <v>5.3336259669443775E-2</v>
      </c>
      <c r="G150" s="40">
        <f t="shared" si="11"/>
        <v>-0.36997610819389215</v>
      </c>
    </row>
    <row r="151" spans="1:7" x14ac:dyDescent="0.3">
      <c r="A151" s="27">
        <v>39844</v>
      </c>
      <c r="B151" s="85">
        <v>42949.34</v>
      </c>
      <c r="C151" s="86">
        <v>13661.66957593183</v>
      </c>
      <c r="D151" s="29">
        <f t="shared" si="10"/>
        <v>4.0325559344729367E-3</v>
      </c>
      <c r="E151" s="29">
        <f t="shared" si="10"/>
        <v>-0.38626781678121691</v>
      </c>
      <c r="F151" s="30">
        <f t="shared" si="11"/>
        <v>4.0325559344729367E-3</v>
      </c>
      <c r="G151" s="40">
        <f t="shared" si="11"/>
        <v>-0.38626781678121691</v>
      </c>
    </row>
    <row r="152" spans="1:7" x14ac:dyDescent="0.3">
      <c r="A152" s="27">
        <v>39872</v>
      </c>
      <c r="B152" s="85">
        <v>43238.81</v>
      </c>
      <c r="C152" s="86">
        <v>12207.002772358566</v>
      </c>
      <c r="D152" s="29">
        <f t="shared" si="10"/>
        <v>-3.0896732077707934E-2</v>
      </c>
      <c r="E152" s="29">
        <f t="shared" si="10"/>
        <v>-0.4332028586821266</v>
      </c>
      <c r="F152" s="30">
        <f t="shared" si="11"/>
        <v>-3.0896732077707934E-2</v>
      </c>
      <c r="G152" s="40">
        <f t="shared" si="11"/>
        <v>-0.4332028586821266</v>
      </c>
    </row>
    <row r="153" spans="1:7" x14ac:dyDescent="0.3">
      <c r="A153" s="27">
        <v>39903</v>
      </c>
      <c r="B153" s="85">
        <v>43159.95</v>
      </c>
      <c r="C153" s="86">
        <v>13276.311736317906</v>
      </c>
      <c r="D153" s="29">
        <f t="shared" si="10"/>
        <v>-1.9756605919214465E-2</v>
      </c>
      <c r="E153" s="29">
        <f t="shared" si="10"/>
        <v>-0.38088124036352855</v>
      </c>
      <c r="F153" s="30">
        <f t="shared" si="11"/>
        <v>-1.9756605919214465E-2</v>
      </c>
      <c r="G153" s="40">
        <f t="shared" si="11"/>
        <v>-0.38088124036352855</v>
      </c>
    </row>
    <row r="154" spans="1:7" x14ac:dyDescent="0.3">
      <c r="A154" s="27">
        <v>39933</v>
      </c>
      <c r="B154" s="85">
        <v>44237.48</v>
      </c>
      <c r="C154" s="86">
        <v>14546.976075572451</v>
      </c>
      <c r="D154" s="29">
        <f t="shared" si="10"/>
        <v>-1.8862356242220768E-3</v>
      </c>
      <c r="E154" s="29">
        <f t="shared" si="10"/>
        <v>-0.3531297228931618</v>
      </c>
      <c r="F154" s="30">
        <f t="shared" si="11"/>
        <v>-1.8862356242220768E-3</v>
      </c>
      <c r="G154" s="40">
        <f t="shared" si="11"/>
        <v>-0.3531297228931618</v>
      </c>
    </row>
    <row r="155" spans="1:7" x14ac:dyDescent="0.3">
      <c r="A155" s="27">
        <v>39964</v>
      </c>
      <c r="B155" s="85">
        <v>43761.93</v>
      </c>
      <c r="C155" s="86">
        <v>15360.611972481787</v>
      </c>
      <c r="D155" s="29">
        <f t="shared" si="10"/>
        <v>-3.0697149631078613E-2</v>
      </c>
      <c r="E155" s="29">
        <f t="shared" si="10"/>
        <v>-0.32568402073473068</v>
      </c>
      <c r="F155" s="30">
        <f t="shared" si="11"/>
        <v>-3.0697149631078613E-2</v>
      </c>
      <c r="G155" s="40">
        <f t="shared" si="11"/>
        <v>-0.32568402073473068</v>
      </c>
    </row>
    <row r="156" spans="1:7" x14ac:dyDescent="0.3">
      <c r="A156" s="27">
        <v>39994</v>
      </c>
      <c r="B156" s="85">
        <v>42598.14</v>
      </c>
      <c r="C156" s="86">
        <v>15391.107916623898</v>
      </c>
      <c r="D156" s="29">
        <f t="shared" si="10"/>
        <v>-8.5666488084812586E-2</v>
      </c>
      <c r="E156" s="29">
        <f t="shared" si="10"/>
        <v>-0.26214022358193823</v>
      </c>
      <c r="F156" s="30">
        <f t="shared" si="11"/>
        <v>-8.5666488084812586E-2</v>
      </c>
      <c r="G156" s="40">
        <f t="shared" si="11"/>
        <v>-0.26214022358193823</v>
      </c>
    </row>
    <row r="157" spans="1:7" x14ac:dyDescent="0.3">
      <c r="A157" s="27">
        <v>40025</v>
      </c>
      <c r="B157" s="85">
        <v>43470.68</v>
      </c>
      <c r="C157" s="86">
        <v>16555.190471300968</v>
      </c>
      <c r="D157" s="29">
        <f t="shared" si="10"/>
        <v>-3.4678633177845031E-2</v>
      </c>
      <c r="E157" s="29">
        <f t="shared" si="10"/>
        <v>-0.19960385029711258</v>
      </c>
      <c r="F157" s="30">
        <f t="shared" si="11"/>
        <v>-3.4678633177845031E-2</v>
      </c>
      <c r="G157" s="40">
        <f t="shared" si="11"/>
        <v>-0.19960385029711258</v>
      </c>
    </row>
    <row r="158" spans="1:7" x14ac:dyDescent="0.3">
      <c r="A158" s="27">
        <v>40056</v>
      </c>
      <c r="B158" s="85">
        <v>44280.02</v>
      </c>
      <c r="C158" s="86">
        <v>17152.890440496984</v>
      </c>
      <c r="D158" s="29">
        <f t="shared" si="10"/>
        <v>1.9456225794256765E-2</v>
      </c>
      <c r="E158" s="29">
        <f t="shared" si="10"/>
        <v>-0.18253218695101137</v>
      </c>
      <c r="F158" s="30">
        <f t="shared" si="11"/>
        <v>1.9456225794256765E-2</v>
      </c>
      <c r="G158" s="40">
        <f t="shared" si="11"/>
        <v>-0.18253218695101137</v>
      </c>
    </row>
    <row r="159" spans="1:7" x14ac:dyDescent="0.3">
      <c r="A159" s="27">
        <v>40086</v>
      </c>
      <c r="B159" s="85">
        <v>46985.67</v>
      </c>
      <c r="C159" s="86">
        <v>17792.997227641452</v>
      </c>
      <c r="D159" s="29">
        <f t="shared" si="10"/>
        <v>8.695944867408345E-2</v>
      </c>
      <c r="E159" s="29">
        <f t="shared" si="10"/>
        <v>-6.9075554409489759E-2</v>
      </c>
      <c r="F159" s="30">
        <f t="shared" si="11"/>
        <v>8.695944867408345E-2</v>
      </c>
      <c r="G159" s="40">
        <f t="shared" si="11"/>
        <v>-6.9075554409489759E-2</v>
      </c>
    </row>
    <row r="160" spans="1:7" x14ac:dyDescent="0.3">
      <c r="A160" s="27">
        <v>40117</v>
      </c>
      <c r="B160" s="85">
        <v>45232.31</v>
      </c>
      <c r="C160" s="86">
        <v>17462.470479515363</v>
      </c>
      <c r="D160" s="29">
        <f t="shared" si="10"/>
        <v>2.6986594229551741E-2</v>
      </c>
      <c r="E160" s="29">
        <f t="shared" si="10"/>
        <v>9.8049470238440906E-2</v>
      </c>
      <c r="F160" s="30">
        <f t="shared" si="11"/>
        <v>2.6986594229551741E-2</v>
      </c>
      <c r="G160" s="40">
        <f t="shared" si="11"/>
        <v>9.8049470238440906E-2</v>
      </c>
    </row>
    <row r="161" spans="1:7" x14ac:dyDescent="0.3">
      <c r="A161" s="27">
        <v>40147</v>
      </c>
      <c r="B161" s="85">
        <v>47432.58</v>
      </c>
      <c r="C161" s="86">
        <v>18509.908614847533</v>
      </c>
      <c r="D161" s="29">
        <f t="shared" si="10"/>
        <v>9.067266906403848E-2</v>
      </c>
      <c r="E161" s="29">
        <f t="shared" si="10"/>
        <v>0.25388125313004251</v>
      </c>
      <c r="F161" s="30">
        <f t="shared" si="11"/>
        <v>9.067266906403848E-2</v>
      </c>
      <c r="G161" s="40">
        <f t="shared" si="11"/>
        <v>0.25388125313004251</v>
      </c>
    </row>
    <row r="162" spans="1:7" x14ac:dyDescent="0.3">
      <c r="A162" s="27">
        <v>40178</v>
      </c>
      <c r="B162" s="85">
        <v>47977.55</v>
      </c>
      <c r="C162" s="86">
        <v>18867.440188931112</v>
      </c>
      <c r="D162" s="29">
        <f t="shared" si="10"/>
        <v>7.7230213921273494E-2</v>
      </c>
      <c r="E162" s="29">
        <f t="shared" si="10"/>
        <v>0.2646423212982969</v>
      </c>
      <c r="F162" s="30">
        <f t="shared" si="11"/>
        <v>7.7230213921273494E-2</v>
      </c>
      <c r="G162" s="40">
        <f t="shared" si="11"/>
        <v>0.2646423212982969</v>
      </c>
    </row>
    <row r="163" spans="1:7" x14ac:dyDescent="0.3">
      <c r="A163" s="27">
        <v>40209</v>
      </c>
      <c r="B163" s="85">
        <v>45442.33</v>
      </c>
      <c r="C163" s="86">
        <v>18188.725741862625</v>
      </c>
      <c r="D163" s="29">
        <f t="shared" ref="D163:E178" si="12">B163/B151-1</f>
        <v>5.8044896615407904E-2</v>
      </c>
      <c r="E163" s="29">
        <f t="shared" si="12"/>
        <v>0.33136917422642442</v>
      </c>
      <c r="F163" s="30">
        <f t="shared" si="11"/>
        <v>5.8044896615407904E-2</v>
      </c>
      <c r="G163" s="40">
        <f t="shared" si="11"/>
        <v>0.33136917422642442</v>
      </c>
    </row>
    <row r="164" spans="1:7" x14ac:dyDescent="0.3">
      <c r="A164" s="27">
        <v>40237</v>
      </c>
      <c r="B164" s="85">
        <v>47352.53</v>
      </c>
      <c r="C164" s="86">
        <v>18752.130608892094</v>
      </c>
      <c r="D164" s="29">
        <f t="shared" si="12"/>
        <v>9.5139528585546307E-2</v>
      </c>
      <c r="E164" s="29">
        <f t="shared" si="12"/>
        <v>0.5361781232125431</v>
      </c>
      <c r="F164" s="30">
        <f t="shared" si="11"/>
        <v>9.5139528585546307E-2</v>
      </c>
      <c r="G164" s="40">
        <f t="shared" si="11"/>
        <v>0.5361781232125431</v>
      </c>
    </row>
    <row r="165" spans="1:7" x14ac:dyDescent="0.3">
      <c r="A165" s="27">
        <v>40268</v>
      </c>
      <c r="B165" s="85">
        <v>51712.89</v>
      </c>
      <c r="C165" s="86">
        <v>19883.766300441534</v>
      </c>
      <c r="D165" s="29">
        <f t="shared" si="12"/>
        <v>0.19816844088095564</v>
      </c>
      <c r="E165" s="29">
        <f t="shared" si="12"/>
        <v>0.49768751256786614</v>
      </c>
      <c r="F165" s="30">
        <f t="shared" si="11"/>
        <v>0.19816844088095564</v>
      </c>
      <c r="G165" s="40">
        <f t="shared" si="11"/>
        <v>0.49768751256786614</v>
      </c>
    </row>
    <row r="166" spans="1:7" x14ac:dyDescent="0.3">
      <c r="A166" s="27">
        <v>40298</v>
      </c>
      <c r="B166" s="85">
        <v>53406</v>
      </c>
      <c r="C166" s="86">
        <v>20197.658897217385</v>
      </c>
      <c r="D166" s="29">
        <f t="shared" si="12"/>
        <v>0.20725683289373609</v>
      </c>
      <c r="E166" s="29">
        <f t="shared" si="12"/>
        <v>0.38844381074728407</v>
      </c>
      <c r="F166" s="30">
        <f t="shared" si="11"/>
        <v>0.20725683289373609</v>
      </c>
      <c r="G166" s="40">
        <f t="shared" si="11"/>
        <v>0.38844381074728407</v>
      </c>
    </row>
    <row r="167" spans="1:7" x14ac:dyDescent="0.3">
      <c r="A167" s="27">
        <v>40329</v>
      </c>
      <c r="B167" s="85">
        <v>48595.78</v>
      </c>
      <c r="C167" s="86">
        <v>18584.864975870223</v>
      </c>
      <c r="D167" s="29">
        <f t="shared" si="12"/>
        <v>0.11045787971417154</v>
      </c>
      <c r="E167" s="29">
        <f t="shared" si="12"/>
        <v>0.20990394192396877</v>
      </c>
      <c r="F167" s="30">
        <f t="shared" si="11"/>
        <v>0.11045787971417154</v>
      </c>
      <c r="G167" s="40">
        <f t="shared" si="11"/>
        <v>0.20990394192396877</v>
      </c>
    </row>
    <row r="168" spans="1:7" x14ac:dyDescent="0.3">
      <c r="A168" s="27">
        <v>40359</v>
      </c>
      <c r="B168" s="85">
        <v>46925.120000000003</v>
      </c>
      <c r="C168" s="86">
        <v>17611.972481774319</v>
      </c>
      <c r="D168" s="29">
        <f t="shared" si="12"/>
        <v>0.10157673551004809</v>
      </c>
      <c r="E168" s="29">
        <f t="shared" si="12"/>
        <v>0.14429530201342233</v>
      </c>
      <c r="F168" s="30">
        <f t="shared" si="11"/>
        <v>0.10157673551004809</v>
      </c>
      <c r="G168" s="40">
        <f t="shared" si="11"/>
        <v>0.14429530201342233</v>
      </c>
    </row>
    <row r="169" spans="1:7" x14ac:dyDescent="0.3">
      <c r="A169" s="27">
        <v>40390</v>
      </c>
      <c r="B169" s="85">
        <v>48125.83</v>
      </c>
      <c r="C169" s="86">
        <v>18845.877400143763</v>
      </c>
      <c r="D169" s="29">
        <f t="shared" si="12"/>
        <v>0.10708712171054158</v>
      </c>
      <c r="E169" s="29">
        <f t="shared" si="12"/>
        <v>0.13836669126904844</v>
      </c>
      <c r="F169" s="30">
        <f t="shared" si="11"/>
        <v>0.10708712171054158</v>
      </c>
      <c r="G169" s="40">
        <f t="shared" si="11"/>
        <v>0.13836669126904844</v>
      </c>
    </row>
    <row r="170" spans="1:7" x14ac:dyDescent="0.3">
      <c r="A170" s="27">
        <v>40421</v>
      </c>
      <c r="B170" s="85">
        <v>47924.38</v>
      </c>
      <c r="C170" s="86">
        <v>17995.174042509509</v>
      </c>
      <c r="D170" s="29">
        <f t="shared" si="12"/>
        <v>8.2302582519158785E-2</v>
      </c>
      <c r="E170" s="29">
        <f t="shared" si="12"/>
        <v>4.9104470464286454E-2</v>
      </c>
      <c r="F170" s="30">
        <f t="shared" si="11"/>
        <v>8.2302582519158785E-2</v>
      </c>
      <c r="G170" s="40">
        <f t="shared" si="11"/>
        <v>4.9104470464286454E-2</v>
      </c>
    </row>
    <row r="171" spans="1:7" x14ac:dyDescent="0.3">
      <c r="A171" s="27">
        <v>40451</v>
      </c>
      <c r="B171" s="85">
        <v>51910.5</v>
      </c>
      <c r="C171" s="86">
        <v>19601.088407434039</v>
      </c>
      <c r="D171" s="29">
        <f t="shared" si="12"/>
        <v>0.10481557462094293</v>
      </c>
      <c r="E171" s="29">
        <f t="shared" si="12"/>
        <v>0.10161813418279597</v>
      </c>
      <c r="F171" s="30">
        <f t="shared" si="11"/>
        <v>0.10481557462094293</v>
      </c>
      <c r="G171" s="40">
        <f t="shared" si="11"/>
        <v>0.10161813418279597</v>
      </c>
    </row>
    <row r="172" spans="1:7" x14ac:dyDescent="0.3">
      <c r="A172" s="27">
        <v>40482</v>
      </c>
      <c r="B172" s="85">
        <v>53683.65</v>
      </c>
      <c r="C172" s="86">
        <v>20346.955539583127</v>
      </c>
      <c r="D172" s="29">
        <f t="shared" si="12"/>
        <v>0.18684298900498342</v>
      </c>
      <c r="E172" s="29">
        <f t="shared" si="12"/>
        <v>0.16518195769902411</v>
      </c>
      <c r="F172" s="30">
        <f t="shared" si="11"/>
        <v>0.18684298900498342</v>
      </c>
      <c r="G172" s="40">
        <f t="shared" si="11"/>
        <v>0.16518195769902411</v>
      </c>
    </row>
    <row r="173" spans="1:7" x14ac:dyDescent="0.3">
      <c r="A173" s="27">
        <v>40512</v>
      </c>
      <c r="B173" s="85">
        <v>53324.18</v>
      </c>
      <c r="C173" s="86">
        <v>20349.522538248289</v>
      </c>
      <c r="D173" s="29">
        <f t="shared" si="12"/>
        <v>0.12420998393930915</v>
      </c>
      <c r="E173" s="29">
        <f t="shared" si="12"/>
        <v>9.9385359575742571E-2</v>
      </c>
      <c r="F173" s="30">
        <f t="shared" si="11"/>
        <v>0.12420998393930915</v>
      </c>
      <c r="G173" s="40">
        <f t="shared" si="11"/>
        <v>9.9385359575742571E-2</v>
      </c>
    </row>
    <row r="174" spans="1:7" x14ac:dyDescent="0.3">
      <c r="A174" s="27">
        <v>40543</v>
      </c>
      <c r="B174" s="85">
        <v>57768.72</v>
      </c>
      <c r="C174" s="86">
        <v>21709.518431050426</v>
      </c>
      <c r="D174" s="29">
        <f t="shared" si="12"/>
        <v>0.20407815738819512</v>
      </c>
      <c r="E174" s="29">
        <f t="shared" si="12"/>
        <v>0.15063401360544204</v>
      </c>
      <c r="F174" s="30">
        <f t="shared" si="11"/>
        <v>0.20407815738819512</v>
      </c>
      <c r="G174" s="40">
        <f t="shared" si="11"/>
        <v>0.15063401360544204</v>
      </c>
    </row>
    <row r="175" spans="1:7" x14ac:dyDescent="0.3">
      <c r="A175" s="27">
        <v>40574</v>
      </c>
      <c r="B175" s="85">
        <v>57158.17</v>
      </c>
      <c r="C175" s="86">
        <v>22224.047643495236</v>
      </c>
      <c r="D175" s="29">
        <f t="shared" si="12"/>
        <v>0.25781776594642025</v>
      </c>
      <c r="E175" s="29">
        <f t="shared" si="12"/>
        <v>0.22185841707124299</v>
      </c>
      <c r="F175" s="30">
        <f t="shared" si="11"/>
        <v>0.25781776594642025</v>
      </c>
      <c r="G175" s="40">
        <f t="shared" si="11"/>
        <v>0.22185841707124299</v>
      </c>
    </row>
    <row r="176" spans="1:7" x14ac:dyDescent="0.3">
      <c r="A176" s="27">
        <v>40602</v>
      </c>
      <c r="B176" s="85">
        <v>59117.71</v>
      </c>
      <c r="C176" s="86">
        <v>22985.419447581899</v>
      </c>
      <c r="D176" s="29">
        <f t="shared" si="12"/>
        <v>0.24845937482115521</v>
      </c>
      <c r="E176" s="29">
        <f t="shared" si="12"/>
        <v>0.22574975222721716</v>
      </c>
      <c r="F176" s="30">
        <f t="shared" si="11"/>
        <v>0.24845937482115521</v>
      </c>
      <c r="G176" s="40">
        <f t="shared" si="11"/>
        <v>0.22574975222721716</v>
      </c>
    </row>
    <row r="177" spans="1:7" x14ac:dyDescent="0.3">
      <c r="A177" s="27">
        <v>40633</v>
      </c>
      <c r="B177" s="85">
        <v>58128.78</v>
      </c>
      <c r="C177" s="86">
        <v>22994.557962829869</v>
      </c>
      <c r="D177" s="29">
        <f t="shared" si="12"/>
        <v>0.12406751972283891</v>
      </c>
      <c r="E177" s="29">
        <f t="shared" si="12"/>
        <v>0.15644881434355118</v>
      </c>
      <c r="F177" s="30">
        <f t="shared" si="11"/>
        <v>0.12406751972283891</v>
      </c>
      <c r="G177" s="40">
        <f t="shared" si="11"/>
        <v>0.15644881434355118</v>
      </c>
    </row>
    <row r="178" spans="1:7" x14ac:dyDescent="0.3">
      <c r="A178" s="27">
        <v>40663</v>
      </c>
      <c r="B178" s="85">
        <v>62734.01</v>
      </c>
      <c r="C178" s="86">
        <v>23675.531368723699</v>
      </c>
      <c r="D178" s="29">
        <f t="shared" si="12"/>
        <v>0.17466221023855</v>
      </c>
      <c r="E178" s="29">
        <f t="shared" si="12"/>
        <v>0.17219186090846694</v>
      </c>
      <c r="F178" s="30">
        <f t="shared" si="11"/>
        <v>0.17466221023855</v>
      </c>
      <c r="G178" s="40">
        <f t="shared" si="11"/>
        <v>0.17219186090846694</v>
      </c>
    </row>
    <row r="179" spans="1:7" x14ac:dyDescent="0.3">
      <c r="A179" s="27">
        <v>40694</v>
      </c>
      <c r="B179" s="85">
        <v>58726.63</v>
      </c>
      <c r="C179" s="86">
        <v>23407.536708080919</v>
      </c>
      <c r="D179" s="29">
        <f t="shared" ref="D179:E194" si="13">B179/B167-1</f>
        <v>0.20847180557653355</v>
      </c>
      <c r="E179" s="29">
        <f t="shared" si="13"/>
        <v>0.25949458005060788</v>
      </c>
      <c r="F179" s="30">
        <f t="shared" si="11"/>
        <v>0.20847180557653355</v>
      </c>
      <c r="G179" s="40">
        <f t="shared" si="11"/>
        <v>0.25949458005060788</v>
      </c>
    </row>
    <row r="180" spans="1:7" x14ac:dyDescent="0.3">
      <c r="A180" s="27">
        <v>40724</v>
      </c>
      <c r="B180" s="85">
        <v>57039.43</v>
      </c>
      <c r="C180" s="86">
        <v>23017.352910976493</v>
      </c>
      <c r="D180" s="29">
        <f t="shared" si="13"/>
        <v>0.21554148396423911</v>
      </c>
      <c r="E180" s="29">
        <f t="shared" si="13"/>
        <v>0.30691510759489948</v>
      </c>
      <c r="F180" s="30">
        <f t="shared" si="11"/>
        <v>0.21554148396423911</v>
      </c>
      <c r="G180" s="40">
        <f t="shared" si="11"/>
        <v>0.30691510759489948</v>
      </c>
    </row>
    <row r="181" spans="1:7" x14ac:dyDescent="0.3">
      <c r="A181" s="27">
        <v>40755</v>
      </c>
      <c r="B181" s="85">
        <v>58946.98</v>
      </c>
      <c r="C181" s="86">
        <v>22549.337714344398</v>
      </c>
      <c r="D181" s="29">
        <f t="shared" si="13"/>
        <v>0.22485118698212592</v>
      </c>
      <c r="E181" s="29">
        <f t="shared" si="13"/>
        <v>0.19651302168464624</v>
      </c>
      <c r="F181" s="30">
        <f t="shared" si="11"/>
        <v>0.22485118698212592</v>
      </c>
      <c r="G181" s="40">
        <f t="shared" si="11"/>
        <v>0.19651302168464624</v>
      </c>
    </row>
    <row r="182" spans="1:7" x14ac:dyDescent="0.3">
      <c r="A182" s="27">
        <v>40786</v>
      </c>
      <c r="B182" s="85">
        <v>55351.65</v>
      </c>
      <c r="C182" s="86">
        <v>21324.365951329717</v>
      </c>
      <c r="D182" s="29">
        <f t="shared" si="13"/>
        <v>0.15497894808446144</v>
      </c>
      <c r="E182" s="29">
        <f t="shared" si="13"/>
        <v>0.18500470742632169</v>
      </c>
      <c r="F182" s="30">
        <f t="shared" si="11"/>
        <v>0.15497894808446144</v>
      </c>
      <c r="G182" s="40">
        <f t="shared" si="11"/>
        <v>0.18500470742632169</v>
      </c>
    </row>
    <row r="183" spans="1:7" x14ac:dyDescent="0.3">
      <c r="A183" s="27">
        <v>40816</v>
      </c>
      <c r="B183" s="85">
        <v>51585.29</v>
      </c>
      <c r="C183" s="86">
        <v>19825.341410822475</v>
      </c>
      <c r="D183" s="29">
        <f t="shared" si="13"/>
        <v>-6.2648211826124012E-3</v>
      </c>
      <c r="E183" s="29">
        <f t="shared" si="13"/>
        <v>1.1440844443280307E-2</v>
      </c>
      <c r="F183" s="30">
        <f t="shared" si="11"/>
        <v>-6.2648211826124012E-3</v>
      </c>
      <c r="G183" s="40">
        <f t="shared" si="11"/>
        <v>1.1440844443280307E-2</v>
      </c>
    </row>
    <row r="184" spans="1:7" x14ac:dyDescent="0.3">
      <c r="A184" s="27">
        <v>40847</v>
      </c>
      <c r="B184" s="85">
        <v>54058.48</v>
      </c>
      <c r="C184" s="86">
        <v>21992.093644111315</v>
      </c>
      <c r="D184" s="29">
        <f t="shared" si="13"/>
        <v>6.9822003533663857E-3</v>
      </c>
      <c r="E184" s="29">
        <f t="shared" si="13"/>
        <v>8.0854263495476086E-2</v>
      </c>
      <c r="F184" s="30">
        <f t="shared" si="11"/>
        <v>6.9822003533663857E-3</v>
      </c>
      <c r="G184" s="40">
        <f t="shared" si="11"/>
        <v>8.0854263495476086E-2</v>
      </c>
    </row>
    <row r="185" spans="1:7" x14ac:dyDescent="0.3">
      <c r="A185" s="27">
        <v>40877</v>
      </c>
      <c r="B185" s="85">
        <v>53523.56</v>
      </c>
      <c r="C185" s="86">
        <v>21943.526029366476</v>
      </c>
      <c r="D185" s="29">
        <f t="shared" si="13"/>
        <v>3.7390167087425485E-3</v>
      </c>
      <c r="E185" s="29">
        <f t="shared" si="13"/>
        <v>7.8331247729382936E-2</v>
      </c>
      <c r="F185" s="30">
        <f t="shared" si="11"/>
        <v>3.7390167087425485E-3</v>
      </c>
      <c r="G185" s="40">
        <f t="shared" si="11"/>
        <v>7.8331247729382936E-2</v>
      </c>
    </row>
    <row r="186" spans="1:7" x14ac:dyDescent="0.3">
      <c r="A186" s="27">
        <v>40908</v>
      </c>
      <c r="B186" s="85">
        <v>53609.22</v>
      </c>
      <c r="C186" s="86">
        <v>22167.984392648126</v>
      </c>
      <c r="D186" s="29">
        <f t="shared" si="13"/>
        <v>-7.2002633951384065E-2</v>
      </c>
      <c r="E186" s="29">
        <f t="shared" si="13"/>
        <v>2.1118200436080148E-2</v>
      </c>
      <c r="F186" s="30">
        <f t="shared" si="11"/>
        <v>-7.2002633951384065E-2</v>
      </c>
      <c r="G186" s="40">
        <f t="shared" si="11"/>
        <v>2.1118200436080148E-2</v>
      </c>
    </row>
    <row r="187" spans="1:7" x14ac:dyDescent="0.3">
      <c r="A187" s="27">
        <v>40939</v>
      </c>
      <c r="B187" s="85">
        <v>54962.93</v>
      </c>
      <c r="C187" s="86">
        <v>23161.412876065315</v>
      </c>
      <c r="D187" s="29">
        <f t="shared" si="13"/>
        <v>-3.8406408042804707E-2</v>
      </c>
      <c r="E187" s="29">
        <f t="shared" si="13"/>
        <v>4.2177970800221676E-2</v>
      </c>
      <c r="F187" s="30">
        <f t="shared" si="11"/>
        <v>-3.8406408042804707E-2</v>
      </c>
      <c r="G187" s="40">
        <f t="shared" si="11"/>
        <v>4.2177970800221676E-2</v>
      </c>
    </row>
    <row r="188" spans="1:7" x14ac:dyDescent="0.3">
      <c r="A188" s="27">
        <v>40968</v>
      </c>
      <c r="B188" s="85">
        <v>55459.75</v>
      </c>
      <c r="C188" s="86">
        <v>24162.953075264413</v>
      </c>
      <c r="D188" s="29">
        <f t="shared" si="13"/>
        <v>-6.1875874420710852E-2</v>
      </c>
      <c r="E188" s="29">
        <f t="shared" si="13"/>
        <v>5.1229590583190099E-2</v>
      </c>
      <c r="F188" s="30">
        <f t="shared" si="11"/>
        <v>-6.1875874420710852E-2</v>
      </c>
      <c r="G188" s="40">
        <f t="shared" si="11"/>
        <v>5.1229590583190099E-2</v>
      </c>
    </row>
    <row r="189" spans="1:7" x14ac:dyDescent="0.3">
      <c r="A189" s="27">
        <v>40999</v>
      </c>
      <c r="B189" s="85">
        <v>55245.02</v>
      </c>
      <c r="C189" s="86">
        <v>24958.106581784592</v>
      </c>
      <c r="D189" s="29">
        <f t="shared" si="13"/>
        <v>-4.9609849028312669E-2</v>
      </c>
      <c r="E189" s="29">
        <f t="shared" si="13"/>
        <v>8.5391883685207226E-2</v>
      </c>
      <c r="F189" s="30">
        <f t="shared" si="11"/>
        <v>-4.9609849028312669E-2</v>
      </c>
      <c r="G189" s="40">
        <f t="shared" si="11"/>
        <v>8.5391883685207226E-2</v>
      </c>
    </row>
    <row r="190" spans="1:7" x14ac:dyDescent="0.3">
      <c r="A190" s="27">
        <v>41029</v>
      </c>
      <c r="B190" s="85">
        <v>55589.43</v>
      </c>
      <c r="C190" s="86">
        <v>24801.51966320979</v>
      </c>
      <c r="D190" s="29">
        <f t="shared" si="13"/>
        <v>-0.11388686933929459</v>
      </c>
      <c r="E190" s="29">
        <f t="shared" si="13"/>
        <v>4.7559156200124963E-2</v>
      </c>
      <c r="F190" s="30">
        <f t="shared" si="11"/>
        <v>-0.11388686933929459</v>
      </c>
      <c r="G190" s="40">
        <f t="shared" si="11"/>
        <v>4.7559156200124963E-2</v>
      </c>
    </row>
    <row r="191" spans="1:7" x14ac:dyDescent="0.3">
      <c r="A191" s="27">
        <v>41060</v>
      </c>
      <c r="B191" s="85">
        <v>55106.19</v>
      </c>
      <c r="C191" s="86">
        <v>23310.914878324278</v>
      </c>
      <c r="D191" s="29">
        <f t="shared" si="13"/>
        <v>-6.1649033836949196E-2</v>
      </c>
      <c r="E191" s="29">
        <f t="shared" si="13"/>
        <v>-4.1278085328511072E-3</v>
      </c>
      <c r="F191" s="30">
        <f t="shared" si="11"/>
        <v>-6.1649033836949196E-2</v>
      </c>
      <c r="G191" s="40">
        <f t="shared" si="11"/>
        <v>-4.1278085328511072E-3</v>
      </c>
    </row>
    <row r="192" spans="1:7" x14ac:dyDescent="0.3">
      <c r="A192" s="27">
        <v>41090</v>
      </c>
      <c r="B192" s="85">
        <v>53218.43</v>
      </c>
      <c r="C192" s="86">
        <v>24271.3830988808</v>
      </c>
      <c r="D192" s="29">
        <f t="shared" si="13"/>
        <v>-6.6988747959087269E-2</v>
      </c>
      <c r="E192" s="29">
        <f t="shared" si="13"/>
        <v>5.4481946414710825E-2</v>
      </c>
      <c r="F192" s="30">
        <f t="shared" si="11"/>
        <v>-6.6988747959087269E-2</v>
      </c>
      <c r="G192" s="40">
        <f t="shared" si="11"/>
        <v>5.4481946414710825E-2</v>
      </c>
    </row>
    <row r="193" spans="1:7" x14ac:dyDescent="0.3">
      <c r="A193" s="27">
        <v>41121</v>
      </c>
      <c r="B193" s="85">
        <v>54795.45</v>
      </c>
      <c r="C193" s="86">
        <v>24608.481363589701</v>
      </c>
      <c r="D193" s="29">
        <f t="shared" si="13"/>
        <v>-7.0428205142994749E-2</v>
      </c>
      <c r="E193" s="29">
        <f t="shared" si="13"/>
        <v>9.131725620195974E-2</v>
      </c>
      <c r="F193" s="30">
        <f t="shared" si="11"/>
        <v>-7.0428205142994749E-2</v>
      </c>
      <c r="G193" s="40">
        <f t="shared" si="11"/>
        <v>9.131725620195974E-2</v>
      </c>
    </row>
    <row r="194" spans="1:7" x14ac:dyDescent="0.3">
      <c r="A194" s="27">
        <v>41152</v>
      </c>
      <c r="B194" s="85">
        <v>55413.09</v>
      </c>
      <c r="C194" s="86">
        <v>25162.747715371203</v>
      </c>
      <c r="D194" s="29">
        <f t="shared" si="13"/>
        <v>1.1099940110186335E-3</v>
      </c>
      <c r="E194" s="29">
        <f t="shared" si="13"/>
        <v>0.17999980739413912</v>
      </c>
      <c r="F194" s="30">
        <f t="shared" si="11"/>
        <v>1.1099940110186335E-3</v>
      </c>
      <c r="G194" s="40">
        <f t="shared" si="11"/>
        <v>0.17999980739413912</v>
      </c>
    </row>
    <row r="195" spans="1:7" x14ac:dyDescent="0.3">
      <c r="A195" s="27">
        <v>41182</v>
      </c>
      <c r="B195" s="85">
        <v>55394.77</v>
      </c>
      <c r="C195" s="86">
        <v>25813.01981722971</v>
      </c>
      <c r="D195" s="29">
        <f t="shared" ref="D195:E210" si="14">B195/B183-1</f>
        <v>7.3848184240119519E-2</v>
      </c>
      <c r="E195" s="29">
        <f t="shared" si="14"/>
        <v>0.30202145235887912</v>
      </c>
      <c r="F195" s="30">
        <f t="shared" si="11"/>
        <v>7.3848184240119519E-2</v>
      </c>
      <c r="G195" s="40">
        <f t="shared" si="11"/>
        <v>0.30202145235887912</v>
      </c>
    </row>
    <row r="196" spans="1:7" x14ac:dyDescent="0.3">
      <c r="A196" s="27">
        <v>41213</v>
      </c>
      <c r="B196" s="85">
        <v>54820.85</v>
      </c>
      <c r="C196" s="86">
        <v>25336.379505082674</v>
      </c>
      <c r="D196" s="29">
        <f t="shared" si="14"/>
        <v>1.4102690271720508E-2</v>
      </c>
      <c r="E196" s="29">
        <f t="shared" si="14"/>
        <v>0.15206764372189907</v>
      </c>
      <c r="F196" s="30">
        <f t="shared" si="11"/>
        <v>1.4102690271720508E-2</v>
      </c>
      <c r="G196" s="40">
        <f t="shared" si="11"/>
        <v>0.15206764372189907</v>
      </c>
    </row>
    <row r="197" spans="1:7" x14ac:dyDescent="0.3">
      <c r="A197" s="27">
        <v>41243</v>
      </c>
      <c r="B197" s="85">
        <v>56531.97</v>
      </c>
      <c r="C197" s="86">
        <v>25483.314508676471</v>
      </c>
      <c r="D197" s="29">
        <f t="shared" si="14"/>
        <v>5.6207210432191124E-2</v>
      </c>
      <c r="E197" s="29">
        <f t="shared" si="14"/>
        <v>0.16131356804611907</v>
      </c>
      <c r="F197" s="30">
        <f t="shared" si="11"/>
        <v>5.6207210432191124E-2</v>
      </c>
      <c r="G197" s="40">
        <f t="shared" si="11"/>
        <v>0.16131356804611907</v>
      </c>
    </row>
    <row r="198" spans="1:7" x14ac:dyDescent="0.3">
      <c r="A198" s="27">
        <v>41274</v>
      </c>
      <c r="B198" s="85">
        <v>57857.63</v>
      </c>
      <c r="C198" s="86">
        <v>25715.576547900208</v>
      </c>
      <c r="D198" s="29">
        <f t="shared" si="14"/>
        <v>7.9247748801418716E-2</v>
      </c>
      <c r="E198" s="29">
        <f t="shared" si="14"/>
        <v>0.16003223804274325</v>
      </c>
      <c r="F198" s="30">
        <f t="shared" si="11"/>
        <v>7.9247748801418716E-2</v>
      </c>
      <c r="G198" s="40">
        <f t="shared" si="11"/>
        <v>0.16003223804274325</v>
      </c>
    </row>
    <row r="199" spans="1:7" x14ac:dyDescent="0.3">
      <c r="A199" s="27">
        <v>41305</v>
      </c>
      <c r="B199" s="85">
        <v>59383.839999999997</v>
      </c>
      <c r="C199" s="86">
        <v>27047.540815278786</v>
      </c>
      <c r="D199" s="29">
        <f t="shared" si="14"/>
        <v>8.0434394600142234E-2</v>
      </c>
      <c r="E199" s="29">
        <f t="shared" si="14"/>
        <v>0.1677845803279705</v>
      </c>
      <c r="F199" s="30">
        <f t="shared" si="11"/>
        <v>8.0434394600142234E-2</v>
      </c>
      <c r="G199" s="40">
        <f t="shared" si="11"/>
        <v>0.1677845803279705</v>
      </c>
    </row>
    <row r="200" spans="1:7" x14ac:dyDescent="0.3">
      <c r="A200" s="27">
        <v>41333</v>
      </c>
      <c r="B200" s="85">
        <v>58634.77</v>
      </c>
      <c r="C200" s="86">
        <v>27414.724304343377</v>
      </c>
      <c r="D200" s="29">
        <f t="shared" si="14"/>
        <v>5.7249086048891229E-2</v>
      </c>
      <c r="E200" s="29">
        <f t="shared" si="14"/>
        <v>0.13457673070630594</v>
      </c>
      <c r="F200" s="30">
        <f t="shared" si="11"/>
        <v>5.7249086048891229E-2</v>
      </c>
      <c r="G200" s="40">
        <f t="shared" si="11"/>
        <v>0.13457673070630594</v>
      </c>
    </row>
    <row r="201" spans="1:7" x14ac:dyDescent="0.3">
      <c r="A201" s="27">
        <v>41364</v>
      </c>
      <c r="B201" s="85">
        <v>59942.11</v>
      </c>
      <c r="C201" s="86">
        <v>28442.858609713538</v>
      </c>
      <c r="D201" s="29">
        <f t="shared" si="14"/>
        <v>8.5022867219525011E-2</v>
      </c>
      <c r="E201" s="29">
        <f t="shared" si="14"/>
        <v>0.13962405427310154</v>
      </c>
      <c r="F201" s="30">
        <f t="shared" si="11"/>
        <v>8.5022867219525011E-2</v>
      </c>
      <c r="G201" s="40">
        <f t="shared" si="11"/>
        <v>0.13962405427310154</v>
      </c>
    </row>
    <row r="202" spans="1:7" x14ac:dyDescent="0.3">
      <c r="A202" s="27">
        <v>41394</v>
      </c>
      <c r="B202" s="85">
        <v>62293.9</v>
      </c>
      <c r="C202" s="86">
        <v>28990.86148475204</v>
      </c>
      <c r="D202" s="29">
        <f t="shared" si="14"/>
        <v>0.12060692113590665</v>
      </c>
      <c r="E202" s="29">
        <f t="shared" si="14"/>
        <v>0.16891472290533294</v>
      </c>
      <c r="F202" s="30">
        <f t="shared" si="11"/>
        <v>0.12060692113590665</v>
      </c>
      <c r="G202" s="40">
        <f t="shared" si="11"/>
        <v>0.16891472290533294</v>
      </c>
    </row>
    <row r="203" spans="1:7" x14ac:dyDescent="0.3">
      <c r="A203" s="27">
        <v>41425</v>
      </c>
      <c r="B203" s="85">
        <v>58917.440000000002</v>
      </c>
      <c r="C203" s="86">
        <v>29668.959852140892</v>
      </c>
      <c r="D203" s="29">
        <f t="shared" si="14"/>
        <v>6.9161921736922816E-2</v>
      </c>
      <c r="E203" s="29">
        <f t="shared" si="14"/>
        <v>0.27274969716991504</v>
      </c>
      <c r="F203" s="30">
        <f t="shared" si="11"/>
        <v>6.9161921736922816E-2</v>
      </c>
      <c r="G203" s="40">
        <f t="shared" si="11"/>
        <v>0.27274969716991504</v>
      </c>
    </row>
    <row r="204" spans="1:7" x14ac:dyDescent="0.3">
      <c r="A204" s="27">
        <v>41455</v>
      </c>
      <c r="B204" s="85">
        <v>56527.839999999997</v>
      </c>
      <c r="C204" s="86">
        <v>29270.56165930795</v>
      </c>
      <c r="D204" s="29">
        <f t="shared" si="14"/>
        <v>6.2185412083746172E-2</v>
      </c>
      <c r="E204" s="29">
        <f t="shared" si="14"/>
        <v>0.20597007348368512</v>
      </c>
      <c r="F204" s="30">
        <f t="shared" si="11"/>
        <v>6.2185412083746172E-2</v>
      </c>
      <c r="G204" s="40">
        <f t="shared" si="11"/>
        <v>0.20597007348368512</v>
      </c>
    </row>
    <row r="205" spans="1:7" x14ac:dyDescent="0.3">
      <c r="A205" s="27">
        <v>41486</v>
      </c>
      <c r="B205" s="85">
        <v>57510.86</v>
      </c>
      <c r="C205" s="86">
        <v>30760.036964780793</v>
      </c>
      <c r="D205" s="29">
        <f t="shared" si="14"/>
        <v>4.9555391916664693E-2</v>
      </c>
      <c r="E205" s="29">
        <f t="shared" si="14"/>
        <v>0.24997705101351086</v>
      </c>
      <c r="F205" s="30">
        <f t="shared" si="11"/>
        <v>4.9555391916664693E-2</v>
      </c>
      <c r="G205" s="40">
        <f t="shared" si="11"/>
        <v>0.24997705101351086</v>
      </c>
    </row>
    <row r="206" spans="1:7" x14ac:dyDescent="0.3">
      <c r="A206" s="27">
        <v>41517</v>
      </c>
      <c r="B206" s="85">
        <v>55237.34</v>
      </c>
      <c r="C206" s="86">
        <v>29869.185748023428</v>
      </c>
      <c r="D206" s="29">
        <f t="shared" si="14"/>
        <v>-3.1716332729324614E-3</v>
      </c>
      <c r="E206" s="29">
        <f t="shared" si="14"/>
        <v>0.1870399085938137</v>
      </c>
      <c r="F206" s="30">
        <f t="shared" si="11"/>
        <v>-3.1716332729324614E-3</v>
      </c>
      <c r="G206" s="40">
        <f t="shared" si="11"/>
        <v>0.1870399085938137</v>
      </c>
    </row>
    <row r="207" spans="1:7" x14ac:dyDescent="0.3">
      <c r="A207" s="27">
        <v>41547</v>
      </c>
      <c r="B207" s="85">
        <v>57038.84</v>
      </c>
      <c r="C207" s="86">
        <v>30805.832220967259</v>
      </c>
      <c r="D207" s="29">
        <f t="shared" si="14"/>
        <v>2.967915563147927E-2</v>
      </c>
      <c r="E207" s="29">
        <f t="shared" si="14"/>
        <v>0.19342225121622314</v>
      </c>
      <c r="F207" s="30">
        <f t="shared" si="11"/>
        <v>2.967915563147927E-2</v>
      </c>
      <c r="G207" s="40">
        <f t="shared" si="11"/>
        <v>0.19342225121622314</v>
      </c>
    </row>
    <row r="208" spans="1:7" x14ac:dyDescent="0.3">
      <c r="A208" s="27">
        <v>41578</v>
      </c>
      <c r="B208" s="85">
        <v>58559.15</v>
      </c>
      <c r="C208" s="86">
        <v>32221.891364616509</v>
      </c>
      <c r="D208" s="29">
        <f t="shared" si="14"/>
        <v>6.8191208272035286E-2</v>
      </c>
      <c r="E208" s="29">
        <f t="shared" si="14"/>
        <v>0.271763842902359</v>
      </c>
      <c r="F208" s="30">
        <f t="shared" si="11"/>
        <v>6.8191208272035286E-2</v>
      </c>
      <c r="G208" s="40">
        <f t="shared" si="11"/>
        <v>0.271763842902359</v>
      </c>
    </row>
    <row r="209" spans="1:7" x14ac:dyDescent="0.3">
      <c r="A209" s="27">
        <v>41608</v>
      </c>
      <c r="B209" s="85">
        <v>59899.28</v>
      </c>
      <c r="C209" s="86">
        <v>33203.819694013771</v>
      </c>
      <c r="D209" s="29">
        <f t="shared" si="14"/>
        <v>5.956470294596139E-2</v>
      </c>
      <c r="E209" s="29">
        <f t="shared" si="14"/>
        <v>0.30296314801234558</v>
      </c>
      <c r="F209" s="30">
        <f t="shared" si="11"/>
        <v>5.956470294596139E-2</v>
      </c>
      <c r="G209" s="40">
        <f t="shared" si="11"/>
        <v>0.30296314801234558</v>
      </c>
    </row>
    <row r="210" spans="1:7" x14ac:dyDescent="0.3">
      <c r="A210" s="27">
        <v>41639</v>
      </c>
      <c r="B210" s="85">
        <v>59058.04</v>
      </c>
      <c r="C210" s="86">
        <v>34044.460416880604</v>
      </c>
      <c r="D210" s="29">
        <f t="shared" si="14"/>
        <v>2.0747652470382905E-2</v>
      </c>
      <c r="E210" s="29">
        <f t="shared" si="14"/>
        <v>0.32388478062960191</v>
      </c>
      <c r="F210" s="30">
        <f t="shared" si="11"/>
        <v>2.0747652470382905E-2</v>
      </c>
      <c r="G210" s="40">
        <f t="shared" si="11"/>
        <v>0.32388478062960191</v>
      </c>
    </row>
    <row r="211" spans="1:7" x14ac:dyDescent="0.3">
      <c r="A211" s="27">
        <v>41670</v>
      </c>
      <c r="B211" s="85">
        <v>55941.81</v>
      </c>
      <c r="C211" s="86">
        <v>32867.337508984514</v>
      </c>
      <c r="D211" s="29">
        <f t="shared" ref="D211:E226" si="15">B211/B199-1</f>
        <v>-5.7962401892501347E-2</v>
      </c>
      <c r="E211" s="29">
        <f t="shared" si="15"/>
        <v>0.21516916208582648</v>
      </c>
      <c r="F211" s="30">
        <f t="shared" ref="F211:G269" si="16">D211</f>
        <v>-5.7962401892501347E-2</v>
      </c>
      <c r="G211" s="40">
        <f t="shared" si="16"/>
        <v>0.21516916208582648</v>
      </c>
    </row>
    <row r="212" spans="1:7" x14ac:dyDescent="0.3">
      <c r="A212" s="27">
        <v>41698</v>
      </c>
      <c r="B212" s="85">
        <v>60088.91</v>
      </c>
      <c r="C212" s="86">
        <v>34370.879967142442</v>
      </c>
      <c r="D212" s="29">
        <f t="shared" si="15"/>
        <v>2.4799960842346813E-2</v>
      </c>
      <c r="E212" s="29">
        <f t="shared" si="15"/>
        <v>0.25373793971354974</v>
      </c>
      <c r="F212" s="30">
        <f t="shared" si="16"/>
        <v>2.4799960842346813E-2</v>
      </c>
      <c r="G212" s="40">
        <f t="shared" si="16"/>
        <v>0.25373793971354974</v>
      </c>
    </row>
    <row r="213" spans="1:7" x14ac:dyDescent="0.3">
      <c r="A213" s="27">
        <v>41729</v>
      </c>
      <c r="B213" s="85">
        <v>60761.78</v>
      </c>
      <c r="C213" s="86">
        <v>34659.718656946323</v>
      </c>
      <c r="D213" s="29">
        <f t="shared" si="15"/>
        <v>1.367436014514678E-2</v>
      </c>
      <c r="E213" s="29">
        <f t="shared" si="15"/>
        <v>0.21857367195538013</v>
      </c>
      <c r="F213" s="30">
        <f t="shared" si="16"/>
        <v>1.367436014514678E-2</v>
      </c>
      <c r="G213" s="40">
        <f t="shared" si="16"/>
        <v>0.21857367195538013</v>
      </c>
    </row>
    <row r="214" spans="1:7" x14ac:dyDescent="0.3">
      <c r="A214" s="27">
        <v>41759</v>
      </c>
      <c r="B214" s="85">
        <v>61740.66</v>
      </c>
      <c r="C214" s="86">
        <v>34915.905123729353</v>
      </c>
      <c r="D214" s="29">
        <f t="shared" si="15"/>
        <v>-8.8811264024245551E-3</v>
      </c>
      <c r="E214" s="29">
        <f t="shared" si="15"/>
        <v>0.20437625291313388</v>
      </c>
      <c r="F214" s="30">
        <f t="shared" si="16"/>
        <v>-8.8811264024245551E-3</v>
      </c>
      <c r="G214" s="40">
        <f t="shared" si="16"/>
        <v>0.20437625291313388</v>
      </c>
    </row>
    <row r="215" spans="1:7" x14ac:dyDescent="0.3">
      <c r="A215" s="27">
        <v>41790</v>
      </c>
      <c r="B215" s="85">
        <v>63508.79</v>
      </c>
      <c r="C215" s="86">
        <v>35735.599137488469</v>
      </c>
      <c r="D215" s="29">
        <f t="shared" si="15"/>
        <v>7.7928538646621304E-2</v>
      </c>
      <c r="E215" s="29">
        <f t="shared" si="15"/>
        <v>0.20447765326393186</v>
      </c>
      <c r="F215" s="30">
        <f t="shared" si="16"/>
        <v>7.7928538646621304E-2</v>
      </c>
      <c r="G215" s="40">
        <f t="shared" si="16"/>
        <v>0.20447765326393186</v>
      </c>
    </row>
    <row r="216" spans="1:7" x14ac:dyDescent="0.3">
      <c r="A216" s="27">
        <v>41820</v>
      </c>
      <c r="B216" s="85">
        <v>64562.1</v>
      </c>
      <c r="C216" s="86">
        <v>36473.765273642079</v>
      </c>
      <c r="D216" s="29">
        <f t="shared" si="15"/>
        <v>0.14212925878646709</v>
      </c>
      <c r="E216" s="29">
        <f t="shared" si="15"/>
        <v>0.24609037907011033</v>
      </c>
      <c r="F216" s="30">
        <f t="shared" si="16"/>
        <v>0.14212925878646709</v>
      </c>
      <c r="G216" s="40">
        <f t="shared" si="16"/>
        <v>0.24609037907011033</v>
      </c>
    </row>
    <row r="217" spans="1:7" x14ac:dyDescent="0.3">
      <c r="A217" s="27">
        <v>41851</v>
      </c>
      <c r="B217" s="85">
        <v>63500.52</v>
      </c>
      <c r="C217" s="86">
        <v>35970.736215217192</v>
      </c>
      <c r="D217" s="29">
        <f t="shared" si="15"/>
        <v>0.10414832955027964</v>
      </c>
      <c r="E217" s="29">
        <f t="shared" si="15"/>
        <v>0.16939834163406475</v>
      </c>
      <c r="F217" s="30">
        <f t="shared" si="16"/>
        <v>0.10414832955027964</v>
      </c>
      <c r="G217" s="40">
        <f t="shared" si="16"/>
        <v>0.16939834163406475</v>
      </c>
    </row>
    <row r="218" spans="1:7" x14ac:dyDescent="0.3">
      <c r="A218" s="27">
        <v>41882</v>
      </c>
      <c r="B218" s="85">
        <v>66497.710000000006</v>
      </c>
      <c r="C218" s="86">
        <v>37409.795666906284</v>
      </c>
      <c r="D218" s="29">
        <f t="shared" si="15"/>
        <v>0.2038543130425905</v>
      </c>
      <c r="E218" s="29">
        <f t="shared" si="15"/>
        <v>0.25245448545184557</v>
      </c>
      <c r="F218" s="30">
        <f t="shared" si="16"/>
        <v>0.2038543130425905</v>
      </c>
      <c r="G218" s="40">
        <f t="shared" si="16"/>
        <v>0.25245448545184557</v>
      </c>
    </row>
    <row r="219" spans="1:7" x14ac:dyDescent="0.3">
      <c r="A219" s="27">
        <v>41912</v>
      </c>
      <c r="B219" s="85">
        <v>66695.320000000007</v>
      </c>
      <c r="C219" s="86">
        <v>36885.203819694041</v>
      </c>
      <c r="D219" s="29">
        <f t="shared" si="15"/>
        <v>0.16929657054736746</v>
      </c>
      <c r="E219" s="29">
        <f t="shared" si="15"/>
        <v>0.19734482597710845</v>
      </c>
      <c r="F219" s="30">
        <f t="shared" si="16"/>
        <v>0.16929657054736746</v>
      </c>
      <c r="G219" s="40">
        <f t="shared" si="16"/>
        <v>0.19734482597710845</v>
      </c>
    </row>
    <row r="220" spans="1:7" x14ac:dyDescent="0.3">
      <c r="A220" s="27">
        <v>41943</v>
      </c>
      <c r="B220" s="85">
        <v>68814.36</v>
      </c>
      <c r="C220" s="86">
        <v>37786.117671218832</v>
      </c>
      <c r="D220" s="29">
        <f t="shared" si="15"/>
        <v>0.17512566353849057</v>
      </c>
      <c r="E220" s="29">
        <f t="shared" si="15"/>
        <v>0.17268465850246484</v>
      </c>
      <c r="F220" s="30">
        <f t="shared" si="16"/>
        <v>0.17512566353849057</v>
      </c>
      <c r="G220" s="40">
        <f t="shared" si="16"/>
        <v>0.17268465850246484</v>
      </c>
    </row>
    <row r="221" spans="1:7" x14ac:dyDescent="0.3">
      <c r="A221" s="27">
        <v>41973</v>
      </c>
      <c r="B221" s="85">
        <v>72060.55</v>
      </c>
      <c r="C221" s="86">
        <v>38802.341102782651</v>
      </c>
      <c r="D221" s="29">
        <f t="shared" si="15"/>
        <v>0.20302865076174537</v>
      </c>
      <c r="E221" s="29">
        <f t="shared" si="15"/>
        <v>0.168610764073575</v>
      </c>
      <c r="F221" s="30">
        <f t="shared" si="16"/>
        <v>0.20302865076174537</v>
      </c>
      <c r="G221" s="40">
        <f t="shared" si="16"/>
        <v>0.168610764073575</v>
      </c>
    </row>
    <row r="222" spans="1:7" x14ac:dyDescent="0.3">
      <c r="A222" s="27">
        <v>42004</v>
      </c>
      <c r="B222" s="85">
        <v>72047.850000000006</v>
      </c>
      <c r="C222" s="86">
        <v>38704.589793613333</v>
      </c>
      <c r="D222" s="29">
        <f t="shared" si="15"/>
        <v>0.21994990013214122</v>
      </c>
      <c r="E222" s="29">
        <f t="shared" si="15"/>
        <v>0.1368836315708517</v>
      </c>
      <c r="F222" s="30">
        <f t="shared" si="16"/>
        <v>0.21994990013214122</v>
      </c>
      <c r="G222" s="40">
        <f t="shared" si="16"/>
        <v>0.1368836315708517</v>
      </c>
    </row>
    <row r="223" spans="1:7" x14ac:dyDescent="0.3">
      <c r="A223" s="27">
        <v>42035</v>
      </c>
      <c r="B223" s="85">
        <v>72042.83</v>
      </c>
      <c r="C223" s="86">
        <v>37542.663517814995</v>
      </c>
      <c r="D223" s="29">
        <f t="shared" si="15"/>
        <v>0.28781728728476974</v>
      </c>
      <c r="E223" s="29">
        <f t="shared" si="15"/>
        <v>0.14224839500773223</v>
      </c>
      <c r="F223" s="30">
        <f t="shared" si="16"/>
        <v>0.28781728728476974</v>
      </c>
      <c r="G223" s="40">
        <f t="shared" si="16"/>
        <v>0.14224839500773223</v>
      </c>
    </row>
    <row r="224" spans="1:7" x14ac:dyDescent="0.3">
      <c r="A224" s="27">
        <v>42063</v>
      </c>
      <c r="B224" s="85">
        <v>74198.2</v>
      </c>
      <c r="C224" s="86">
        <v>39700.37991580247</v>
      </c>
      <c r="D224" s="29">
        <f t="shared" si="15"/>
        <v>0.23480688865882238</v>
      </c>
      <c r="E224" s="29">
        <f t="shared" si="15"/>
        <v>0.15505858313068721</v>
      </c>
      <c r="F224" s="30">
        <f t="shared" si="16"/>
        <v>0.23480688865882238</v>
      </c>
      <c r="G224" s="40">
        <f t="shared" si="16"/>
        <v>0.15505858313068721</v>
      </c>
    </row>
    <row r="225" spans="1:7" x14ac:dyDescent="0.3">
      <c r="A225" s="27">
        <v>42094</v>
      </c>
      <c r="B225" s="85">
        <v>77103.53</v>
      </c>
      <c r="C225" s="86">
        <v>39072.492042304162</v>
      </c>
      <c r="D225" s="29">
        <f t="shared" si="15"/>
        <v>0.26894784846658548</v>
      </c>
      <c r="E225" s="29">
        <f t="shared" si="15"/>
        <v>0.12731705727430809</v>
      </c>
      <c r="F225" s="30">
        <f t="shared" si="16"/>
        <v>0.26894784846658548</v>
      </c>
      <c r="G225" s="40">
        <f t="shared" si="16"/>
        <v>0.12731705727430809</v>
      </c>
    </row>
    <row r="226" spans="1:7" x14ac:dyDescent="0.3">
      <c r="A226" s="27">
        <v>42124</v>
      </c>
      <c r="B226" s="85">
        <v>73852.02</v>
      </c>
      <c r="C226" s="86">
        <v>39447.376527364235</v>
      </c>
      <c r="D226" s="29">
        <f t="shared" si="15"/>
        <v>0.19616505557277808</v>
      </c>
      <c r="E226" s="29">
        <f t="shared" si="15"/>
        <v>0.12978244119913218</v>
      </c>
      <c r="F226" s="30">
        <f t="shared" si="16"/>
        <v>0.19616505557277808</v>
      </c>
      <c r="G226" s="40">
        <f t="shared" si="16"/>
        <v>0.12978244119913218</v>
      </c>
    </row>
    <row r="227" spans="1:7" x14ac:dyDescent="0.3">
      <c r="A227" s="27">
        <v>42155</v>
      </c>
      <c r="B227" s="85">
        <v>73020.820000000007</v>
      </c>
      <c r="C227" s="86">
        <v>39954.615463599985</v>
      </c>
      <c r="D227" s="29">
        <f t="shared" ref="D227:E242" si="17">B227/B215-1</f>
        <v>0.14977501539550686</v>
      </c>
      <c r="E227" s="29">
        <f t="shared" si="17"/>
        <v>0.11806200058041139</v>
      </c>
      <c r="F227" s="30">
        <f t="shared" si="16"/>
        <v>0.14977501539550686</v>
      </c>
      <c r="G227" s="40">
        <f t="shared" si="16"/>
        <v>0.11806200058041139</v>
      </c>
    </row>
    <row r="228" spans="1:7" x14ac:dyDescent="0.3">
      <c r="A228" s="27">
        <v>42185</v>
      </c>
      <c r="B228" s="85">
        <v>70603.16</v>
      </c>
      <c r="C228" s="86">
        <v>39181.127425813764</v>
      </c>
      <c r="D228" s="29">
        <f t="shared" si="17"/>
        <v>9.3569756869742449E-2</v>
      </c>
      <c r="E228" s="29">
        <f t="shared" si="17"/>
        <v>7.4227657382227363E-2</v>
      </c>
      <c r="F228" s="30">
        <f t="shared" si="16"/>
        <v>9.3569756869742449E-2</v>
      </c>
      <c r="G228" s="40">
        <f t="shared" si="16"/>
        <v>7.4227657382227363E-2</v>
      </c>
    </row>
    <row r="229" spans="1:7" x14ac:dyDescent="0.3">
      <c r="A229" s="27">
        <v>42216</v>
      </c>
      <c r="B229" s="85">
        <v>74461.97</v>
      </c>
      <c r="C229" s="86">
        <v>40002.053598932158</v>
      </c>
      <c r="D229" s="29">
        <f t="shared" si="17"/>
        <v>0.17261984626267646</v>
      </c>
      <c r="E229" s="29">
        <f t="shared" si="17"/>
        <v>0.11207213996386156</v>
      </c>
      <c r="F229" s="30">
        <f t="shared" si="16"/>
        <v>0.17261984626267646</v>
      </c>
      <c r="G229" s="40">
        <f t="shared" si="16"/>
        <v>0.11207213996386156</v>
      </c>
    </row>
    <row r="230" spans="1:7" x14ac:dyDescent="0.3">
      <c r="A230" s="27">
        <v>42247</v>
      </c>
      <c r="B230" s="85">
        <v>69752.179999999993</v>
      </c>
      <c r="C230" s="86">
        <v>37588.561453948067</v>
      </c>
      <c r="D230" s="29">
        <f t="shared" si="17"/>
        <v>4.8941083835819077E-2</v>
      </c>
      <c r="E230" s="29">
        <f t="shared" si="17"/>
        <v>4.7785822898767094E-3</v>
      </c>
      <c r="F230" s="30">
        <f t="shared" si="16"/>
        <v>4.8941083835819077E-2</v>
      </c>
      <c r="G230" s="40">
        <f t="shared" si="16"/>
        <v>4.7785822898767094E-3</v>
      </c>
    </row>
    <row r="231" spans="1:7" x14ac:dyDescent="0.3">
      <c r="A231" s="27">
        <v>42277</v>
      </c>
      <c r="B231" s="85">
        <v>70847.44</v>
      </c>
      <c r="C231" s="86">
        <v>36658.486497587044</v>
      </c>
      <c r="D231" s="29">
        <f t="shared" si="17"/>
        <v>6.2255042782611847E-2</v>
      </c>
      <c r="E231" s="29">
        <f t="shared" si="17"/>
        <v>-6.1465655230009686E-3</v>
      </c>
      <c r="F231" s="30">
        <f t="shared" si="16"/>
        <v>6.2255042782611847E-2</v>
      </c>
      <c r="G231" s="40">
        <f t="shared" si="16"/>
        <v>-6.1465655230009686E-3</v>
      </c>
    </row>
    <row r="232" spans="1:7" x14ac:dyDescent="0.3">
      <c r="A232" s="27">
        <v>42308</v>
      </c>
      <c r="B232" s="85">
        <v>72146.8</v>
      </c>
      <c r="C232" s="86">
        <v>39750.795769586221</v>
      </c>
      <c r="D232" s="29">
        <f t="shared" si="17"/>
        <v>4.842652027861627E-2</v>
      </c>
      <c r="E232" s="29">
        <f t="shared" si="17"/>
        <v>5.1994706507354715E-2</v>
      </c>
      <c r="F232" s="30">
        <f t="shared" si="16"/>
        <v>4.842652027861627E-2</v>
      </c>
      <c r="G232" s="40">
        <f t="shared" si="16"/>
        <v>5.1994706507354715E-2</v>
      </c>
    </row>
    <row r="233" spans="1:7" x14ac:dyDescent="0.3">
      <c r="A233" s="27">
        <v>42338</v>
      </c>
      <c r="B233" s="85">
        <v>74238.960000000006</v>
      </c>
      <c r="C233" s="86">
        <v>39868.980388130221</v>
      </c>
      <c r="D233" s="29">
        <f t="shared" si="17"/>
        <v>3.0230271625736993E-2</v>
      </c>
      <c r="E233" s="29">
        <f t="shared" si="17"/>
        <v>2.7489044604864787E-2</v>
      </c>
      <c r="F233" s="30">
        <f t="shared" si="16"/>
        <v>3.0230271625736993E-2</v>
      </c>
      <c r="G233" s="40">
        <f t="shared" si="16"/>
        <v>2.7489044604864787E-2</v>
      </c>
    </row>
    <row r="234" spans="1:7" x14ac:dyDescent="0.3">
      <c r="A234" s="27">
        <v>42369</v>
      </c>
      <c r="B234" s="85">
        <v>73312.66</v>
      </c>
      <c r="C234" s="86">
        <v>39240.168395112458</v>
      </c>
      <c r="D234" s="29">
        <f t="shared" si="17"/>
        <v>1.7555138702959106E-2</v>
      </c>
      <c r="E234" s="29">
        <f t="shared" si="17"/>
        <v>1.3837599218982088E-2</v>
      </c>
      <c r="F234" s="30">
        <f t="shared" si="16"/>
        <v>1.7555138702959106E-2</v>
      </c>
      <c r="G234" s="40">
        <f t="shared" si="16"/>
        <v>1.3837599218982088E-2</v>
      </c>
    </row>
    <row r="235" spans="1:7" x14ac:dyDescent="0.3">
      <c r="A235" s="27">
        <v>42400</v>
      </c>
      <c r="B235" s="85">
        <v>73903.41</v>
      </c>
      <c r="C235" s="86">
        <v>37292.94588766816</v>
      </c>
      <c r="D235" s="29">
        <f t="shared" si="17"/>
        <v>2.5826025990372647E-2</v>
      </c>
      <c r="E235" s="29">
        <f t="shared" si="17"/>
        <v>-6.6515693546447263E-3</v>
      </c>
      <c r="F235" s="30">
        <f t="shared" si="16"/>
        <v>2.5826025990372647E-2</v>
      </c>
      <c r="G235" s="40">
        <f t="shared" si="16"/>
        <v>-6.6515693546447263E-3</v>
      </c>
    </row>
    <row r="236" spans="1:7" x14ac:dyDescent="0.3">
      <c r="A236" s="27">
        <v>42429</v>
      </c>
      <c r="B236" s="85">
        <v>75971.05</v>
      </c>
      <c r="C236" s="86">
        <v>37242.632713831008</v>
      </c>
      <c r="D236" s="29">
        <f t="shared" si="17"/>
        <v>2.3893436768007925E-2</v>
      </c>
      <c r="E236" s="29">
        <f t="shared" si="17"/>
        <v>-6.1907397540877707E-2</v>
      </c>
      <c r="F236" s="30">
        <f t="shared" si="16"/>
        <v>2.3893436768007925E-2</v>
      </c>
      <c r="G236" s="40">
        <f t="shared" si="16"/>
        <v>-6.1907397540877707E-2</v>
      </c>
    </row>
    <row r="237" spans="1:7" x14ac:dyDescent="0.3">
      <c r="A237" s="27">
        <v>42460</v>
      </c>
      <c r="B237" s="85">
        <v>79308.820000000007</v>
      </c>
      <c r="C237" s="86">
        <v>39769.072800082169</v>
      </c>
      <c r="D237" s="29">
        <f t="shared" si="17"/>
        <v>2.8601673619871981E-2</v>
      </c>
      <c r="E237" s="29">
        <f t="shared" si="17"/>
        <v>1.782790708675086E-2</v>
      </c>
      <c r="F237" s="30">
        <f t="shared" si="16"/>
        <v>2.8601673619871981E-2</v>
      </c>
      <c r="G237" s="40">
        <f t="shared" si="16"/>
        <v>1.782790708675086E-2</v>
      </c>
    </row>
    <row r="238" spans="1:7" x14ac:dyDescent="0.3">
      <c r="A238" s="27">
        <v>42490</v>
      </c>
      <c r="B238" s="85">
        <v>77920.539999999994</v>
      </c>
      <c r="C238" s="86">
        <v>39923.298079885026</v>
      </c>
      <c r="D238" s="29">
        <f t="shared" si="17"/>
        <v>5.5090165441649352E-2</v>
      </c>
      <c r="E238" s="29">
        <f t="shared" si="17"/>
        <v>1.2064719999583584E-2</v>
      </c>
      <c r="F238" s="30">
        <f t="shared" si="16"/>
        <v>5.5090165441649352E-2</v>
      </c>
      <c r="G238" s="40">
        <f t="shared" si="16"/>
        <v>1.2064719999583584E-2</v>
      </c>
    </row>
    <row r="239" spans="1:7" x14ac:dyDescent="0.3">
      <c r="A239" s="27">
        <v>42521</v>
      </c>
      <c r="B239" s="85">
        <v>79220.2</v>
      </c>
      <c r="C239" s="86">
        <v>40640.209467091103</v>
      </c>
      <c r="D239" s="29">
        <f t="shared" si="17"/>
        <v>8.4898800095643878E-2</v>
      </c>
      <c r="E239" s="29">
        <f t="shared" si="17"/>
        <v>1.7159319281040641E-2</v>
      </c>
      <c r="F239" s="30">
        <f t="shared" si="16"/>
        <v>8.4898800095643878E-2</v>
      </c>
      <c r="G239" s="40">
        <f t="shared" si="16"/>
        <v>1.7159319281040641E-2</v>
      </c>
    </row>
    <row r="240" spans="1:7" x14ac:dyDescent="0.3">
      <c r="A240" s="27">
        <v>42551</v>
      </c>
      <c r="B240" s="85">
        <v>84241.62</v>
      </c>
      <c r="C240" s="86">
        <v>40745.559092309304</v>
      </c>
      <c r="D240" s="29">
        <f t="shared" si="17"/>
        <v>0.19317067394717169</v>
      </c>
      <c r="E240" s="29">
        <f t="shared" si="17"/>
        <v>3.9928194242436321E-2</v>
      </c>
      <c r="F240" s="30">
        <f t="shared" si="16"/>
        <v>0.19317067394717169</v>
      </c>
      <c r="G240" s="40">
        <f t="shared" si="16"/>
        <v>3.9928194242436321E-2</v>
      </c>
    </row>
    <row r="241" spans="1:7" x14ac:dyDescent="0.3">
      <c r="A241" s="27">
        <v>42582</v>
      </c>
      <c r="B241" s="85">
        <v>87254.47</v>
      </c>
      <c r="C241" s="86">
        <v>42247.766711161341</v>
      </c>
      <c r="D241" s="29">
        <f t="shared" si="17"/>
        <v>0.17179910765186568</v>
      </c>
      <c r="E241" s="29">
        <f t="shared" si="17"/>
        <v>5.6139945582422079E-2</v>
      </c>
      <c r="F241" s="30">
        <f t="shared" si="16"/>
        <v>0.17179910765186568</v>
      </c>
      <c r="G241" s="40">
        <f t="shared" si="16"/>
        <v>5.6139945582422079E-2</v>
      </c>
    </row>
    <row r="242" spans="1:7" x14ac:dyDescent="0.3">
      <c r="A242" s="27">
        <v>42613</v>
      </c>
      <c r="B242" s="85">
        <v>86250.18</v>
      </c>
      <c r="C242" s="86">
        <v>42307.115720299851</v>
      </c>
      <c r="D242" s="29">
        <f t="shared" si="17"/>
        <v>0.23652307354408131</v>
      </c>
      <c r="E242" s="29">
        <f t="shared" si="17"/>
        <v>0.12553165334972349</v>
      </c>
      <c r="F242" s="30">
        <f t="shared" si="16"/>
        <v>0.23652307354408131</v>
      </c>
      <c r="G242" s="40">
        <f t="shared" si="16"/>
        <v>0.12553165334972349</v>
      </c>
    </row>
    <row r="243" spans="1:7" x14ac:dyDescent="0.3">
      <c r="A243" s="27">
        <v>42643</v>
      </c>
      <c r="B243" s="85">
        <v>87224.93</v>
      </c>
      <c r="C243" s="86">
        <v>42315.02207618855</v>
      </c>
      <c r="D243" s="29">
        <f t="shared" ref="D243:E258" si="18">B243/B231-1</f>
        <v>0.23116558622301664</v>
      </c>
      <c r="E243" s="29">
        <f t="shared" si="18"/>
        <v>0.15430357658038707</v>
      </c>
      <c r="F243" s="30">
        <f t="shared" si="16"/>
        <v>0.23116558622301664</v>
      </c>
      <c r="G243" s="40">
        <f t="shared" si="16"/>
        <v>0.15430357658038707</v>
      </c>
    </row>
    <row r="244" spans="1:7" x14ac:dyDescent="0.3">
      <c r="A244" s="27">
        <v>42674</v>
      </c>
      <c r="B244" s="85">
        <v>83532.710000000006</v>
      </c>
      <c r="C244" s="86">
        <v>41543.176917548029</v>
      </c>
      <c r="D244" s="29">
        <f t="shared" si="18"/>
        <v>0.15781586986533025</v>
      </c>
      <c r="E244" s="29">
        <f t="shared" si="18"/>
        <v>4.5090446952339436E-2</v>
      </c>
      <c r="F244" s="30">
        <f t="shared" si="16"/>
        <v>0.15781586986533025</v>
      </c>
      <c r="G244" s="40">
        <f t="shared" si="16"/>
        <v>4.5090446952339436E-2</v>
      </c>
    </row>
    <row r="245" spans="1:7" x14ac:dyDescent="0.3">
      <c r="A245" s="27">
        <v>42704</v>
      </c>
      <c r="B245" s="85">
        <v>84714.22</v>
      </c>
      <c r="C245" s="86">
        <v>43081.733237498745</v>
      </c>
      <c r="D245" s="29">
        <f t="shared" si="18"/>
        <v>0.14110192276400424</v>
      </c>
      <c r="E245" s="29">
        <f t="shared" si="18"/>
        <v>8.0582769313183311E-2</v>
      </c>
      <c r="F245" s="30">
        <f t="shared" si="16"/>
        <v>0.14110192276400424</v>
      </c>
      <c r="G245" s="40">
        <f t="shared" si="16"/>
        <v>8.0582769313183311E-2</v>
      </c>
    </row>
    <row r="246" spans="1:7" x14ac:dyDescent="0.3">
      <c r="A246" s="27">
        <v>42735</v>
      </c>
      <c r="B246" s="85">
        <v>86504.07</v>
      </c>
      <c r="C246" s="86">
        <v>43933.258034705854</v>
      </c>
      <c r="D246" s="29">
        <f t="shared" si="18"/>
        <v>0.17993358855073605</v>
      </c>
      <c r="E246" s="29">
        <f t="shared" si="18"/>
        <v>0.119599120787105</v>
      </c>
      <c r="F246" s="30">
        <f t="shared" si="16"/>
        <v>0.17993358855073605</v>
      </c>
      <c r="G246" s="40">
        <f t="shared" si="16"/>
        <v>0.119599120787105</v>
      </c>
    </row>
    <row r="247" spans="1:7" x14ac:dyDescent="0.3">
      <c r="A247" s="27">
        <v>42766</v>
      </c>
      <c r="B247" s="85">
        <v>87226.45</v>
      </c>
      <c r="C247" s="86">
        <v>44766.505801417021</v>
      </c>
      <c r="D247" s="29">
        <f t="shared" si="18"/>
        <v>0.18027639049402455</v>
      </c>
      <c r="E247" s="29">
        <f t="shared" si="18"/>
        <v>0.20040143613916483</v>
      </c>
      <c r="F247" s="30">
        <f t="shared" si="16"/>
        <v>0.18027639049402455</v>
      </c>
      <c r="G247" s="40">
        <f t="shared" si="16"/>
        <v>0.20040143613916483</v>
      </c>
    </row>
    <row r="248" spans="1:7" x14ac:dyDescent="0.3">
      <c r="A248" s="27">
        <v>42794</v>
      </c>
      <c r="B248" s="85">
        <v>90928.6</v>
      </c>
      <c r="C248" s="86">
        <v>46544.101037067499</v>
      </c>
      <c r="D248" s="29">
        <f t="shared" si="18"/>
        <v>0.19688486601146105</v>
      </c>
      <c r="E248" s="29">
        <f t="shared" si="18"/>
        <v>0.24975324367394025</v>
      </c>
      <c r="F248" s="30">
        <f t="shared" si="16"/>
        <v>0.19688486601146105</v>
      </c>
      <c r="G248" s="40">
        <f t="shared" si="16"/>
        <v>0.24975324367394025</v>
      </c>
    </row>
    <row r="249" spans="1:7" x14ac:dyDescent="0.3">
      <c r="A249" s="27">
        <v>42825</v>
      </c>
      <c r="B249" s="85">
        <v>91620.88</v>
      </c>
      <c r="C249" s="86">
        <v>46598.316048875691</v>
      </c>
      <c r="D249" s="29">
        <f t="shared" si="18"/>
        <v>0.1552420020875358</v>
      </c>
      <c r="E249" s="29">
        <f t="shared" si="18"/>
        <v>0.17172246592531604</v>
      </c>
      <c r="F249" s="30">
        <f t="shared" si="16"/>
        <v>0.1552420020875358</v>
      </c>
      <c r="G249" s="40">
        <f t="shared" si="16"/>
        <v>0.17172246592531604</v>
      </c>
    </row>
    <row r="250" spans="1:7" x14ac:dyDescent="0.3">
      <c r="A250" s="27">
        <v>42855</v>
      </c>
      <c r="B250" s="85">
        <v>93366.61</v>
      </c>
      <c r="C250" s="86">
        <v>47076.90728000825</v>
      </c>
      <c r="D250" s="29">
        <f t="shared" si="18"/>
        <v>0.19822847736938187</v>
      </c>
      <c r="E250" s="29">
        <f t="shared" si="18"/>
        <v>0.1791838235861456</v>
      </c>
      <c r="F250" s="30">
        <f t="shared" si="16"/>
        <v>0.19822847736938187</v>
      </c>
      <c r="G250" s="40">
        <f t="shared" si="16"/>
        <v>0.1791838235861456</v>
      </c>
    </row>
    <row r="251" spans="1:7" x14ac:dyDescent="0.3">
      <c r="A251" s="27">
        <v>42886</v>
      </c>
      <c r="B251" s="85">
        <v>92794.73</v>
      </c>
      <c r="C251" s="86">
        <v>47739.398295512925</v>
      </c>
      <c r="D251" s="29">
        <f t="shared" si="18"/>
        <v>0.17135187742520208</v>
      </c>
      <c r="E251" s="29">
        <f t="shared" si="18"/>
        <v>0.17468386412157821</v>
      </c>
      <c r="F251" s="30">
        <f t="shared" si="16"/>
        <v>0.17135187742520208</v>
      </c>
      <c r="G251" s="40">
        <f t="shared" si="16"/>
        <v>0.17468386412157821</v>
      </c>
    </row>
    <row r="252" spans="1:7" x14ac:dyDescent="0.3">
      <c r="A252" s="27">
        <v>42916</v>
      </c>
      <c r="B252" s="85">
        <v>89995.54</v>
      </c>
      <c r="C252" s="86">
        <v>48037.375500564776</v>
      </c>
      <c r="D252" s="29">
        <f t="shared" si="18"/>
        <v>6.83025801260706E-2</v>
      </c>
      <c r="E252" s="29">
        <f t="shared" si="18"/>
        <v>0.17895978287439429</v>
      </c>
      <c r="F252" s="30">
        <f t="shared" si="16"/>
        <v>6.83025801260706E-2</v>
      </c>
      <c r="G252" s="40">
        <f t="shared" si="16"/>
        <v>0.17895978287439429</v>
      </c>
    </row>
    <row r="253" spans="1:7" x14ac:dyDescent="0.3">
      <c r="A253" s="27">
        <v>42947</v>
      </c>
      <c r="B253" s="85">
        <v>91199.49</v>
      </c>
      <c r="C253" s="86">
        <v>49025.156586918623</v>
      </c>
      <c r="D253" s="29">
        <f t="shared" si="18"/>
        <v>4.521281259286769E-2</v>
      </c>
      <c r="E253" s="29">
        <f t="shared" si="18"/>
        <v>0.16042007432233762</v>
      </c>
      <c r="F253" s="30">
        <f t="shared" si="16"/>
        <v>4.521281259286769E-2</v>
      </c>
      <c r="G253" s="40">
        <f t="shared" si="16"/>
        <v>0.16042007432233762</v>
      </c>
    </row>
    <row r="254" spans="1:7" x14ac:dyDescent="0.3">
      <c r="A254" s="27">
        <v>42978</v>
      </c>
      <c r="B254" s="85">
        <v>94510.37</v>
      </c>
      <c r="C254" s="86">
        <v>49175.274668857222</v>
      </c>
      <c r="D254" s="29">
        <f t="shared" si="18"/>
        <v>9.5770118972505314E-2</v>
      </c>
      <c r="E254" s="29">
        <f t="shared" si="18"/>
        <v>0.16234051486667256</v>
      </c>
      <c r="F254" s="30">
        <f t="shared" si="16"/>
        <v>9.5770118972505314E-2</v>
      </c>
      <c r="G254" s="40">
        <f t="shared" si="16"/>
        <v>0.16234051486667256</v>
      </c>
    </row>
    <row r="255" spans="1:7" x14ac:dyDescent="0.3">
      <c r="A255" s="27">
        <v>43008</v>
      </c>
      <c r="B255" s="85">
        <v>94630.76</v>
      </c>
      <c r="C255" s="86">
        <v>50189.649861382124</v>
      </c>
      <c r="D255" s="29">
        <f t="shared" si="18"/>
        <v>8.4904969255922724E-2</v>
      </c>
      <c r="E255" s="29">
        <f t="shared" si="18"/>
        <v>0.18609532498920212</v>
      </c>
      <c r="F255" s="30">
        <f t="shared" si="16"/>
        <v>8.4904969255922724E-2</v>
      </c>
      <c r="G255" s="40">
        <f t="shared" si="16"/>
        <v>0.18609532498920212</v>
      </c>
    </row>
    <row r="256" spans="1:7" x14ac:dyDescent="0.3">
      <c r="A256" s="27">
        <v>43039</v>
      </c>
      <c r="B256" s="85">
        <v>97881.44</v>
      </c>
      <c r="C256" s="86">
        <v>51360.817332375031</v>
      </c>
      <c r="D256" s="29">
        <f t="shared" si="18"/>
        <v>0.17177378777726715</v>
      </c>
      <c r="E256" s="29">
        <f t="shared" si="18"/>
        <v>0.23632377548574013</v>
      </c>
      <c r="F256" s="30">
        <f t="shared" si="16"/>
        <v>0.17177378777726715</v>
      </c>
      <c r="G256" s="40">
        <f t="shared" si="16"/>
        <v>0.23632377548574013</v>
      </c>
    </row>
    <row r="257" spans="1:7" x14ac:dyDescent="0.3">
      <c r="A257" s="27">
        <v>43069</v>
      </c>
      <c r="B257" s="85">
        <v>98242.62</v>
      </c>
      <c r="C257" s="86">
        <v>52936.030393264235</v>
      </c>
      <c r="D257" s="29">
        <f t="shared" si="18"/>
        <v>0.15969455895362072</v>
      </c>
      <c r="E257" s="29">
        <f t="shared" si="18"/>
        <v>0.22873492812931251</v>
      </c>
      <c r="F257" s="30">
        <f t="shared" si="16"/>
        <v>0.15969455895362072</v>
      </c>
      <c r="G257" s="40">
        <f t="shared" si="16"/>
        <v>0.22873492812931251</v>
      </c>
    </row>
    <row r="258" spans="1:7" x14ac:dyDescent="0.3">
      <c r="A258" s="27">
        <v>43100</v>
      </c>
      <c r="B258" s="85">
        <v>98586.61</v>
      </c>
      <c r="C258" s="86">
        <v>53524.591847212294</v>
      </c>
      <c r="D258" s="29">
        <f t="shared" si="18"/>
        <v>0.1396759713155693</v>
      </c>
      <c r="E258" s="29">
        <f t="shared" si="18"/>
        <v>0.21831601482707241</v>
      </c>
      <c r="F258" s="30">
        <f t="shared" si="16"/>
        <v>0.1396759713155693</v>
      </c>
      <c r="G258" s="40">
        <f t="shared" si="16"/>
        <v>0.21831601482707241</v>
      </c>
    </row>
    <row r="259" spans="1:7" x14ac:dyDescent="0.3">
      <c r="A259" s="82">
        <v>43131</v>
      </c>
      <c r="B259" s="85">
        <v>98462.25</v>
      </c>
      <c r="C259" s="86">
        <v>56589.074853681137</v>
      </c>
      <c r="D259" s="29">
        <f t="shared" ref="D259:E274" si="19">B259/B247-1</f>
        <v>0.12881184548952751</v>
      </c>
      <c r="E259" s="29">
        <f t="shared" si="19"/>
        <v>0.26409407749420311</v>
      </c>
      <c r="F259" s="30">
        <f t="shared" si="16"/>
        <v>0.12881184548952751</v>
      </c>
      <c r="G259" s="40">
        <f t="shared" si="16"/>
        <v>0.26409407749420311</v>
      </c>
    </row>
    <row r="260" spans="1:7" x14ac:dyDescent="0.3">
      <c r="A260" s="82">
        <v>43159</v>
      </c>
      <c r="B260" s="85">
        <v>92430.78</v>
      </c>
      <c r="C260" s="86">
        <v>54503.439778211374</v>
      </c>
      <c r="D260" s="29">
        <f t="shared" si="19"/>
        <v>1.6520434714710097E-2</v>
      </c>
      <c r="E260" s="29">
        <f t="shared" si="19"/>
        <v>0.17100639100978876</v>
      </c>
      <c r="F260" s="30">
        <f t="shared" si="16"/>
        <v>1.6520434714710097E-2</v>
      </c>
      <c r="G260" s="40">
        <f t="shared" si="16"/>
        <v>0.17100639100978876</v>
      </c>
    </row>
    <row r="261" spans="1:7" x14ac:dyDescent="0.3">
      <c r="A261" s="82">
        <v>43190</v>
      </c>
      <c r="B261" s="85">
        <v>94544.9</v>
      </c>
      <c r="C261" s="86">
        <v>53118.287298490657</v>
      </c>
      <c r="D261" s="29">
        <f t="shared" si="19"/>
        <v>3.1914340923160589E-2</v>
      </c>
      <c r="E261" s="29">
        <f t="shared" si="19"/>
        <v>0.13991860226829544</v>
      </c>
      <c r="F261" s="30">
        <f t="shared" si="16"/>
        <v>3.1914340923160589E-2</v>
      </c>
      <c r="G261" s="40">
        <f t="shared" si="16"/>
        <v>0.13991860226829544</v>
      </c>
    </row>
    <row r="262" spans="1:7" x14ac:dyDescent="0.3">
      <c r="A262" s="82">
        <f>EOMONTH(A261,1)</f>
        <v>43220</v>
      </c>
      <c r="B262" s="85">
        <v>95104.52</v>
      </c>
      <c r="C262" s="86">
        <v>53322.106992504421</v>
      </c>
      <c r="D262" s="29">
        <f t="shared" si="19"/>
        <v>1.8613827791327253E-2</v>
      </c>
      <c r="E262" s="29">
        <f t="shared" si="19"/>
        <v>0.13265951553168964</v>
      </c>
      <c r="F262" s="30">
        <f t="shared" si="16"/>
        <v>1.8613827791327253E-2</v>
      </c>
      <c r="G262" s="40">
        <f t="shared" si="16"/>
        <v>0.13265951553168964</v>
      </c>
    </row>
    <row r="263" spans="1:7" x14ac:dyDescent="0.3">
      <c r="A263" s="82">
        <f t="shared" ref="A263:A297" si="20">EOMONTH(A262,1)</f>
        <v>43251</v>
      </c>
      <c r="B263" s="85">
        <v>96659.03</v>
      </c>
      <c r="C263" s="86">
        <v>54606.222404764419</v>
      </c>
      <c r="D263" s="29">
        <f t="shared" si="19"/>
        <v>4.1643528678837693E-2</v>
      </c>
      <c r="E263" s="29">
        <f t="shared" si="19"/>
        <v>0.14383977080617938</v>
      </c>
      <c r="F263" s="30">
        <f t="shared" si="16"/>
        <v>4.1643528678837693E-2</v>
      </c>
      <c r="G263" s="40">
        <f t="shared" si="16"/>
        <v>0.14383977080617938</v>
      </c>
    </row>
    <row r="264" spans="1:7" x14ac:dyDescent="0.3">
      <c r="A264" s="82">
        <f t="shared" si="20"/>
        <v>43281</v>
      </c>
      <c r="B264" s="85">
        <v>97280.83</v>
      </c>
      <c r="C264" s="86">
        <v>54942.293870007255</v>
      </c>
      <c r="D264" s="29">
        <f t="shared" si="19"/>
        <v>8.0951678272056737E-2</v>
      </c>
      <c r="E264" s="29">
        <f t="shared" si="19"/>
        <v>0.14374054155729832</v>
      </c>
      <c r="F264" s="30">
        <f t="shared" si="16"/>
        <v>8.0951678272056737E-2</v>
      </c>
      <c r="G264" s="40">
        <f t="shared" si="16"/>
        <v>0.14374054155729832</v>
      </c>
    </row>
    <row r="265" spans="1:7" x14ac:dyDescent="0.3">
      <c r="A265" s="82">
        <f t="shared" si="20"/>
        <v>43312</v>
      </c>
      <c r="B265" s="85">
        <v>96659.03</v>
      </c>
      <c r="C265" s="86">
        <v>56986.959646781048</v>
      </c>
      <c r="D265" s="29">
        <f t="shared" si="19"/>
        <v>5.9863711957161003E-2</v>
      </c>
      <c r="E265" s="29">
        <f t="shared" si="19"/>
        <v>0.16240239938339873</v>
      </c>
      <c r="F265" s="30">
        <f t="shared" si="16"/>
        <v>5.9863711957161003E-2</v>
      </c>
      <c r="G265" s="40">
        <f t="shared" si="16"/>
        <v>0.16240239938339873</v>
      </c>
    </row>
    <row r="266" spans="1:7" x14ac:dyDescent="0.3">
      <c r="A266" s="82">
        <f t="shared" si="20"/>
        <v>43343</v>
      </c>
      <c r="B266" s="85">
        <v>100327.65</v>
      </c>
      <c r="C266" s="86">
        <v>58843.823801211693</v>
      </c>
      <c r="D266" s="29">
        <f t="shared" si="19"/>
        <v>6.1551764108002116E-2</v>
      </c>
      <c r="E266" s="29">
        <f t="shared" si="19"/>
        <v>0.19661403413528022</v>
      </c>
      <c r="F266" s="30">
        <f t="shared" si="16"/>
        <v>6.1551764108002116E-2</v>
      </c>
      <c r="G266" s="40">
        <f t="shared" si="16"/>
        <v>0.19661403413528022</v>
      </c>
    </row>
    <row r="267" spans="1:7" x14ac:dyDescent="0.3">
      <c r="A267" s="82">
        <f t="shared" si="20"/>
        <v>43373</v>
      </c>
      <c r="B267" s="85">
        <v>101167.09</v>
      </c>
      <c r="C267" s="86">
        <v>59178.765787041862</v>
      </c>
      <c r="D267" s="29">
        <f t="shared" si="19"/>
        <v>6.9071938130899513E-2</v>
      </c>
      <c r="E267" s="29">
        <f t="shared" si="19"/>
        <v>0.17910298140127723</v>
      </c>
      <c r="F267" s="30">
        <f t="shared" si="16"/>
        <v>6.9071938130899513E-2</v>
      </c>
      <c r="G267" s="40">
        <f t="shared" si="16"/>
        <v>0.17910298140127723</v>
      </c>
    </row>
    <row r="268" spans="1:7" x14ac:dyDescent="0.3">
      <c r="A268" s="82">
        <f t="shared" si="20"/>
        <v>43404</v>
      </c>
      <c r="B268" s="85">
        <v>97405.19</v>
      </c>
      <c r="C268" s="86">
        <v>55133.894650374845</v>
      </c>
      <c r="D268" s="29">
        <f t="shared" si="19"/>
        <v>-4.8655802366618373E-3</v>
      </c>
      <c r="E268" s="29">
        <f t="shared" si="19"/>
        <v>7.3462174357211252E-2</v>
      </c>
      <c r="F268" s="30">
        <f t="shared" si="16"/>
        <v>-4.8655802366618373E-3</v>
      </c>
      <c r="G268" s="40">
        <f t="shared" si="16"/>
        <v>7.3462174357211252E-2</v>
      </c>
    </row>
    <row r="269" spans="1:7" x14ac:dyDescent="0.3">
      <c r="A269" s="82">
        <f t="shared" si="20"/>
        <v>43434</v>
      </c>
      <c r="B269" s="85">
        <v>99674.76</v>
      </c>
      <c r="C269" s="86">
        <v>56257.418626142382</v>
      </c>
      <c r="D269" s="29">
        <f t="shared" si="19"/>
        <v>1.4577583537572547E-2</v>
      </c>
      <c r="E269" s="29">
        <f t="shared" si="19"/>
        <v>6.2743432180377035E-2</v>
      </c>
      <c r="F269" s="30">
        <f t="shared" si="16"/>
        <v>1.4577583537572547E-2</v>
      </c>
      <c r="G269" s="40">
        <f t="shared" si="16"/>
        <v>6.2743432180377035E-2</v>
      </c>
    </row>
    <row r="270" spans="1:7" x14ac:dyDescent="0.3">
      <c r="A270" s="82">
        <f t="shared" si="20"/>
        <v>43465</v>
      </c>
      <c r="B270" s="85">
        <v>96456.94</v>
      </c>
      <c r="C270" s="86">
        <v>51177.944347469005</v>
      </c>
      <c r="D270" s="29">
        <f t="shared" si="19"/>
        <v>-2.1602020801810728E-2</v>
      </c>
      <c r="E270" s="29">
        <f t="shared" si="19"/>
        <v>-4.3842417452558458E-2</v>
      </c>
      <c r="F270" s="30">
        <f t="shared" ref="F270:G285" si="21">D270</f>
        <v>-2.1602020801810728E-2</v>
      </c>
      <c r="G270" s="40">
        <f t="shared" si="21"/>
        <v>-4.3842417452558458E-2</v>
      </c>
    </row>
    <row r="271" spans="1:7" x14ac:dyDescent="0.3">
      <c r="A271" s="82">
        <f t="shared" si="20"/>
        <v>43496</v>
      </c>
      <c r="B271" s="85">
        <v>99733.2</v>
      </c>
      <c r="C271" s="86">
        <v>55279.084094876336</v>
      </c>
      <c r="D271" s="29">
        <f t="shared" si="19"/>
        <v>1.2907992657084311E-2</v>
      </c>
      <c r="E271" s="29">
        <f t="shared" si="19"/>
        <v>-2.3149181395736962E-2</v>
      </c>
      <c r="F271" s="30">
        <f t="shared" si="21"/>
        <v>1.2907992657084311E-2</v>
      </c>
      <c r="G271" s="40">
        <f t="shared" si="21"/>
        <v>-2.3149181395736962E-2</v>
      </c>
    </row>
    <row r="272" spans="1:7" x14ac:dyDescent="0.3">
      <c r="A272" s="82">
        <f t="shared" si="20"/>
        <v>43524</v>
      </c>
      <c r="B272" s="85">
        <v>101788.89</v>
      </c>
      <c r="C272" s="86">
        <v>57054.009651915047</v>
      </c>
      <c r="D272" s="29">
        <f t="shared" si="19"/>
        <v>0.10124452049414701</v>
      </c>
      <c r="E272" s="29">
        <f t="shared" si="19"/>
        <v>4.6796493654026383E-2</v>
      </c>
      <c r="F272" s="30">
        <f t="shared" si="21"/>
        <v>0.10124452049414701</v>
      </c>
      <c r="G272" s="40">
        <f t="shared" si="21"/>
        <v>4.6796493654026383E-2</v>
      </c>
    </row>
    <row r="273" spans="1:7" x14ac:dyDescent="0.3">
      <c r="A273" s="82">
        <f t="shared" si="20"/>
        <v>43555</v>
      </c>
      <c r="B273" s="85">
        <v>103105.82</v>
      </c>
      <c r="C273" s="86">
        <v>58162.645035424655</v>
      </c>
      <c r="D273" s="29">
        <f t="shared" si="19"/>
        <v>9.0548723410781795E-2</v>
      </c>
      <c r="E273" s="29">
        <f t="shared" si="19"/>
        <v>9.4964615643346129E-2</v>
      </c>
      <c r="F273" s="30">
        <f t="shared" si="21"/>
        <v>9.0548723410781795E-2</v>
      </c>
      <c r="G273" s="40">
        <f t="shared" si="21"/>
        <v>9.4964615643346129E-2</v>
      </c>
    </row>
    <row r="274" spans="1:7" x14ac:dyDescent="0.3">
      <c r="A274" s="82">
        <f t="shared" si="20"/>
        <v>43585</v>
      </c>
      <c r="B274" s="85">
        <v>105257.87</v>
      </c>
      <c r="C274" s="86">
        <v>60517.609610843079</v>
      </c>
      <c r="D274" s="29">
        <f t="shared" si="19"/>
        <v>0.10675991004423335</v>
      </c>
      <c r="E274" s="29">
        <f t="shared" si="19"/>
        <v>0.13494407899804384</v>
      </c>
      <c r="F274" s="30">
        <f t="shared" si="21"/>
        <v>0.10675991004423335</v>
      </c>
      <c r="G274" s="40">
        <f t="shared" si="21"/>
        <v>0.13494407899804384</v>
      </c>
    </row>
    <row r="275" spans="1:7" x14ac:dyDescent="0.3">
      <c r="A275" s="82">
        <f t="shared" si="20"/>
        <v>43616</v>
      </c>
      <c r="B275" s="85">
        <v>99187.15</v>
      </c>
      <c r="C275" s="86">
        <v>56671.834890645929</v>
      </c>
      <c r="D275" s="29">
        <f t="shared" ref="D275:E290" si="22">B275/B263-1</f>
        <v>2.6155031764750758E-2</v>
      </c>
      <c r="E275" s="29">
        <f t="shared" si="22"/>
        <v>3.7827419567138643E-2</v>
      </c>
      <c r="F275" s="30">
        <f t="shared" si="21"/>
        <v>2.6155031764750758E-2</v>
      </c>
      <c r="G275" s="40">
        <f t="shared" si="21"/>
        <v>3.7827419567138643E-2</v>
      </c>
    </row>
    <row r="276" spans="1:7" x14ac:dyDescent="0.3">
      <c r="A276" s="82">
        <f t="shared" si="20"/>
        <v>43646</v>
      </c>
      <c r="B276" s="85">
        <v>103523.38</v>
      </c>
      <c r="C276" s="86">
        <v>60665.879453742753</v>
      </c>
      <c r="D276" s="29">
        <f t="shared" si="22"/>
        <v>6.4170402329009724E-2</v>
      </c>
      <c r="E276" s="29">
        <f t="shared" si="22"/>
        <v>0.10417449255536049</v>
      </c>
      <c r="F276" s="30">
        <f t="shared" si="21"/>
        <v>6.4170402329009724E-2</v>
      </c>
      <c r="G276" s="40">
        <f t="shared" si="21"/>
        <v>0.10417449255536049</v>
      </c>
    </row>
    <row r="277" spans="1:7" x14ac:dyDescent="0.3">
      <c r="A277" s="82">
        <f t="shared" si="20"/>
        <v>43677</v>
      </c>
      <c r="B277" s="85">
        <v>104968.79</v>
      </c>
      <c r="C277" s="86">
        <v>61537.837560324529</v>
      </c>
      <c r="D277" s="29">
        <f t="shared" si="22"/>
        <v>8.5969826099020485E-2</v>
      </c>
      <c r="E277" s="29">
        <f t="shared" si="22"/>
        <v>7.9858233212491525E-2</v>
      </c>
      <c r="F277" s="30">
        <f t="shared" si="21"/>
        <v>8.5969826099020485E-2</v>
      </c>
      <c r="G277" s="40">
        <f t="shared" si="21"/>
        <v>7.9858233212491525E-2</v>
      </c>
    </row>
    <row r="278" spans="1:7" x14ac:dyDescent="0.3">
      <c r="A278" s="82">
        <f t="shared" si="20"/>
        <v>43708</v>
      </c>
      <c r="B278" s="85">
        <v>100504.08</v>
      </c>
      <c r="C278" s="86">
        <v>60562.994147243102</v>
      </c>
      <c r="D278" s="29">
        <f t="shared" si="22"/>
        <v>1.7585381497524644E-3</v>
      </c>
      <c r="E278" s="29">
        <f t="shared" si="22"/>
        <v>2.9215816290919072E-2</v>
      </c>
      <c r="F278" s="30">
        <f t="shared" si="21"/>
        <v>1.7585381497524644E-3</v>
      </c>
      <c r="G278" s="40">
        <f t="shared" si="21"/>
        <v>2.9215816290919072E-2</v>
      </c>
    </row>
    <row r="279" spans="1:7" x14ac:dyDescent="0.3">
      <c r="A279" s="82">
        <f t="shared" si="20"/>
        <v>43738</v>
      </c>
      <c r="B279" s="85">
        <v>103234.3</v>
      </c>
      <c r="C279" s="86">
        <v>61696.170037991651</v>
      </c>
      <c r="D279" s="29">
        <f t="shared" si="22"/>
        <v>2.0433621249756229E-2</v>
      </c>
      <c r="E279" s="29">
        <f t="shared" si="22"/>
        <v>4.2538978592571608E-2</v>
      </c>
      <c r="F279" s="30">
        <f t="shared" si="21"/>
        <v>2.0433621249756229E-2</v>
      </c>
      <c r="G279" s="40">
        <f t="shared" si="21"/>
        <v>4.2538978592571608E-2</v>
      </c>
    </row>
    <row r="280" spans="1:7" x14ac:dyDescent="0.3">
      <c r="A280" s="82">
        <f t="shared" si="20"/>
        <v>43769</v>
      </c>
      <c r="B280" s="85">
        <v>103973</v>
      </c>
      <c r="C280" s="86">
        <v>63032.446863127698</v>
      </c>
      <c r="D280" s="29">
        <f t="shared" si="22"/>
        <v>6.7427721253867423E-2</v>
      </c>
      <c r="E280" s="29">
        <f t="shared" si="22"/>
        <v>0.14326127807296407</v>
      </c>
      <c r="F280" s="30">
        <f t="shared" si="21"/>
        <v>6.7427721253867423E-2</v>
      </c>
      <c r="G280" s="40">
        <f t="shared" si="21"/>
        <v>0.14326127807296407</v>
      </c>
    </row>
    <row r="281" spans="1:7" x14ac:dyDescent="0.3">
      <c r="A281" s="82">
        <f t="shared" si="20"/>
        <v>43799</v>
      </c>
      <c r="B281" s="85">
        <v>108117</v>
      </c>
      <c r="C281" s="86">
        <v>65320.464113358743</v>
      </c>
      <c r="D281" s="29">
        <f t="shared" si="22"/>
        <v>8.4697871356800958E-2</v>
      </c>
      <c r="E281" s="29">
        <f t="shared" si="22"/>
        <v>0.16109956177414864</v>
      </c>
      <c r="F281" s="30">
        <f t="shared" si="21"/>
        <v>8.4697871356800958E-2</v>
      </c>
      <c r="G281" s="40">
        <f t="shared" si="21"/>
        <v>0.16109956177414864</v>
      </c>
    </row>
    <row r="282" spans="1:7" x14ac:dyDescent="0.3">
      <c r="A282" s="82">
        <f t="shared" si="20"/>
        <v>43830</v>
      </c>
      <c r="B282" s="85">
        <v>109807</v>
      </c>
      <c r="C282" s="86">
        <v>67292.021768148756</v>
      </c>
      <c r="D282" s="29">
        <f t="shared" si="22"/>
        <v>0.13840434913236921</v>
      </c>
      <c r="E282" s="29">
        <f t="shared" si="22"/>
        <v>0.31486370986834422</v>
      </c>
      <c r="F282" s="30">
        <f t="shared" si="21"/>
        <v>0.13840434913236921</v>
      </c>
      <c r="G282" s="40">
        <f t="shared" si="21"/>
        <v>0.31486370986834422</v>
      </c>
    </row>
    <row r="283" spans="1:7" x14ac:dyDescent="0.3">
      <c r="A283" s="82">
        <f t="shared" si="20"/>
        <v>43861</v>
      </c>
      <c r="B283" s="85">
        <v>108691</v>
      </c>
      <c r="C283" s="86">
        <v>67265.633021870904</v>
      </c>
      <c r="D283" s="29">
        <f t="shared" si="22"/>
        <v>8.9817633446034106E-2</v>
      </c>
      <c r="E283" s="29">
        <f t="shared" si="22"/>
        <v>0.21683696687922449</v>
      </c>
      <c r="F283" s="30">
        <f t="shared" si="21"/>
        <v>8.9817633446034106E-2</v>
      </c>
      <c r="G283" s="40">
        <f t="shared" si="21"/>
        <v>0.21683696687922449</v>
      </c>
    </row>
    <row r="284" spans="1:7" x14ac:dyDescent="0.3">
      <c r="A284" s="82">
        <f t="shared" si="20"/>
        <v>43890</v>
      </c>
      <c r="B284" s="85">
        <v>100102</v>
      </c>
      <c r="C284" s="86">
        <v>61728.411541226065</v>
      </c>
      <c r="D284" s="29">
        <f t="shared" si="22"/>
        <v>-1.6572437325920286E-2</v>
      </c>
      <c r="E284" s="29">
        <f t="shared" si="22"/>
        <v>8.1929419471644893E-2</v>
      </c>
      <c r="F284" s="30">
        <f t="shared" si="21"/>
        <v>-1.6572437325920286E-2</v>
      </c>
      <c r="G284" s="40">
        <f t="shared" si="21"/>
        <v>8.1929419471644893E-2</v>
      </c>
    </row>
    <row r="285" spans="1:7" x14ac:dyDescent="0.3">
      <c r="A285" s="82">
        <f t="shared" si="20"/>
        <v>43921</v>
      </c>
      <c r="B285" s="85">
        <v>83734</v>
      </c>
      <c r="C285" s="86">
        <v>54104.117465858973</v>
      </c>
      <c r="D285" s="29">
        <f t="shared" si="22"/>
        <v>-0.18788289545633807</v>
      </c>
      <c r="E285" s="29">
        <f t="shared" si="22"/>
        <v>-6.9778937445052369E-2</v>
      </c>
      <c r="F285" s="30">
        <f t="shared" si="21"/>
        <v>-0.18788289545633807</v>
      </c>
      <c r="G285" s="40">
        <f t="shared" si="21"/>
        <v>-6.9778937445052369E-2</v>
      </c>
    </row>
    <row r="286" spans="1:7" x14ac:dyDescent="0.3">
      <c r="A286" s="82">
        <f t="shared" si="20"/>
        <v>43951</v>
      </c>
      <c r="B286" s="85">
        <v>90463</v>
      </c>
      <c r="C286" s="86">
        <v>61039.942499229968</v>
      </c>
      <c r="D286" s="29">
        <f t="shared" si="22"/>
        <v>-0.14055832594750395</v>
      </c>
      <c r="E286" s="29">
        <f t="shared" si="22"/>
        <v>8.6310892275114348E-3</v>
      </c>
      <c r="F286" s="30">
        <f t="shared" ref="F286:G297" si="23">D286</f>
        <v>-0.14055832594750395</v>
      </c>
      <c r="G286" s="40">
        <f t="shared" si="23"/>
        <v>8.6310892275114348E-3</v>
      </c>
    </row>
    <row r="287" spans="1:7" x14ac:dyDescent="0.3">
      <c r="A287" s="82">
        <f t="shared" si="20"/>
        <v>43982</v>
      </c>
      <c r="B287" s="85">
        <v>92391</v>
      </c>
      <c r="C287" s="86">
        <v>63947.119827497765</v>
      </c>
      <c r="D287" s="29">
        <f t="shared" si="22"/>
        <v>-6.8518452239024863E-2</v>
      </c>
      <c r="E287" s="29">
        <f t="shared" si="22"/>
        <v>0.12837567286978158</v>
      </c>
      <c r="F287" s="30">
        <f t="shared" si="23"/>
        <v>-6.8518452239024863E-2</v>
      </c>
      <c r="G287" s="40">
        <f t="shared" si="23"/>
        <v>0.12837567286978158</v>
      </c>
    </row>
    <row r="288" spans="1:7" x14ac:dyDescent="0.3">
      <c r="A288" s="82">
        <f t="shared" si="20"/>
        <v>44012</v>
      </c>
      <c r="B288" s="85">
        <v>93947</v>
      </c>
      <c r="C288" s="86">
        <v>65218.913646164976</v>
      </c>
      <c r="D288" s="29">
        <f t="shared" si="22"/>
        <v>-9.2504514439153751E-2</v>
      </c>
      <c r="E288" s="29">
        <f t="shared" si="22"/>
        <v>7.5050988025219034E-2</v>
      </c>
      <c r="F288" s="30">
        <f t="shared" si="23"/>
        <v>-9.2504514439153751E-2</v>
      </c>
      <c r="G288" s="40">
        <f t="shared" si="23"/>
        <v>7.5050988025219034E-2</v>
      </c>
    </row>
    <row r="289" spans="1:7" x14ac:dyDescent="0.3">
      <c r="A289" s="82">
        <f t="shared" si="20"/>
        <v>44043</v>
      </c>
      <c r="B289" s="144">
        <v>98174</v>
      </c>
      <c r="C289" s="86">
        <v>68896.293253927593</v>
      </c>
      <c r="D289" s="29">
        <f t="shared" si="22"/>
        <v>-6.4731526389891658E-2</v>
      </c>
      <c r="E289" s="29">
        <f t="shared" si="22"/>
        <v>0.11957611748039887</v>
      </c>
      <c r="F289" s="30">
        <f t="shared" si="23"/>
        <v>-6.4731526389891658E-2</v>
      </c>
      <c r="G289" s="40">
        <f t="shared" si="23"/>
        <v>0.11957611748039887</v>
      </c>
    </row>
    <row r="290" spans="1:7" x14ac:dyDescent="0.3">
      <c r="A290" s="82">
        <f t="shared" si="20"/>
        <v>44074</v>
      </c>
      <c r="B290" s="144">
        <v>99087</v>
      </c>
      <c r="C290" s="86">
        <v>73848.547078755597</v>
      </c>
      <c r="D290" s="29">
        <f t="shared" si="22"/>
        <v>-1.4099726100671783E-2</v>
      </c>
      <c r="E290" s="29">
        <f t="shared" si="22"/>
        <v>0.21936750516680448</v>
      </c>
      <c r="F290" s="30">
        <f t="shared" si="23"/>
        <v>-1.4099726100671783E-2</v>
      </c>
      <c r="G290" s="40">
        <f t="shared" si="23"/>
        <v>0.21936750516680448</v>
      </c>
    </row>
    <row r="291" spans="1:7" x14ac:dyDescent="0.3">
      <c r="A291" s="82">
        <f t="shared" si="20"/>
        <v>44104</v>
      </c>
      <c r="B291" s="144">
        <v>99222</v>
      </c>
      <c r="C291" s="86">
        <v>71042.509497895138</v>
      </c>
      <c r="D291" s="29">
        <f t="shared" ref="D291:E297" si="24">B291/B279-1</f>
        <v>-3.8865958310367765E-2</v>
      </c>
      <c r="E291" s="29">
        <f t="shared" si="24"/>
        <v>0.1514897837928697</v>
      </c>
      <c r="F291" s="30">
        <f t="shared" si="23"/>
        <v>-3.8865958310367765E-2</v>
      </c>
      <c r="G291" s="40">
        <f t="shared" si="23"/>
        <v>0.1514897837928697</v>
      </c>
    </row>
    <row r="292" spans="1:7" x14ac:dyDescent="0.3">
      <c r="A292" s="82">
        <f t="shared" si="20"/>
        <v>44135</v>
      </c>
      <c r="B292" s="144">
        <v>95299</v>
      </c>
      <c r="C292" s="86">
        <v>69153.301160283474</v>
      </c>
      <c r="D292" s="29">
        <f t="shared" si="24"/>
        <v>-8.3425504698335096E-2</v>
      </c>
      <c r="E292" s="29">
        <f t="shared" si="24"/>
        <v>9.7106404744955466E-2</v>
      </c>
      <c r="F292" s="30">
        <f t="shared" si="23"/>
        <v>-8.3425504698335096E-2</v>
      </c>
      <c r="G292" s="40">
        <f t="shared" si="23"/>
        <v>9.7106404744955466E-2</v>
      </c>
    </row>
    <row r="293" spans="1:7" x14ac:dyDescent="0.3">
      <c r="A293" s="82">
        <f t="shared" si="20"/>
        <v>44165</v>
      </c>
      <c r="B293" s="144">
        <v>103686</v>
      </c>
      <c r="C293" s="86">
        <v>76723.072184002551</v>
      </c>
      <c r="D293" s="29">
        <f t="shared" si="24"/>
        <v>-4.098337911706762E-2</v>
      </c>
      <c r="E293" s="29">
        <f t="shared" si="24"/>
        <v>0.17456410062940519</v>
      </c>
      <c r="F293" s="30">
        <f t="shared" si="23"/>
        <v>-4.098337911706762E-2</v>
      </c>
      <c r="G293" s="40">
        <f t="shared" si="23"/>
        <v>0.17456410062940519</v>
      </c>
    </row>
    <row r="294" spans="1:7" x14ac:dyDescent="0.3">
      <c r="A294" s="82">
        <f t="shared" si="20"/>
        <v>44196</v>
      </c>
      <c r="B294" s="144">
        <v>109265</v>
      </c>
      <c r="C294" s="86">
        <v>79672.964370058631</v>
      </c>
      <c r="D294" s="29">
        <f t="shared" si="24"/>
        <v>-4.9359330461627993E-3</v>
      </c>
      <c r="E294" s="29">
        <f t="shared" si="24"/>
        <v>0.18398826898926868</v>
      </c>
      <c r="F294" s="30">
        <f t="shared" si="23"/>
        <v>-4.9359330461627993E-3</v>
      </c>
      <c r="G294" s="40">
        <f t="shared" si="23"/>
        <v>0.18398826898926868</v>
      </c>
    </row>
    <row r="295" spans="1:7" x14ac:dyDescent="0.3">
      <c r="A295" s="82">
        <f t="shared" si="20"/>
        <v>44227</v>
      </c>
      <c r="B295" s="144">
        <v>107713</v>
      </c>
      <c r="C295" s="86">
        <v>78868.569668343873</v>
      </c>
      <c r="D295" s="29">
        <f t="shared" si="24"/>
        <v>-8.9979851137628186E-3</v>
      </c>
      <c r="E295" s="29">
        <f t="shared" si="24"/>
        <v>0.17249427568310205</v>
      </c>
      <c r="F295" s="30">
        <f t="shared" si="23"/>
        <v>-8.9979851137628186E-3</v>
      </c>
      <c r="G295" s="40">
        <f t="shared" si="23"/>
        <v>0.17249427568310205</v>
      </c>
    </row>
    <row r="296" spans="1:7" x14ac:dyDescent="0.3">
      <c r="A296" s="82">
        <f t="shared" si="20"/>
        <v>44255</v>
      </c>
      <c r="B296" s="144">
        <v>116536</v>
      </c>
      <c r="C296" s="86">
        <v>81043.33093746801</v>
      </c>
      <c r="D296" s="29">
        <f t="shared" si="24"/>
        <v>0.16417254400511472</v>
      </c>
      <c r="E296" s="29">
        <f t="shared" si="24"/>
        <v>0.31290161068444533</v>
      </c>
      <c r="F296" s="30">
        <f t="shared" si="23"/>
        <v>0.16417254400511472</v>
      </c>
      <c r="G296" s="40">
        <f t="shared" si="23"/>
        <v>0.31290161068444533</v>
      </c>
    </row>
    <row r="297" spans="1:7" x14ac:dyDescent="0.3">
      <c r="A297" s="82">
        <f t="shared" si="20"/>
        <v>44286</v>
      </c>
      <c r="B297" s="144">
        <v>117383</v>
      </c>
      <c r="C297" s="86">
        <v>84592.668651812404</v>
      </c>
      <c r="D297" s="29">
        <f t="shared" si="24"/>
        <v>0.40185587694365488</v>
      </c>
      <c r="E297" s="29">
        <f t="shared" si="24"/>
        <v>0.56351628330676418</v>
      </c>
      <c r="F297" s="30">
        <f t="shared" si="23"/>
        <v>0.40185587694365488</v>
      </c>
      <c r="G297" s="40">
        <f t="shared" si="23"/>
        <v>0.56351628330676418</v>
      </c>
    </row>
    <row r="298" spans="1:7" ht="17.25" thickBot="1" x14ac:dyDescent="0.35">
      <c r="B298" s="32"/>
      <c r="C298" s="33"/>
      <c r="D298" s="34"/>
      <c r="E298" s="34"/>
      <c r="F298" s="34" t="s">
        <v>3</v>
      </c>
      <c r="G298" s="35" t="s">
        <v>59</v>
      </c>
    </row>
    <row r="299" spans="1:7" x14ac:dyDescent="0.3">
      <c r="B299" s="160" t="s">
        <v>54</v>
      </c>
      <c r="C299" s="161"/>
      <c r="D299" s="161"/>
      <c r="E299" s="161"/>
      <c r="F299" s="43">
        <f>COUNTA(D18:D297)</f>
        <v>280</v>
      </c>
      <c r="G299" s="44">
        <f>COUNTA(E18:E297)</f>
        <v>280</v>
      </c>
    </row>
    <row r="300" spans="1:7" x14ac:dyDescent="0.3">
      <c r="B300" s="151" t="s">
        <v>55</v>
      </c>
      <c r="C300" s="152"/>
      <c r="D300" s="152"/>
      <c r="E300" s="152"/>
      <c r="F300" s="41">
        <f>AVERAGE(F18:F297)</f>
        <v>0.10326536321014168</v>
      </c>
      <c r="G300" s="45">
        <f>AVERAGE(G18:G297)</f>
        <v>9.5775911566899546E-2</v>
      </c>
    </row>
    <row r="301" spans="1:7" x14ac:dyDescent="0.3">
      <c r="B301" s="151" t="s">
        <v>56</v>
      </c>
      <c r="C301" s="152"/>
      <c r="D301" s="152"/>
      <c r="E301" s="152"/>
      <c r="F301" s="41">
        <f>MAX(F18:F297)</f>
        <v>0.48371274422018162</v>
      </c>
      <c r="G301" s="45">
        <f>MAX(G18:G297)</f>
        <v>0.56351628330676418</v>
      </c>
    </row>
    <row r="302" spans="1:7" x14ac:dyDescent="0.3">
      <c r="B302" s="151" t="s">
        <v>57</v>
      </c>
      <c r="C302" s="152"/>
      <c r="D302" s="152"/>
      <c r="E302" s="152"/>
      <c r="F302" s="41">
        <f>MIN(F18:F297)</f>
        <v>-0.18788289545633807</v>
      </c>
      <c r="G302" s="45">
        <f>MIN(G18:G297)</f>
        <v>-0.4332028586821266</v>
      </c>
    </row>
    <row r="303" spans="1:7" x14ac:dyDescent="0.3">
      <c r="B303" s="151" t="s">
        <v>58</v>
      </c>
      <c r="C303" s="152"/>
      <c r="D303" s="152"/>
      <c r="E303" s="152"/>
      <c r="F303" s="41">
        <f>STDEV(F18:F297)</f>
        <v>0.11448823718465979</v>
      </c>
      <c r="G303" s="45">
        <f>STDEV(G18:G297)</f>
        <v>0.16657690385004878</v>
      </c>
    </row>
    <row r="304" spans="1:7" x14ac:dyDescent="0.3">
      <c r="B304" s="151" t="s">
        <v>17</v>
      </c>
      <c r="C304" s="152"/>
      <c r="D304" s="152"/>
      <c r="E304" s="152"/>
      <c r="F304" s="42">
        <f>(COUNTIF(F18:F297,"&gt;0"))/F299</f>
        <v>0.81428571428571428</v>
      </c>
      <c r="G304" s="46">
        <f>(COUNTIF(G18:G297,"&gt;0"))/G299</f>
        <v>0.79285714285714282</v>
      </c>
    </row>
    <row r="305" spans="1:7" x14ac:dyDescent="0.3">
      <c r="B305" s="151" t="s">
        <v>18</v>
      </c>
      <c r="C305" s="152"/>
      <c r="D305" s="152"/>
      <c r="E305" s="152"/>
      <c r="F305" s="41">
        <f>AVERAGEIF(F18:F297,"&gt;0")</f>
        <v>0.13897554467098705</v>
      </c>
      <c r="G305" s="45">
        <f>AVERAGEIF(G18:G297,"&gt;0")</f>
        <v>0.16342373901802443</v>
      </c>
    </row>
    <row r="306" spans="1:7" x14ac:dyDescent="0.3">
      <c r="A306" s="2"/>
      <c r="B306" s="151" t="s">
        <v>19</v>
      </c>
      <c r="C306" s="152"/>
      <c r="D306" s="152"/>
      <c r="E306" s="152"/>
      <c r="F306" s="42">
        <f>1-F304</f>
        <v>0.18571428571428572</v>
      </c>
      <c r="G306" s="46">
        <f>1-G304</f>
        <v>0.20714285714285718</v>
      </c>
    </row>
    <row r="307" spans="1:7" s="37" customFormat="1" ht="17.25" thickBot="1" x14ac:dyDescent="0.35">
      <c r="A307" s="36"/>
      <c r="B307" s="153" t="s">
        <v>20</v>
      </c>
      <c r="C307" s="154"/>
      <c r="D307" s="154"/>
      <c r="E307" s="154"/>
      <c r="F307" s="47">
        <f>AVERAGEIF(F18:F297,"&lt;0")</f>
        <v>-5.3310047810488523E-2</v>
      </c>
      <c r="G307" s="48">
        <f>AVERAGEIF(G18:G297,"&lt;0")</f>
        <v>-0.16315197971154413</v>
      </c>
    </row>
  </sheetData>
  <mergeCells count="13">
    <mergeCell ref="B305:E305"/>
    <mergeCell ref="B306:E306"/>
    <mergeCell ref="B307:E307"/>
    <mergeCell ref="B1:G1"/>
    <mergeCell ref="D2:G2"/>
    <mergeCell ref="D5:E5"/>
    <mergeCell ref="F5:G5"/>
    <mergeCell ref="B299:E299"/>
    <mergeCell ref="B302:E302"/>
    <mergeCell ref="B303:E303"/>
    <mergeCell ref="B304:E304"/>
    <mergeCell ref="B300:E300"/>
    <mergeCell ref="B301:E30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1"/>
  <sheetViews>
    <sheetView topLeftCell="A283" zoomScaleNormal="100" workbookViewId="0">
      <selection activeCell="A288" sqref="A288"/>
    </sheetView>
  </sheetViews>
  <sheetFormatPr defaultColWidth="9.140625" defaultRowHeight="16.5" x14ac:dyDescent="0.3"/>
  <cols>
    <col min="1" max="1" width="19" style="1" bestFit="1" customWidth="1"/>
    <col min="2" max="2" width="7" style="2" bestFit="1" customWidth="1"/>
    <col min="3" max="3" width="7.140625" style="2" customWidth="1"/>
    <col min="4" max="6" width="7.140625" style="38" customWidth="1"/>
    <col min="7" max="7" width="7.5703125" style="2" bestFit="1" customWidth="1"/>
    <col min="8" max="16384" width="9.140625" style="2"/>
  </cols>
  <sheetData>
    <row r="1" spans="1:7" x14ac:dyDescent="0.3">
      <c r="B1" s="155" t="s">
        <v>0</v>
      </c>
      <c r="C1" s="155"/>
      <c r="D1" s="155"/>
      <c r="E1" s="155"/>
      <c r="F1" s="155"/>
      <c r="G1" s="155"/>
    </row>
    <row r="2" spans="1:7" ht="17.25" thickBot="1" x14ac:dyDescent="0.35">
      <c r="B2" s="146"/>
      <c r="C2" s="146"/>
      <c r="D2" s="156" t="s">
        <v>1</v>
      </c>
      <c r="E2" s="156"/>
      <c r="F2" s="156"/>
      <c r="G2" s="156"/>
    </row>
    <row r="3" spans="1:7" s="10" customFormat="1" x14ac:dyDescent="0.25">
      <c r="A3" s="3" t="s">
        <v>2</v>
      </c>
      <c r="B3" s="4" t="s">
        <v>3</v>
      </c>
      <c r="C3" s="5" t="s">
        <v>4</v>
      </c>
      <c r="D3" s="6" t="s">
        <v>3</v>
      </c>
      <c r="E3" s="7" t="s">
        <v>4</v>
      </c>
      <c r="F3" s="8" t="s">
        <v>3</v>
      </c>
      <c r="G3" s="9" t="s">
        <v>4</v>
      </c>
    </row>
    <row r="4" spans="1:7" s="17" customFormat="1" ht="19.5" customHeight="1" x14ac:dyDescent="0.25">
      <c r="A4" s="11" t="s">
        <v>5</v>
      </c>
      <c r="B4" s="12" t="s">
        <v>6</v>
      </c>
      <c r="C4" s="13" t="s">
        <v>7</v>
      </c>
      <c r="D4" s="14"/>
      <c r="E4" s="15"/>
      <c r="F4" s="16"/>
      <c r="G4" s="39"/>
    </row>
    <row r="5" spans="1:7" s="21" customFormat="1" ht="19.5" customHeight="1" x14ac:dyDescent="0.25">
      <c r="A5" s="18" t="s">
        <v>8</v>
      </c>
      <c r="B5" s="19">
        <v>35430</v>
      </c>
      <c r="C5" s="20"/>
      <c r="D5" s="157" t="s">
        <v>9</v>
      </c>
      <c r="E5" s="158"/>
      <c r="F5" s="157" t="s">
        <v>10</v>
      </c>
      <c r="G5" s="159"/>
    </row>
    <row r="6" spans="1:7" s="17" customFormat="1" ht="19.5" customHeight="1" x14ac:dyDescent="0.25">
      <c r="A6" s="22" t="s">
        <v>11</v>
      </c>
      <c r="B6" s="83">
        <v>10000</v>
      </c>
      <c r="C6" s="84">
        <v>10000</v>
      </c>
      <c r="D6" s="23"/>
      <c r="E6" s="24"/>
      <c r="F6" s="25"/>
      <c r="G6" s="26"/>
    </row>
    <row r="7" spans="1:7" x14ac:dyDescent="0.3">
      <c r="A7" s="27">
        <v>35461</v>
      </c>
      <c r="B7" s="85">
        <v>10944.91</v>
      </c>
      <c r="C7" s="86">
        <v>10624.704795153508</v>
      </c>
      <c r="D7" s="28"/>
      <c r="E7" s="29"/>
      <c r="F7" s="30"/>
      <c r="G7" s="31"/>
    </row>
    <row r="8" spans="1:7" x14ac:dyDescent="0.3">
      <c r="A8" s="27">
        <v>35489</v>
      </c>
      <c r="B8" s="85">
        <v>11535.37</v>
      </c>
      <c r="C8" s="86">
        <v>10707.978231851319</v>
      </c>
      <c r="D8" s="28"/>
      <c r="E8" s="29"/>
      <c r="F8" s="30"/>
      <c r="G8" s="31"/>
    </row>
    <row r="9" spans="1:7" x14ac:dyDescent="0.3">
      <c r="A9" s="27">
        <v>35520</v>
      </c>
      <c r="B9" s="85">
        <v>10934.28</v>
      </c>
      <c r="C9" s="86">
        <v>10267.994660642777</v>
      </c>
      <c r="D9" s="28"/>
      <c r="E9" s="29"/>
      <c r="F9" s="30"/>
      <c r="G9" s="31"/>
    </row>
    <row r="10" spans="1:7" x14ac:dyDescent="0.3">
      <c r="A10" s="27">
        <v>35550</v>
      </c>
      <c r="B10" s="85">
        <v>10678.78</v>
      </c>
      <c r="C10" s="86">
        <v>10880.993941883151</v>
      </c>
      <c r="D10" s="28"/>
      <c r="E10" s="29"/>
      <c r="F10" s="30"/>
      <c r="G10" s="31"/>
    </row>
    <row r="11" spans="1:7" x14ac:dyDescent="0.3">
      <c r="A11" s="27">
        <v>35581</v>
      </c>
      <c r="B11" s="85">
        <v>11323</v>
      </c>
      <c r="C11" s="86">
        <v>11543.484957387822</v>
      </c>
      <c r="D11" s="28"/>
      <c r="E11" s="29"/>
      <c r="F11" s="30"/>
      <c r="G11" s="31"/>
    </row>
    <row r="12" spans="1:7" x14ac:dyDescent="0.3">
      <c r="A12" s="27">
        <v>35611</v>
      </c>
      <c r="B12" s="85">
        <v>11735.93</v>
      </c>
      <c r="C12" s="86">
        <v>12060.683848444398</v>
      </c>
      <c r="D12" s="28"/>
      <c r="E12" s="29"/>
      <c r="F12" s="30"/>
      <c r="G12" s="31"/>
    </row>
    <row r="13" spans="1:7" x14ac:dyDescent="0.3">
      <c r="A13" s="27">
        <v>35642</v>
      </c>
      <c r="B13" s="85">
        <v>13065.43</v>
      </c>
      <c r="C13" s="86">
        <v>13020.33062942807</v>
      </c>
      <c r="D13" s="28"/>
      <c r="E13" s="29"/>
      <c r="F13" s="30"/>
      <c r="G13" s="31"/>
    </row>
    <row r="14" spans="1:7" x14ac:dyDescent="0.3">
      <c r="A14" s="27">
        <v>35673</v>
      </c>
      <c r="B14" s="85">
        <v>12144.73</v>
      </c>
      <c r="C14" s="86">
        <v>12290.892288736008</v>
      </c>
      <c r="D14" s="28"/>
      <c r="E14" s="29"/>
      <c r="F14" s="30"/>
      <c r="G14" s="31"/>
    </row>
    <row r="15" spans="1:7" x14ac:dyDescent="0.3">
      <c r="A15" s="27">
        <v>35703</v>
      </c>
      <c r="B15" s="85">
        <v>12914.78</v>
      </c>
      <c r="C15" s="86">
        <v>12963.959338741141</v>
      </c>
      <c r="D15" s="28"/>
      <c r="E15" s="29"/>
      <c r="F15" s="30"/>
      <c r="G15" s="31"/>
    </row>
    <row r="16" spans="1:7" x14ac:dyDescent="0.3">
      <c r="A16" s="27">
        <v>35734</v>
      </c>
      <c r="B16" s="85">
        <v>12272.93</v>
      </c>
      <c r="C16" s="86">
        <v>12531.060683848442</v>
      </c>
      <c r="D16" s="28"/>
      <c r="E16" s="29"/>
      <c r="F16" s="30"/>
      <c r="G16" s="31"/>
    </row>
    <row r="17" spans="1:7" x14ac:dyDescent="0.3">
      <c r="A17" s="27">
        <v>35764</v>
      </c>
      <c r="B17" s="85">
        <v>12336.73</v>
      </c>
      <c r="C17" s="86">
        <v>13111.099702228152</v>
      </c>
      <c r="D17" s="28"/>
      <c r="E17" s="29"/>
      <c r="F17" s="30"/>
      <c r="G17" s="31"/>
    </row>
    <row r="18" spans="1:7" x14ac:dyDescent="0.3">
      <c r="A18" s="27">
        <v>35795</v>
      </c>
      <c r="B18" s="85">
        <v>12838.87</v>
      </c>
      <c r="C18" s="86">
        <v>13336.276825136047</v>
      </c>
      <c r="D18" s="28"/>
      <c r="E18" s="29"/>
      <c r="F18" s="30"/>
      <c r="G18" s="31"/>
    </row>
    <row r="19" spans="1:7" x14ac:dyDescent="0.3">
      <c r="A19" s="27">
        <v>35826</v>
      </c>
      <c r="B19" s="85">
        <v>13126.27</v>
      </c>
      <c r="C19" s="86">
        <v>13483.827908409485</v>
      </c>
      <c r="D19" s="28"/>
      <c r="E19" s="29"/>
      <c r="F19" s="30"/>
      <c r="G19" s="31"/>
    </row>
    <row r="20" spans="1:7" x14ac:dyDescent="0.3">
      <c r="A20" s="27">
        <v>35854</v>
      </c>
      <c r="B20" s="85">
        <v>13320.93</v>
      </c>
      <c r="C20" s="86">
        <v>14456.309682718964</v>
      </c>
      <c r="D20" s="28"/>
      <c r="E20" s="29"/>
      <c r="F20" s="30"/>
      <c r="G20" s="31"/>
    </row>
    <row r="21" spans="1:7" x14ac:dyDescent="0.3">
      <c r="A21" s="27">
        <v>35885</v>
      </c>
      <c r="B21" s="85">
        <v>14001.18</v>
      </c>
      <c r="C21" s="86">
        <v>15196.632097751306</v>
      </c>
      <c r="D21" s="28"/>
      <c r="E21" s="29"/>
      <c r="F21" s="30"/>
      <c r="G21" s="31"/>
    </row>
    <row r="22" spans="1:7" x14ac:dyDescent="0.3">
      <c r="A22" s="27">
        <v>35915</v>
      </c>
      <c r="B22" s="85">
        <v>13416.33</v>
      </c>
      <c r="C22" s="86">
        <v>15349.522538248279</v>
      </c>
      <c r="D22" s="28"/>
      <c r="E22" s="29"/>
      <c r="F22" s="30"/>
      <c r="G22" s="31"/>
    </row>
    <row r="23" spans="1:7" x14ac:dyDescent="0.3">
      <c r="A23" s="27">
        <v>35946</v>
      </c>
      <c r="B23" s="85">
        <v>13626.64</v>
      </c>
      <c r="C23" s="86">
        <v>15085.63507546976</v>
      </c>
      <c r="D23" s="28"/>
      <c r="E23" s="29"/>
      <c r="F23" s="30"/>
      <c r="G23" s="31"/>
    </row>
    <row r="24" spans="1:7" x14ac:dyDescent="0.3">
      <c r="A24" s="27">
        <v>35976</v>
      </c>
      <c r="B24" s="85">
        <v>14102.5</v>
      </c>
      <c r="C24" s="86">
        <v>15698.42899681692</v>
      </c>
      <c r="D24" s="28"/>
      <c r="E24" s="29"/>
      <c r="F24" s="30"/>
      <c r="G24" s="31"/>
    </row>
    <row r="25" spans="1:7" x14ac:dyDescent="0.3">
      <c r="A25" s="27">
        <v>36007</v>
      </c>
      <c r="B25" s="85">
        <v>13396.54</v>
      </c>
      <c r="C25" s="86">
        <v>15531.266043741656</v>
      </c>
      <c r="D25" s="28"/>
      <c r="E25" s="29"/>
      <c r="F25" s="30"/>
      <c r="G25" s="31"/>
    </row>
    <row r="26" spans="1:7" x14ac:dyDescent="0.3">
      <c r="A26" s="27">
        <v>36038</v>
      </c>
      <c r="B26" s="85">
        <v>12737.56</v>
      </c>
      <c r="C26" s="86">
        <v>13285.758291405689</v>
      </c>
      <c r="D26" s="28"/>
      <c r="E26" s="29"/>
      <c r="F26" s="30"/>
      <c r="G26" s="31"/>
    </row>
    <row r="27" spans="1:7" x14ac:dyDescent="0.3">
      <c r="A27" s="27">
        <v>36068</v>
      </c>
      <c r="B27" s="85">
        <v>13687.49</v>
      </c>
      <c r="C27" s="86">
        <v>14136.872368826369</v>
      </c>
      <c r="D27" s="28"/>
      <c r="E27" s="29"/>
      <c r="F27" s="30"/>
      <c r="G27" s="31"/>
    </row>
    <row r="28" spans="1:7" x14ac:dyDescent="0.3">
      <c r="A28" s="27">
        <v>36099</v>
      </c>
      <c r="B28" s="85">
        <v>14007.38</v>
      </c>
      <c r="C28" s="86">
        <v>15286.785090871754</v>
      </c>
      <c r="D28" s="28"/>
      <c r="E28" s="29"/>
      <c r="F28" s="30"/>
      <c r="G28" s="31"/>
    </row>
    <row r="29" spans="1:7" x14ac:dyDescent="0.3">
      <c r="A29" s="27">
        <v>36129</v>
      </c>
      <c r="B29" s="85">
        <v>14412.64</v>
      </c>
      <c r="C29" s="86">
        <v>16213.368929048158</v>
      </c>
      <c r="D29" s="28"/>
      <c r="E29" s="29"/>
      <c r="F29" s="30"/>
      <c r="G29" s="31"/>
    </row>
    <row r="30" spans="1:7" x14ac:dyDescent="0.3">
      <c r="A30" s="27">
        <v>36160</v>
      </c>
      <c r="B30" s="85">
        <v>15538.03</v>
      </c>
      <c r="C30" s="86">
        <v>17147.653763220045</v>
      </c>
      <c r="D30" s="28"/>
      <c r="E30" s="29"/>
      <c r="F30" s="30"/>
      <c r="G30" s="31"/>
    </row>
    <row r="31" spans="1:7" x14ac:dyDescent="0.3">
      <c r="A31" s="27">
        <v>36191</v>
      </c>
      <c r="B31" s="85">
        <v>15424.6</v>
      </c>
      <c r="C31" s="86">
        <v>17864.667830372731</v>
      </c>
      <c r="D31" s="28"/>
      <c r="E31" s="29"/>
      <c r="F31" s="30"/>
      <c r="G31" s="31"/>
    </row>
    <row r="32" spans="1:7" x14ac:dyDescent="0.3">
      <c r="A32" s="27">
        <v>36219</v>
      </c>
      <c r="B32" s="85">
        <v>15561.36</v>
      </c>
      <c r="C32" s="86">
        <v>17309.477359071778</v>
      </c>
      <c r="D32" s="28"/>
      <c r="E32" s="29"/>
      <c r="F32" s="30"/>
      <c r="G32" s="31"/>
    </row>
    <row r="33" spans="1:7" x14ac:dyDescent="0.3">
      <c r="A33" s="27">
        <v>36250</v>
      </c>
      <c r="B33" s="85">
        <v>16098.95</v>
      </c>
      <c r="C33" s="86">
        <v>18001.950918985527</v>
      </c>
      <c r="D33" s="28"/>
      <c r="E33" s="29"/>
      <c r="F33" s="30"/>
      <c r="G33" s="31"/>
    </row>
    <row r="34" spans="1:7" x14ac:dyDescent="0.3">
      <c r="A34" s="27">
        <v>36280</v>
      </c>
      <c r="B34" s="85">
        <v>17145.77</v>
      </c>
      <c r="C34" s="86">
        <v>18699.14775644317</v>
      </c>
      <c r="D34" s="28"/>
      <c r="E34" s="29"/>
      <c r="F34" s="30"/>
      <c r="G34" s="31"/>
    </row>
    <row r="35" spans="1:7" x14ac:dyDescent="0.3">
      <c r="A35" s="27">
        <v>36311</v>
      </c>
      <c r="B35" s="85">
        <v>16485.009999999998</v>
      </c>
      <c r="C35" s="86">
        <v>18257.521306088922</v>
      </c>
      <c r="D35" s="28"/>
      <c r="E35" s="29"/>
      <c r="F35" s="30"/>
      <c r="G35" s="31"/>
    </row>
    <row r="36" spans="1:7" x14ac:dyDescent="0.3">
      <c r="A36" s="27">
        <v>36341</v>
      </c>
      <c r="B36" s="85">
        <v>18386.650000000001</v>
      </c>
      <c r="C36" s="86">
        <v>19270.767019201154</v>
      </c>
      <c r="D36" s="28"/>
      <c r="E36" s="29"/>
      <c r="F36" s="30"/>
      <c r="G36" s="31"/>
    </row>
    <row r="37" spans="1:7" x14ac:dyDescent="0.3">
      <c r="A37" s="27">
        <v>36372</v>
      </c>
      <c r="B37" s="85">
        <v>17435.240000000002</v>
      </c>
      <c r="C37" s="86">
        <v>18669.06253208749</v>
      </c>
      <c r="D37" s="28"/>
      <c r="E37" s="29"/>
      <c r="F37" s="30"/>
      <c r="G37" s="31"/>
    </row>
    <row r="38" spans="1:7" x14ac:dyDescent="0.3">
      <c r="A38" s="27">
        <v>36403</v>
      </c>
      <c r="B38" s="85">
        <v>17186.830000000002</v>
      </c>
      <c r="C38" s="86">
        <v>18576.75326008831</v>
      </c>
      <c r="D38" s="28"/>
      <c r="E38" s="29"/>
      <c r="F38" s="30"/>
      <c r="G38" s="31"/>
    </row>
    <row r="39" spans="1:7" x14ac:dyDescent="0.3">
      <c r="A39" s="27">
        <v>36433</v>
      </c>
      <c r="B39" s="85">
        <v>17383.84</v>
      </c>
      <c r="C39" s="86">
        <v>18067.460724920424</v>
      </c>
      <c r="D39" s="28"/>
      <c r="E39" s="29"/>
      <c r="F39" s="30"/>
      <c r="G39" s="31"/>
    </row>
    <row r="40" spans="1:7" x14ac:dyDescent="0.3">
      <c r="A40" s="27">
        <v>36464</v>
      </c>
      <c r="B40" s="85">
        <v>15996.16</v>
      </c>
      <c r="C40" s="86">
        <v>19210.801930383001</v>
      </c>
      <c r="D40" s="28"/>
      <c r="E40" s="29"/>
      <c r="F40" s="30"/>
      <c r="G40" s="31"/>
    </row>
    <row r="41" spans="1:7" x14ac:dyDescent="0.3">
      <c r="A41" s="27">
        <v>36494</v>
      </c>
      <c r="B41" s="85">
        <v>16892.93</v>
      </c>
      <c r="C41" s="86">
        <v>19601.293767327243</v>
      </c>
      <c r="D41" s="28"/>
      <c r="E41" s="29"/>
      <c r="F41" s="30"/>
      <c r="G41" s="31"/>
    </row>
    <row r="42" spans="1:7" x14ac:dyDescent="0.3">
      <c r="A42" s="27">
        <v>36525</v>
      </c>
      <c r="B42" s="85">
        <v>18179</v>
      </c>
      <c r="C42" s="86">
        <v>20755.72440702331</v>
      </c>
      <c r="D42" s="28">
        <f>(B42-B6)/B6</f>
        <v>0.81789999999999996</v>
      </c>
      <c r="E42" s="29">
        <f>(C42-C6)/C6</f>
        <v>1.075572440702331</v>
      </c>
      <c r="F42" s="30">
        <f>POWER(B42/B6,12/36)-1</f>
        <v>0.22045938088558992</v>
      </c>
      <c r="G42" s="40">
        <f>POWER(C42/C6,12/36)-1</f>
        <v>0.27559448185652569</v>
      </c>
    </row>
    <row r="43" spans="1:7" x14ac:dyDescent="0.3">
      <c r="A43" s="27">
        <v>36556</v>
      </c>
      <c r="B43" s="85">
        <v>18128.490000000002</v>
      </c>
      <c r="C43" s="86">
        <v>19712.906869288428</v>
      </c>
      <c r="D43" s="28">
        <f t="shared" ref="D43:E58" si="0">(B43-B7)/B7</f>
        <v>0.65633979630714201</v>
      </c>
      <c r="E43" s="29">
        <f t="shared" si="0"/>
        <v>0.85538396118831761</v>
      </c>
      <c r="F43" s="30">
        <f t="shared" ref="F43:G58" si="1">POWER(B43/B7,12/36)-1</f>
        <v>0.18317725464908841</v>
      </c>
      <c r="G43" s="40">
        <f t="shared" si="1"/>
        <v>0.22879074781399122</v>
      </c>
    </row>
    <row r="44" spans="1:7" x14ac:dyDescent="0.3">
      <c r="A44" s="27">
        <v>36585</v>
      </c>
      <c r="B44" s="85">
        <v>18249</v>
      </c>
      <c r="C44" s="86">
        <v>19339.767943320672</v>
      </c>
      <c r="D44" s="28">
        <f t="shared" si="0"/>
        <v>0.58200387157065603</v>
      </c>
      <c r="E44" s="29">
        <f t="shared" si="0"/>
        <v>0.80610826101548672</v>
      </c>
      <c r="F44" s="30">
        <f t="shared" si="1"/>
        <v>0.16520546802315694</v>
      </c>
      <c r="G44" s="40">
        <f t="shared" si="1"/>
        <v>0.21781483363007181</v>
      </c>
    </row>
    <row r="45" spans="1:7" x14ac:dyDescent="0.3">
      <c r="A45" s="27">
        <v>36616</v>
      </c>
      <c r="B45" s="85">
        <v>19098.509999999998</v>
      </c>
      <c r="C45" s="86">
        <v>21231.748639490714</v>
      </c>
      <c r="D45" s="28">
        <f t="shared" si="0"/>
        <v>0.74666370350859834</v>
      </c>
      <c r="E45" s="29">
        <f t="shared" si="0"/>
        <v>1.0677600000000005</v>
      </c>
      <c r="F45" s="30">
        <f t="shared" si="1"/>
        <v>0.20430484023030959</v>
      </c>
      <c r="G45" s="40">
        <f t="shared" si="1"/>
        <v>0.27399202661223043</v>
      </c>
    </row>
    <row r="46" spans="1:7" x14ac:dyDescent="0.3">
      <c r="A46" s="27">
        <v>36646</v>
      </c>
      <c r="B46" s="85">
        <v>17996.46</v>
      </c>
      <c r="C46" s="86">
        <v>20592.976691652126</v>
      </c>
      <c r="D46" s="28">
        <f t="shared" si="0"/>
        <v>0.68525430807639054</v>
      </c>
      <c r="E46" s="29">
        <f t="shared" si="0"/>
        <v>0.89256393318863869</v>
      </c>
      <c r="F46" s="30">
        <f t="shared" si="1"/>
        <v>0.1900224339805705</v>
      </c>
      <c r="G46" s="40">
        <f t="shared" si="1"/>
        <v>0.23694442198342003</v>
      </c>
    </row>
    <row r="47" spans="1:7" x14ac:dyDescent="0.3">
      <c r="A47" s="27">
        <v>36677</v>
      </c>
      <c r="B47" s="85">
        <v>16709.2</v>
      </c>
      <c r="C47" s="86">
        <v>20170.448711366676</v>
      </c>
      <c r="D47" s="28">
        <f t="shared" si="0"/>
        <v>0.47568665547999656</v>
      </c>
      <c r="E47" s="29">
        <f t="shared" si="0"/>
        <v>0.74734482574585104</v>
      </c>
      <c r="F47" s="30">
        <f t="shared" si="1"/>
        <v>0.1384956703081861</v>
      </c>
      <c r="G47" s="40">
        <f t="shared" si="1"/>
        <v>0.20446136190919284</v>
      </c>
    </row>
    <row r="48" spans="1:7" x14ac:dyDescent="0.3">
      <c r="A48" s="27">
        <v>36707</v>
      </c>
      <c r="B48" s="85">
        <v>16424.16</v>
      </c>
      <c r="C48" s="86">
        <v>20667.727692781606</v>
      </c>
      <c r="D48" s="28">
        <f t="shared" si="0"/>
        <v>0.39947664991185183</v>
      </c>
      <c r="E48" s="29">
        <f t="shared" si="0"/>
        <v>0.71364476115069997</v>
      </c>
      <c r="F48" s="30">
        <f t="shared" si="1"/>
        <v>0.1185495280516693</v>
      </c>
      <c r="G48" s="40">
        <f t="shared" si="1"/>
        <v>0.19666778355354486</v>
      </c>
    </row>
    <row r="49" spans="1:7" x14ac:dyDescent="0.3">
      <c r="A49" s="27">
        <v>36738</v>
      </c>
      <c r="B49" s="85">
        <v>16156.25</v>
      </c>
      <c r="C49" s="86">
        <v>20344.593900811178</v>
      </c>
      <c r="D49" s="28">
        <f t="shared" si="0"/>
        <v>0.23656473610129936</v>
      </c>
      <c r="E49" s="29">
        <f t="shared" si="0"/>
        <v>0.5625251370214116</v>
      </c>
      <c r="F49" s="30">
        <f t="shared" si="1"/>
        <v>7.3344048205804757E-2</v>
      </c>
      <c r="G49" s="40">
        <f t="shared" si="1"/>
        <v>0.16040343107477972</v>
      </c>
    </row>
    <row r="50" spans="1:7" x14ac:dyDescent="0.3">
      <c r="A50" s="27">
        <v>36769</v>
      </c>
      <c r="B50" s="85">
        <v>17439.669999999998</v>
      </c>
      <c r="C50" s="86">
        <v>21608.276003696486</v>
      </c>
      <c r="D50" s="28">
        <f t="shared" si="0"/>
        <v>0.43598663782562469</v>
      </c>
      <c r="E50" s="29">
        <f t="shared" si="0"/>
        <v>0.75807219655642077</v>
      </c>
      <c r="F50" s="30">
        <f t="shared" si="1"/>
        <v>0.1281931700769432</v>
      </c>
      <c r="G50" s="40">
        <f t="shared" si="1"/>
        <v>0.20692116113849046</v>
      </c>
    </row>
    <row r="51" spans="1:7" x14ac:dyDescent="0.3">
      <c r="A51" s="27">
        <v>36799</v>
      </c>
      <c r="B51" s="85">
        <v>16176.64</v>
      </c>
      <c r="C51" s="86">
        <v>20467.501796899076</v>
      </c>
      <c r="D51" s="28">
        <f t="shared" si="0"/>
        <v>0.25256798799514962</v>
      </c>
      <c r="E51" s="29">
        <f t="shared" si="0"/>
        <v>0.57880021543530724</v>
      </c>
      <c r="F51" s="30">
        <f t="shared" si="1"/>
        <v>7.795451542361076E-2</v>
      </c>
      <c r="G51" s="40">
        <f t="shared" si="1"/>
        <v>0.16441839867203889</v>
      </c>
    </row>
    <row r="52" spans="1:7" x14ac:dyDescent="0.3">
      <c r="A52" s="27">
        <v>36830</v>
      </c>
      <c r="B52" s="85">
        <v>16091.57</v>
      </c>
      <c r="C52" s="86">
        <v>20380.942601909861</v>
      </c>
      <c r="D52" s="28">
        <f t="shared" si="0"/>
        <v>0.31114330481800184</v>
      </c>
      <c r="E52" s="29">
        <f t="shared" si="0"/>
        <v>0.62643395607997521</v>
      </c>
      <c r="F52" s="30">
        <f t="shared" si="1"/>
        <v>9.4502405864614225E-2</v>
      </c>
      <c r="G52" s="40">
        <f t="shared" si="1"/>
        <v>0.17601305866921457</v>
      </c>
    </row>
    <row r="53" spans="1:7" x14ac:dyDescent="0.3">
      <c r="A53" s="27">
        <v>36860</v>
      </c>
      <c r="B53" s="85">
        <v>16279.72</v>
      </c>
      <c r="C53" s="86">
        <v>18774.206797412477</v>
      </c>
      <c r="D53" s="28">
        <f t="shared" si="0"/>
        <v>0.31961386850486312</v>
      </c>
      <c r="E53" s="29">
        <f t="shared" si="0"/>
        <v>0.43193227294442083</v>
      </c>
      <c r="F53" s="30">
        <f t="shared" si="1"/>
        <v>9.6854337602884755E-2</v>
      </c>
      <c r="G53" s="40">
        <f t="shared" si="1"/>
        <v>0.12713038897646323</v>
      </c>
    </row>
    <row r="54" spans="1:7" x14ac:dyDescent="0.3">
      <c r="A54" s="27">
        <v>36891</v>
      </c>
      <c r="B54" s="85">
        <v>19034.12</v>
      </c>
      <c r="C54" s="86">
        <v>18866.105349625228</v>
      </c>
      <c r="D54" s="28">
        <f t="shared" si="0"/>
        <v>0.48253857231983793</v>
      </c>
      <c r="E54" s="29">
        <f t="shared" si="0"/>
        <v>0.41464560139203394</v>
      </c>
      <c r="F54" s="30">
        <f t="shared" si="1"/>
        <v>0.14025503997333066</v>
      </c>
      <c r="G54" s="40">
        <f t="shared" si="1"/>
        <v>0.12257633987041827</v>
      </c>
    </row>
    <row r="55" spans="1:7" x14ac:dyDescent="0.3">
      <c r="A55" s="27">
        <v>36922</v>
      </c>
      <c r="B55" s="85">
        <v>20435.39</v>
      </c>
      <c r="C55" s="86">
        <v>19535.373241605925</v>
      </c>
      <c r="D55" s="28">
        <f t="shared" si="0"/>
        <v>0.55683145326128436</v>
      </c>
      <c r="E55" s="29">
        <f t="shared" si="0"/>
        <v>0.44880024977345351</v>
      </c>
      <c r="F55" s="30">
        <f t="shared" si="1"/>
        <v>0.15899225132406358</v>
      </c>
      <c r="G55" s="40">
        <f t="shared" si="1"/>
        <v>0.13153894000275668</v>
      </c>
    </row>
    <row r="56" spans="1:7" x14ac:dyDescent="0.3">
      <c r="A56" s="27">
        <v>36950</v>
      </c>
      <c r="B56" s="85">
        <v>19528.87</v>
      </c>
      <c r="C56" s="86">
        <v>17754.184207824223</v>
      </c>
      <c r="D56" s="28">
        <f t="shared" si="0"/>
        <v>0.46602902349910996</v>
      </c>
      <c r="E56" s="29">
        <f t="shared" si="0"/>
        <v>0.22812699765608435</v>
      </c>
      <c r="F56" s="30">
        <f t="shared" si="1"/>
        <v>0.13600660401129394</v>
      </c>
      <c r="G56" s="40">
        <f t="shared" si="1"/>
        <v>7.0897141911032691E-2</v>
      </c>
    </row>
    <row r="57" spans="1:7" x14ac:dyDescent="0.3">
      <c r="A57" s="27">
        <v>36981</v>
      </c>
      <c r="B57" s="85">
        <v>20685.57</v>
      </c>
      <c r="C57" s="86">
        <v>16629.428072697414</v>
      </c>
      <c r="D57" s="28">
        <f t="shared" si="0"/>
        <v>0.47741618920690965</v>
      </c>
      <c r="E57" s="29">
        <f t="shared" si="0"/>
        <v>9.4283783783784783E-2</v>
      </c>
      <c r="F57" s="30">
        <f t="shared" si="1"/>
        <v>0.13894027641552675</v>
      </c>
      <c r="G57" s="40">
        <f t="shared" si="1"/>
        <v>3.0488907237042895E-2</v>
      </c>
    </row>
    <row r="58" spans="1:7" x14ac:dyDescent="0.3">
      <c r="A58" s="27">
        <v>37011</v>
      </c>
      <c r="B58" s="85">
        <v>20283.560000000001</v>
      </c>
      <c r="C58" s="86">
        <v>17921.655200739311</v>
      </c>
      <c r="D58" s="28">
        <f t="shared" si="0"/>
        <v>0.51185607390396637</v>
      </c>
      <c r="E58" s="29">
        <f t="shared" si="0"/>
        <v>0.16757085805644675</v>
      </c>
      <c r="F58" s="30">
        <f t="shared" si="1"/>
        <v>0.14772229042356133</v>
      </c>
      <c r="G58" s="40">
        <f t="shared" si="1"/>
        <v>5.2998491188670283E-2</v>
      </c>
    </row>
    <row r="59" spans="1:7" x14ac:dyDescent="0.3">
      <c r="A59" s="27">
        <v>37042</v>
      </c>
      <c r="B59" s="85">
        <v>20500.37</v>
      </c>
      <c r="C59" s="86">
        <v>18041.790738268832</v>
      </c>
      <c r="D59" s="28">
        <f t="shared" ref="D59:E74" si="2">(B59-B23)/B23</f>
        <v>0.50443322785367484</v>
      </c>
      <c r="E59" s="29">
        <f t="shared" si="2"/>
        <v>0.19595831716796444</v>
      </c>
      <c r="F59" s="30">
        <f t="shared" ref="F59:G74" si="3">POWER(B59/B23,12/36)-1</f>
        <v>0.14584086205979219</v>
      </c>
      <c r="G59" s="40">
        <f t="shared" si="3"/>
        <v>6.146419145748272E-2</v>
      </c>
    </row>
    <row r="60" spans="1:7" x14ac:dyDescent="0.3">
      <c r="A60" s="27">
        <v>37072</v>
      </c>
      <c r="B60" s="85">
        <v>20258.75</v>
      </c>
      <c r="C60" s="86">
        <v>17602.628606633141</v>
      </c>
      <c r="D60" s="28">
        <f t="shared" si="2"/>
        <v>0.43653607516397802</v>
      </c>
      <c r="E60" s="29">
        <f t="shared" si="2"/>
        <v>0.12129873697567606</v>
      </c>
      <c r="F60" s="30">
        <f t="shared" si="3"/>
        <v>0.12833704152035041</v>
      </c>
      <c r="G60" s="40">
        <f t="shared" si="3"/>
        <v>3.8900075080664287E-2</v>
      </c>
    </row>
    <row r="61" spans="1:7" x14ac:dyDescent="0.3">
      <c r="A61" s="27">
        <v>37103</v>
      </c>
      <c r="B61" s="85">
        <v>19109.14</v>
      </c>
      <c r="C61" s="86">
        <v>17429.304856761493</v>
      </c>
      <c r="D61" s="28">
        <f t="shared" si="2"/>
        <v>0.42642353921236364</v>
      </c>
      <c r="E61" s="29">
        <f t="shared" si="2"/>
        <v>0.12220760417562058</v>
      </c>
      <c r="F61" s="30">
        <f t="shared" si="3"/>
        <v>0.12568315095891491</v>
      </c>
      <c r="G61" s="40">
        <f t="shared" si="3"/>
        <v>3.9180692301055142E-2</v>
      </c>
    </row>
    <row r="62" spans="1:7" x14ac:dyDescent="0.3">
      <c r="A62" s="27">
        <v>37134</v>
      </c>
      <c r="B62" s="85">
        <v>19193.03</v>
      </c>
      <c r="C62" s="86">
        <v>16338.227744121592</v>
      </c>
      <c r="D62" s="28">
        <f t="shared" si="2"/>
        <v>0.50680585606662498</v>
      </c>
      <c r="E62" s="29">
        <f t="shared" si="2"/>
        <v>0.22975500425071624</v>
      </c>
      <c r="F62" s="30">
        <f t="shared" si="3"/>
        <v>0.14644291080677663</v>
      </c>
      <c r="G62" s="40">
        <f t="shared" si="3"/>
        <v>7.1370127146850537E-2</v>
      </c>
    </row>
    <row r="63" spans="1:7" x14ac:dyDescent="0.3">
      <c r="A63" s="27">
        <v>37164</v>
      </c>
      <c r="B63" s="85">
        <v>16959.39</v>
      </c>
      <c r="C63" s="86">
        <v>15018.893110175599</v>
      </c>
      <c r="D63" s="28">
        <f t="shared" si="2"/>
        <v>0.23904309701778775</v>
      </c>
      <c r="E63" s="29">
        <f t="shared" si="2"/>
        <v>6.2391504877288104E-2</v>
      </c>
      <c r="F63" s="30">
        <f t="shared" si="3"/>
        <v>7.4060646014667775E-2</v>
      </c>
      <c r="G63" s="40">
        <f t="shared" si="3"/>
        <v>2.0379041773827655E-2</v>
      </c>
    </row>
    <row r="64" spans="1:7" x14ac:dyDescent="0.3">
      <c r="A64" s="27">
        <v>37195</v>
      </c>
      <c r="B64" s="85">
        <v>18835.919999999998</v>
      </c>
      <c r="C64" s="86">
        <v>15305.267481260924</v>
      </c>
      <c r="D64" s="28">
        <f t="shared" si="2"/>
        <v>0.34471400076245517</v>
      </c>
      <c r="E64" s="29">
        <f t="shared" si="2"/>
        <v>1.2090436464764999E-3</v>
      </c>
      <c r="F64" s="30">
        <f t="shared" si="3"/>
        <v>0.10376505996080043</v>
      </c>
      <c r="G64" s="40">
        <f t="shared" si="3"/>
        <v>4.028522371075649E-4</v>
      </c>
    </row>
    <row r="65" spans="1:7" x14ac:dyDescent="0.3">
      <c r="A65" s="27">
        <v>37225</v>
      </c>
      <c r="B65" s="85">
        <v>18702.7</v>
      </c>
      <c r="C65" s="86">
        <v>16479.309990758818</v>
      </c>
      <c r="D65" s="28">
        <f t="shared" si="2"/>
        <v>0.29765955439114566</v>
      </c>
      <c r="E65" s="29">
        <f t="shared" si="2"/>
        <v>1.6402578814708631E-2</v>
      </c>
      <c r="F65" s="30">
        <f t="shared" si="3"/>
        <v>9.0737529185466403E-2</v>
      </c>
      <c r="G65" s="40">
        <f t="shared" si="3"/>
        <v>5.4379018935706291E-3</v>
      </c>
    </row>
    <row r="66" spans="1:7" x14ac:dyDescent="0.3">
      <c r="A66" s="27">
        <v>37256</v>
      </c>
      <c r="B66" s="85">
        <v>19659.73</v>
      </c>
      <c r="C66" s="86">
        <v>16623.677995687456</v>
      </c>
      <c r="D66" s="28">
        <f t="shared" si="2"/>
        <v>0.26526528781319114</v>
      </c>
      <c r="E66" s="29">
        <f t="shared" si="2"/>
        <v>-3.055670325327324E-2</v>
      </c>
      <c r="F66" s="30">
        <f t="shared" si="3"/>
        <v>8.1584690045672703E-2</v>
      </c>
      <c r="G66" s="40">
        <f t="shared" si="3"/>
        <v>-1.0291111425301036E-2</v>
      </c>
    </row>
    <row r="67" spans="1:7" x14ac:dyDescent="0.3">
      <c r="A67" s="27">
        <v>37287</v>
      </c>
      <c r="B67" s="85">
        <v>20209.13</v>
      </c>
      <c r="C67" s="86">
        <v>16381.045281856466</v>
      </c>
      <c r="D67" s="28">
        <f t="shared" si="2"/>
        <v>0.31018827068449106</v>
      </c>
      <c r="E67" s="29">
        <f t="shared" si="2"/>
        <v>-8.3047866470479473E-2</v>
      </c>
      <c r="F67" s="30">
        <f t="shared" si="3"/>
        <v>9.423659686907615E-2</v>
      </c>
      <c r="G67" s="40">
        <f t="shared" si="3"/>
        <v>-2.8486391320673543E-2</v>
      </c>
    </row>
    <row r="68" spans="1:7" x14ac:dyDescent="0.3">
      <c r="A68" s="27">
        <v>37315</v>
      </c>
      <c r="B68" s="85">
        <v>18469.95</v>
      </c>
      <c r="C68" s="86">
        <v>16065.201766095093</v>
      </c>
      <c r="D68" s="28">
        <f t="shared" si="2"/>
        <v>0.1869110411943429</v>
      </c>
      <c r="E68" s="29">
        <f t="shared" si="2"/>
        <v>-7.1884064848703716E-2</v>
      </c>
      <c r="F68" s="30">
        <f t="shared" si="3"/>
        <v>5.8780798650019062E-2</v>
      </c>
      <c r="G68" s="40">
        <f t="shared" si="3"/>
        <v>-2.4559590539055431E-2</v>
      </c>
    </row>
    <row r="69" spans="1:7" x14ac:dyDescent="0.3">
      <c r="A69" s="27">
        <v>37346</v>
      </c>
      <c r="B69" s="85">
        <v>19152.86</v>
      </c>
      <c r="C69" s="86">
        <v>16669.370571927317</v>
      </c>
      <c r="D69" s="28">
        <f t="shared" si="2"/>
        <v>0.18969622242444381</v>
      </c>
      <c r="E69" s="29">
        <f t="shared" si="2"/>
        <v>-7.4024218433615535E-2</v>
      </c>
      <c r="F69" s="30">
        <f t="shared" si="3"/>
        <v>5.9608322842519712E-2</v>
      </c>
      <c r="G69" s="40">
        <f t="shared" si="3"/>
        <v>-2.5309927456428905E-2</v>
      </c>
    </row>
    <row r="70" spans="1:7" x14ac:dyDescent="0.3">
      <c r="A70" s="27">
        <v>37376</v>
      </c>
      <c r="B70" s="85">
        <v>18542.310000000001</v>
      </c>
      <c r="C70" s="86">
        <v>15658.691857480248</v>
      </c>
      <c r="D70" s="28">
        <f t="shared" si="2"/>
        <v>8.145099345202933E-2</v>
      </c>
      <c r="E70" s="29">
        <f t="shared" si="2"/>
        <v>-0.16259863489849538</v>
      </c>
      <c r="F70" s="30">
        <f t="shared" si="3"/>
        <v>2.6444837186050618E-2</v>
      </c>
      <c r="G70" s="40">
        <f t="shared" si="3"/>
        <v>-5.7435190294304439E-2</v>
      </c>
    </row>
    <row r="71" spans="1:7" x14ac:dyDescent="0.3">
      <c r="A71" s="27">
        <v>37407</v>
      </c>
      <c r="B71" s="85">
        <v>19746.86</v>
      </c>
      <c r="C71" s="86">
        <v>15543.382277441229</v>
      </c>
      <c r="D71" s="28">
        <f t="shared" si="2"/>
        <v>0.19786763853949754</v>
      </c>
      <c r="E71" s="29">
        <f t="shared" si="2"/>
        <v>-0.14865868061413801</v>
      </c>
      <c r="F71" s="30">
        <f t="shared" si="3"/>
        <v>6.2028759268228484E-2</v>
      </c>
      <c r="G71" s="40">
        <f t="shared" si="3"/>
        <v>-5.2233754384346187E-2</v>
      </c>
    </row>
    <row r="72" spans="1:7" x14ac:dyDescent="0.3">
      <c r="A72" s="27">
        <v>37437</v>
      </c>
      <c r="B72" s="85">
        <v>21744.2</v>
      </c>
      <c r="C72" s="86">
        <v>14436.184413184117</v>
      </c>
      <c r="D72" s="28">
        <f t="shared" si="2"/>
        <v>0.18260803354607821</v>
      </c>
      <c r="E72" s="29">
        <f t="shared" si="2"/>
        <v>-0.25087650124148758</v>
      </c>
      <c r="F72" s="30">
        <f t="shared" si="3"/>
        <v>5.7499753845271506E-2</v>
      </c>
      <c r="G72" s="40">
        <f t="shared" si="3"/>
        <v>-9.1793776763486434E-2</v>
      </c>
    </row>
    <row r="73" spans="1:7" x14ac:dyDescent="0.3">
      <c r="A73" s="27">
        <v>37468</v>
      </c>
      <c r="B73" s="85">
        <v>21678.92</v>
      </c>
      <c r="C73" s="86">
        <v>13310.812198377667</v>
      </c>
      <c r="D73" s="28">
        <f t="shared" si="2"/>
        <v>0.24339670689935994</v>
      </c>
      <c r="E73" s="29">
        <f t="shared" si="2"/>
        <v>-0.2870122870122867</v>
      </c>
      <c r="F73" s="30">
        <f t="shared" si="3"/>
        <v>7.531714656302757E-2</v>
      </c>
      <c r="G73" s="40">
        <f t="shared" si="3"/>
        <v>-0.10663826092978235</v>
      </c>
    </row>
    <row r="74" spans="1:7" x14ac:dyDescent="0.3">
      <c r="A74" s="27">
        <v>37499</v>
      </c>
      <c r="B74" s="85">
        <v>22030.13</v>
      </c>
      <c r="C74" s="86">
        <v>13398.295512886343</v>
      </c>
      <c r="D74" s="28">
        <f t="shared" si="2"/>
        <v>0.28180298519273178</v>
      </c>
      <c r="E74" s="29">
        <f t="shared" si="2"/>
        <v>-0.27876010811468083</v>
      </c>
      <c r="F74" s="30">
        <f t="shared" si="3"/>
        <v>8.6276604833102954E-2</v>
      </c>
      <c r="G74" s="40">
        <f t="shared" si="3"/>
        <v>-0.1032048589396749</v>
      </c>
    </row>
    <row r="75" spans="1:7" x14ac:dyDescent="0.3">
      <c r="A75" s="27">
        <v>37529</v>
      </c>
      <c r="B75" s="85">
        <v>22384.880000000001</v>
      </c>
      <c r="C75" s="86">
        <v>11942.088510113985</v>
      </c>
      <c r="D75" s="28">
        <f t="shared" ref="D75:E90" si="4">(B75-B39)/B39</f>
        <v>0.28768327366105539</v>
      </c>
      <c r="E75" s="29">
        <f t="shared" si="4"/>
        <v>-0.33902784171312583</v>
      </c>
      <c r="F75" s="30">
        <f t="shared" ref="F75:G90" si="5">POWER(B75/B39,12/36)-1</f>
        <v>8.7935174031061214E-2</v>
      </c>
      <c r="G75" s="40">
        <f t="shared" si="5"/>
        <v>-0.12891395669316552</v>
      </c>
    </row>
    <row r="76" spans="1:7" x14ac:dyDescent="0.3">
      <c r="A76" s="27">
        <v>37560</v>
      </c>
      <c r="B76" s="85">
        <v>21371.439999999999</v>
      </c>
      <c r="C76" s="86">
        <v>12993.223123523989</v>
      </c>
      <c r="D76" s="28">
        <f t="shared" si="4"/>
        <v>0.33603564855565327</v>
      </c>
      <c r="E76" s="29">
        <f t="shared" si="4"/>
        <v>-0.32365014377799345</v>
      </c>
      <c r="F76" s="30">
        <f t="shared" si="5"/>
        <v>0.10138548521143909</v>
      </c>
      <c r="G76" s="40">
        <f t="shared" si="5"/>
        <v>-0.12221032662489151</v>
      </c>
    </row>
    <row r="77" spans="1:7" x14ac:dyDescent="0.3">
      <c r="A77" s="27">
        <v>37590</v>
      </c>
      <c r="B77" s="85">
        <v>21792.35</v>
      </c>
      <c r="C77" s="86">
        <v>13757.983365848666</v>
      </c>
      <c r="D77" s="28">
        <f t="shared" si="4"/>
        <v>0.29002784004906185</v>
      </c>
      <c r="E77" s="29">
        <f t="shared" si="4"/>
        <v>-0.29810840400844357</v>
      </c>
      <c r="F77" s="30">
        <f t="shared" si="5"/>
        <v>8.8595064487551056E-2</v>
      </c>
      <c r="G77" s="40">
        <f t="shared" si="5"/>
        <v>-0.11129692919016609</v>
      </c>
    </row>
    <row r="78" spans="1:7" x14ac:dyDescent="0.3">
      <c r="A78" s="27">
        <v>37621</v>
      </c>
      <c r="B78" s="85">
        <v>22380.74</v>
      </c>
      <c r="C78" s="86">
        <v>12949.789506109471</v>
      </c>
      <c r="D78" s="28">
        <f t="shared" si="4"/>
        <v>0.23113152538643497</v>
      </c>
      <c r="E78" s="29">
        <f t="shared" si="4"/>
        <v>-0.37608588107252333</v>
      </c>
      <c r="F78" s="30">
        <f t="shared" si="5"/>
        <v>7.176972265007131E-2</v>
      </c>
      <c r="G78" s="40">
        <f t="shared" si="5"/>
        <v>-0.14550746850501017</v>
      </c>
    </row>
    <row r="79" spans="1:7" x14ac:dyDescent="0.3">
      <c r="A79" s="27">
        <v>37652</v>
      </c>
      <c r="B79" s="85">
        <v>22860.14</v>
      </c>
      <c r="C79" s="86">
        <v>12610.534962521835</v>
      </c>
      <c r="D79" s="28">
        <f t="shared" si="4"/>
        <v>0.26100629451211865</v>
      </c>
      <c r="E79" s="29">
        <f t="shared" si="4"/>
        <v>-0.36029044087007173</v>
      </c>
      <c r="F79" s="30">
        <f t="shared" si="5"/>
        <v>8.0369756369884859E-2</v>
      </c>
      <c r="G79" s="40">
        <f t="shared" si="5"/>
        <v>-0.13835650535508603</v>
      </c>
    </row>
    <row r="80" spans="1:7" x14ac:dyDescent="0.3">
      <c r="A80" s="27">
        <v>37680</v>
      </c>
      <c r="B80" s="85">
        <v>24090.68</v>
      </c>
      <c r="C80" s="86">
        <v>12421.295820926187</v>
      </c>
      <c r="D80" s="28">
        <f t="shared" si="4"/>
        <v>0.32010959504630393</v>
      </c>
      <c r="E80" s="29">
        <f t="shared" si="4"/>
        <v>-0.35773294398725713</v>
      </c>
      <c r="F80" s="30">
        <f t="shared" si="5"/>
        <v>9.6991668617477433E-2</v>
      </c>
      <c r="G80" s="40">
        <f t="shared" si="5"/>
        <v>-0.13720977641386434</v>
      </c>
    </row>
    <row r="81" spans="1:7" x14ac:dyDescent="0.3">
      <c r="A81" s="27">
        <v>37711</v>
      </c>
      <c r="B81" s="85">
        <v>22118.45</v>
      </c>
      <c r="C81" s="86">
        <v>12541.94475818874</v>
      </c>
      <c r="D81" s="28">
        <f t="shared" si="4"/>
        <v>0.15812437724199441</v>
      </c>
      <c r="E81" s="29">
        <f t="shared" si="4"/>
        <v>-0.40928347583858815</v>
      </c>
      <c r="F81" s="30">
        <f t="shared" si="5"/>
        <v>5.0150961587888343E-2</v>
      </c>
      <c r="G81" s="40">
        <f t="shared" si="5"/>
        <v>-0.16093995723616972</v>
      </c>
    </row>
    <row r="82" spans="1:7" x14ac:dyDescent="0.3">
      <c r="A82" s="27">
        <v>37741</v>
      </c>
      <c r="B82" s="85">
        <v>23372.32</v>
      </c>
      <c r="C82" s="86">
        <v>13575.00770099601</v>
      </c>
      <c r="D82" s="28">
        <f t="shared" si="4"/>
        <v>0.29871763669077145</v>
      </c>
      <c r="E82" s="29">
        <f t="shared" si="4"/>
        <v>-0.34079429582907378</v>
      </c>
      <c r="F82" s="30">
        <f t="shared" si="5"/>
        <v>9.1033902898762342E-2</v>
      </c>
      <c r="G82" s="40">
        <f t="shared" si="5"/>
        <v>-0.12969064413547471</v>
      </c>
    </row>
    <row r="83" spans="1:7" x14ac:dyDescent="0.3">
      <c r="A83" s="27">
        <v>37772</v>
      </c>
      <c r="B83" s="85">
        <v>26433.32</v>
      </c>
      <c r="C83" s="86">
        <v>14290.173529109781</v>
      </c>
      <c r="D83" s="28">
        <f t="shared" si="4"/>
        <v>0.58196203289205939</v>
      </c>
      <c r="E83" s="29">
        <f t="shared" si="4"/>
        <v>-0.29152922011810162</v>
      </c>
      <c r="F83" s="30">
        <f t="shared" si="5"/>
        <v>0.1651951960114546</v>
      </c>
      <c r="G83" s="40">
        <f t="shared" si="5"/>
        <v>-0.10852880624496608</v>
      </c>
    </row>
    <row r="84" spans="1:7" x14ac:dyDescent="0.3">
      <c r="A84" s="27">
        <v>37802</v>
      </c>
      <c r="B84" s="85">
        <v>25815.09</v>
      </c>
      <c r="C84" s="86">
        <v>14472.533114282796</v>
      </c>
      <c r="D84" s="28">
        <f t="shared" si="4"/>
        <v>0.57177536020106967</v>
      </c>
      <c r="E84" s="29">
        <f t="shared" si="4"/>
        <v>-0.29975209034046535</v>
      </c>
      <c r="F84" s="30">
        <f t="shared" si="5"/>
        <v>0.16268880832340527</v>
      </c>
      <c r="G84" s="40">
        <f t="shared" si="5"/>
        <v>-0.11199119159157489</v>
      </c>
    </row>
    <row r="85" spans="1:7" x14ac:dyDescent="0.3">
      <c r="A85" s="27">
        <v>37833</v>
      </c>
      <c r="B85" s="85">
        <v>27306.75</v>
      </c>
      <c r="C85" s="86">
        <v>14727.692781599768</v>
      </c>
      <c r="D85" s="28">
        <f t="shared" si="4"/>
        <v>0.69016634429400392</v>
      </c>
      <c r="E85" s="29">
        <f t="shared" si="4"/>
        <v>-0.27608814147857991</v>
      </c>
      <c r="F85" s="30">
        <f t="shared" si="5"/>
        <v>0.19117750460075333</v>
      </c>
      <c r="G85" s="40">
        <f t="shared" si="5"/>
        <v>-0.10209877586672444</v>
      </c>
    </row>
    <row r="86" spans="1:7" x14ac:dyDescent="0.3">
      <c r="A86" s="27">
        <v>37864</v>
      </c>
      <c r="B86" s="85">
        <v>28641.56</v>
      </c>
      <c r="C86" s="86">
        <v>15014.888592257945</v>
      </c>
      <c r="D86" s="28">
        <f t="shared" si="4"/>
        <v>0.6423223604575089</v>
      </c>
      <c r="E86" s="29">
        <f t="shared" si="4"/>
        <v>-0.30513250618932408</v>
      </c>
      <c r="F86" s="30">
        <f t="shared" si="5"/>
        <v>0.17983009151262297</v>
      </c>
      <c r="G86" s="40">
        <f t="shared" si="5"/>
        <v>-0.11427140603727071</v>
      </c>
    </row>
    <row r="87" spans="1:7" x14ac:dyDescent="0.3">
      <c r="A87" s="27">
        <v>37894</v>
      </c>
      <c r="B87" s="85">
        <v>27898.39</v>
      </c>
      <c r="C87" s="86">
        <v>14855.426635178163</v>
      </c>
      <c r="D87" s="28">
        <f t="shared" si="4"/>
        <v>0.72460968408767212</v>
      </c>
      <c r="E87" s="29">
        <f t="shared" si="4"/>
        <v>-0.27419443845223795</v>
      </c>
      <c r="F87" s="30">
        <f t="shared" si="5"/>
        <v>0.19921469083663079</v>
      </c>
      <c r="G87" s="40">
        <f t="shared" si="5"/>
        <v>-0.10131650855818453</v>
      </c>
    </row>
    <row r="88" spans="1:7" x14ac:dyDescent="0.3">
      <c r="A88" s="27">
        <v>37925</v>
      </c>
      <c r="B88" s="85">
        <v>27233.5</v>
      </c>
      <c r="C88" s="86">
        <v>15695.861998151775</v>
      </c>
      <c r="D88" s="28">
        <f t="shared" si="4"/>
        <v>0.69240788810538689</v>
      </c>
      <c r="E88" s="29">
        <f t="shared" si="4"/>
        <v>-0.22987556048163618</v>
      </c>
      <c r="F88" s="30">
        <f t="shared" si="5"/>
        <v>0.19170386246802873</v>
      </c>
      <c r="G88" s="40">
        <f t="shared" si="5"/>
        <v>-8.3384981907333899E-2</v>
      </c>
    </row>
    <row r="89" spans="1:7" x14ac:dyDescent="0.3">
      <c r="A89" s="27">
        <v>37955</v>
      </c>
      <c r="B89" s="85">
        <v>26981.83</v>
      </c>
      <c r="C89" s="86">
        <v>15833.966526337423</v>
      </c>
      <c r="D89" s="28">
        <f t="shared" si="4"/>
        <v>0.65738907057369556</v>
      </c>
      <c r="E89" s="29">
        <f t="shared" si="4"/>
        <v>-0.15661062556742944</v>
      </c>
      <c r="F89" s="30">
        <f t="shared" si="5"/>
        <v>0.1834270454602609</v>
      </c>
      <c r="G89" s="40">
        <f t="shared" si="5"/>
        <v>-5.5193856872549296E-2</v>
      </c>
    </row>
    <row r="90" spans="1:7" x14ac:dyDescent="0.3">
      <c r="A90" s="27">
        <v>37986</v>
      </c>
      <c r="B90" s="85">
        <v>28350.02</v>
      </c>
      <c r="C90" s="86">
        <v>16664.339254543604</v>
      </c>
      <c r="D90" s="28">
        <f t="shared" si="4"/>
        <v>0.48943161018213616</v>
      </c>
      <c r="E90" s="29">
        <f t="shared" si="4"/>
        <v>-0.1167048553094909</v>
      </c>
      <c r="F90" s="30">
        <f t="shared" si="5"/>
        <v>0.14201950697367827</v>
      </c>
      <c r="G90" s="40">
        <f t="shared" si="5"/>
        <v>-4.0521425852246384E-2</v>
      </c>
    </row>
    <row r="91" spans="1:7" x14ac:dyDescent="0.3">
      <c r="A91" s="27">
        <v>38017</v>
      </c>
      <c r="B91" s="85">
        <v>28527.84</v>
      </c>
      <c r="C91" s="86">
        <v>16970.222815484154</v>
      </c>
      <c r="D91" s="28">
        <f t="shared" ref="D91:E106" si="6">(B91-B55)/B55</f>
        <v>0.39600174011849054</v>
      </c>
      <c r="E91" s="29">
        <f t="shared" si="6"/>
        <v>-0.13130798139339261</v>
      </c>
      <c r="F91" s="30">
        <f t="shared" ref="F91:G106" si="7">POWER(B91/B55,12/36)-1</f>
        <v>0.1176229721169455</v>
      </c>
      <c r="G91" s="40">
        <f t="shared" si="7"/>
        <v>-4.583837963377746E-2</v>
      </c>
    </row>
    <row r="92" spans="1:7" x14ac:dyDescent="0.3">
      <c r="A92" s="27">
        <v>38046</v>
      </c>
      <c r="B92" s="85">
        <v>29959.83</v>
      </c>
      <c r="C92" s="86">
        <v>17206.078652839118</v>
      </c>
      <c r="D92" s="28">
        <f t="shared" si="6"/>
        <v>0.5341302389744006</v>
      </c>
      <c r="E92" s="29">
        <f t="shared" si="6"/>
        <v>-3.0871908760727835E-2</v>
      </c>
      <c r="F92" s="30">
        <f t="shared" si="7"/>
        <v>0.15333129565825154</v>
      </c>
      <c r="G92" s="40">
        <f t="shared" si="7"/>
        <v>-1.0398387945098952E-2</v>
      </c>
    </row>
    <row r="93" spans="1:7" x14ac:dyDescent="0.3">
      <c r="A93" s="27">
        <v>38077</v>
      </c>
      <c r="B93" s="85">
        <v>29516.47</v>
      </c>
      <c r="C93" s="86">
        <v>16946.503747818067</v>
      </c>
      <c r="D93" s="28">
        <f t="shared" si="6"/>
        <v>0.42691112693534677</v>
      </c>
      <c r="E93" s="29">
        <f t="shared" si="6"/>
        <v>1.9067142521950946E-2</v>
      </c>
      <c r="F93" s="30">
        <f t="shared" si="7"/>
        <v>0.12581139869226554</v>
      </c>
      <c r="G93" s="40">
        <f t="shared" si="7"/>
        <v>6.3157416065955374E-3</v>
      </c>
    </row>
    <row r="94" spans="1:7" x14ac:dyDescent="0.3">
      <c r="A94" s="27">
        <v>38107</v>
      </c>
      <c r="B94" s="85">
        <v>27011.08</v>
      </c>
      <c r="C94" s="86">
        <v>16680.460006160811</v>
      </c>
      <c r="D94" s="28">
        <f t="shared" si="6"/>
        <v>0.33167353265403116</v>
      </c>
      <c r="E94" s="29">
        <f t="shared" si="6"/>
        <v>-6.9256727722743938E-2</v>
      </c>
      <c r="F94" s="30">
        <f t="shared" si="7"/>
        <v>0.10018551489685468</v>
      </c>
      <c r="G94" s="40">
        <f t="shared" si="7"/>
        <v>-2.3640022839837238E-2</v>
      </c>
    </row>
    <row r="95" spans="1:7" x14ac:dyDescent="0.3">
      <c r="A95" s="27">
        <v>38138</v>
      </c>
      <c r="B95" s="85">
        <v>26382.51</v>
      </c>
      <c r="C95" s="86">
        <v>16909.333607146538</v>
      </c>
      <c r="D95" s="28">
        <f t="shared" si="6"/>
        <v>0.28692847982743724</v>
      </c>
      <c r="E95" s="29">
        <f t="shared" si="6"/>
        <v>-6.2768554826446041E-2</v>
      </c>
      <c r="F95" s="30">
        <f t="shared" si="7"/>
        <v>8.7722562934324122E-2</v>
      </c>
      <c r="G95" s="40">
        <f t="shared" si="7"/>
        <v>-2.1376552552754613E-2</v>
      </c>
    </row>
    <row r="96" spans="1:7" x14ac:dyDescent="0.3">
      <c r="A96" s="27">
        <v>38168</v>
      </c>
      <c r="B96" s="85">
        <v>25763.11</v>
      </c>
      <c r="C96" s="86">
        <v>17238.217476126927</v>
      </c>
      <c r="D96" s="28">
        <f t="shared" si="6"/>
        <v>0.27170284444992909</v>
      </c>
      <c r="E96" s="29">
        <f t="shared" si="6"/>
        <v>-2.0702085958280936E-2</v>
      </c>
      <c r="F96" s="30">
        <f t="shared" si="7"/>
        <v>8.3415923225059307E-2</v>
      </c>
      <c r="G96" s="40">
        <f t="shared" si="7"/>
        <v>-6.9488702712416917E-3</v>
      </c>
    </row>
    <row r="97" spans="1:7" x14ac:dyDescent="0.3">
      <c r="A97" s="27">
        <v>38199</v>
      </c>
      <c r="B97" s="85">
        <v>24079.46</v>
      </c>
      <c r="C97" s="86">
        <v>16667.625012835008</v>
      </c>
      <c r="D97" s="28">
        <f t="shared" si="6"/>
        <v>0.26010171049037267</v>
      </c>
      <c r="E97" s="29">
        <f t="shared" si="6"/>
        <v>-4.3701102837213901E-2</v>
      </c>
      <c r="F97" s="30">
        <f t="shared" si="7"/>
        <v>8.0111359827879314E-2</v>
      </c>
      <c r="G97" s="40">
        <f t="shared" si="7"/>
        <v>-1.4784539678124653E-2</v>
      </c>
    </row>
    <row r="98" spans="1:7" x14ac:dyDescent="0.3">
      <c r="A98" s="27">
        <v>38230</v>
      </c>
      <c r="B98" s="85">
        <v>23335.99</v>
      </c>
      <c r="C98" s="86">
        <v>16735.085737755431</v>
      </c>
      <c r="D98" s="28">
        <f t="shared" si="6"/>
        <v>0.2158575274461616</v>
      </c>
      <c r="E98" s="29">
        <f t="shared" si="6"/>
        <v>2.4290149448836434E-2</v>
      </c>
      <c r="F98" s="30">
        <f t="shared" si="7"/>
        <v>6.7318972115289588E-2</v>
      </c>
      <c r="G98" s="40">
        <f t="shared" si="7"/>
        <v>8.0320302482161932E-3</v>
      </c>
    </row>
    <row r="99" spans="1:7" x14ac:dyDescent="0.3">
      <c r="A99" s="27">
        <v>38260</v>
      </c>
      <c r="B99" s="85">
        <v>24209.13</v>
      </c>
      <c r="C99" s="86">
        <v>16916.315843515775</v>
      </c>
      <c r="D99" s="28">
        <f t="shared" si="6"/>
        <v>0.4274764599434297</v>
      </c>
      <c r="E99" s="29">
        <f t="shared" si="6"/>
        <v>0.12633572390595377</v>
      </c>
      <c r="F99" s="30">
        <f t="shared" si="7"/>
        <v>0.12596005880558603</v>
      </c>
      <c r="G99" s="40">
        <f t="shared" si="7"/>
        <v>4.0453366162854554E-2</v>
      </c>
    </row>
    <row r="100" spans="1:7" x14ac:dyDescent="0.3">
      <c r="A100" s="27">
        <v>38291</v>
      </c>
      <c r="B100" s="85">
        <v>26253.73</v>
      </c>
      <c r="C100" s="86">
        <v>17174.761269124156</v>
      </c>
      <c r="D100" s="28">
        <f t="shared" si="6"/>
        <v>0.39381192954737554</v>
      </c>
      <c r="E100" s="29">
        <f t="shared" si="6"/>
        <v>0.12214708368554521</v>
      </c>
      <c r="F100" s="30">
        <f t="shared" si="7"/>
        <v>0.11703828722142839</v>
      </c>
      <c r="G100" s="40">
        <f t="shared" si="7"/>
        <v>3.9162011011557807E-2</v>
      </c>
    </row>
    <row r="101" spans="1:7" x14ac:dyDescent="0.3">
      <c r="A101" s="27">
        <v>38321</v>
      </c>
      <c r="B101" s="85">
        <v>29246.49</v>
      </c>
      <c r="C101" s="86">
        <v>17869.699147756455</v>
      </c>
      <c r="D101" s="28">
        <f t="shared" si="6"/>
        <v>0.56375763927133515</v>
      </c>
      <c r="E101" s="29">
        <f t="shared" si="6"/>
        <v>8.4371806694414506E-2</v>
      </c>
      <c r="F101" s="30">
        <f t="shared" si="7"/>
        <v>0.16070845527963762</v>
      </c>
      <c r="G101" s="40">
        <f t="shared" si="7"/>
        <v>2.736809019146258E-2</v>
      </c>
    </row>
    <row r="102" spans="1:7" x14ac:dyDescent="0.3">
      <c r="A102" s="27">
        <v>38352</v>
      </c>
      <c r="B102" s="85">
        <v>30495.35</v>
      </c>
      <c r="C102" s="86">
        <v>18477.76979155972</v>
      </c>
      <c r="D102" s="28">
        <f t="shared" si="6"/>
        <v>0.55115812882476001</v>
      </c>
      <c r="E102" s="29">
        <f t="shared" si="6"/>
        <v>0.11153318756253915</v>
      </c>
      <c r="F102" s="30">
        <f t="shared" si="7"/>
        <v>0.15758269123608826</v>
      </c>
      <c r="G102" s="40">
        <f t="shared" si="7"/>
        <v>3.5875301015310335E-2</v>
      </c>
    </row>
    <row r="103" spans="1:7" x14ac:dyDescent="0.3">
      <c r="A103" s="27">
        <v>38383</v>
      </c>
      <c r="B103" s="85">
        <v>28874.61</v>
      </c>
      <c r="C103" s="86">
        <v>18027.312865797321</v>
      </c>
      <c r="D103" s="28">
        <f t="shared" si="6"/>
        <v>0.42879035366688223</v>
      </c>
      <c r="E103" s="29">
        <f t="shared" si="6"/>
        <v>0.10049832325195081</v>
      </c>
      <c r="F103" s="30">
        <f t="shared" si="7"/>
        <v>0.12630540908743515</v>
      </c>
      <c r="G103" s="40">
        <f t="shared" si="7"/>
        <v>3.2435973494000958E-2</v>
      </c>
    </row>
    <row r="104" spans="1:7" x14ac:dyDescent="0.3">
      <c r="A104" s="27">
        <v>38411</v>
      </c>
      <c r="B104" s="85">
        <v>29168.22</v>
      </c>
      <c r="C104" s="86">
        <v>18406.715268508073</v>
      </c>
      <c r="D104" s="28">
        <f t="shared" si="6"/>
        <v>0.579225715283474</v>
      </c>
      <c r="E104" s="29">
        <f t="shared" si="6"/>
        <v>0.14575064393866757</v>
      </c>
      <c r="F104" s="30">
        <f t="shared" si="7"/>
        <v>0.16452299610483778</v>
      </c>
      <c r="G104" s="40">
        <f t="shared" si="7"/>
        <v>4.639752396529806E-2</v>
      </c>
    </row>
    <row r="105" spans="1:7" x14ac:dyDescent="0.3">
      <c r="A105" s="27">
        <v>38442</v>
      </c>
      <c r="B105" s="85">
        <v>28023.040000000001</v>
      </c>
      <c r="C105" s="86">
        <v>18080.809117979272</v>
      </c>
      <c r="D105" s="28">
        <f t="shared" si="6"/>
        <v>0.46312561152746901</v>
      </c>
      <c r="E105" s="29">
        <f t="shared" si="6"/>
        <v>8.4672575965702129E-2</v>
      </c>
      <c r="F105" s="30">
        <f t="shared" si="7"/>
        <v>0.13525616981102906</v>
      </c>
      <c r="G105" s="40">
        <f t="shared" si="7"/>
        <v>2.74630675124099E-2</v>
      </c>
    </row>
    <row r="106" spans="1:7" x14ac:dyDescent="0.3">
      <c r="A106" s="27">
        <v>38472</v>
      </c>
      <c r="B106" s="85">
        <v>25943.29</v>
      </c>
      <c r="C106" s="86">
        <v>17737.858096313801</v>
      </c>
      <c r="D106" s="28">
        <f t="shared" si="6"/>
        <v>0.39914012871103971</v>
      </c>
      <c r="E106" s="29">
        <f t="shared" si="6"/>
        <v>0.13278032786885219</v>
      </c>
      <c r="F106" s="30">
        <f t="shared" si="7"/>
        <v>0.11845986457981761</v>
      </c>
      <c r="G106" s="40">
        <f t="shared" si="7"/>
        <v>4.2433995784746825E-2</v>
      </c>
    </row>
    <row r="107" spans="1:7" x14ac:dyDescent="0.3">
      <c r="A107" s="27">
        <v>38503</v>
      </c>
      <c r="B107" s="85">
        <v>28104.86</v>
      </c>
      <c r="C107" s="86">
        <v>18302.289762809334</v>
      </c>
      <c r="D107" s="28">
        <f t="shared" ref="D107:E122" si="8">(B107-B71)/B71</f>
        <v>0.42325716594942181</v>
      </c>
      <c r="E107" s="29">
        <f t="shared" si="8"/>
        <v>0.17749724198524183</v>
      </c>
      <c r="F107" s="30">
        <f t="shared" ref="F107:G122" si="9">POWER(B107/B71,12/36)-1</f>
        <v>0.12484960384887334</v>
      </c>
      <c r="G107" s="40">
        <f t="shared" si="9"/>
        <v>5.597418068987503E-2</v>
      </c>
    </row>
    <row r="108" spans="1:7" x14ac:dyDescent="0.3">
      <c r="A108" s="27">
        <v>38533</v>
      </c>
      <c r="B108" s="85">
        <v>29722.05</v>
      </c>
      <c r="C108" s="86">
        <v>18328.26778930076</v>
      </c>
      <c r="D108" s="28">
        <f t="shared" si="8"/>
        <v>0.36689553996008123</v>
      </c>
      <c r="E108" s="29">
        <f t="shared" si="8"/>
        <v>0.26960609983356298</v>
      </c>
      <c r="F108" s="30">
        <f t="shared" si="9"/>
        <v>0.10980099236710128</v>
      </c>
      <c r="G108" s="40">
        <f t="shared" si="9"/>
        <v>8.2820161373737156E-2</v>
      </c>
    </row>
    <row r="109" spans="1:7" x14ac:dyDescent="0.3">
      <c r="A109" s="27">
        <v>38564</v>
      </c>
      <c r="B109" s="85">
        <v>30938.12</v>
      </c>
      <c r="C109" s="86">
        <v>19009.85727487423</v>
      </c>
      <c r="D109" s="28">
        <f t="shared" si="8"/>
        <v>0.42710614735420405</v>
      </c>
      <c r="E109" s="29">
        <f t="shared" si="8"/>
        <v>0.4281515651758025</v>
      </c>
      <c r="F109" s="30">
        <f t="shared" si="9"/>
        <v>0.12586268574737436</v>
      </c>
      <c r="G109" s="40">
        <f t="shared" si="9"/>
        <v>0.12613753323853127</v>
      </c>
    </row>
    <row r="110" spans="1:7" x14ac:dyDescent="0.3">
      <c r="A110" s="27">
        <v>38595</v>
      </c>
      <c r="B110" s="85">
        <v>30923.35</v>
      </c>
      <c r="C110" s="86">
        <v>18836.430845055973</v>
      </c>
      <c r="D110" s="28">
        <f t="shared" si="8"/>
        <v>0.40368440858043042</v>
      </c>
      <c r="E110" s="29">
        <f t="shared" si="8"/>
        <v>0.40588262342320236</v>
      </c>
      <c r="F110" s="30">
        <f t="shared" si="9"/>
        <v>0.11966944129265311</v>
      </c>
      <c r="G110" s="40">
        <f t="shared" si="9"/>
        <v>0.12025361588230132</v>
      </c>
    </row>
    <row r="111" spans="1:7" x14ac:dyDescent="0.3">
      <c r="A111" s="27">
        <v>38625</v>
      </c>
      <c r="B111" s="85">
        <v>31999.41</v>
      </c>
      <c r="C111" s="86">
        <v>18988.910565766517</v>
      </c>
      <c r="D111" s="28">
        <f t="shared" si="8"/>
        <v>0.42951000854147969</v>
      </c>
      <c r="E111" s="29">
        <f t="shared" si="8"/>
        <v>0.59008288622919203</v>
      </c>
      <c r="F111" s="30">
        <f t="shared" si="9"/>
        <v>0.12649447697679883</v>
      </c>
      <c r="G111" s="40">
        <f t="shared" si="9"/>
        <v>0.16718560069180666</v>
      </c>
    </row>
    <row r="112" spans="1:7" x14ac:dyDescent="0.3">
      <c r="A112" s="27">
        <v>38656</v>
      </c>
      <c r="B112" s="85">
        <v>31424.01</v>
      </c>
      <c r="C112" s="86">
        <v>18672.348290378901</v>
      </c>
      <c r="D112" s="28">
        <f t="shared" si="8"/>
        <v>0.47037401316897692</v>
      </c>
      <c r="E112" s="29">
        <f t="shared" si="8"/>
        <v>0.43708363297271186</v>
      </c>
      <c r="F112" s="30">
        <f t="shared" si="9"/>
        <v>0.13712778886902899</v>
      </c>
      <c r="G112" s="40">
        <f t="shared" si="9"/>
        <v>0.12848038431250863</v>
      </c>
    </row>
    <row r="113" spans="1:7" x14ac:dyDescent="0.3">
      <c r="A113" s="27">
        <v>38686</v>
      </c>
      <c r="B113" s="85">
        <v>34325.800000000003</v>
      </c>
      <c r="C113" s="86">
        <v>19378.580963137912</v>
      </c>
      <c r="D113" s="28">
        <f t="shared" si="8"/>
        <v>0.5751307224783011</v>
      </c>
      <c r="E113" s="29">
        <f t="shared" si="8"/>
        <v>0.40853353633507161</v>
      </c>
      <c r="F113" s="30">
        <f t="shared" si="9"/>
        <v>0.16351557392083671</v>
      </c>
      <c r="G113" s="40">
        <f t="shared" si="9"/>
        <v>0.12095728538732153</v>
      </c>
    </row>
    <row r="114" spans="1:7" x14ac:dyDescent="0.3">
      <c r="A114" s="27">
        <v>38717</v>
      </c>
      <c r="B114" s="85">
        <v>34129.67</v>
      </c>
      <c r="C114" s="86">
        <v>19385.357839613938</v>
      </c>
      <c r="D114" s="28">
        <f t="shared" si="8"/>
        <v>0.52495717299785427</v>
      </c>
      <c r="E114" s="29">
        <f t="shared" si="8"/>
        <v>0.49696316148368935</v>
      </c>
      <c r="F114" s="30">
        <f t="shared" si="9"/>
        <v>0.15102798389941663</v>
      </c>
      <c r="G114" s="40">
        <f t="shared" si="9"/>
        <v>0.14394120678799949</v>
      </c>
    </row>
    <row r="115" spans="1:7" x14ac:dyDescent="0.3">
      <c r="A115" s="27">
        <v>38748</v>
      </c>
      <c r="B115" s="85">
        <v>36565.94</v>
      </c>
      <c r="C115" s="86">
        <v>19898.654892699469</v>
      </c>
      <c r="D115" s="28">
        <f t="shared" si="8"/>
        <v>0.59955013398868084</v>
      </c>
      <c r="E115" s="29">
        <f t="shared" si="8"/>
        <v>0.57793899718273067</v>
      </c>
      <c r="F115" s="30">
        <f t="shared" si="9"/>
        <v>0.16949746699350254</v>
      </c>
      <c r="G115" s="40">
        <f t="shared" si="9"/>
        <v>0.16420663432799287</v>
      </c>
    </row>
    <row r="116" spans="1:7" x14ac:dyDescent="0.3">
      <c r="A116" s="27">
        <v>38776</v>
      </c>
      <c r="B116" s="85">
        <v>35949.49</v>
      </c>
      <c r="C116" s="86">
        <v>19952.664544614447</v>
      </c>
      <c r="D116" s="28">
        <f t="shared" si="8"/>
        <v>0.4922571716531039</v>
      </c>
      <c r="E116" s="29">
        <f t="shared" si="8"/>
        <v>0.60632713625579582</v>
      </c>
      <c r="F116" s="30">
        <f t="shared" si="9"/>
        <v>0.1427412158282706</v>
      </c>
      <c r="G116" s="40">
        <f t="shared" si="9"/>
        <v>0.17114678906623437</v>
      </c>
    </row>
    <row r="117" spans="1:7" x14ac:dyDescent="0.3">
      <c r="A117" s="27">
        <v>38807</v>
      </c>
      <c r="B117" s="85">
        <v>36982.129999999997</v>
      </c>
      <c r="C117" s="86">
        <v>20201.047335455398</v>
      </c>
      <c r="D117" s="28">
        <f t="shared" si="8"/>
        <v>0.67200368922777121</v>
      </c>
      <c r="E117" s="29">
        <f t="shared" si="8"/>
        <v>0.61067902346372294</v>
      </c>
      <c r="F117" s="30">
        <f t="shared" si="9"/>
        <v>0.18689530103067908</v>
      </c>
      <c r="G117" s="40">
        <f t="shared" si="9"/>
        <v>0.17220346526544916</v>
      </c>
    </row>
    <row r="118" spans="1:7" x14ac:dyDescent="0.3">
      <c r="A118" s="27">
        <v>38837</v>
      </c>
      <c r="B118" s="85">
        <v>38492.39</v>
      </c>
      <c r="C118" s="86">
        <v>20472.225074442973</v>
      </c>
      <c r="D118" s="28">
        <f t="shared" si="8"/>
        <v>0.64692208561238251</v>
      </c>
      <c r="E118" s="29">
        <f t="shared" si="8"/>
        <v>0.50808202288834858</v>
      </c>
      <c r="F118" s="30">
        <f t="shared" si="9"/>
        <v>0.18093053230745837</v>
      </c>
      <c r="G118" s="40">
        <f t="shared" si="9"/>
        <v>0.14676647373898555</v>
      </c>
    </row>
    <row r="119" spans="1:7" x14ac:dyDescent="0.3">
      <c r="A119" s="27">
        <v>38868</v>
      </c>
      <c r="B119" s="85">
        <v>35512.33</v>
      </c>
      <c r="C119" s="86">
        <v>19883.047540815292</v>
      </c>
      <c r="D119" s="28">
        <f t="shared" si="8"/>
        <v>0.34346839519212879</v>
      </c>
      <c r="E119" s="29">
        <f t="shared" si="8"/>
        <v>0.39137901301985967</v>
      </c>
      <c r="F119" s="30">
        <f t="shared" si="9"/>
        <v>0.10342414964245261</v>
      </c>
      <c r="G119" s="40">
        <f t="shared" si="9"/>
        <v>0.11638797383130717</v>
      </c>
    </row>
    <row r="120" spans="1:7" x14ac:dyDescent="0.3">
      <c r="A120" s="27">
        <v>38898</v>
      </c>
      <c r="B120" s="85">
        <v>35183.870000000003</v>
      </c>
      <c r="C120" s="86">
        <v>19909.949686826174</v>
      </c>
      <c r="D120" s="28">
        <f t="shared" si="8"/>
        <v>0.36291874248743672</v>
      </c>
      <c r="E120" s="29">
        <f t="shared" si="8"/>
        <v>0.37570593410335656</v>
      </c>
      <c r="F120" s="30">
        <f t="shared" si="9"/>
        <v>0.10872367502053892</v>
      </c>
      <c r="G120" s="40">
        <f t="shared" si="9"/>
        <v>0.11218031374378157</v>
      </c>
    </row>
    <row r="121" spans="1:7" x14ac:dyDescent="0.3">
      <c r="A121" s="27">
        <v>38929</v>
      </c>
      <c r="B121" s="85">
        <v>32603.16</v>
      </c>
      <c r="C121" s="86">
        <v>20032.857582914068</v>
      </c>
      <c r="D121" s="28">
        <f t="shared" si="8"/>
        <v>0.19395973523030019</v>
      </c>
      <c r="E121" s="29">
        <f t="shared" si="8"/>
        <v>0.36021696541242199</v>
      </c>
      <c r="F121" s="30">
        <f t="shared" si="9"/>
        <v>6.0872586119947947E-2</v>
      </c>
      <c r="G121" s="40">
        <f t="shared" si="9"/>
        <v>0.10799056558270004</v>
      </c>
    </row>
    <row r="122" spans="1:7" x14ac:dyDescent="0.3">
      <c r="A122" s="27">
        <v>38960</v>
      </c>
      <c r="B122" s="85">
        <v>32519.86</v>
      </c>
      <c r="C122" s="86">
        <v>20509.395215114502</v>
      </c>
      <c r="D122" s="28">
        <f t="shared" si="8"/>
        <v>0.13540812721094797</v>
      </c>
      <c r="E122" s="29">
        <f t="shared" si="8"/>
        <v>0.36593722218423008</v>
      </c>
      <c r="F122" s="30">
        <f t="shared" si="9"/>
        <v>4.3239445241346264E-2</v>
      </c>
      <c r="G122" s="40">
        <f t="shared" si="9"/>
        <v>0.10954157467426473</v>
      </c>
    </row>
    <row r="123" spans="1:7" x14ac:dyDescent="0.3">
      <c r="A123" s="27">
        <v>38990</v>
      </c>
      <c r="B123" s="85">
        <v>33134.25</v>
      </c>
      <c r="C123" s="86">
        <v>21037.99158024439</v>
      </c>
      <c r="D123" s="28">
        <f t="shared" ref="D123:E138" si="10">(B123-B87)/B87</f>
        <v>0.18767606302729301</v>
      </c>
      <c r="E123" s="29">
        <f t="shared" si="10"/>
        <v>0.41618225426294392</v>
      </c>
      <c r="F123" s="30">
        <f t="shared" ref="F123:G138" si="11">POWER(B123/B87,12/36)-1</f>
        <v>5.900822834929631E-2</v>
      </c>
      <c r="G123" s="40">
        <f t="shared" si="11"/>
        <v>0.12298265740450809</v>
      </c>
    </row>
    <row r="124" spans="1:7" x14ac:dyDescent="0.3">
      <c r="A124" s="27">
        <v>39021</v>
      </c>
      <c r="B124" s="85">
        <v>35180.92</v>
      </c>
      <c r="C124" s="86">
        <v>21723.482903788903</v>
      </c>
      <c r="D124" s="28">
        <f t="shared" si="10"/>
        <v>0.29182514182899733</v>
      </c>
      <c r="E124" s="29">
        <f t="shared" si="10"/>
        <v>0.38402611505802581</v>
      </c>
      <c r="F124" s="30">
        <f t="shared" si="11"/>
        <v>8.9100383276534467E-2</v>
      </c>
      <c r="G124" s="40">
        <f t="shared" si="11"/>
        <v>0.11441794043489328</v>
      </c>
    </row>
    <row r="125" spans="1:7" x14ac:dyDescent="0.3">
      <c r="A125" s="27">
        <v>39051</v>
      </c>
      <c r="B125" s="85">
        <v>35694.58</v>
      </c>
      <c r="C125" s="86">
        <v>22136.667008933167</v>
      </c>
      <c r="D125" s="28">
        <f t="shared" si="10"/>
        <v>0.3229117520939091</v>
      </c>
      <c r="E125" s="29">
        <f t="shared" si="10"/>
        <v>0.39804937519049</v>
      </c>
      <c r="F125" s="30">
        <f t="shared" si="11"/>
        <v>9.7767303842344555E-2</v>
      </c>
      <c r="G125" s="40">
        <f t="shared" si="11"/>
        <v>0.1181691428785574</v>
      </c>
    </row>
    <row r="126" spans="1:7" x14ac:dyDescent="0.3">
      <c r="A126" s="27">
        <v>39082</v>
      </c>
      <c r="B126" s="85">
        <v>37801.800000000003</v>
      </c>
      <c r="C126" s="86">
        <v>22447.17116747101</v>
      </c>
      <c r="D126" s="28">
        <f t="shared" si="10"/>
        <v>0.33339588472953469</v>
      </c>
      <c r="E126" s="29">
        <f t="shared" si="10"/>
        <v>0.3470183740618874</v>
      </c>
      <c r="F126" s="30">
        <f t="shared" si="11"/>
        <v>0.10065962770902681</v>
      </c>
      <c r="G126" s="40">
        <f t="shared" si="11"/>
        <v>0.1043951902905107</v>
      </c>
    </row>
    <row r="127" spans="1:7" x14ac:dyDescent="0.3">
      <c r="A127" s="27">
        <v>39113</v>
      </c>
      <c r="B127" s="85">
        <v>39156.11</v>
      </c>
      <c r="C127" s="86">
        <v>22786.631070951858</v>
      </c>
      <c r="D127" s="28">
        <f t="shared" si="10"/>
        <v>0.37255782421662492</v>
      </c>
      <c r="E127" s="29">
        <f t="shared" si="10"/>
        <v>0.3427420086765528</v>
      </c>
      <c r="F127" s="30">
        <f t="shared" si="11"/>
        <v>0.11133130963769466</v>
      </c>
      <c r="G127" s="40">
        <f t="shared" si="11"/>
        <v>0.10322524732775396</v>
      </c>
    </row>
    <row r="128" spans="1:7" x14ac:dyDescent="0.3">
      <c r="A128" s="27">
        <v>39141</v>
      </c>
      <c r="B128" s="85">
        <v>38124.94</v>
      </c>
      <c r="C128" s="86">
        <v>22340.897422733357</v>
      </c>
      <c r="D128" s="28">
        <f t="shared" si="10"/>
        <v>0.27253525804385403</v>
      </c>
      <c r="E128" s="29">
        <f t="shared" si="10"/>
        <v>0.29843050665393528</v>
      </c>
      <c r="F128" s="30">
        <f t="shared" si="11"/>
        <v>8.3652260784658372E-2</v>
      </c>
      <c r="G128" s="40">
        <f t="shared" si="11"/>
        <v>9.0953492375517753E-2</v>
      </c>
    </row>
    <row r="129" spans="1:7" x14ac:dyDescent="0.3">
      <c r="A129" s="27">
        <v>39172</v>
      </c>
      <c r="B129" s="85">
        <v>39199.230000000003</v>
      </c>
      <c r="C129" s="86">
        <v>22590.820412773399</v>
      </c>
      <c r="D129" s="28">
        <f t="shared" si="10"/>
        <v>0.32804600279098423</v>
      </c>
      <c r="E129" s="29">
        <f t="shared" si="10"/>
        <v>0.3330667345281802</v>
      </c>
      <c r="F129" s="30">
        <f t="shared" si="11"/>
        <v>9.9185623896208996E-2</v>
      </c>
      <c r="G129" s="40">
        <f t="shared" si="11"/>
        <v>0.10056905392013959</v>
      </c>
    </row>
    <row r="130" spans="1:7" x14ac:dyDescent="0.3">
      <c r="A130" s="27">
        <v>39202</v>
      </c>
      <c r="B130" s="85">
        <v>42060.85</v>
      </c>
      <c r="C130" s="86">
        <v>23591.436492453042</v>
      </c>
      <c r="D130" s="28">
        <f t="shared" si="10"/>
        <v>0.55717024273002025</v>
      </c>
      <c r="E130" s="29">
        <f t="shared" si="10"/>
        <v>0.41431570134994544</v>
      </c>
      <c r="F130" s="30">
        <f t="shared" si="11"/>
        <v>0.15907631649143861</v>
      </c>
      <c r="G130" s="40">
        <f t="shared" si="11"/>
        <v>0.12248907024539668</v>
      </c>
    </row>
    <row r="131" spans="1:7" x14ac:dyDescent="0.3">
      <c r="A131" s="27">
        <v>39233</v>
      </c>
      <c r="B131" s="85">
        <v>45219.91</v>
      </c>
      <c r="C131" s="86">
        <v>24414.724304343381</v>
      </c>
      <c r="D131" s="28">
        <f t="shared" si="10"/>
        <v>0.71401091101642744</v>
      </c>
      <c r="E131" s="29">
        <f t="shared" si="10"/>
        <v>0.44386082098615492</v>
      </c>
      <c r="F131" s="30">
        <f t="shared" si="11"/>
        <v>0.19675300707927201</v>
      </c>
      <c r="G131" s="40">
        <f t="shared" si="11"/>
        <v>0.13025154840174613</v>
      </c>
    </row>
    <row r="132" spans="1:7" x14ac:dyDescent="0.3">
      <c r="A132" s="27">
        <v>39263</v>
      </c>
      <c r="B132" s="85">
        <v>46109.88</v>
      </c>
      <c r="C132" s="86">
        <v>24009.138515247989</v>
      </c>
      <c r="D132" s="28">
        <f t="shared" si="10"/>
        <v>0.78976373582226667</v>
      </c>
      <c r="E132" s="29">
        <f t="shared" si="10"/>
        <v>0.3927854517729607</v>
      </c>
      <c r="F132" s="30">
        <f t="shared" si="11"/>
        <v>0.21413012433029532</v>
      </c>
      <c r="G132" s="40">
        <f t="shared" si="11"/>
        <v>0.1167640042659015</v>
      </c>
    </row>
    <row r="133" spans="1:7" x14ac:dyDescent="0.3">
      <c r="A133" s="27">
        <v>39294</v>
      </c>
      <c r="B133" s="85">
        <v>42979.18</v>
      </c>
      <c r="C133" s="86">
        <v>23264.708902351387</v>
      </c>
      <c r="D133" s="28">
        <f t="shared" si="10"/>
        <v>0.78488969437022271</v>
      </c>
      <c r="E133" s="29">
        <f t="shared" si="10"/>
        <v>0.39580227443539523</v>
      </c>
      <c r="F133" s="30">
        <f t="shared" si="11"/>
        <v>0.21302698047899749</v>
      </c>
      <c r="G133" s="40">
        <f t="shared" si="11"/>
        <v>0.11756973960259942</v>
      </c>
    </row>
    <row r="134" spans="1:7" x14ac:dyDescent="0.3">
      <c r="A134" s="27">
        <v>39325</v>
      </c>
      <c r="B134" s="85">
        <v>39439.96</v>
      </c>
      <c r="C134" s="86">
        <v>23613.410001026816</v>
      </c>
      <c r="D134" s="28">
        <f t="shared" si="10"/>
        <v>0.69009157100255858</v>
      </c>
      <c r="E134" s="29">
        <f t="shared" si="10"/>
        <v>0.41101219145555029</v>
      </c>
      <c r="F134" s="30">
        <f t="shared" si="11"/>
        <v>0.19115993836602296</v>
      </c>
      <c r="G134" s="40">
        <f t="shared" si="11"/>
        <v>0.12161443180726739</v>
      </c>
    </row>
    <row r="135" spans="1:7" x14ac:dyDescent="0.3">
      <c r="A135" s="27">
        <v>39355</v>
      </c>
      <c r="B135" s="85">
        <v>41636.980000000003</v>
      </c>
      <c r="C135" s="86">
        <v>24496.560221788699</v>
      </c>
      <c r="D135" s="28">
        <f t="shared" si="10"/>
        <v>0.71988749698977206</v>
      </c>
      <c r="E135" s="29">
        <f t="shared" si="10"/>
        <v>0.44810255663194665</v>
      </c>
      <c r="F135" s="30">
        <f t="shared" si="11"/>
        <v>0.19811915935691493</v>
      </c>
      <c r="G135" s="40">
        <f t="shared" si="11"/>
        <v>0.13135727389231411</v>
      </c>
    </row>
    <row r="136" spans="1:7" x14ac:dyDescent="0.3">
      <c r="A136" s="27">
        <v>39386</v>
      </c>
      <c r="B136" s="85">
        <v>45280.76</v>
      </c>
      <c r="C136" s="86">
        <v>24886.230619160098</v>
      </c>
      <c r="D136" s="28">
        <f t="shared" si="10"/>
        <v>0.72473625652431117</v>
      </c>
      <c r="E136" s="29">
        <f t="shared" si="10"/>
        <v>0.44900008967805566</v>
      </c>
      <c r="F136" s="30">
        <f t="shared" si="11"/>
        <v>0.19924402767995586</v>
      </c>
      <c r="G136" s="40">
        <f t="shared" si="11"/>
        <v>0.13159096379226787</v>
      </c>
    </row>
    <row r="137" spans="1:7" x14ac:dyDescent="0.3">
      <c r="A137" s="27">
        <v>39416</v>
      </c>
      <c r="B137" s="85">
        <v>42322.55</v>
      </c>
      <c r="C137" s="86">
        <v>23845.774720197165</v>
      </c>
      <c r="D137" s="28">
        <f t="shared" si="10"/>
        <v>0.44709843813736283</v>
      </c>
      <c r="E137" s="29">
        <f t="shared" si="10"/>
        <v>0.33442508030086265</v>
      </c>
      <c r="F137" s="30">
        <f t="shared" si="11"/>
        <v>0.13109571796150332</v>
      </c>
      <c r="G137" s="40">
        <f t="shared" si="11"/>
        <v>0.10094274009880011</v>
      </c>
    </row>
    <row r="138" spans="1:7" x14ac:dyDescent="0.3">
      <c r="A138" s="27">
        <v>39447</v>
      </c>
      <c r="B138" s="85">
        <v>42282.68</v>
      </c>
      <c r="C138" s="86">
        <v>23680.357326214209</v>
      </c>
      <c r="D138" s="28">
        <f t="shared" si="10"/>
        <v>0.3865287658610248</v>
      </c>
      <c r="E138" s="29">
        <f t="shared" si="10"/>
        <v>0.28155927870856623</v>
      </c>
      <c r="F138" s="30">
        <f t="shared" si="11"/>
        <v>0.11508924751271699</v>
      </c>
      <c r="G138" s="40">
        <f t="shared" si="11"/>
        <v>8.620775664693836E-2</v>
      </c>
    </row>
    <row r="139" spans="1:7" x14ac:dyDescent="0.3">
      <c r="A139" s="27">
        <v>39478</v>
      </c>
      <c r="B139" s="85">
        <v>42776.84</v>
      </c>
      <c r="C139" s="86">
        <v>22259.985624807494</v>
      </c>
      <c r="D139" s="28">
        <f t="shared" ref="D139:E154" si="12">(B139-B103)/B103</f>
        <v>0.4814690137806189</v>
      </c>
      <c r="E139" s="29">
        <f t="shared" si="12"/>
        <v>0.23479221726054889</v>
      </c>
      <c r="F139" s="30">
        <f t="shared" ref="F139:G154" si="13">POWER(B139/B103,12/36)-1</f>
        <v>0.13998076652187241</v>
      </c>
      <c r="G139" s="40">
        <f t="shared" si="13"/>
        <v>7.2830951383029641E-2</v>
      </c>
    </row>
    <row r="140" spans="1:7" x14ac:dyDescent="0.3">
      <c r="A140" s="27">
        <v>39507</v>
      </c>
      <c r="B140" s="85">
        <v>44617.34</v>
      </c>
      <c r="C140" s="86">
        <v>21536.810760858418</v>
      </c>
      <c r="D140" s="28">
        <f t="shared" si="12"/>
        <v>0.52965590632544579</v>
      </c>
      <c r="E140" s="29">
        <f t="shared" si="12"/>
        <v>0.17005182329872862</v>
      </c>
      <c r="F140" s="30">
        <f t="shared" si="13"/>
        <v>0.15220896312774435</v>
      </c>
      <c r="G140" s="40">
        <f t="shared" si="13"/>
        <v>5.3743800541677711E-2</v>
      </c>
    </row>
    <row r="141" spans="1:7" x14ac:dyDescent="0.3">
      <c r="A141" s="27">
        <v>39538</v>
      </c>
      <c r="B141" s="85">
        <v>44029.83</v>
      </c>
      <c r="C141" s="86">
        <v>21443.885409179606</v>
      </c>
      <c r="D141" s="28">
        <f t="shared" si="12"/>
        <v>0.57120105456081849</v>
      </c>
      <c r="E141" s="29">
        <f t="shared" si="12"/>
        <v>0.18600253281011322</v>
      </c>
      <c r="F141" s="30">
        <f t="shared" si="13"/>
        <v>0.16254718077248542</v>
      </c>
      <c r="G141" s="40">
        <f t="shared" si="13"/>
        <v>5.8510585541681648E-2</v>
      </c>
    </row>
    <row r="142" spans="1:7" x14ac:dyDescent="0.3">
      <c r="A142" s="27">
        <v>39568</v>
      </c>
      <c r="B142" s="85">
        <v>44321.08</v>
      </c>
      <c r="C142" s="86">
        <v>22488.243146113586</v>
      </c>
      <c r="D142" s="28">
        <f t="shared" si="12"/>
        <v>0.7083831695979963</v>
      </c>
      <c r="E142" s="29">
        <f t="shared" si="12"/>
        <v>0.26781052278160844</v>
      </c>
      <c r="F142" s="30">
        <f t="shared" si="13"/>
        <v>0.19544177444290245</v>
      </c>
      <c r="G142" s="40">
        <f t="shared" si="13"/>
        <v>8.2309450652180205E-2</v>
      </c>
    </row>
    <row r="143" spans="1:7" x14ac:dyDescent="0.3">
      <c r="A143" s="27">
        <v>39599</v>
      </c>
      <c r="B143" s="85">
        <v>45147.839999999997</v>
      </c>
      <c r="C143" s="86">
        <v>22779.54615463602</v>
      </c>
      <c r="D143" s="28">
        <f t="shared" si="12"/>
        <v>0.60640686343927686</v>
      </c>
      <c r="E143" s="29">
        <f t="shared" si="12"/>
        <v>0.2446282104507258</v>
      </c>
      <c r="F143" s="30">
        <f t="shared" si="13"/>
        <v>0.17116616467329093</v>
      </c>
      <c r="G143" s="40">
        <f t="shared" si="13"/>
        <v>7.5672039982837669E-2</v>
      </c>
    </row>
    <row r="144" spans="1:7" x14ac:dyDescent="0.3">
      <c r="A144" s="27">
        <v>39629</v>
      </c>
      <c r="B144" s="85">
        <v>46589.279999999999</v>
      </c>
      <c r="C144" s="86">
        <v>20859.123113256002</v>
      </c>
      <c r="D144" s="28">
        <f t="shared" si="12"/>
        <v>0.56749887709629721</v>
      </c>
      <c r="E144" s="29">
        <f t="shared" si="12"/>
        <v>0.13808480719779992</v>
      </c>
      <c r="F144" s="30">
        <f t="shared" si="13"/>
        <v>0.16163337010847734</v>
      </c>
      <c r="G144" s="40">
        <f t="shared" si="13"/>
        <v>4.4058600517903779E-2</v>
      </c>
    </row>
    <row r="145" spans="1:7" x14ac:dyDescent="0.3">
      <c r="A145" s="27">
        <v>39660</v>
      </c>
      <c r="B145" s="85">
        <v>45032.34</v>
      </c>
      <c r="C145" s="86">
        <v>20683.745764452226</v>
      </c>
      <c r="D145" s="28">
        <f t="shared" si="12"/>
        <v>0.45556161783586069</v>
      </c>
      <c r="E145" s="29">
        <f t="shared" si="12"/>
        <v>8.8053711575752494E-2</v>
      </c>
      <c r="F145" s="30">
        <f t="shared" si="13"/>
        <v>0.13329645863845796</v>
      </c>
      <c r="G145" s="40">
        <f t="shared" si="13"/>
        <v>2.8529560934046128E-2</v>
      </c>
    </row>
    <row r="146" spans="1:7" x14ac:dyDescent="0.3">
      <c r="A146" s="27">
        <v>39691</v>
      </c>
      <c r="B146" s="85">
        <v>43434.94</v>
      </c>
      <c r="C146" s="86">
        <v>20982.955128863352</v>
      </c>
      <c r="D146" s="28">
        <f t="shared" si="12"/>
        <v>0.4046000837554794</v>
      </c>
      <c r="E146" s="29">
        <f t="shared" si="12"/>
        <v>0.1139559984300731</v>
      </c>
      <c r="F146" s="30">
        <f t="shared" si="13"/>
        <v>0.119912855612196</v>
      </c>
      <c r="G146" s="40">
        <f t="shared" si="13"/>
        <v>3.6627387917170795E-2</v>
      </c>
    </row>
    <row r="147" spans="1:7" x14ac:dyDescent="0.3">
      <c r="A147" s="27">
        <v>39721</v>
      </c>
      <c r="B147" s="85">
        <v>43226.7</v>
      </c>
      <c r="C147" s="86">
        <v>19113.255981106908</v>
      </c>
      <c r="D147" s="28">
        <f t="shared" si="12"/>
        <v>0.35085928146800199</v>
      </c>
      <c r="E147" s="29">
        <f t="shared" si="12"/>
        <v>6.5483174987701828E-3</v>
      </c>
      <c r="F147" s="30">
        <f t="shared" si="13"/>
        <v>0.10544389022823619</v>
      </c>
      <c r="G147" s="40">
        <f t="shared" si="13"/>
        <v>2.1780252615157814E-3</v>
      </c>
    </row>
    <row r="148" spans="1:7" x14ac:dyDescent="0.3">
      <c r="A148" s="27">
        <v>39752</v>
      </c>
      <c r="B148" s="85">
        <v>44043.72</v>
      </c>
      <c r="C148" s="86">
        <v>15903.172810350152</v>
      </c>
      <c r="D148" s="28">
        <f t="shared" si="12"/>
        <v>0.40159451324003537</v>
      </c>
      <c r="E148" s="29">
        <f t="shared" si="12"/>
        <v>-0.14830354687929595</v>
      </c>
      <c r="F148" s="30">
        <f t="shared" si="13"/>
        <v>0.11911348673825106</v>
      </c>
      <c r="G148" s="40">
        <f t="shared" si="13"/>
        <v>-5.2101987031580199E-2</v>
      </c>
    </row>
    <row r="149" spans="1:7" x14ac:dyDescent="0.3">
      <c r="A149" s="27">
        <v>39782</v>
      </c>
      <c r="B149" s="85">
        <v>43489.29</v>
      </c>
      <c r="C149" s="86">
        <v>14762.09056371292</v>
      </c>
      <c r="D149" s="28">
        <f t="shared" si="12"/>
        <v>0.26695634187695544</v>
      </c>
      <c r="E149" s="29">
        <f t="shared" si="12"/>
        <v>-0.2382264422873128</v>
      </c>
      <c r="F149" s="30">
        <f t="shared" si="13"/>
        <v>8.2066329210436884E-2</v>
      </c>
      <c r="G149" s="40">
        <f t="shared" si="13"/>
        <v>-8.6710149739152476E-2</v>
      </c>
    </row>
    <row r="150" spans="1:7" x14ac:dyDescent="0.3">
      <c r="A150" s="27">
        <v>39813</v>
      </c>
      <c r="B150" s="85">
        <v>44537.88</v>
      </c>
      <c r="C150" s="86">
        <v>14919.190882020754</v>
      </c>
      <c r="D150" s="28">
        <f t="shared" si="12"/>
        <v>0.30496075701874642</v>
      </c>
      <c r="E150" s="29">
        <f t="shared" si="12"/>
        <v>-0.23038867760627982</v>
      </c>
      <c r="F150" s="30">
        <f t="shared" si="13"/>
        <v>9.2779360688697299E-2</v>
      </c>
      <c r="G150" s="40">
        <f t="shared" si="13"/>
        <v>-8.3588600670786439E-2</v>
      </c>
    </row>
    <row r="151" spans="1:7" x14ac:dyDescent="0.3">
      <c r="A151" s="27">
        <v>39844</v>
      </c>
      <c r="B151" s="85">
        <v>42949.34</v>
      </c>
      <c r="C151" s="86">
        <v>13661.66957593183</v>
      </c>
      <c r="D151" s="28">
        <f t="shared" si="12"/>
        <v>0.17457229323244511</v>
      </c>
      <c r="E151" s="29">
        <f t="shared" si="12"/>
        <v>-0.31343753386345224</v>
      </c>
      <c r="F151" s="30">
        <f t="shared" si="13"/>
        <v>5.509909545351932E-2</v>
      </c>
      <c r="G151" s="40">
        <f t="shared" si="13"/>
        <v>-0.11781428911072678</v>
      </c>
    </row>
    <row r="152" spans="1:7" x14ac:dyDescent="0.3">
      <c r="A152" s="27">
        <v>39872</v>
      </c>
      <c r="B152" s="85">
        <v>43238.81</v>
      </c>
      <c r="C152" s="86">
        <v>12207.002772358566</v>
      </c>
      <c r="D152" s="28">
        <f t="shared" si="12"/>
        <v>0.20276560251619705</v>
      </c>
      <c r="E152" s="29">
        <f t="shared" si="12"/>
        <v>-0.3882018742377224</v>
      </c>
      <c r="F152" s="30">
        <f t="shared" si="13"/>
        <v>6.3474301509135689E-2</v>
      </c>
      <c r="G152" s="40">
        <f t="shared" si="13"/>
        <v>-0.15107488776205413</v>
      </c>
    </row>
    <row r="153" spans="1:7" x14ac:dyDescent="0.3">
      <c r="A153" s="27">
        <v>39903</v>
      </c>
      <c r="B153" s="85">
        <v>43159.95</v>
      </c>
      <c r="C153" s="86">
        <v>13276.311736317906</v>
      </c>
      <c r="D153" s="28">
        <f t="shared" si="12"/>
        <v>0.16704878815795629</v>
      </c>
      <c r="E153" s="29">
        <f t="shared" si="12"/>
        <v>-0.34279091990362814</v>
      </c>
      <c r="F153" s="30">
        <f t="shared" si="13"/>
        <v>5.2841521194354035E-2</v>
      </c>
      <c r="G153" s="40">
        <f t="shared" si="13"/>
        <v>-0.13057020668618446</v>
      </c>
    </row>
    <row r="154" spans="1:7" x14ac:dyDescent="0.3">
      <c r="A154" s="27">
        <v>39933</v>
      </c>
      <c r="B154" s="85">
        <v>44237.48</v>
      </c>
      <c r="C154" s="86">
        <v>14546.976075572451</v>
      </c>
      <c r="D154" s="28">
        <f t="shared" si="12"/>
        <v>0.14925261850459282</v>
      </c>
      <c r="E154" s="29">
        <f t="shared" si="12"/>
        <v>-0.28942867603910133</v>
      </c>
      <c r="F154" s="30">
        <f t="shared" si="13"/>
        <v>4.7462540570342826E-2</v>
      </c>
      <c r="G154" s="40">
        <f t="shared" si="13"/>
        <v>-0.10764863495749621</v>
      </c>
    </row>
    <row r="155" spans="1:7" x14ac:dyDescent="0.3">
      <c r="A155" s="27">
        <v>39964</v>
      </c>
      <c r="B155" s="85">
        <v>43761.93</v>
      </c>
      <c r="C155" s="86">
        <v>15360.611972481787</v>
      </c>
      <c r="D155" s="28">
        <f t="shared" ref="D155:E170" si="14">(B155-B119)/B119</f>
        <v>0.23230241440085733</v>
      </c>
      <c r="E155" s="29">
        <f t="shared" si="14"/>
        <v>-0.22745183096554952</v>
      </c>
      <c r="F155" s="30">
        <f t="shared" ref="F155:G170" si="15">POWER(B155/B119,12/36)-1</f>
        <v>7.210939005888739E-2</v>
      </c>
      <c r="G155" s="40">
        <f t="shared" si="15"/>
        <v>-8.2424401080834708E-2</v>
      </c>
    </row>
    <row r="156" spans="1:7" x14ac:dyDescent="0.3">
      <c r="A156" s="27">
        <v>39994</v>
      </c>
      <c r="B156" s="85">
        <v>42598.14</v>
      </c>
      <c r="C156" s="86">
        <v>15391.107916623898</v>
      </c>
      <c r="D156" s="28">
        <f t="shared" si="14"/>
        <v>0.21072923473171076</v>
      </c>
      <c r="E156" s="29">
        <f t="shared" si="14"/>
        <v>-0.22696399746264856</v>
      </c>
      <c r="F156" s="30">
        <f t="shared" si="15"/>
        <v>6.5816263793110563E-2</v>
      </c>
      <c r="G156" s="40">
        <f t="shared" si="15"/>
        <v>-8.2231304196773936E-2</v>
      </c>
    </row>
    <row r="157" spans="1:7" x14ac:dyDescent="0.3">
      <c r="A157" s="27">
        <v>40025</v>
      </c>
      <c r="B157" s="85">
        <v>43470.68</v>
      </c>
      <c r="C157" s="86">
        <v>16555.190471300968</v>
      </c>
      <c r="D157" s="28">
        <f t="shared" si="14"/>
        <v>0.33332719895862856</v>
      </c>
      <c r="E157" s="29">
        <f t="shared" si="14"/>
        <v>-0.17359815479241394</v>
      </c>
      <c r="F157" s="30">
        <f t="shared" si="15"/>
        <v>0.10064072835737092</v>
      </c>
      <c r="G157" s="40">
        <f t="shared" si="15"/>
        <v>-6.158035076942725E-2</v>
      </c>
    </row>
    <row r="158" spans="1:7" x14ac:dyDescent="0.3">
      <c r="A158" s="27">
        <v>40056</v>
      </c>
      <c r="B158" s="85">
        <v>44280.02</v>
      </c>
      <c r="C158" s="86">
        <v>17152.890440496984</v>
      </c>
      <c r="D158" s="28">
        <f t="shared" si="14"/>
        <v>0.36163009311848193</v>
      </c>
      <c r="E158" s="29">
        <f t="shared" si="14"/>
        <v>-0.16365693573177262</v>
      </c>
      <c r="F158" s="30">
        <f t="shared" si="15"/>
        <v>0.10837412945680014</v>
      </c>
      <c r="G158" s="40">
        <f t="shared" si="15"/>
        <v>-5.7832426187124808E-2</v>
      </c>
    </row>
    <row r="159" spans="1:7" x14ac:dyDescent="0.3">
      <c r="A159" s="27">
        <v>40086</v>
      </c>
      <c r="B159" s="85">
        <v>46985.67</v>
      </c>
      <c r="C159" s="86">
        <v>17792.997227641452</v>
      </c>
      <c r="D159" s="28">
        <f t="shared" si="14"/>
        <v>0.41803933995789849</v>
      </c>
      <c r="E159" s="29">
        <f t="shared" si="14"/>
        <v>-0.15424449335981921</v>
      </c>
      <c r="F159" s="30">
        <f t="shared" si="15"/>
        <v>0.12347331085026103</v>
      </c>
      <c r="G159" s="40">
        <f t="shared" si="15"/>
        <v>-5.4311129406700465E-2</v>
      </c>
    </row>
    <row r="160" spans="1:7" x14ac:dyDescent="0.3">
      <c r="A160" s="27">
        <v>40117</v>
      </c>
      <c r="B160" s="85">
        <v>45232.31</v>
      </c>
      <c r="C160" s="86">
        <v>17462.470479515363</v>
      </c>
      <c r="D160" s="28">
        <f t="shared" si="14"/>
        <v>0.28570571775837583</v>
      </c>
      <c r="E160" s="29">
        <f t="shared" si="14"/>
        <v>-0.19614775600879153</v>
      </c>
      <c r="F160" s="30">
        <f t="shared" si="15"/>
        <v>8.737795757568767E-2</v>
      </c>
      <c r="G160" s="40">
        <f t="shared" si="15"/>
        <v>-7.0194574181349556E-2</v>
      </c>
    </row>
    <row r="161" spans="1:7" x14ac:dyDescent="0.3">
      <c r="A161" s="27">
        <v>40147</v>
      </c>
      <c r="B161" s="85">
        <v>47432.58</v>
      </c>
      <c r="C161" s="86">
        <v>18509.908614847533</v>
      </c>
      <c r="D161" s="28">
        <f t="shared" si="14"/>
        <v>0.32884544376205016</v>
      </c>
      <c r="E161" s="29">
        <f t="shared" si="14"/>
        <v>-0.16383488953518027</v>
      </c>
      <c r="F161" s="30">
        <f t="shared" si="15"/>
        <v>9.9406137783138115E-2</v>
      </c>
      <c r="G161" s="40">
        <f t="shared" si="15"/>
        <v>-5.7899254503273379E-2</v>
      </c>
    </row>
    <row r="162" spans="1:7" x14ac:dyDescent="0.3">
      <c r="A162" s="27">
        <v>40178</v>
      </c>
      <c r="B162" s="85">
        <v>47977.55</v>
      </c>
      <c r="C162" s="86">
        <v>18867.440188931112</v>
      </c>
      <c r="D162" s="28">
        <f t="shared" si="14"/>
        <v>0.26918691702511516</v>
      </c>
      <c r="E162" s="29">
        <f t="shared" si="14"/>
        <v>-0.15947359031713593</v>
      </c>
      <c r="F162" s="30">
        <f t="shared" si="15"/>
        <v>8.2700977541883658E-2</v>
      </c>
      <c r="G162" s="40">
        <f t="shared" si="15"/>
        <v>-5.6264146698594586E-2</v>
      </c>
    </row>
    <row r="163" spans="1:7" x14ac:dyDescent="0.3">
      <c r="A163" s="27">
        <v>40209</v>
      </c>
      <c r="B163" s="85">
        <v>45442.33</v>
      </c>
      <c r="C163" s="86">
        <v>18188.725741862625</v>
      </c>
      <c r="D163" s="28">
        <f t="shared" si="14"/>
        <v>0.16054250537144779</v>
      </c>
      <c r="E163" s="29">
        <f t="shared" si="14"/>
        <v>-0.20178082994245655</v>
      </c>
      <c r="F163" s="30">
        <f t="shared" si="15"/>
        <v>5.0881347800125099E-2</v>
      </c>
      <c r="G163" s="40">
        <f t="shared" si="15"/>
        <v>-7.237156839062675E-2</v>
      </c>
    </row>
    <row r="164" spans="1:7" x14ac:dyDescent="0.3">
      <c r="A164" s="27">
        <v>40237</v>
      </c>
      <c r="B164" s="85">
        <v>47352.53</v>
      </c>
      <c r="C164" s="86">
        <v>18752.130608892094</v>
      </c>
      <c r="D164" s="28">
        <f t="shared" si="14"/>
        <v>0.24203552844935614</v>
      </c>
      <c r="E164" s="29">
        <f t="shared" si="14"/>
        <v>-0.16063664524906027</v>
      </c>
      <c r="F164" s="30">
        <f t="shared" si="15"/>
        <v>7.4924610815331638E-2</v>
      </c>
      <c r="G164" s="40">
        <f t="shared" si="15"/>
        <v>-5.6699636998070124E-2</v>
      </c>
    </row>
    <row r="165" spans="1:7" x14ac:dyDescent="0.3">
      <c r="A165" s="27">
        <v>40268</v>
      </c>
      <c r="B165" s="85">
        <v>51712.89</v>
      </c>
      <c r="C165" s="86">
        <v>19883.766300441534</v>
      </c>
      <c r="D165" s="28">
        <f t="shared" si="14"/>
        <v>0.31923229104245149</v>
      </c>
      <c r="E165" s="29">
        <f t="shared" si="14"/>
        <v>-0.11982982746395661</v>
      </c>
      <c r="F165" s="30">
        <f t="shared" si="15"/>
        <v>9.6748605855082603E-2</v>
      </c>
      <c r="G165" s="40">
        <f t="shared" si="15"/>
        <v>-4.1654262260479524E-2</v>
      </c>
    </row>
    <row r="166" spans="1:7" x14ac:dyDescent="0.3">
      <c r="A166" s="27">
        <v>40298</v>
      </c>
      <c r="B166" s="85">
        <v>53406</v>
      </c>
      <c r="C166" s="86">
        <v>20197.658897217385</v>
      </c>
      <c r="D166" s="28">
        <f t="shared" si="14"/>
        <v>0.26973182900488224</v>
      </c>
      <c r="E166" s="29">
        <f t="shared" si="14"/>
        <v>-0.14385633517150745</v>
      </c>
      <c r="F166" s="30">
        <f t="shared" si="15"/>
        <v>8.2855904109952583E-2</v>
      </c>
      <c r="G166" s="40">
        <f t="shared" si="15"/>
        <v>-5.0455004657668612E-2</v>
      </c>
    </row>
    <row r="167" spans="1:7" x14ac:dyDescent="0.3">
      <c r="A167" s="27">
        <v>40329</v>
      </c>
      <c r="B167" s="85">
        <v>48595.78</v>
      </c>
      <c r="C167" s="86">
        <v>18584.864975870223</v>
      </c>
      <c r="D167" s="28">
        <f t="shared" si="14"/>
        <v>7.4654505062040036E-2</v>
      </c>
      <c r="E167" s="29">
        <f t="shared" si="14"/>
        <v>-0.2387845652402483</v>
      </c>
      <c r="F167" s="30">
        <f t="shared" si="15"/>
        <v>2.4290051330239537E-2</v>
      </c>
      <c r="G167" s="40">
        <f t="shared" si="15"/>
        <v>-8.6933248655209572E-2</v>
      </c>
    </row>
    <row r="168" spans="1:7" x14ac:dyDescent="0.3">
      <c r="A168" s="27">
        <v>40359</v>
      </c>
      <c r="B168" s="85">
        <v>46925.120000000003</v>
      </c>
      <c r="C168" s="86">
        <v>17611.972481774319</v>
      </c>
      <c r="D168" s="28">
        <f t="shared" si="14"/>
        <v>1.7680375659186388E-2</v>
      </c>
      <c r="E168" s="29">
        <f t="shared" si="14"/>
        <v>-0.26644712926333808</v>
      </c>
      <c r="F168" s="30">
        <f t="shared" si="15"/>
        <v>5.8590628905956788E-3</v>
      </c>
      <c r="G168" s="40">
        <f t="shared" si="15"/>
        <v>-9.8130277624028706E-2</v>
      </c>
    </row>
    <row r="169" spans="1:7" x14ac:dyDescent="0.3">
      <c r="A169" s="27">
        <v>40390</v>
      </c>
      <c r="B169" s="85">
        <v>48125.83</v>
      </c>
      <c r="C169" s="86">
        <v>18845.877400143763</v>
      </c>
      <c r="D169" s="28">
        <f t="shared" si="14"/>
        <v>0.11974751495956883</v>
      </c>
      <c r="E169" s="29">
        <f t="shared" si="14"/>
        <v>-0.18993710691823909</v>
      </c>
      <c r="F169" s="30">
        <f t="shared" si="15"/>
        <v>3.8420777179037913E-2</v>
      </c>
      <c r="G169" s="40">
        <f t="shared" si="15"/>
        <v>-6.7806122489110221E-2</v>
      </c>
    </row>
    <row r="170" spans="1:7" x14ac:dyDescent="0.3">
      <c r="A170" s="27">
        <v>40421</v>
      </c>
      <c r="B170" s="85">
        <v>47924.38</v>
      </c>
      <c r="C170" s="86">
        <v>17995.174042509509</v>
      </c>
      <c r="D170" s="28">
        <f t="shared" si="14"/>
        <v>0.21512242913025262</v>
      </c>
      <c r="E170" s="29">
        <f t="shared" si="14"/>
        <v>-0.2379256514951886</v>
      </c>
      <c r="F170" s="30">
        <f t="shared" si="15"/>
        <v>6.7103831077710785E-2</v>
      </c>
      <c r="G170" s="40">
        <f t="shared" si="15"/>
        <v>-8.6589959591743648E-2</v>
      </c>
    </row>
    <row r="171" spans="1:7" x14ac:dyDescent="0.3">
      <c r="A171" s="27">
        <v>40451</v>
      </c>
      <c r="B171" s="85">
        <v>51910.5</v>
      </c>
      <c r="C171" s="86">
        <v>19601.088407434039</v>
      </c>
      <c r="D171" s="28">
        <f t="shared" ref="D171:E186" si="16">(B171-B135)/B135</f>
        <v>0.24674027751292232</v>
      </c>
      <c r="E171" s="29">
        <f t="shared" si="16"/>
        <v>-0.19984323390842179</v>
      </c>
      <c r="F171" s="30">
        <f t="shared" ref="F171:G186" si="17">POWER(B171/B135,12/36)-1</f>
        <v>7.6280148649063406E-2</v>
      </c>
      <c r="G171" s="40">
        <f t="shared" si="17"/>
        <v>-7.1621600259425766E-2</v>
      </c>
    </row>
    <row r="172" spans="1:7" x14ac:dyDescent="0.3">
      <c r="A172" s="27">
        <v>40482</v>
      </c>
      <c r="B172" s="85">
        <v>53683.65</v>
      </c>
      <c r="C172" s="86">
        <v>20346.955539583127</v>
      </c>
      <c r="D172" s="28">
        <f t="shared" si="16"/>
        <v>0.18557307783703275</v>
      </c>
      <c r="E172" s="29">
        <f t="shared" si="16"/>
        <v>-0.18240106945252485</v>
      </c>
      <c r="F172" s="30">
        <f t="shared" si="17"/>
        <v>5.8382806861606351E-2</v>
      </c>
      <c r="G172" s="40">
        <f t="shared" si="17"/>
        <v>-6.4924298865648544E-2</v>
      </c>
    </row>
    <row r="173" spans="1:7" x14ac:dyDescent="0.3">
      <c r="A173" s="27">
        <v>40512</v>
      </c>
      <c r="B173" s="85">
        <v>53324.18</v>
      </c>
      <c r="C173" s="86">
        <v>20349.522538248289</v>
      </c>
      <c r="D173" s="28">
        <f t="shared" si="16"/>
        <v>0.25994723852886931</v>
      </c>
      <c r="E173" s="29">
        <f t="shared" si="16"/>
        <v>-0.14661935806126611</v>
      </c>
      <c r="F173" s="30">
        <f t="shared" si="17"/>
        <v>8.0067222190094656E-2</v>
      </c>
      <c r="G173" s="40">
        <f t="shared" si="17"/>
        <v>-5.1477590828458042E-2</v>
      </c>
    </row>
    <row r="174" spans="1:7" x14ac:dyDescent="0.3">
      <c r="A174" s="27">
        <v>40543</v>
      </c>
      <c r="B174" s="85">
        <v>57768.72</v>
      </c>
      <c r="C174" s="86">
        <v>21709.518431050426</v>
      </c>
      <c r="D174" s="28">
        <f t="shared" si="16"/>
        <v>0.36625019984542134</v>
      </c>
      <c r="E174" s="29">
        <f t="shared" si="16"/>
        <v>-8.3226738009652385E-2</v>
      </c>
      <c r="F174" s="30">
        <f t="shared" si="17"/>
        <v>0.10962631141570989</v>
      </c>
      <c r="G174" s="40">
        <f t="shared" si="17"/>
        <v>-2.8549567077615801E-2</v>
      </c>
    </row>
    <row r="175" spans="1:7" x14ac:dyDescent="0.3">
      <c r="A175" s="27">
        <v>40574</v>
      </c>
      <c r="B175" s="85">
        <v>57158.17</v>
      </c>
      <c r="C175" s="86">
        <v>22224.047643495236</v>
      </c>
      <c r="D175" s="28">
        <f t="shared" si="16"/>
        <v>0.33619430514268944</v>
      </c>
      <c r="E175" s="29">
        <f t="shared" si="16"/>
        <v>-1.614465611882827E-3</v>
      </c>
      <c r="F175" s="30">
        <f t="shared" si="17"/>
        <v>0.10142908064138734</v>
      </c>
      <c r="G175" s="40">
        <f t="shared" si="17"/>
        <v>-5.3844507502387451E-4</v>
      </c>
    </row>
    <row r="176" spans="1:7" x14ac:dyDescent="0.3">
      <c r="A176" s="27">
        <v>40602</v>
      </c>
      <c r="B176" s="85">
        <v>59117.71</v>
      </c>
      <c r="C176" s="86">
        <v>22985.419447581899</v>
      </c>
      <c r="D176" s="28">
        <f t="shared" si="16"/>
        <v>0.32499404939873161</v>
      </c>
      <c r="E176" s="29">
        <f t="shared" si="16"/>
        <v>6.7261987060601436E-2</v>
      </c>
      <c r="F176" s="30">
        <f t="shared" si="17"/>
        <v>9.8342973282258717E-2</v>
      </c>
      <c r="G176" s="40">
        <f t="shared" si="17"/>
        <v>2.1935957686895158E-2</v>
      </c>
    </row>
    <row r="177" spans="1:7" x14ac:dyDescent="0.3">
      <c r="A177" s="27">
        <v>40633</v>
      </c>
      <c r="B177" s="85">
        <v>58128.78</v>
      </c>
      <c r="C177" s="86">
        <v>22994.557962829869</v>
      </c>
      <c r="D177" s="28">
        <f t="shared" si="16"/>
        <v>0.32021359155826851</v>
      </c>
      <c r="E177" s="29">
        <f t="shared" si="16"/>
        <v>7.2313040480362689E-2</v>
      </c>
      <c r="F177" s="30">
        <f t="shared" si="17"/>
        <v>9.7020474385314692E-2</v>
      </c>
      <c r="G177" s="40">
        <f t="shared" si="17"/>
        <v>2.3545600341334572E-2</v>
      </c>
    </row>
    <row r="178" spans="1:7" x14ac:dyDescent="0.3">
      <c r="A178" s="27">
        <v>40663</v>
      </c>
      <c r="B178" s="85">
        <v>62734.01</v>
      </c>
      <c r="C178" s="86">
        <v>23675.531368723699</v>
      </c>
      <c r="D178" s="28">
        <f t="shared" si="16"/>
        <v>0.41544407311374182</v>
      </c>
      <c r="E178" s="29">
        <f t="shared" si="16"/>
        <v>5.2795952751662628E-2</v>
      </c>
      <c r="F178" s="30">
        <f t="shared" si="17"/>
        <v>0.12278750627438173</v>
      </c>
      <c r="G178" s="40">
        <f t="shared" si="17"/>
        <v>1.7297714759512139E-2</v>
      </c>
    </row>
    <row r="179" spans="1:7" x14ac:dyDescent="0.3">
      <c r="A179" s="27">
        <v>40694</v>
      </c>
      <c r="B179" s="85">
        <v>58726.63</v>
      </c>
      <c r="C179" s="86">
        <v>23407.536708080919</v>
      </c>
      <c r="D179" s="28">
        <f t="shared" si="16"/>
        <v>0.30076278289282504</v>
      </c>
      <c r="E179" s="29">
        <f t="shared" si="16"/>
        <v>2.7568176695965136E-2</v>
      </c>
      <c r="F179" s="30">
        <f t="shared" si="17"/>
        <v>9.1606301791775868E-2</v>
      </c>
      <c r="G179" s="40">
        <f t="shared" si="17"/>
        <v>9.1062173323421813E-3</v>
      </c>
    </row>
    <row r="180" spans="1:7" x14ac:dyDescent="0.3">
      <c r="A180" s="27">
        <v>40724</v>
      </c>
      <c r="B180" s="85">
        <v>57039.43</v>
      </c>
      <c r="C180" s="86">
        <v>23017.352910976493</v>
      </c>
      <c r="D180" s="28">
        <f t="shared" si="16"/>
        <v>0.22430374541096154</v>
      </c>
      <c r="E180" s="29">
        <f t="shared" si="16"/>
        <v>0.10346694757983056</v>
      </c>
      <c r="F180" s="30">
        <f t="shared" si="17"/>
        <v>6.9784725495544819E-2</v>
      </c>
      <c r="G180" s="40">
        <f t="shared" si="17"/>
        <v>3.3363481426513131E-2</v>
      </c>
    </row>
    <row r="181" spans="1:7" x14ac:dyDescent="0.3">
      <c r="A181" s="27">
        <v>40755</v>
      </c>
      <c r="B181" s="85">
        <v>58946.98</v>
      </c>
      <c r="C181" s="86">
        <v>22549.337714344398</v>
      </c>
      <c r="D181" s="28">
        <f t="shared" si="16"/>
        <v>0.30899215985667206</v>
      </c>
      <c r="E181" s="29">
        <f t="shared" si="16"/>
        <v>9.0196039495826746E-2</v>
      </c>
      <c r="F181" s="30">
        <f t="shared" si="17"/>
        <v>9.3903508166515381E-2</v>
      </c>
      <c r="G181" s="40">
        <f t="shared" si="17"/>
        <v>2.9204160906747267E-2</v>
      </c>
    </row>
    <row r="182" spans="1:7" x14ac:dyDescent="0.3">
      <c r="A182" s="27">
        <v>40786</v>
      </c>
      <c r="B182" s="85">
        <v>55351.65</v>
      </c>
      <c r="C182" s="86">
        <v>21324.365951329717</v>
      </c>
      <c r="D182" s="28">
        <f t="shared" si="16"/>
        <v>0.27435769451966546</v>
      </c>
      <c r="E182" s="29">
        <f t="shared" si="16"/>
        <v>1.6270864631299401E-2</v>
      </c>
      <c r="F182" s="30">
        <f t="shared" si="17"/>
        <v>8.4169324491037978E-2</v>
      </c>
      <c r="G182" s="40">
        <f t="shared" si="17"/>
        <v>5.394468921937845E-3</v>
      </c>
    </row>
    <row r="183" spans="1:7" x14ac:dyDescent="0.3">
      <c r="A183" s="27">
        <v>40816</v>
      </c>
      <c r="B183" s="85">
        <v>51585.29</v>
      </c>
      <c r="C183" s="86">
        <v>19825.341410822475</v>
      </c>
      <c r="D183" s="28">
        <f t="shared" si="16"/>
        <v>0.19336636847133842</v>
      </c>
      <c r="E183" s="29">
        <f t="shared" si="16"/>
        <v>3.7256102802131173E-2</v>
      </c>
      <c r="F183" s="30">
        <f t="shared" si="17"/>
        <v>6.0696815023216333E-2</v>
      </c>
      <c r="G183" s="40">
        <f t="shared" si="17"/>
        <v>1.2267591728369887E-2</v>
      </c>
    </row>
    <row r="184" spans="1:7" x14ac:dyDescent="0.3">
      <c r="A184" s="27">
        <v>40847</v>
      </c>
      <c r="B184" s="85">
        <v>54058.48</v>
      </c>
      <c r="C184" s="86">
        <v>21992.093644111315</v>
      </c>
      <c r="D184" s="28">
        <f t="shared" si="16"/>
        <v>0.22738224654956488</v>
      </c>
      <c r="E184" s="29">
        <f t="shared" si="16"/>
        <v>0.38287459404316815</v>
      </c>
      <c r="F184" s="30">
        <f t="shared" si="17"/>
        <v>7.0680629801590733E-2</v>
      </c>
      <c r="G184" s="40">
        <f t="shared" si="17"/>
        <v>0.11410878640786382</v>
      </c>
    </row>
    <row r="185" spans="1:7" x14ac:dyDescent="0.3">
      <c r="A185" s="27">
        <v>40877</v>
      </c>
      <c r="B185" s="85">
        <v>53523.56</v>
      </c>
      <c r="C185" s="86">
        <v>21943.526029366476</v>
      </c>
      <c r="D185" s="28">
        <f t="shared" si="16"/>
        <v>0.23072968080187092</v>
      </c>
      <c r="E185" s="29">
        <f t="shared" si="16"/>
        <v>0.48647821490178567</v>
      </c>
      <c r="F185" s="30">
        <f t="shared" si="17"/>
        <v>7.1653100470269848E-2</v>
      </c>
      <c r="G185" s="40">
        <f t="shared" si="17"/>
        <v>0.14126417033149097</v>
      </c>
    </row>
    <row r="186" spans="1:7" x14ac:dyDescent="0.3">
      <c r="A186" s="27">
        <v>40908</v>
      </c>
      <c r="B186" s="85">
        <v>53609.22</v>
      </c>
      <c r="C186" s="86">
        <v>22167.984392648126</v>
      </c>
      <c r="D186" s="28">
        <f t="shared" si="16"/>
        <v>0.20367695992714527</v>
      </c>
      <c r="E186" s="29">
        <f t="shared" si="16"/>
        <v>0.48587041803741227</v>
      </c>
      <c r="F186" s="30">
        <f t="shared" si="17"/>
        <v>6.3742838313589401E-2</v>
      </c>
      <c r="G186" s="40">
        <f t="shared" si="17"/>
        <v>0.14110860098188094</v>
      </c>
    </row>
    <row r="187" spans="1:7" x14ac:dyDescent="0.3">
      <c r="A187" s="27">
        <v>40939</v>
      </c>
      <c r="B187" s="85">
        <v>54962.93</v>
      </c>
      <c r="C187" s="86">
        <v>23161.412876065315</v>
      </c>
      <c r="D187" s="28">
        <f t="shared" ref="D187:E202" si="18">(B187-B151)/B151</f>
        <v>0.27971535767487937</v>
      </c>
      <c r="E187" s="29">
        <f t="shared" si="18"/>
        <v>0.69535741933544237</v>
      </c>
      <c r="F187" s="30">
        <f t="shared" ref="F187:G202" si="19">POWER(B187/B151,12/36)-1</f>
        <v>8.5686557531599927E-2</v>
      </c>
      <c r="G187" s="40">
        <f t="shared" si="19"/>
        <v>0.19239576182139961</v>
      </c>
    </row>
    <row r="188" spans="1:7" x14ac:dyDescent="0.3">
      <c r="A188" s="27">
        <v>40968</v>
      </c>
      <c r="B188" s="85">
        <v>55459.75</v>
      </c>
      <c r="C188" s="86">
        <v>24162.953075264413</v>
      </c>
      <c r="D188" s="28">
        <f t="shared" si="18"/>
        <v>0.28263821321632127</v>
      </c>
      <c r="E188" s="29">
        <f t="shared" si="18"/>
        <v>0.97943373372362952</v>
      </c>
      <c r="F188" s="30">
        <f t="shared" si="19"/>
        <v>8.6512494352056102E-2</v>
      </c>
      <c r="G188" s="40">
        <f t="shared" si="19"/>
        <v>0.25558751637489574</v>
      </c>
    </row>
    <row r="189" spans="1:7" x14ac:dyDescent="0.3">
      <c r="A189" s="27">
        <v>40999</v>
      </c>
      <c r="B189" s="85">
        <v>55245.02</v>
      </c>
      <c r="C189" s="86">
        <v>24958.106581784592</v>
      </c>
      <c r="D189" s="28">
        <f t="shared" si="18"/>
        <v>0.28000658017444413</v>
      </c>
      <c r="E189" s="29">
        <f t="shared" si="18"/>
        <v>0.8798976008909648</v>
      </c>
      <c r="F189" s="30">
        <f t="shared" si="19"/>
        <v>8.5768907191173582E-2</v>
      </c>
      <c r="G189" s="40">
        <f t="shared" si="19"/>
        <v>0.23417875015221679</v>
      </c>
    </row>
    <row r="190" spans="1:7" x14ac:dyDescent="0.3">
      <c r="A190" s="27">
        <v>41029</v>
      </c>
      <c r="B190" s="85">
        <v>55589.43</v>
      </c>
      <c r="C190" s="86">
        <v>24801.51966320979</v>
      </c>
      <c r="D190" s="28">
        <f t="shared" si="18"/>
        <v>0.25661384870928444</v>
      </c>
      <c r="E190" s="29">
        <f t="shared" si="18"/>
        <v>0.70492613271406679</v>
      </c>
      <c r="F190" s="30">
        <f t="shared" si="19"/>
        <v>7.911388470394165E-2</v>
      </c>
      <c r="G190" s="40">
        <f t="shared" si="19"/>
        <v>0.19463487563256643</v>
      </c>
    </row>
    <row r="191" spans="1:7" x14ac:dyDescent="0.3">
      <c r="A191" s="27">
        <v>41060</v>
      </c>
      <c r="B191" s="85">
        <v>55106.19</v>
      </c>
      <c r="C191" s="86">
        <v>23310.914878324278</v>
      </c>
      <c r="D191" s="28">
        <f t="shared" si="18"/>
        <v>0.25922668401507892</v>
      </c>
      <c r="E191" s="29">
        <f t="shared" si="18"/>
        <v>0.51757722414219509</v>
      </c>
      <c r="F191" s="30">
        <f t="shared" si="19"/>
        <v>7.986128877387455E-2</v>
      </c>
      <c r="G191" s="40">
        <f t="shared" si="19"/>
        <v>0.14916820105835016</v>
      </c>
    </row>
    <row r="192" spans="1:7" x14ac:dyDescent="0.3">
      <c r="A192" s="27">
        <v>41090</v>
      </c>
      <c r="B192" s="85">
        <v>53218.43</v>
      </c>
      <c r="C192" s="86">
        <v>24271.3830988808</v>
      </c>
      <c r="D192" s="28">
        <f t="shared" si="18"/>
        <v>0.24931346767722726</v>
      </c>
      <c r="E192" s="29">
        <f t="shared" si="18"/>
        <v>0.57697439523930172</v>
      </c>
      <c r="F192" s="30">
        <f t="shared" si="19"/>
        <v>7.7020097026699874E-2</v>
      </c>
      <c r="G192" s="40">
        <f t="shared" si="19"/>
        <v>0.16396935753998365</v>
      </c>
    </row>
    <row r="193" spans="1:7" x14ac:dyDescent="0.3">
      <c r="A193" s="27">
        <v>41121</v>
      </c>
      <c r="B193" s="85">
        <v>54795.45</v>
      </c>
      <c r="C193" s="86">
        <v>24608.481363589701</v>
      </c>
      <c r="D193" s="28">
        <f t="shared" si="18"/>
        <v>0.26051513341866278</v>
      </c>
      <c r="E193" s="29">
        <f t="shared" si="18"/>
        <v>0.48645111672072933</v>
      </c>
      <c r="F193" s="30">
        <f t="shared" si="19"/>
        <v>8.0229470392946256E-2</v>
      </c>
      <c r="G193" s="40">
        <f t="shared" si="19"/>
        <v>0.14125723528848377</v>
      </c>
    </row>
    <row r="194" spans="1:7" x14ac:dyDescent="0.3">
      <c r="A194" s="27">
        <v>41152</v>
      </c>
      <c r="B194" s="85">
        <v>55413.09</v>
      </c>
      <c r="C194" s="86">
        <v>25162.747715371203</v>
      </c>
      <c r="D194" s="28">
        <f t="shared" si="18"/>
        <v>0.25142423151570392</v>
      </c>
      <c r="E194" s="29">
        <f t="shared" si="18"/>
        <v>0.46696836913056988</v>
      </c>
      <c r="F194" s="30">
        <f t="shared" si="19"/>
        <v>7.7626311569641615E-2</v>
      </c>
      <c r="G194" s="40">
        <f t="shared" si="19"/>
        <v>0.13624918106636907</v>
      </c>
    </row>
    <row r="195" spans="1:7" x14ac:dyDescent="0.3">
      <c r="A195" s="27">
        <v>41182</v>
      </c>
      <c r="B195" s="85">
        <v>55394.77</v>
      </c>
      <c r="C195" s="86">
        <v>25813.01981722971</v>
      </c>
      <c r="D195" s="28">
        <f t="shared" si="18"/>
        <v>0.17897158857157935</v>
      </c>
      <c r="E195" s="29">
        <f t="shared" si="18"/>
        <v>0.4507403944923421</v>
      </c>
      <c r="F195" s="30">
        <f t="shared" si="19"/>
        <v>5.6414725980127978E-2</v>
      </c>
      <c r="G195" s="40">
        <f t="shared" si="19"/>
        <v>0.13204381062892367</v>
      </c>
    </row>
    <row r="196" spans="1:7" x14ac:dyDescent="0.3">
      <c r="A196" s="27">
        <v>41213</v>
      </c>
      <c r="B196" s="85">
        <v>54820.85</v>
      </c>
      <c r="C196" s="86">
        <v>25336.379505082674</v>
      </c>
      <c r="D196" s="28">
        <f t="shared" si="18"/>
        <v>0.21198430944605751</v>
      </c>
      <c r="E196" s="29">
        <f t="shared" si="18"/>
        <v>0.45090464346404646</v>
      </c>
      <c r="F196" s="30">
        <f t="shared" si="19"/>
        <v>6.6184421276414662E-2</v>
      </c>
      <c r="G196" s="40">
        <f t="shared" si="19"/>
        <v>0.13208653134722459</v>
      </c>
    </row>
    <row r="197" spans="1:7" x14ac:dyDescent="0.3">
      <c r="A197" s="27">
        <v>41243</v>
      </c>
      <c r="B197" s="85">
        <v>56531.97</v>
      </c>
      <c r="C197" s="86">
        <v>25483.314508676471</v>
      </c>
      <c r="D197" s="28">
        <f t="shared" si="18"/>
        <v>0.19183839462243038</v>
      </c>
      <c r="E197" s="29">
        <f t="shared" si="18"/>
        <v>0.37673907737368795</v>
      </c>
      <c r="F197" s="30">
        <f t="shared" si="19"/>
        <v>6.0243919961915138E-2</v>
      </c>
      <c r="G197" s="40">
        <f t="shared" si="19"/>
        <v>0.11245865667979826</v>
      </c>
    </row>
    <row r="198" spans="1:7" x14ac:dyDescent="0.3">
      <c r="A198" s="27">
        <v>41274</v>
      </c>
      <c r="B198" s="85">
        <v>57857.63</v>
      </c>
      <c r="C198" s="86">
        <v>25715.576547900208</v>
      </c>
      <c r="D198" s="28">
        <f t="shared" si="18"/>
        <v>0.20593131579249033</v>
      </c>
      <c r="E198" s="29">
        <f t="shared" si="18"/>
        <v>0.36296054421768698</v>
      </c>
      <c r="F198" s="30">
        <f t="shared" si="19"/>
        <v>6.4406515652214891E-2</v>
      </c>
      <c r="G198" s="40">
        <f t="shared" si="19"/>
        <v>0.10873501003089103</v>
      </c>
    </row>
    <row r="199" spans="1:7" x14ac:dyDescent="0.3">
      <c r="A199" s="27">
        <v>41305</v>
      </c>
      <c r="B199" s="85">
        <v>59383.839999999997</v>
      </c>
      <c r="C199" s="86">
        <v>27047.540815278786</v>
      </c>
      <c r="D199" s="28">
        <f t="shared" si="18"/>
        <v>0.30679566826789018</v>
      </c>
      <c r="E199" s="29">
        <f t="shared" si="18"/>
        <v>0.48704979112566299</v>
      </c>
      <c r="F199" s="30">
        <f t="shared" si="19"/>
        <v>9.32913081543294E-2</v>
      </c>
      <c r="G199" s="40">
        <f t="shared" si="19"/>
        <v>0.14141043009879928</v>
      </c>
    </row>
    <row r="200" spans="1:7" x14ac:dyDescent="0.3">
      <c r="A200" s="27">
        <v>41333</v>
      </c>
      <c r="B200" s="85">
        <v>58634.77</v>
      </c>
      <c r="C200" s="86">
        <v>27414.724304343377</v>
      </c>
      <c r="D200" s="28">
        <f t="shared" si="18"/>
        <v>0.23826055334318985</v>
      </c>
      <c r="E200" s="29">
        <f t="shared" si="18"/>
        <v>0.46195250428468959</v>
      </c>
      <c r="F200" s="30">
        <f t="shared" si="19"/>
        <v>7.3834483213762958E-2</v>
      </c>
      <c r="G200" s="40">
        <f t="shared" si="19"/>
        <v>0.13495267950350787</v>
      </c>
    </row>
    <row r="201" spans="1:7" x14ac:dyDescent="0.3">
      <c r="A201" s="27">
        <v>41364</v>
      </c>
      <c r="B201" s="85">
        <v>59942.11</v>
      </c>
      <c r="C201" s="86">
        <v>28442.858609713538</v>
      </c>
      <c r="D201" s="28">
        <f t="shared" si="18"/>
        <v>0.15913285836471336</v>
      </c>
      <c r="E201" s="29">
        <f t="shared" si="18"/>
        <v>0.43045629182847234</v>
      </c>
      <c r="F201" s="30">
        <f t="shared" si="19"/>
        <v>5.0455692865827295E-2</v>
      </c>
      <c r="G201" s="40">
        <f t="shared" si="19"/>
        <v>0.12674298818289143</v>
      </c>
    </row>
    <row r="202" spans="1:7" x14ac:dyDescent="0.3">
      <c r="A202" s="27">
        <v>41394</v>
      </c>
      <c r="B202" s="85">
        <v>62293.9</v>
      </c>
      <c r="C202" s="86">
        <v>28990.86148475204</v>
      </c>
      <c r="D202" s="28">
        <f t="shared" si="18"/>
        <v>0.16642137587536984</v>
      </c>
      <c r="E202" s="29">
        <f t="shared" si="18"/>
        <v>0.43535751506062359</v>
      </c>
      <c r="F202" s="30">
        <f t="shared" si="19"/>
        <v>5.2652816112283451E-2</v>
      </c>
      <c r="G202" s="40">
        <f t="shared" si="19"/>
        <v>0.1280283877439401</v>
      </c>
    </row>
    <row r="203" spans="1:7" x14ac:dyDescent="0.3">
      <c r="A203" s="27">
        <v>41425</v>
      </c>
      <c r="B203" s="85">
        <v>58917.440000000002</v>
      </c>
      <c r="C203" s="86">
        <v>29668.959852140892</v>
      </c>
      <c r="D203" s="28">
        <f t="shared" ref="D203:E218" si="20">(B203-B167)/B167</f>
        <v>0.21239827820440382</v>
      </c>
      <c r="E203" s="29">
        <f t="shared" si="20"/>
        <v>0.59640438015889663</v>
      </c>
      <c r="F203" s="30">
        <f t="shared" ref="F203:G218" si="21">POWER(B203/B167,12/36)-1</f>
        <v>6.6305797104912578E-2</v>
      </c>
      <c r="G203" s="40">
        <f t="shared" si="21"/>
        <v>0.16873030014425638</v>
      </c>
    </row>
    <row r="204" spans="1:7" x14ac:dyDescent="0.3">
      <c r="A204" s="27">
        <v>41455</v>
      </c>
      <c r="B204" s="85">
        <v>56527.839999999997</v>
      </c>
      <c r="C204" s="86">
        <v>29270.56165930795</v>
      </c>
      <c r="D204" s="28">
        <f t="shared" si="20"/>
        <v>0.20463922095457601</v>
      </c>
      <c r="E204" s="29">
        <f t="shared" si="20"/>
        <v>0.6619695317829094</v>
      </c>
      <c r="F204" s="30">
        <f t="shared" si="21"/>
        <v>6.4026227092315979E-2</v>
      </c>
      <c r="G204" s="40">
        <f t="shared" si="21"/>
        <v>0.18451623966733477</v>
      </c>
    </row>
    <row r="205" spans="1:7" x14ac:dyDescent="0.3">
      <c r="A205" s="27">
        <v>41486</v>
      </c>
      <c r="B205" s="85">
        <v>57510.86</v>
      </c>
      <c r="C205" s="86">
        <v>30760.036964780793</v>
      </c>
      <c r="D205" s="28">
        <f t="shared" si="20"/>
        <v>0.1950102470959981</v>
      </c>
      <c r="E205" s="29">
        <f t="shared" si="20"/>
        <v>0.63218916857360774</v>
      </c>
      <c r="F205" s="30">
        <f t="shared" si="21"/>
        <v>6.1183633054000985E-2</v>
      </c>
      <c r="G205" s="40">
        <f t="shared" si="21"/>
        <v>0.17739855144752914</v>
      </c>
    </row>
    <row r="206" spans="1:7" x14ac:dyDescent="0.3">
      <c r="A206" s="27">
        <v>41517</v>
      </c>
      <c r="B206" s="85">
        <v>55237.34</v>
      </c>
      <c r="C206" s="86">
        <v>29869.185748023428</v>
      </c>
      <c r="D206" s="28">
        <f t="shared" si="20"/>
        <v>0.1525937320420212</v>
      </c>
      <c r="E206" s="29">
        <f t="shared" si="20"/>
        <v>0.65984422698353828</v>
      </c>
      <c r="F206" s="30">
        <f t="shared" si="21"/>
        <v>4.8476621444685453E-2</v>
      </c>
      <c r="G206" s="40">
        <f t="shared" si="21"/>
        <v>0.18401110968723633</v>
      </c>
    </row>
    <row r="207" spans="1:7" x14ac:dyDescent="0.3">
      <c r="A207" s="27">
        <v>41547</v>
      </c>
      <c r="B207" s="85">
        <v>57038.84</v>
      </c>
      <c r="C207" s="86">
        <v>30805.832220967259</v>
      </c>
      <c r="D207" s="28">
        <f t="shared" si="20"/>
        <v>9.8791959237533769E-2</v>
      </c>
      <c r="E207" s="29">
        <f t="shared" si="20"/>
        <v>0.57163885905864464</v>
      </c>
      <c r="F207" s="30">
        <f t="shared" si="21"/>
        <v>3.1902087200970763E-2</v>
      </c>
      <c r="G207" s="40">
        <f t="shared" si="21"/>
        <v>0.16265514936907577</v>
      </c>
    </row>
    <row r="208" spans="1:7" x14ac:dyDescent="0.3">
      <c r="A208" s="27">
        <v>41578</v>
      </c>
      <c r="B208" s="85">
        <v>58559.15</v>
      </c>
      <c r="C208" s="86">
        <v>32221.891364616509</v>
      </c>
      <c r="D208" s="28">
        <f t="shared" si="20"/>
        <v>9.0819085513000691E-2</v>
      </c>
      <c r="E208" s="29">
        <f t="shared" si="20"/>
        <v>0.58362224274446317</v>
      </c>
      <c r="F208" s="30">
        <f t="shared" si="21"/>
        <v>2.9400186640511139E-2</v>
      </c>
      <c r="G208" s="40">
        <f t="shared" si="21"/>
        <v>0.16560266306419269</v>
      </c>
    </row>
    <row r="209" spans="1:7" x14ac:dyDescent="0.3">
      <c r="A209" s="27">
        <v>41608</v>
      </c>
      <c r="B209" s="85">
        <v>59899.28</v>
      </c>
      <c r="C209" s="86">
        <v>33203.819694013771</v>
      </c>
      <c r="D209" s="28">
        <f t="shared" si="20"/>
        <v>0.12330428709827321</v>
      </c>
      <c r="E209" s="29">
        <f t="shared" si="20"/>
        <v>0.63167561458038979</v>
      </c>
      <c r="F209" s="30">
        <f t="shared" si="21"/>
        <v>3.9519096910136664E-2</v>
      </c>
      <c r="G209" s="40">
        <f t="shared" si="21"/>
        <v>0.17727505245464603</v>
      </c>
    </row>
    <row r="210" spans="1:7" x14ac:dyDescent="0.3">
      <c r="A210" s="27">
        <v>41639</v>
      </c>
      <c r="B210" s="85">
        <v>59058.04</v>
      </c>
      <c r="C210" s="86">
        <v>34044.460416880604</v>
      </c>
      <c r="D210" s="28">
        <f t="shared" si="20"/>
        <v>2.2318652724173216E-2</v>
      </c>
      <c r="E210" s="29">
        <f t="shared" si="20"/>
        <v>0.5681812807136204</v>
      </c>
      <c r="F210" s="30">
        <f t="shared" si="21"/>
        <v>7.3848802040326067E-3</v>
      </c>
      <c r="G210" s="40">
        <f t="shared" si="21"/>
        <v>0.16180191628097185</v>
      </c>
    </row>
    <row r="211" spans="1:7" x14ac:dyDescent="0.3">
      <c r="A211" s="27">
        <v>41670</v>
      </c>
      <c r="B211" s="85">
        <v>55941.81</v>
      </c>
      <c r="C211" s="86">
        <v>32867.337508984514</v>
      </c>
      <c r="D211" s="28">
        <f t="shared" si="20"/>
        <v>-2.1280597331929985E-2</v>
      </c>
      <c r="E211" s="29">
        <f t="shared" si="20"/>
        <v>0.4789087044908521</v>
      </c>
      <c r="F211" s="30">
        <f t="shared" si="21"/>
        <v>-7.1444541098459879E-3</v>
      </c>
      <c r="G211" s="40">
        <f t="shared" si="21"/>
        <v>0.13932367406249324</v>
      </c>
    </row>
    <row r="212" spans="1:7" x14ac:dyDescent="0.3">
      <c r="A212" s="27">
        <v>41698</v>
      </c>
      <c r="B212" s="85">
        <v>60088.91</v>
      </c>
      <c r="C212" s="86">
        <v>34370.879967142442</v>
      </c>
      <c r="D212" s="28">
        <f t="shared" si="20"/>
        <v>1.6428241215703455E-2</v>
      </c>
      <c r="E212" s="29">
        <f t="shared" si="20"/>
        <v>0.49533403319112856</v>
      </c>
      <c r="F212" s="30">
        <f t="shared" si="21"/>
        <v>5.4463636763337764E-3</v>
      </c>
      <c r="G212" s="40">
        <f t="shared" si="21"/>
        <v>0.143526076677291</v>
      </c>
    </row>
    <row r="213" spans="1:7" x14ac:dyDescent="0.3">
      <c r="A213" s="27">
        <v>41729</v>
      </c>
      <c r="B213" s="85">
        <v>60761.78</v>
      </c>
      <c r="C213" s="86">
        <v>34659.718656946323</v>
      </c>
      <c r="D213" s="28">
        <f t="shared" si="20"/>
        <v>4.5295979031385145E-2</v>
      </c>
      <c r="E213" s="29">
        <f t="shared" si="20"/>
        <v>0.50730093237595153</v>
      </c>
      <c r="F213" s="30">
        <f t="shared" si="21"/>
        <v>1.4876259201920039E-2</v>
      </c>
      <c r="G213" s="40">
        <f t="shared" si="21"/>
        <v>0.14656845553066411</v>
      </c>
    </row>
    <row r="214" spans="1:7" x14ac:dyDescent="0.3">
      <c r="A214" s="27">
        <v>41759</v>
      </c>
      <c r="B214" s="85">
        <v>61740.66</v>
      </c>
      <c r="C214" s="86">
        <v>34915.905123729353</v>
      </c>
      <c r="D214" s="28">
        <f t="shared" si="20"/>
        <v>-1.5834313795658823E-2</v>
      </c>
      <c r="E214" s="29">
        <f t="shared" si="20"/>
        <v>0.47476753868572624</v>
      </c>
      <c r="F214" s="30">
        <f t="shared" si="21"/>
        <v>-5.3062106698973377E-3</v>
      </c>
      <c r="G214" s="40">
        <f t="shared" si="21"/>
        <v>0.13825925430688502</v>
      </c>
    </row>
    <row r="215" spans="1:7" x14ac:dyDescent="0.3">
      <c r="A215" s="27">
        <v>41790</v>
      </c>
      <c r="B215" s="85">
        <v>63508.79</v>
      </c>
      <c r="C215" s="86">
        <v>35735.599137488469</v>
      </c>
      <c r="D215" s="28">
        <f t="shared" si="20"/>
        <v>8.1430860241767725E-2</v>
      </c>
      <c r="E215" s="29">
        <f t="shared" si="20"/>
        <v>0.5266706438679456</v>
      </c>
      <c r="F215" s="30">
        <f t="shared" si="21"/>
        <v>2.6438467423543832E-2</v>
      </c>
      <c r="G215" s="40">
        <f t="shared" si="21"/>
        <v>0.15145892817548967</v>
      </c>
    </row>
    <row r="216" spans="1:7" x14ac:dyDescent="0.3">
      <c r="A216" s="27">
        <v>41820</v>
      </c>
      <c r="B216" s="85">
        <v>64562.1</v>
      </c>
      <c r="C216" s="86">
        <v>36473.765273642079</v>
      </c>
      <c r="D216" s="28">
        <f t="shared" si="20"/>
        <v>0.13188543433901773</v>
      </c>
      <c r="E216" s="29">
        <f t="shared" si="20"/>
        <v>0.58462032600840497</v>
      </c>
      <c r="F216" s="30">
        <f t="shared" si="21"/>
        <v>4.2159416746101686E-2</v>
      </c>
      <c r="G216" s="40">
        <f t="shared" si="21"/>
        <v>0.16584748664204541</v>
      </c>
    </row>
    <row r="217" spans="1:7" x14ac:dyDescent="0.3">
      <c r="A217" s="27">
        <v>41851</v>
      </c>
      <c r="B217" s="85">
        <v>63500.52</v>
      </c>
      <c r="C217" s="86">
        <v>35970.736215217192</v>
      </c>
      <c r="D217" s="28">
        <f t="shared" si="20"/>
        <v>7.7248062580983684E-2</v>
      </c>
      <c r="E217" s="29">
        <f t="shared" si="20"/>
        <v>0.59520144985610768</v>
      </c>
      <c r="F217" s="30">
        <f t="shared" si="21"/>
        <v>2.5113392200457829E-2</v>
      </c>
      <c r="G217" s="40">
        <f t="shared" si="21"/>
        <v>0.16843667062149303</v>
      </c>
    </row>
    <row r="218" spans="1:7" x14ac:dyDescent="0.3">
      <c r="A218" s="27">
        <v>41882</v>
      </c>
      <c r="B218" s="85">
        <v>66497.710000000006</v>
      </c>
      <c r="C218" s="86">
        <v>37409.795666906284</v>
      </c>
      <c r="D218" s="28">
        <f t="shared" si="20"/>
        <v>0.20136816156338619</v>
      </c>
      <c r="E218" s="29">
        <f t="shared" si="20"/>
        <v>0.7543215940061061</v>
      </c>
      <c r="F218" s="30">
        <f t="shared" si="21"/>
        <v>6.306227374265494E-2</v>
      </c>
      <c r="G218" s="40">
        <f t="shared" si="21"/>
        <v>0.20606228393012849</v>
      </c>
    </row>
    <row r="219" spans="1:7" x14ac:dyDescent="0.3">
      <c r="A219" s="27">
        <v>41912</v>
      </c>
      <c r="B219" s="85">
        <v>66695.320000000007</v>
      </c>
      <c r="C219" s="86">
        <v>36885.203819694041</v>
      </c>
      <c r="D219" s="28">
        <f t="shared" ref="D219:E234" si="22">(B219-B183)/B183</f>
        <v>0.29291354182558643</v>
      </c>
      <c r="E219" s="29">
        <f t="shared" si="22"/>
        <v>0.86050787501489079</v>
      </c>
      <c r="F219" s="30">
        <f t="shared" ref="F219:G234" si="23">POWER(B219/B183,12/36)-1</f>
        <v>8.9406163593612309E-2</v>
      </c>
      <c r="G219" s="40">
        <f t="shared" si="23"/>
        <v>0.22992086983280324</v>
      </c>
    </row>
    <row r="220" spans="1:7" x14ac:dyDescent="0.3">
      <c r="A220" s="27">
        <v>41943</v>
      </c>
      <c r="B220" s="85">
        <v>68814.36</v>
      </c>
      <c r="C220" s="86">
        <v>37786.117671218832</v>
      </c>
      <c r="D220" s="28">
        <f t="shared" si="22"/>
        <v>0.27296142991811823</v>
      </c>
      <c r="E220" s="29">
        <f t="shared" si="22"/>
        <v>0.71816827823196283</v>
      </c>
      <c r="F220" s="30">
        <f t="shared" si="23"/>
        <v>8.3773218944620309E-2</v>
      </c>
      <c r="G220" s="40">
        <f t="shared" si="23"/>
        <v>0.19771980849616733</v>
      </c>
    </row>
    <row r="221" spans="1:7" x14ac:dyDescent="0.3">
      <c r="A221" s="27">
        <v>41973</v>
      </c>
      <c r="B221" s="85">
        <v>72060.55</v>
      </c>
      <c r="C221" s="86">
        <v>38802.341102782651</v>
      </c>
      <c r="D221" s="28">
        <f t="shared" si="22"/>
        <v>0.34633327827969601</v>
      </c>
      <c r="E221" s="29">
        <f t="shared" si="22"/>
        <v>0.76828195481685313</v>
      </c>
      <c r="F221" s="30">
        <f t="shared" si="23"/>
        <v>0.10420792612997598</v>
      </c>
      <c r="G221" s="40">
        <f t="shared" si="23"/>
        <v>0.20925299493056748</v>
      </c>
    </row>
    <row r="222" spans="1:7" x14ac:dyDescent="0.3">
      <c r="A222" s="27">
        <v>42004</v>
      </c>
      <c r="B222" s="85">
        <v>72047.850000000006</v>
      </c>
      <c r="C222" s="86">
        <v>38704.589793613333</v>
      </c>
      <c r="D222" s="28">
        <f t="shared" si="22"/>
        <v>0.34394512734936272</v>
      </c>
      <c r="E222" s="29">
        <f t="shared" si="22"/>
        <v>0.74596792870575412</v>
      </c>
      <c r="F222" s="30">
        <f t="shared" si="23"/>
        <v>0.10355465155018484</v>
      </c>
      <c r="G222" s="40">
        <f t="shared" si="23"/>
        <v>0.20414490937722052</v>
      </c>
    </row>
    <row r="223" spans="1:7" x14ac:dyDescent="0.3">
      <c r="A223" s="27">
        <v>42035</v>
      </c>
      <c r="B223" s="85">
        <v>72042.83</v>
      </c>
      <c r="C223" s="86">
        <v>37542.663517814995</v>
      </c>
      <c r="D223" s="28">
        <f t="shared" si="22"/>
        <v>0.31075308394221346</v>
      </c>
      <c r="E223" s="29">
        <f t="shared" si="22"/>
        <v>0.62091422136907148</v>
      </c>
      <c r="F223" s="30">
        <f t="shared" si="23"/>
        <v>9.4393813599229937E-2</v>
      </c>
      <c r="G223" s="40">
        <f t="shared" si="23"/>
        <v>0.17468118016575174</v>
      </c>
    </row>
    <row r="224" spans="1:7" x14ac:dyDescent="0.3">
      <c r="A224" s="27">
        <v>42063</v>
      </c>
      <c r="B224" s="85">
        <v>74198.2</v>
      </c>
      <c r="C224" s="86">
        <v>39700.37991580247</v>
      </c>
      <c r="D224" s="28">
        <f t="shared" si="22"/>
        <v>0.33787476503229813</v>
      </c>
      <c r="E224" s="29">
        <f t="shared" si="22"/>
        <v>0.64302681845803455</v>
      </c>
      <c r="F224" s="30">
        <f t="shared" si="23"/>
        <v>0.10189062329698584</v>
      </c>
      <c r="G224" s="40">
        <f t="shared" si="23"/>
        <v>0.17999875956444211</v>
      </c>
    </row>
    <row r="225" spans="1:7" x14ac:dyDescent="0.3">
      <c r="A225" s="27">
        <v>42094</v>
      </c>
      <c r="B225" s="85">
        <v>77103.53</v>
      </c>
      <c r="C225" s="86">
        <v>39072.492042304162</v>
      </c>
      <c r="D225" s="28">
        <f t="shared" si="22"/>
        <v>0.39566480381399088</v>
      </c>
      <c r="E225" s="29">
        <f t="shared" si="22"/>
        <v>0.56552308622725422</v>
      </c>
      <c r="F225" s="30">
        <f t="shared" si="23"/>
        <v>0.11753304910248219</v>
      </c>
      <c r="G225" s="40">
        <f t="shared" si="23"/>
        <v>0.16114509552058576</v>
      </c>
    </row>
    <row r="226" spans="1:7" x14ac:dyDescent="0.3">
      <c r="A226" s="27">
        <v>42124</v>
      </c>
      <c r="B226" s="85">
        <v>73852.02</v>
      </c>
      <c r="C226" s="86">
        <v>39447.376527364235</v>
      </c>
      <c r="D226" s="28">
        <f t="shared" si="22"/>
        <v>0.32852630437117281</v>
      </c>
      <c r="E226" s="29">
        <f t="shared" si="22"/>
        <v>0.59052255922365482</v>
      </c>
      <c r="F226" s="30">
        <f t="shared" si="23"/>
        <v>9.9318118543405776E-2</v>
      </c>
      <c r="G226" s="40">
        <f t="shared" si="23"/>
        <v>0.16729317007286393</v>
      </c>
    </row>
    <row r="227" spans="1:7" x14ac:dyDescent="0.3">
      <c r="A227" s="27">
        <v>42155</v>
      </c>
      <c r="B227" s="85">
        <v>73020.820000000007</v>
      </c>
      <c r="C227" s="86">
        <v>39954.615463599985</v>
      </c>
      <c r="D227" s="28">
        <f t="shared" si="22"/>
        <v>0.32509287976541301</v>
      </c>
      <c r="E227" s="29">
        <f t="shared" si="22"/>
        <v>0.71398744631648503</v>
      </c>
      <c r="F227" s="30">
        <f t="shared" si="23"/>
        <v>9.8370280811192368E-2</v>
      </c>
      <c r="G227" s="40">
        <f t="shared" si="23"/>
        <v>0.19674754589693055</v>
      </c>
    </row>
    <row r="228" spans="1:7" x14ac:dyDescent="0.3">
      <c r="A228" s="27">
        <v>42185</v>
      </c>
      <c r="B228" s="85">
        <v>70603.16</v>
      </c>
      <c r="C228" s="86">
        <v>39181.127425813764</v>
      </c>
      <c r="D228" s="28">
        <f t="shared" si="22"/>
        <v>0.32666747215203462</v>
      </c>
      <c r="E228" s="29">
        <f t="shared" si="22"/>
        <v>0.61429314786846567</v>
      </c>
      <c r="F228" s="30">
        <f t="shared" si="23"/>
        <v>9.8805168789656062E-2</v>
      </c>
      <c r="G228" s="40">
        <f t="shared" si="23"/>
        <v>0.17307956045047046</v>
      </c>
    </row>
    <row r="229" spans="1:7" x14ac:dyDescent="0.3">
      <c r="A229" s="27">
        <v>42216</v>
      </c>
      <c r="B229" s="85">
        <v>74461.97</v>
      </c>
      <c r="C229" s="86">
        <v>40002.053598932158</v>
      </c>
      <c r="D229" s="28">
        <f t="shared" si="22"/>
        <v>0.35890790202471201</v>
      </c>
      <c r="E229" s="29">
        <f t="shared" si="22"/>
        <v>0.62553930118249923</v>
      </c>
      <c r="F229" s="30">
        <f t="shared" si="23"/>
        <v>0.10763501068135706</v>
      </c>
      <c r="G229" s="40">
        <f t="shared" si="23"/>
        <v>0.17579738871383466</v>
      </c>
    </row>
    <row r="230" spans="1:7" x14ac:dyDescent="0.3">
      <c r="A230" s="27">
        <v>42247</v>
      </c>
      <c r="B230" s="85">
        <v>69752.179999999993</v>
      </c>
      <c r="C230" s="86">
        <v>37588.561453948067</v>
      </c>
      <c r="D230" s="28">
        <f t="shared" si="22"/>
        <v>0.25876719742573456</v>
      </c>
      <c r="E230" s="29">
        <f t="shared" si="22"/>
        <v>0.49381784052885014</v>
      </c>
      <c r="F230" s="30">
        <f t="shared" si="23"/>
        <v>7.9729927161058978E-2</v>
      </c>
      <c r="G230" s="40">
        <f t="shared" si="23"/>
        <v>0.14313945354707669</v>
      </c>
    </row>
    <row r="231" spans="1:7" x14ac:dyDescent="0.3">
      <c r="A231" s="27">
        <v>42277</v>
      </c>
      <c r="B231" s="85">
        <v>70847.44</v>
      </c>
      <c r="C231" s="86">
        <v>36658.486497587044</v>
      </c>
      <c r="D231" s="28">
        <f t="shared" si="22"/>
        <v>0.27895539596969182</v>
      </c>
      <c r="E231" s="29">
        <f t="shared" si="22"/>
        <v>0.42015489691439306</v>
      </c>
      <c r="F231" s="30">
        <f t="shared" si="23"/>
        <v>8.5471602546562719E-2</v>
      </c>
      <c r="G231" s="40">
        <f t="shared" si="23"/>
        <v>0.12403173231061349</v>
      </c>
    </row>
    <row r="232" spans="1:7" x14ac:dyDescent="0.3">
      <c r="A232" s="27">
        <v>42308</v>
      </c>
      <c r="B232" s="85">
        <v>72146.8</v>
      </c>
      <c r="C232" s="86">
        <v>39750.795769586221</v>
      </c>
      <c r="D232" s="28">
        <f t="shared" si="22"/>
        <v>0.31604672309896698</v>
      </c>
      <c r="E232" s="29">
        <f t="shared" si="22"/>
        <v>0.56892170649764318</v>
      </c>
      <c r="F232" s="30">
        <f t="shared" si="23"/>
        <v>9.5865116482238166E-2</v>
      </c>
      <c r="G232" s="40">
        <f t="shared" si="23"/>
        <v>0.1619847379894932</v>
      </c>
    </row>
    <row r="233" spans="1:7" x14ac:dyDescent="0.3">
      <c r="A233" s="27">
        <v>42338</v>
      </c>
      <c r="B233" s="85">
        <v>74238.960000000006</v>
      </c>
      <c r="C233" s="86">
        <v>39868.980388130221</v>
      </c>
      <c r="D233" s="28">
        <f t="shared" si="22"/>
        <v>0.31322082000680329</v>
      </c>
      <c r="E233" s="29">
        <f t="shared" si="22"/>
        <v>0.5645131395508135</v>
      </c>
      <c r="F233" s="30">
        <f t="shared" si="23"/>
        <v>9.5080182894726528E-2</v>
      </c>
      <c r="G233" s="40">
        <f t="shared" si="23"/>
        <v>0.16089535005080546</v>
      </c>
    </row>
    <row r="234" spans="1:7" x14ac:dyDescent="0.3">
      <c r="A234" s="27">
        <v>42369</v>
      </c>
      <c r="B234" s="85">
        <v>73312.66</v>
      </c>
      <c r="C234" s="86">
        <v>39240.168395112458</v>
      </c>
      <c r="D234" s="28">
        <f t="shared" si="22"/>
        <v>0.2671217262096634</v>
      </c>
      <c r="E234" s="29">
        <f t="shared" si="22"/>
        <v>0.52592994841162111</v>
      </c>
      <c r="F234" s="30">
        <f t="shared" si="23"/>
        <v>8.2113410293827904E-2</v>
      </c>
      <c r="G234" s="40">
        <f t="shared" si="23"/>
        <v>0.15127268010955541</v>
      </c>
    </row>
    <row r="235" spans="1:7" x14ac:dyDescent="0.3">
      <c r="A235" s="27">
        <v>42400</v>
      </c>
      <c r="B235" s="85">
        <v>73903.41</v>
      </c>
      <c r="C235" s="86">
        <v>37292.94588766816</v>
      </c>
      <c r="D235" s="28">
        <f t="shared" ref="D235:E250" si="24">(B235-B199)/B199</f>
        <v>0.24450372357193487</v>
      </c>
      <c r="E235" s="29">
        <f t="shared" si="24"/>
        <v>0.37879248033528745</v>
      </c>
      <c r="F235" s="30">
        <f t="shared" ref="F235:G250" si="25">POWER(B235/B199,12/36)-1</f>
        <v>7.5636176121802734E-2</v>
      </c>
      <c r="G235" s="40">
        <f t="shared" si="25"/>
        <v>0.11301145839051863</v>
      </c>
    </row>
    <row r="236" spans="1:7" x14ac:dyDescent="0.3">
      <c r="A236" s="27">
        <v>42429</v>
      </c>
      <c r="B236" s="85">
        <v>75971.05</v>
      </c>
      <c r="C236" s="86">
        <v>37242.632713831008</v>
      </c>
      <c r="D236" s="28">
        <f t="shared" si="24"/>
        <v>0.29566552405680124</v>
      </c>
      <c r="E236" s="29">
        <f t="shared" si="24"/>
        <v>0.3584901420267273</v>
      </c>
      <c r="F236" s="30">
        <f t="shared" si="25"/>
        <v>9.0178553937259931E-2</v>
      </c>
      <c r="G236" s="40">
        <f t="shared" si="25"/>
        <v>0.10752149476542949</v>
      </c>
    </row>
    <row r="237" spans="1:7" x14ac:dyDescent="0.3">
      <c r="A237" s="27">
        <v>42460</v>
      </c>
      <c r="B237" s="85">
        <v>79308.820000000007</v>
      </c>
      <c r="C237" s="86">
        <v>39769.072800082169</v>
      </c>
      <c r="D237" s="28">
        <f t="shared" si="24"/>
        <v>0.32309022822186284</v>
      </c>
      <c r="E237" s="29">
        <f t="shared" si="24"/>
        <v>0.39820941860255249</v>
      </c>
      <c r="F237" s="30">
        <f t="shared" si="25"/>
        <v>9.7816668799926898E-2</v>
      </c>
      <c r="G237" s="40">
        <f t="shared" si="25"/>
        <v>0.11821180917722995</v>
      </c>
    </row>
    <row r="238" spans="1:7" x14ac:dyDescent="0.3">
      <c r="A238" s="27">
        <v>42490</v>
      </c>
      <c r="B238" s="85">
        <v>77920.539999999994</v>
      </c>
      <c r="C238" s="86">
        <v>39923.298079885026</v>
      </c>
      <c r="D238" s="28">
        <f t="shared" si="24"/>
        <v>0.25085345435106793</v>
      </c>
      <c r="E238" s="29">
        <f t="shared" si="24"/>
        <v>0.37709940426858241</v>
      </c>
      <c r="F238" s="30">
        <f t="shared" si="25"/>
        <v>7.7462450796017324E-2</v>
      </c>
      <c r="G238" s="40">
        <f t="shared" si="25"/>
        <v>0.11255570092355494</v>
      </c>
    </row>
    <row r="239" spans="1:7" x14ac:dyDescent="0.3">
      <c r="A239" s="27">
        <v>42521</v>
      </c>
      <c r="B239" s="85">
        <v>79220.2</v>
      </c>
      <c r="C239" s="86">
        <v>40640.209467091103</v>
      </c>
      <c r="D239" s="28">
        <f t="shared" si="24"/>
        <v>0.34459677813564193</v>
      </c>
      <c r="E239" s="29">
        <f t="shared" si="24"/>
        <v>0.3697888186720012</v>
      </c>
      <c r="F239" s="30">
        <f t="shared" si="25"/>
        <v>0.10373298622629123</v>
      </c>
      <c r="G239" s="40">
        <f t="shared" si="25"/>
        <v>0.11058347125841039</v>
      </c>
    </row>
    <row r="240" spans="1:7" x14ac:dyDescent="0.3">
      <c r="A240" s="27">
        <v>42551</v>
      </c>
      <c r="B240" s="85">
        <v>84241.62</v>
      </c>
      <c r="C240" s="86">
        <v>40745.559092309304</v>
      </c>
      <c r="D240" s="28">
        <f t="shared" si="24"/>
        <v>0.49026780432438249</v>
      </c>
      <c r="E240" s="29">
        <f t="shared" si="24"/>
        <v>0.39203202065486636</v>
      </c>
      <c r="F240" s="30">
        <f t="shared" si="25"/>
        <v>0.14223318386949346</v>
      </c>
      <c r="G240" s="40">
        <f t="shared" si="25"/>
        <v>0.11656259575822503</v>
      </c>
    </row>
    <row r="241" spans="1:7" x14ac:dyDescent="0.3">
      <c r="A241" s="27">
        <v>42582</v>
      </c>
      <c r="B241" s="85">
        <v>87254.47</v>
      </c>
      <c r="C241" s="86">
        <v>42247.766711161341</v>
      </c>
      <c r="D241" s="28">
        <f t="shared" si="24"/>
        <v>0.51718249388028625</v>
      </c>
      <c r="E241" s="29">
        <f t="shared" si="24"/>
        <v>0.37346280693789841</v>
      </c>
      <c r="F241" s="30">
        <f t="shared" si="25"/>
        <v>0.14906855740872182</v>
      </c>
      <c r="G241" s="40">
        <f t="shared" si="25"/>
        <v>0.11157550449184162</v>
      </c>
    </row>
    <row r="242" spans="1:7" x14ac:dyDescent="0.3">
      <c r="A242" s="27">
        <v>42613</v>
      </c>
      <c r="B242" s="85">
        <v>86250.18</v>
      </c>
      <c r="C242" s="86">
        <v>42307.115720299851</v>
      </c>
      <c r="D242" s="28">
        <f t="shared" si="24"/>
        <v>0.56144702116358247</v>
      </c>
      <c r="E242" s="29">
        <f t="shared" si="24"/>
        <v>0.4164134261041747</v>
      </c>
      <c r="F242" s="30">
        <f t="shared" si="25"/>
        <v>0.16013648343652021</v>
      </c>
      <c r="G242" s="40">
        <f t="shared" si="25"/>
        <v>0.12304375778986332</v>
      </c>
    </row>
    <row r="243" spans="1:7" x14ac:dyDescent="0.3">
      <c r="A243" s="27">
        <v>42643</v>
      </c>
      <c r="B243" s="85">
        <v>87224.93</v>
      </c>
      <c r="C243" s="86">
        <v>42315.02207618855</v>
      </c>
      <c r="D243" s="28">
        <f t="shared" si="24"/>
        <v>0.52921991400947144</v>
      </c>
      <c r="E243" s="29">
        <f t="shared" si="24"/>
        <v>0.3736042504116423</v>
      </c>
      <c r="F243" s="30">
        <f t="shared" si="25"/>
        <v>0.15209948273461005</v>
      </c>
      <c r="G243" s="40">
        <f t="shared" si="25"/>
        <v>0.11161366101684811</v>
      </c>
    </row>
    <row r="244" spans="1:7" x14ac:dyDescent="0.3">
      <c r="A244" s="27">
        <v>42674</v>
      </c>
      <c r="B244" s="85">
        <v>83532.710000000006</v>
      </c>
      <c r="C244" s="86">
        <v>41543.176917548029</v>
      </c>
      <c r="D244" s="28">
        <f t="shared" si="24"/>
        <v>0.42646725575764</v>
      </c>
      <c r="E244" s="29">
        <f t="shared" si="24"/>
        <v>0.28928424614972809</v>
      </c>
      <c r="F244" s="30">
        <f t="shared" si="25"/>
        <v>0.12569465069335739</v>
      </c>
      <c r="G244" s="40">
        <f t="shared" si="25"/>
        <v>8.8385862741475751E-2</v>
      </c>
    </row>
    <row r="245" spans="1:7" x14ac:dyDescent="0.3">
      <c r="A245" s="27">
        <v>42704</v>
      </c>
      <c r="B245" s="85">
        <v>84714.22</v>
      </c>
      <c r="C245" s="86">
        <v>43081.733237498745</v>
      </c>
      <c r="D245" s="28">
        <f t="shared" si="24"/>
        <v>0.41427776761256568</v>
      </c>
      <c r="E245" s="29">
        <f t="shared" si="24"/>
        <v>0.29749328946229148</v>
      </c>
      <c r="F245" s="30">
        <f t="shared" si="25"/>
        <v>0.1224790346297624</v>
      </c>
      <c r="G245" s="40">
        <f t="shared" si="25"/>
        <v>9.0690942969806176E-2</v>
      </c>
    </row>
    <row r="246" spans="1:7" x14ac:dyDescent="0.3">
      <c r="A246" s="27">
        <v>42735</v>
      </c>
      <c r="B246" s="85">
        <v>86504.07</v>
      </c>
      <c r="C246" s="86">
        <v>43933.258034705854</v>
      </c>
      <c r="D246" s="28">
        <f t="shared" si="24"/>
        <v>0.46472978107637852</v>
      </c>
      <c r="E246" s="29">
        <f t="shared" si="24"/>
        <v>0.29046715667498108</v>
      </c>
      <c r="F246" s="30">
        <f t="shared" si="25"/>
        <v>0.13567091620554139</v>
      </c>
      <c r="G246" s="40">
        <f t="shared" si="25"/>
        <v>8.8718623483324599E-2</v>
      </c>
    </row>
    <row r="247" spans="1:7" x14ac:dyDescent="0.3">
      <c r="A247" s="27">
        <v>42766</v>
      </c>
      <c r="B247" s="85">
        <v>87226.45</v>
      </c>
      <c r="C247" s="86">
        <v>44766.505801417021</v>
      </c>
      <c r="D247" s="28">
        <f t="shared" si="24"/>
        <v>0.55923539120382415</v>
      </c>
      <c r="E247" s="29">
        <f t="shared" si="24"/>
        <v>0.36203627048220094</v>
      </c>
      <c r="F247" s="30">
        <f t="shared" si="25"/>
        <v>0.15958848641457868</v>
      </c>
      <c r="G247" s="40">
        <f t="shared" si="25"/>
        <v>0.10848432867726143</v>
      </c>
    </row>
    <row r="248" spans="1:7" x14ac:dyDescent="0.3">
      <c r="A248" s="27">
        <v>42794</v>
      </c>
      <c r="B248" s="85">
        <v>90928.6</v>
      </c>
      <c r="C248" s="86">
        <v>46544.101037067499</v>
      </c>
      <c r="D248" s="28">
        <f t="shared" si="24"/>
        <v>0.51323430563143846</v>
      </c>
      <c r="E248" s="29">
        <f t="shared" si="24"/>
        <v>0.35417251701330604</v>
      </c>
      <c r="F248" s="30">
        <f t="shared" si="25"/>
        <v>0.14807094505030727</v>
      </c>
      <c r="G248" s="40">
        <f t="shared" si="25"/>
        <v>0.10634692178085681</v>
      </c>
    </row>
    <row r="249" spans="1:7" x14ac:dyDescent="0.3">
      <c r="A249" s="27">
        <v>42825</v>
      </c>
      <c r="B249" s="85">
        <v>91620.88</v>
      </c>
      <c r="C249" s="86">
        <v>46598.316048875691</v>
      </c>
      <c r="D249" s="28">
        <f t="shared" si="24"/>
        <v>0.50787024343263165</v>
      </c>
      <c r="E249" s="29">
        <f t="shared" si="24"/>
        <v>0.34445165323165994</v>
      </c>
      <c r="F249" s="30">
        <f t="shared" si="25"/>
        <v>0.14671279121483294</v>
      </c>
      <c r="G249" s="40">
        <f t="shared" si="25"/>
        <v>0.10369327545961093</v>
      </c>
    </row>
    <row r="250" spans="1:7" x14ac:dyDescent="0.3">
      <c r="A250" s="27">
        <v>42855</v>
      </c>
      <c r="B250" s="85">
        <v>93366.61</v>
      </c>
      <c r="C250" s="86">
        <v>47076.90728000825</v>
      </c>
      <c r="D250" s="28">
        <f t="shared" si="24"/>
        <v>0.51223861228564771</v>
      </c>
      <c r="E250" s="29">
        <f t="shared" si="24"/>
        <v>0.34829405433382576</v>
      </c>
      <c r="F250" s="30">
        <f t="shared" si="25"/>
        <v>0.14781908332385951</v>
      </c>
      <c r="G250" s="40">
        <f t="shared" si="25"/>
        <v>0.10474371576233632</v>
      </c>
    </row>
    <row r="251" spans="1:7" x14ac:dyDescent="0.3">
      <c r="A251" s="27">
        <v>42886</v>
      </c>
      <c r="B251" s="85">
        <v>92794.73</v>
      </c>
      <c r="C251" s="86">
        <v>47739.398295512925</v>
      </c>
      <c r="D251" s="28">
        <f t="shared" ref="D251:E266" si="26">(B251-B215)/B215</f>
        <v>0.46113207321380228</v>
      </c>
      <c r="E251" s="29">
        <f t="shared" si="26"/>
        <v>0.33590591588632013</v>
      </c>
      <c r="F251" s="30">
        <f t="shared" ref="F251:G266" si="27">POWER(B251/B215,12/36)-1</f>
        <v>0.1347403322766505</v>
      </c>
      <c r="G251" s="40">
        <f t="shared" si="27"/>
        <v>0.10134983488922722</v>
      </c>
    </row>
    <row r="252" spans="1:7" x14ac:dyDescent="0.3">
      <c r="A252" s="27">
        <v>42916</v>
      </c>
      <c r="B252" s="85">
        <v>89995.54</v>
      </c>
      <c r="C252" s="86">
        <v>48037.375500564776</v>
      </c>
      <c r="D252" s="28">
        <f t="shared" si="26"/>
        <v>0.39393761974904773</v>
      </c>
      <c r="E252" s="29">
        <f t="shared" si="26"/>
        <v>0.31703911400886242</v>
      </c>
      <c r="F252" s="30">
        <f t="shared" si="27"/>
        <v>0.11707186337913678</v>
      </c>
      <c r="G252" s="40">
        <f t="shared" si="27"/>
        <v>9.614050015428921E-2</v>
      </c>
    </row>
    <row r="253" spans="1:7" x14ac:dyDescent="0.3">
      <c r="A253" s="27">
        <v>42947</v>
      </c>
      <c r="B253" s="85">
        <v>91199.49</v>
      </c>
      <c r="C253" s="86">
        <v>49025.156586918623</v>
      </c>
      <c r="D253" s="28">
        <f t="shared" si="26"/>
        <v>0.43620067993144007</v>
      </c>
      <c r="E253" s="29">
        <f t="shared" si="26"/>
        <v>0.36291779777859651</v>
      </c>
      <c r="F253" s="30">
        <f t="shared" si="27"/>
        <v>0.12824922186240428</v>
      </c>
      <c r="G253" s="40">
        <f t="shared" si="27"/>
        <v>0.10872341884940995</v>
      </c>
    </row>
    <row r="254" spans="1:7" x14ac:dyDescent="0.3">
      <c r="A254" s="27">
        <v>42978</v>
      </c>
      <c r="B254" s="85">
        <v>94510.37</v>
      </c>
      <c r="C254" s="86">
        <v>49175.274668857222</v>
      </c>
      <c r="D254" s="28">
        <f t="shared" si="26"/>
        <v>0.42125751398055644</v>
      </c>
      <c r="E254" s="29">
        <f t="shared" si="26"/>
        <v>0.31450262671065587</v>
      </c>
      <c r="F254" s="30">
        <f t="shared" si="27"/>
        <v>0.12432255879222009</v>
      </c>
      <c r="G254" s="40">
        <f t="shared" si="27"/>
        <v>9.5436361801016334E-2</v>
      </c>
    </row>
    <row r="255" spans="1:7" x14ac:dyDescent="0.3">
      <c r="A255" s="27">
        <v>43008</v>
      </c>
      <c r="B255" s="85">
        <v>94630.76</v>
      </c>
      <c r="C255" s="86">
        <v>50189.649861382124</v>
      </c>
      <c r="D255" s="28">
        <f t="shared" si="26"/>
        <v>0.41885157759195074</v>
      </c>
      <c r="E255" s="29">
        <f t="shared" si="26"/>
        <v>0.36069872642494299</v>
      </c>
      <c r="F255" s="30">
        <f t="shared" si="27"/>
        <v>0.12368777437160361</v>
      </c>
      <c r="G255" s="40">
        <f t="shared" si="27"/>
        <v>0.10812135933691658</v>
      </c>
    </row>
    <row r="256" spans="1:7" x14ac:dyDescent="0.3">
      <c r="A256" s="27">
        <v>43039</v>
      </c>
      <c r="B256" s="85">
        <v>97881.44</v>
      </c>
      <c r="C256" s="86">
        <v>51360.817332375031</v>
      </c>
      <c r="D256" s="28">
        <f t="shared" si="26"/>
        <v>0.42239846450653618</v>
      </c>
      <c r="E256" s="29">
        <f t="shared" si="26"/>
        <v>0.3592509762254793</v>
      </c>
      <c r="F256" s="30">
        <f t="shared" si="27"/>
        <v>0.12462333780644541</v>
      </c>
      <c r="G256" s="40">
        <f t="shared" si="27"/>
        <v>0.10772821518800479</v>
      </c>
    </row>
    <row r="257" spans="1:7" x14ac:dyDescent="0.3">
      <c r="A257" s="27">
        <v>43069</v>
      </c>
      <c r="B257" s="85">
        <v>98242.62</v>
      </c>
      <c r="C257" s="86">
        <v>52936.030393264235</v>
      </c>
      <c r="D257" s="28">
        <f t="shared" si="26"/>
        <v>0.36333430705150033</v>
      </c>
      <c r="E257" s="29">
        <f t="shared" si="26"/>
        <v>0.36424836462942201</v>
      </c>
      <c r="F257" s="30">
        <f t="shared" si="27"/>
        <v>0.10883634973739653</v>
      </c>
      <c r="G257" s="40">
        <f t="shared" si="27"/>
        <v>0.1090841035557093</v>
      </c>
    </row>
    <row r="258" spans="1:7" x14ac:dyDescent="0.3">
      <c r="A258" s="27">
        <v>43100</v>
      </c>
      <c r="B258" s="85">
        <v>98586.61</v>
      </c>
      <c r="C258" s="86">
        <v>53524.591847212294</v>
      </c>
      <c r="D258" s="28">
        <f t="shared" si="26"/>
        <v>0.36834909022267831</v>
      </c>
      <c r="E258" s="29">
        <f t="shared" si="26"/>
        <v>0.38290037777494851</v>
      </c>
      <c r="F258" s="30">
        <f t="shared" si="27"/>
        <v>0.1101942387194883</v>
      </c>
      <c r="G258" s="40">
        <f t="shared" si="27"/>
        <v>0.1141157105603301</v>
      </c>
    </row>
    <row r="259" spans="1:7" x14ac:dyDescent="0.3">
      <c r="A259" s="82">
        <v>43131</v>
      </c>
      <c r="B259" s="85">
        <v>98462.25</v>
      </c>
      <c r="C259" s="86">
        <v>56589.074853681137</v>
      </c>
      <c r="D259" s="28">
        <f t="shared" si="26"/>
        <v>0.36671824246770979</v>
      </c>
      <c r="E259" s="29">
        <f t="shared" si="26"/>
        <v>0.5073271193672263</v>
      </c>
      <c r="F259" s="30">
        <f t="shared" si="27"/>
        <v>0.10975300688096934</v>
      </c>
      <c r="G259" s="40">
        <f t="shared" si="27"/>
        <v>0.14657509543550251</v>
      </c>
    </row>
    <row r="260" spans="1:7" x14ac:dyDescent="0.3">
      <c r="A260" s="82">
        <v>43159</v>
      </c>
      <c r="B260" s="85">
        <v>92430.78</v>
      </c>
      <c r="C260" s="86">
        <v>54503.439778211374</v>
      </c>
      <c r="D260" s="28">
        <f t="shared" si="26"/>
        <v>0.24572806348401985</v>
      </c>
      <c r="E260" s="29">
        <f t="shared" si="26"/>
        <v>0.37286947615623811</v>
      </c>
      <c r="F260" s="30">
        <f t="shared" si="27"/>
        <v>7.5988796646575985E-2</v>
      </c>
      <c r="G260" s="40">
        <f t="shared" si="27"/>
        <v>0.11141541595402304</v>
      </c>
    </row>
    <row r="261" spans="1:7" x14ac:dyDescent="0.3">
      <c r="A261" s="82">
        <v>43190</v>
      </c>
      <c r="B261" s="85">
        <v>94544.9</v>
      </c>
      <c r="C261" s="86">
        <v>53118.287298490657</v>
      </c>
      <c r="D261" s="28">
        <f t="shared" si="26"/>
        <v>0.22620715290207849</v>
      </c>
      <c r="E261" s="29">
        <f t="shared" si="26"/>
        <v>0.35948040480701815</v>
      </c>
      <c r="F261" s="30">
        <f t="shared" si="27"/>
        <v>7.0338831436089322E-2</v>
      </c>
      <c r="G261" s="40">
        <f t="shared" si="27"/>
        <v>0.10779053632905278</v>
      </c>
    </row>
    <row r="262" spans="1:7" x14ac:dyDescent="0.3">
      <c r="A262" s="82">
        <f>EOMONTH(A261,1)</f>
        <v>43220</v>
      </c>
      <c r="B262" s="85">
        <v>95104.52</v>
      </c>
      <c r="C262" s="86">
        <v>53322.106992504421</v>
      </c>
      <c r="D262" s="28">
        <f t="shared" si="26"/>
        <v>0.28777141099187264</v>
      </c>
      <c r="E262" s="29">
        <f t="shared" si="26"/>
        <v>0.35172758460921805</v>
      </c>
      <c r="F262" s="30">
        <f t="shared" si="27"/>
        <v>8.7959995226527088E-2</v>
      </c>
      <c r="G262" s="40">
        <f t="shared" si="27"/>
        <v>0.10568069130977142</v>
      </c>
    </row>
    <row r="263" spans="1:7" x14ac:dyDescent="0.3">
      <c r="A263" s="82">
        <f t="shared" ref="A263:A297" si="28">EOMONTH(A262,1)</f>
        <v>43251</v>
      </c>
      <c r="B263" s="85">
        <v>96659.03</v>
      </c>
      <c r="C263" s="86">
        <v>54606.222404764419</v>
      </c>
      <c r="D263" s="28">
        <f t="shared" si="26"/>
        <v>0.32371876952354123</v>
      </c>
      <c r="E263" s="29">
        <f t="shared" si="26"/>
        <v>0.36670624335034702</v>
      </c>
      <c r="F263" s="30">
        <f t="shared" si="27"/>
        <v>9.7990482564525472E-2</v>
      </c>
      <c r="G263" s="40">
        <f t="shared" si="27"/>
        <v>0.10974975917535135</v>
      </c>
    </row>
    <row r="264" spans="1:7" x14ac:dyDescent="0.3">
      <c r="A264" s="82">
        <f t="shared" si="28"/>
        <v>43281</v>
      </c>
      <c r="B264" s="85">
        <v>97280.83</v>
      </c>
      <c r="C264" s="86">
        <v>54942.293870007255</v>
      </c>
      <c r="D264" s="28">
        <f t="shared" si="26"/>
        <v>0.37785376745176841</v>
      </c>
      <c r="E264" s="29">
        <f t="shared" si="26"/>
        <v>0.40226423994653959</v>
      </c>
      <c r="F264" s="30">
        <f t="shared" si="27"/>
        <v>0.11275881331460824</v>
      </c>
      <c r="G264" s="40">
        <f t="shared" si="27"/>
        <v>0.11929170776577558</v>
      </c>
    </row>
    <row r="265" spans="1:7" x14ac:dyDescent="0.3">
      <c r="A265" s="82">
        <f t="shared" si="28"/>
        <v>43312</v>
      </c>
      <c r="B265" s="85">
        <v>96659.03</v>
      </c>
      <c r="C265" s="86">
        <v>56986.959646781048</v>
      </c>
      <c r="D265" s="28">
        <f t="shared" si="26"/>
        <v>0.29809928477583925</v>
      </c>
      <c r="E265" s="29">
        <f t="shared" si="26"/>
        <v>0.42460085219980548</v>
      </c>
      <c r="F265" s="30">
        <f t="shared" si="27"/>
        <v>9.0860719243380794E-2</v>
      </c>
      <c r="G265" s="40">
        <f t="shared" si="27"/>
        <v>0.12520347982294688</v>
      </c>
    </row>
    <row r="266" spans="1:7" x14ac:dyDescent="0.3">
      <c r="A266" s="82">
        <f t="shared" si="28"/>
        <v>43343</v>
      </c>
      <c r="B266" s="85">
        <v>100327.65</v>
      </c>
      <c r="C266" s="86">
        <v>58843.823801211693</v>
      </c>
      <c r="D266" s="28">
        <f t="shared" si="26"/>
        <v>0.43834429260848912</v>
      </c>
      <c r="E266" s="29">
        <f t="shared" si="26"/>
        <v>0.56547155637506064</v>
      </c>
      <c r="F266" s="30">
        <f t="shared" si="27"/>
        <v>0.12881026858806099</v>
      </c>
      <c r="G266" s="40">
        <f t="shared" si="27"/>
        <v>0.16113235552073757</v>
      </c>
    </row>
    <row r="267" spans="1:7" x14ac:dyDescent="0.3">
      <c r="A267" s="82">
        <f t="shared" si="28"/>
        <v>43373</v>
      </c>
      <c r="B267" s="85">
        <v>101167.09</v>
      </c>
      <c r="C267" s="86">
        <v>59178.765787041862</v>
      </c>
      <c r="D267" s="28">
        <f t="shared" ref="D267:E282" si="29">(B267-B231)/B231</f>
        <v>0.42795688877396265</v>
      </c>
      <c r="E267" s="29">
        <f t="shared" si="29"/>
        <v>0.61432648865460282</v>
      </c>
      <c r="F267" s="30">
        <f t="shared" ref="F267:G282" si="30">POWER(B267/B231,12/36)-1</f>
        <v>0.12608636164710796</v>
      </c>
      <c r="G267" s="40">
        <f t="shared" si="30"/>
        <v>0.17308763645689251</v>
      </c>
    </row>
    <row r="268" spans="1:7" x14ac:dyDescent="0.3">
      <c r="A268" s="82">
        <f t="shared" si="28"/>
        <v>43404</v>
      </c>
      <c r="B268" s="85">
        <v>97405.19</v>
      </c>
      <c r="C268" s="86">
        <v>55133.894650374845</v>
      </c>
      <c r="D268" s="28">
        <f t="shared" si="29"/>
        <v>0.35009716300653665</v>
      </c>
      <c r="E268" s="29">
        <f t="shared" si="29"/>
        <v>0.38698845099746171</v>
      </c>
      <c r="F268" s="30">
        <f t="shared" si="30"/>
        <v>0.10523596388762391</v>
      </c>
      <c r="G268" s="40">
        <f t="shared" si="30"/>
        <v>0.11521246489040537</v>
      </c>
    </row>
    <row r="269" spans="1:7" x14ac:dyDescent="0.3">
      <c r="A269" s="82">
        <f t="shared" si="28"/>
        <v>43434</v>
      </c>
      <c r="B269" s="85">
        <v>99674.76</v>
      </c>
      <c r="C269" s="86">
        <v>56257.418626142382</v>
      </c>
      <c r="D269" s="28">
        <f t="shared" si="29"/>
        <v>0.34262064015982963</v>
      </c>
      <c r="E269" s="29">
        <f t="shared" si="29"/>
        <v>0.41105737037838369</v>
      </c>
      <c r="F269" s="30">
        <f t="shared" si="30"/>
        <v>0.10319200667902573</v>
      </c>
      <c r="G269" s="40">
        <f t="shared" si="30"/>
        <v>0.1216264025970657</v>
      </c>
    </row>
    <row r="270" spans="1:7" x14ac:dyDescent="0.3">
      <c r="A270" s="82">
        <f t="shared" si="28"/>
        <v>43465</v>
      </c>
      <c r="B270" s="85">
        <v>96456.94</v>
      </c>
      <c r="C270" s="86">
        <v>51177.944347469005</v>
      </c>
      <c r="D270" s="28">
        <f t="shared" si="29"/>
        <v>0.31569281485626083</v>
      </c>
      <c r="E270" s="29">
        <f t="shared" si="29"/>
        <v>0.30422336194264271</v>
      </c>
      <c r="F270" s="30">
        <f t="shared" si="30"/>
        <v>9.5766875170766541E-2</v>
      </c>
      <c r="G270" s="40">
        <f t="shared" si="30"/>
        <v>9.2573489377225648E-2</v>
      </c>
    </row>
    <row r="271" spans="1:7" x14ac:dyDescent="0.3">
      <c r="A271" s="82">
        <f t="shared" si="28"/>
        <v>43496</v>
      </c>
      <c r="B271" s="85">
        <v>99733.2</v>
      </c>
      <c r="C271" s="86">
        <v>55279.084094876336</v>
      </c>
      <c r="D271" s="28">
        <f t="shared" si="29"/>
        <v>0.34950741785798506</v>
      </c>
      <c r="E271" s="29">
        <f t="shared" si="29"/>
        <v>0.48229330719501406</v>
      </c>
      <c r="F271" s="30">
        <f t="shared" si="30"/>
        <v>0.10507501189704604</v>
      </c>
      <c r="G271" s="40">
        <f t="shared" si="30"/>
        <v>0.14019215679363928</v>
      </c>
    </row>
    <row r="272" spans="1:7" x14ac:dyDescent="0.3">
      <c r="A272" s="82">
        <f t="shared" si="28"/>
        <v>43524</v>
      </c>
      <c r="B272" s="85">
        <v>101788.89</v>
      </c>
      <c r="C272" s="86">
        <v>57054.009651915047</v>
      </c>
      <c r="D272" s="28">
        <f t="shared" si="29"/>
        <v>0.33983787245273028</v>
      </c>
      <c r="E272" s="29">
        <f t="shared" si="29"/>
        <v>0.53195425496131954</v>
      </c>
      <c r="F272" s="30">
        <f t="shared" si="30"/>
        <v>0.10242930662941974</v>
      </c>
      <c r="G272" s="40">
        <f t="shared" si="30"/>
        <v>0.15278574920416554</v>
      </c>
    </row>
    <row r="273" spans="1:7" x14ac:dyDescent="0.3">
      <c r="A273" s="82">
        <f t="shared" si="28"/>
        <v>43555</v>
      </c>
      <c r="B273" s="85">
        <v>103105.82</v>
      </c>
      <c r="C273" s="86">
        <v>58162.645035424655</v>
      </c>
      <c r="D273" s="28">
        <f t="shared" si="29"/>
        <v>0.30005489931636858</v>
      </c>
      <c r="E273" s="29">
        <f t="shared" si="29"/>
        <v>0.4625094562251017</v>
      </c>
      <c r="F273" s="30">
        <f t="shared" si="30"/>
        <v>9.1408246107197222E-2</v>
      </c>
      <c r="G273" s="40">
        <f t="shared" si="30"/>
        <v>0.1350967867485009</v>
      </c>
    </row>
    <row r="274" spans="1:7" x14ac:dyDescent="0.3">
      <c r="A274" s="82">
        <f t="shared" si="28"/>
        <v>43585</v>
      </c>
      <c r="B274" s="85">
        <v>105257.87</v>
      </c>
      <c r="C274" s="86">
        <v>60517.609610843079</v>
      </c>
      <c r="D274" s="28">
        <f t="shared" si="29"/>
        <v>0.35083599266637533</v>
      </c>
      <c r="E274" s="29">
        <f t="shared" si="29"/>
        <v>0.51584694956187249</v>
      </c>
      <c r="F274" s="30">
        <f t="shared" si="30"/>
        <v>0.10543753757755203</v>
      </c>
      <c r="G274" s="40">
        <f t="shared" si="30"/>
        <v>0.14873129134450203</v>
      </c>
    </row>
    <row r="275" spans="1:7" x14ac:dyDescent="0.3">
      <c r="A275" s="82">
        <f t="shared" si="28"/>
        <v>43616</v>
      </c>
      <c r="B275" s="85">
        <v>99187.15</v>
      </c>
      <c r="C275" s="86">
        <v>56671.834890645929</v>
      </c>
      <c r="D275" s="28">
        <f t="shared" si="29"/>
        <v>0.25204367067995281</v>
      </c>
      <c r="E275" s="29">
        <f t="shared" si="29"/>
        <v>0.39447693881933915</v>
      </c>
      <c r="F275" s="30">
        <f t="shared" si="30"/>
        <v>7.7804086038294917E-2</v>
      </c>
      <c r="G275" s="40">
        <f t="shared" si="30"/>
        <v>0.11721591106804441</v>
      </c>
    </row>
    <row r="276" spans="1:7" x14ac:dyDescent="0.3">
      <c r="A276" s="82">
        <f t="shared" si="28"/>
        <v>43646</v>
      </c>
      <c r="B276" s="85">
        <v>103523.38</v>
      </c>
      <c r="C276" s="86">
        <v>60665.879453742753</v>
      </c>
      <c r="D276" s="28">
        <f t="shared" si="29"/>
        <v>0.22888638656284163</v>
      </c>
      <c r="E276" s="29">
        <f t="shared" si="29"/>
        <v>0.48889549696210688</v>
      </c>
      <c r="F276" s="30">
        <f t="shared" si="30"/>
        <v>7.1117819374736602E-2</v>
      </c>
      <c r="G276" s="40">
        <f t="shared" si="30"/>
        <v>0.1418824691881051</v>
      </c>
    </row>
    <row r="277" spans="1:7" x14ac:dyDescent="0.3">
      <c r="A277" s="82">
        <f t="shared" si="28"/>
        <v>43677</v>
      </c>
      <c r="B277" s="85">
        <v>104968.79</v>
      </c>
      <c r="C277" s="86">
        <v>61537.837560324529</v>
      </c>
      <c r="D277" s="28">
        <f t="shared" si="29"/>
        <v>0.20301905449657756</v>
      </c>
      <c r="E277" s="29">
        <f t="shared" si="29"/>
        <v>0.45659385929308755</v>
      </c>
      <c r="F277" s="30">
        <f t="shared" si="30"/>
        <v>6.3548996233970367E-2</v>
      </c>
      <c r="G277" s="40">
        <f t="shared" si="30"/>
        <v>0.13356429549832205</v>
      </c>
    </row>
    <row r="278" spans="1:7" x14ac:dyDescent="0.3">
      <c r="A278" s="82">
        <f t="shared" si="28"/>
        <v>43708</v>
      </c>
      <c r="B278" s="85">
        <v>100504.08</v>
      </c>
      <c r="C278" s="86">
        <v>60562.994147243102</v>
      </c>
      <c r="D278" s="28">
        <f t="shared" si="29"/>
        <v>0.16526226380049305</v>
      </c>
      <c r="E278" s="29">
        <f t="shared" si="29"/>
        <v>0.43150846178303037</v>
      </c>
      <c r="F278" s="30">
        <f t="shared" si="30"/>
        <v>5.2304015068944221E-2</v>
      </c>
      <c r="G278" s="40">
        <f t="shared" si="30"/>
        <v>0.12701917850849265</v>
      </c>
    </row>
    <row r="279" spans="1:7" x14ac:dyDescent="0.3">
      <c r="A279" s="82">
        <f t="shared" si="28"/>
        <v>43738</v>
      </c>
      <c r="B279" s="85">
        <v>103234.3</v>
      </c>
      <c r="C279" s="86">
        <v>61696.170037991651</v>
      </c>
      <c r="D279" s="28">
        <f t="shared" si="29"/>
        <v>0.18354121923628958</v>
      </c>
      <c r="E279" s="29">
        <f t="shared" si="29"/>
        <v>0.45802050928644639</v>
      </c>
      <c r="F279" s="30">
        <f t="shared" si="30"/>
        <v>5.7777835326633609E-2</v>
      </c>
      <c r="G279" s="40">
        <f t="shared" si="30"/>
        <v>0.13393426176969681</v>
      </c>
    </row>
    <row r="280" spans="1:7" x14ac:dyDescent="0.3">
      <c r="A280" s="82">
        <f t="shared" si="28"/>
        <v>43769</v>
      </c>
      <c r="B280" s="85">
        <v>103973</v>
      </c>
      <c r="C280" s="86">
        <v>63032.446863127698</v>
      </c>
      <c r="D280" s="28">
        <f t="shared" si="29"/>
        <v>0.24469803505716495</v>
      </c>
      <c r="E280" s="29">
        <f t="shared" si="29"/>
        <v>0.51727555618170606</v>
      </c>
      <c r="F280" s="30">
        <f t="shared" si="30"/>
        <v>7.5692154951499724E-2</v>
      </c>
      <c r="G280" s="40">
        <f t="shared" si="30"/>
        <v>0.1490920511278413</v>
      </c>
    </row>
    <row r="281" spans="1:7" x14ac:dyDescent="0.3">
      <c r="A281" s="82">
        <f t="shared" si="28"/>
        <v>43799</v>
      </c>
      <c r="B281" s="85">
        <v>108117</v>
      </c>
      <c r="C281" s="86">
        <v>65320.464113358743</v>
      </c>
      <c r="D281" s="28">
        <f t="shared" si="29"/>
        <v>0.27625562744955923</v>
      </c>
      <c r="E281" s="29">
        <f t="shared" si="29"/>
        <v>0.51619861144544665</v>
      </c>
      <c r="F281" s="30">
        <f t="shared" si="30"/>
        <v>8.4707284384413883E-2</v>
      </c>
      <c r="G281" s="40">
        <f t="shared" si="30"/>
        <v>0.14882011600566236</v>
      </c>
    </row>
    <row r="282" spans="1:7" x14ac:dyDescent="0.3">
      <c r="A282" s="82">
        <f t="shared" si="28"/>
        <v>43830</v>
      </c>
      <c r="B282" s="85">
        <v>109807</v>
      </c>
      <c r="C282" s="86">
        <v>67292.021768148756</v>
      </c>
      <c r="D282" s="28">
        <f t="shared" si="29"/>
        <v>0.26938535955591442</v>
      </c>
      <c r="E282" s="29">
        <f t="shared" si="29"/>
        <v>0.53168749094342682</v>
      </c>
      <c r="F282" s="30">
        <f t="shared" si="30"/>
        <v>8.2757402833386395E-2</v>
      </c>
      <c r="G282" s="40">
        <f t="shared" si="30"/>
        <v>0.15271883258249996</v>
      </c>
    </row>
    <row r="283" spans="1:7" x14ac:dyDescent="0.3">
      <c r="A283" s="82">
        <f t="shared" si="28"/>
        <v>43861</v>
      </c>
      <c r="B283" s="85">
        <v>108691</v>
      </c>
      <c r="C283" s="86">
        <v>67265.633021870904</v>
      </c>
      <c r="D283" s="28">
        <f t="shared" ref="D283:E297" si="31">(B283-B247)/B247</f>
        <v>0.24607845441377019</v>
      </c>
      <c r="E283" s="29">
        <f t="shared" si="31"/>
        <v>0.50258841555021938</v>
      </c>
      <c r="F283" s="30">
        <f t="shared" ref="F283:G297" si="32">POWER(B283/B247,12/36)-1</f>
        <v>7.6089669751254307E-2</v>
      </c>
      <c r="G283" s="40">
        <f t="shared" si="32"/>
        <v>0.14537230776497045</v>
      </c>
    </row>
    <row r="284" spans="1:7" x14ac:dyDescent="0.3">
      <c r="A284" s="82">
        <f t="shared" si="28"/>
        <v>43890</v>
      </c>
      <c r="B284" s="85">
        <v>100102</v>
      </c>
      <c r="C284" s="86">
        <v>61728.411541226065</v>
      </c>
      <c r="D284" s="28">
        <f t="shared" si="31"/>
        <v>0.10088574991806751</v>
      </c>
      <c r="E284" s="29">
        <f t="shared" si="31"/>
        <v>0.3262349076645793</v>
      </c>
      <c r="F284" s="30">
        <f t="shared" si="32"/>
        <v>3.2557114462344883E-2</v>
      </c>
      <c r="G284" s="40">
        <f t="shared" si="32"/>
        <v>9.8685732741018883E-2</v>
      </c>
    </row>
    <row r="285" spans="1:7" x14ac:dyDescent="0.3">
      <c r="A285" s="82">
        <f t="shared" si="28"/>
        <v>43921</v>
      </c>
      <c r="B285" s="85">
        <v>83734</v>
      </c>
      <c r="C285" s="86">
        <v>54104.117465858973</v>
      </c>
      <c r="D285" s="28">
        <f t="shared" si="31"/>
        <v>-8.6081687929651013E-2</v>
      </c>
      <c r="E285" s="29">
        <f t="shared" si="31"/>
        <v>0.16107452057088617</v>
      </c>
      <c r="F285" s="30">
        <f t="shared" si="32"/>
        <v>-2.9559022884606656E-2</v>
      </c>
      <c r="G285" s="40">
        <f t="shared" si="32"/>
        <v>5.1041904734265398E-2</v>
      </c>
    </row>
    <row r="286" spans="1:7" x14ac:dyDescent="0.3">
      <c r="A286" s="82">
        <f t="shared" si="28"/>
        <v>43951</v>
      </c>
      <c r="B286" s="85">
        <v>90463</v>
      </c>
      <c r="C286" s="86">
        <v>61039.942499229968</v>
      </c>
      <c r="D286" s="28">
        <f t="shared" si="31"/>
        <v>-3.1099019231821748E-2</v>
      </c>
      <c r="E286" s="29">
        <f t="shared" si="31"/>
        <v>0.29660052084923771</v>
      </c>
      <c r="F286" s="30">
        <f t="shared" si="32"/>
        <v>-1.0475696764885134E-2</v>
      </c>
      <c r="G286" s="40">
        <f t="shared" si="32"/>
        <v>9.0440727659284237E-2</v>
      </c>
    </row>
    <row r="287" spans="1:7" x14ac:dyDescent="0.3">
      <c r="A287" s="82">
        <f t="shared" si="28"/>
        <v>43982</v>
      </c>
      <c r="B287" s="85">
        <v>92391</v>
      </c>
      <c r="C287" s="86">
        <v>63947.119827497765</v>
      </c>
      <c r="D287" s="28">
        <f t="shared" si="31"/>
        <v>-4.3507858689819552E-3</v>
      </c>
      <c r="E287" s="29">
        <f t="shared" si="31"/>
        <v>0.33950410165744005</v>
      </c>
      <c r="F287" s="30">
        <f t="shared" si="32"/>
        <v>-1.452370314658169E-3</v>
      </c>
      <c r="G287" s="40">
        <f t="shared" si="32"/>
        <v>0.10233775593446093</v>
      </c>
    </row>
    <row r="288" spans="1:7" x14ac:dyDescent="0.3">
      <c r="A288" s="82">
        <f t="shared" si="28"/>
        <v>44012</v>
      </c>
      <c r="B288" s="85">
        <v>93947</v>
      </c>
      <c r="C288" s="86">
        <v>65218.913646164976</v>
      </c>
      <c r="D288" s="28">
        <f t="shared" si="31"/>
        <v>4.390728696110948E-2</v>
      </c>
      <c r="E288" s="29">
        <f t="shared" si="31"/>
        <v>0.35767020921861553</v>
      </c>
      <c r="F288" s="30">
        <f t="shared" si="32"/>
        <v>1.4426633699485825E-2</v>
      </c>
      <c r="G288" s="40">
        <f t="shared" si="32"/>
        <v>0.10729863068536583</v>
      </c>
    </row>
    <row r="289" spans="1:7" x14ac:dyDescent="0.3">
      <c r="A289" s="82">
        <f t="shared" si="28"/>
        <v>44043</v>
      </c>
      <c r="B289" s="144">
        <v>98174</v>
      </c>
      <c r="C289" s="86">
        <v>68896.293253927593</v>
      </c>
      <c r="D289" s="28">
        <f t="shared" si="31"/>
        <v>7.6475318008905474E-2</v>
      </c>
      <c r="E289" s="29">
        <f t="shared" si="31"/>
        <v>0.40532530746288697</v>
      </c>
      <c r="F289" s="30">
        <f t="shared" si="32"/>
        <v>2.4868218000149378E-2</v>
      </c>
      <c r="G289" s="40">
        <f t="shared" si="32"/>
        <v>0.12010556707496334</v>
      </c>
    </row>
    <row r="290" spans="1:7" x14ac:dyDescent="0.3">
      <c r="A290" s="82">
        <f t="shared" si="28"/>
        <v>44074</v>
      </c>
      <c r="B290" s="144">
        <v>99087</v>
      </c>
      <c r="C290" s="86">
        <v>73848.547078755597</v>
      </c>
      <c r="D290" s="28">
        <f t="shared" si="31"/>
        <v>4.8424633191045646E-2</v>
      </c>
      <c r="E290" s="29">
        <f t="shared" si="31"/>
        <v>0.50174142546323175</v>
      </c>
      <c r="F290" s="30">
        <f t="shared" si="32"/>
        <v>1.5887785850278613E-2</v>
      </c>
      <c r="G290" s="40">
        <f t="shared" si="32"/>
        <v>0.14515705668691536</v>
      </c>
    </row>
    <row r="291" spans="1:7" x14ac:dyDescent="0.3">
      <c r="A291" s="82">
        <f t="shared" si="28"/>
        <v>44104</v>
      </c>
      <c r="B291" s="144">
        <v>99222</v>
      </c>
      <c r="C291" s="86">
        <v>71042.509497895138</v>
      </c>
      <c r="D291" s="28">
        <f t="shared" si="31"/>
        <v>4.8517416535595881E-2</v>
      </c>
      <c r="E291" s="29">
        <f t="shared" si="31"/>
        <v>0.41548127341207092</v>
      </c>
      <c r="F291" s="30">
        <f t="shared" si="32"/>
        <v>1.5917752933934048E-2</v>
      </c>
      <c r="G291" s="40">
        <f t="shared" si="32"/>
        <v>0.12279734244878582</v>
      </c>
    </row>
    <row r="292" spans="1:7" x14ac:dyDescent="0.3">
      <c r="A292" s="82">
        <f t="shared" si="28"/>
        <v>44135</v>
      </c>
      <c r="B292" s="144">
        <v>95299</v>
      </c>
      <c r="C292" s="86">
        <v>69153.301160283474</v>
      </c>
      <c r="D292" s="28">
        <f t="shared" si="31"/>
        <v>-2.6383347036986811E-2</v>
      </c>
      <c r="E292" s="29">
        <f t="shared" si="31"/>
        <v>0.34642135293071052</v>
      </c>
      <c r="F292" s="30">
        <f t="shared" si="32"/>
        <v>-8.872945317767944E-3</v>
      </c>
      <c r="G292" s="40">
        <f t="shared" si="32"/>
        <v>0.10423200402329025</v>
      </c>
    </row>
    <row r="293" spans="1:7" x14ac:dyDescent="0.3">
      <c r="A293" s="82">
        <f t="shared" si="28"/>
        <v>44165</v>
      </c>
      <c r="B293" s="144">
        <v>103686</v>
      </c>
      <c r="C293" s="86">
        <v>76723.072184002551</v>
      </c>
      <c r="D293" s="28">
        <f t="shared" si="31"/>
        <v>5.5407520687050134E-2</v>
      </c>
      <c r="E293" s="29">
        <f t="shared" si="31"/>
        <v>0.44935446828980707</v>
      </c>
      <c r="F293" s="30">
        <f t="shared" si="32"/>
        <v>1.8138190489769501E-2</v>
      </c>
      <c r="G293" s="40">
        <f t="shared" si="32"/>
        <v>0.13168320647065435</v>
      </c>
    </row>
    <row r="294" spans="1:7" x14ac:dyDescent="0.3">
      <c r="A294" s="82">
        <f t="shared" si="28"/>
        <v>44196</v>
      </c>
      <c r="B294" s="144">
        <v>109265</v>
      </c>
      <c r="C294" s="86">
        <v>79672.964370058631</v>
      </c>
      <c r="D294" s="28">
        <f t="shared" si="31"/>
        <v>0.10831481070299505</v>
      </c>
      <c r="E294" s="29">
        <f t="shared" si="31"/>
        <v>0.48853006852416037</v>
      </c>
      <c r="F294" s="30">
        <f t="shared" si="32"/>
        <v>3.4874563186904517E-2</v>
      </c>
      <c r="G294" s="40">
        <f t="shared" si="32"/>
        <v>0.14178904188562025</v>
      </c>
    </row>
    <row r="295" spans="1:7" x14ac:dyDescent="0.3">
      <c r="A295" s="82">
        <f t="shared" si="28"/>
        <v>44227</v>
      </c>
      <c r="B295" s="144">
        <v>107713</v>
      </c>
      <c r="C295" s="86">
        <v>78868.569668343873</v>
      </c>
      <c r="D295" s="28">
        <f t="shared" si="31"/>
        <v>9.3952250735688039E-2</v>
      </c>
      <c r="E295" s="29">
        <f t="shared" si="31"/>
        <v>0.39370664518318144</v>
      </c>
      <c r="F295" s="30">
        <f t="shared" si="32"/>
        <v>3.0384828313020806E-2</v>
      </c>
      <c r="G295" s="40">
        <f t="shared" si="32"/>
        <v>0.11701016060819369</v>
      </c>
    </row>
    <row r="296" spans="1:7" x14ac:dyDescent="0.3">
      <c r="A296" s="82">
        <f t="shared" si="28"/>
        <v>44255</v>
      </c>
      <c r="B296" s="144">
        <v>116536</v>
      </c>
      <c r="C296" s="86">
        <v>81043.33093746801</v>
      </c>
      <c r="D296" s="28">
        <f t="shared" si="31"/>
        <v>0.26079213006749485</v>
      </c>
      <c r="E296" s="29">
        <f t="shared" si="31"/>
        <v>0.48693974668854539</v>
      </c>
      <c r="F296" s="30">
        <f t="shared" si="32"/>
        <v>8.0308590963119819E-2</v>
      </c>
      <c r="G296" s="40">
        <f t="shared" si="32"/>
        <v>0.14138227390938019</v>
      </c>
    </row>
    <row r="297" spans="1:7" x14ac:dyDescent="0.3">
      <c r="A297" s="82">
        <f t="shared" si="28"/>
        <v>44286</v>
      </c>
      <c r="B297" s="144">
        <v>117383</v>
      </c>
      <c r="C297" s="86">
        <v>84592.668651812404</v>
      </c>
      <c r="D297" s="28">
        <f t="shared" si="31"/>
        <v>0.24155824375508364</v>
      </c>
      <c r="E297" s="29">
        <f t="shared" si="31"/>
        <v>0.59253381375901559</v>
      </c>
      <c r="F297" s="30">
        <f t="shared" si="32"/>
        <v>7.4786903859418885E-2</v>
      </c>
      <c r="G297" s="40">
        <f t="shared" si="32"/>
        <v>0.1677849863795664</v>
      </c>
    </row>
    <row r="298" spans="1:7" ht="17.25" thickBot="1" x14ac:dyDescent="0.35">
      <c r="B298" s="32"/>
      <c r="C298" s="33"/>
      <c r="D298" s="34"/>
      <c r="E298" s="34"/>
      <c r="F298" s="34" t="s">
        <v>3</v>
      </c>
      <c r="G298" s="35" t="s">
        <v>59</v>
      </c>
    </row>
    <row r="299" spans="1:7" x14ac:dyDescent="0.3">
      <c r="B299" s="160" t="s">
        <v>12</v>
      </c>
      <c r="C299" s="161"/>
      <c r="D299" s="161"/>
      <c r="E299" s="161"/>
      <c r="F299" s="43">
        <f>COUNTA(D42:D297)</f>
        <v>256</v>
      </c>
      <c r="G299" s="44">
        <f>COUNTA(E42:E297)</f>
        <v>256</v>
      </c>
    </row>
    <row r="300" spans="1:7" x14ac:dyDescent="0.3">
      <c r="B300" s="151" t="s">
        <v>13</v>
      </c>
      <c r="C300" s="152"/>
      <c r="D300" s="152"/>
      <c r="E300" s="152"/>
      <c r="F300" s="41">
        <f>AVERAGE(F42:F297)</f>
        <v>9.883307440452696E-2</v>
      </c>
      <c r="G300" s="45">
        <f>AVERAGE(G42:G297)</f>
        <v>7.5349675356287518E-2</v>
      </c>
    </row>
    <row r="301" spans="1:7" x14ac:dyDescent="0.3">
      <c r="B301" s="151" t="s">
        <v>14</v>
      </c>
      <c r="C301" s="152"/>
      <c r="D301" s="152"/>
      <c r="E301" s="152"/>
      <c r="F301" s="41">
        <f>MAX(F42:F297)</f>
        <v>0.22045938088558992</v>
      </c>
      <c r="G301" s="45">
        <f>MAX(G42:G297)</f>
        <v>0.27559448185652569</v>
      </c>
    </row>
    <row r="302" spans="1:7" x14ac:dyDescent="0.3">
      <c r="B302" s="151" t="s">
        <v>15</v>
      </c>
      <c r="C302" s="152"/>
      <c r="D302" s="152"/>
      <c r="E302" s="152"/>
      <c r="F302" s="41">
        <f>MIN(F42:F297)</f>
        <v>-2.9559022884606656E-2</v>
      </c>
      <c r="G302" s="45">
        <f>MIN(G42:G297)</f>
        <v>-0.16093995723616972</v>
      </c>
    </row>
    <row r="303" spans="1:7" x14ac:dyDescent="0.3">
      <c r="B303" s="151" t="s">
        <v>16</v>
      </c>
      <c r="C303" s="152"/>
      <c r="D303" s="152"/>
      <c r="E303" s="152"/>
      <c r="F303" s="41">
        <f>STDEV(F42:F297)</f>
        <v>4.7237570962817943E-2</v>
      </c>
      <c r="G303" s="45">
        <f>STDEV(G42:G297)</f>
        <v>9.7563756124805362E-2</v>
      </c>
    </row>
    <row r="304" spans="1:7" x14ac:dyDescent="0.3">
      <c r="B304" s="151" t="s">
        <v>17</v>
      </c>
      <c r="C304" s="152"/>
      <c r="D304" s="152"/>
      <c r="E304" s="152"/>
      <c r="F304" s="42">
        <f>(COUNTIF(F42:F297,"&gt;0"))/F299</f>
        <v>0.9765625</v>
      </c>
      <c r="G304" s="46">
        <f>(COUNTIF(G42:G297,"&gt;0"))/G299</f>
        <v>0.76953125</v>
      </c>
    </row>
    <row r="305" spans="1:7" x14ac:dyDescent="0.3">
      <c r="B305" s="151" t="s">
        <v>18</v>
      </c>
      <c r="C305" s="152"/>
      <c r="D305" s="152"/>
      <c r="E305" s="152"/>
      <c r="F305" s="41">
        <f>AVERAGEIF(F42:F297,"&gt;0")</f>
        <v>0.10145631099048225</v>
      </c>
      <c r="G305" s="45">
        <f>AVERAGEIF(G42:G297,"&gt;0")</f>
        <v>0.12047658349758041</v>
      </c>
    </row>
    <row r="306" spans="1:7" x14ac:dyDescent="0.3">
      <c r="A306" s="2"/>
      <c r="B306" s="151" t="s">
        <v>19</v>
      </c>
      <c r="C306" s="152"/>
      <c r="D306" s="152"/>
      <c r="E306" s="152"/>
      <c r="F306" s="42">
        <f>1-F304</f>
        <v>2.34375E-2</v>
      </c>
      <c r="G306" s="46">
        <f>1-G304</f>
        <v>0.23046875</v>
      </c>
    </row>
    <row r="307" spans="1:7" s="37" customFormat="1" ht="17.25" thickBot="1" x14ac:dyDescent="0.35">
      <c r="A307" s="36"/>
      <c r="B307" s="153" t="s">
        <v>20</v>
      </c>
      <c r="C307" s="154"/>
      <c r="D307" s="154"/>
      <c r="E307" s="154"/>
      <c r="F307" s="47">
        <f>AVERAGEIF(F42:F297,"&lt;0")</f>
        <v>-1.0468450010276872E-2</v>
      </c>
      <c r="G307" s="48">
        <f>AVERAGEIF(G42:G297,"&lt;0")</f>
        <v>-7.5328306064639611E-2</v>
      </c>
    </row>
    <row r="311" spans="1:7" x14ac:dyDescent="0.3">
      <c r="F311" s="2">
        <f>COUNTIF(F42:F297,"&lt;0")</f>
        <v>6</v>
      </c>
      <c r="G311" s="2">
        <f>COUNTIF(G42:G297,"&lt;0")</f>
        <v>59</v>
      </c>
    </row>
  </sheetData>
  <mergeCells count="13">
    <mergeCell ref="B305:E305"/>
    <mergeCell ref="B306:E306"/>
    <mergeCell ref="B307:E307"/>
    <mergeCell ref="B1:G1"/>
    <mergeCell ref="D2:G2"/>
    <mergeCell ref="D5:E5"/>
    <mergeCell ref="F5:G5"/>
    <mergeCell ref="B299:E299"/>
    <mergeCell ref="B302:E302"/>
    <mergeCell ref="B303:E303"/>
    <mergeCell ref="B304:E304"/>
    <mergeCell ref="B300:E300"/>
    <mergeCell ref="B301:E30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55D7-D015-4ACD-9E1E-120CC6E4072F}">
  <dimension ref="A1:G307"/>
  <sheetViews>
    <sheetView zoomScaleNormal="100" workbookViewId="0">
      <selection activeCell="A5" sqref="A5"/>
    </sheetView>
  </sheetViews>
  <sheetFormatPr defaultColWidth="9.140625" defaultRowHeight="16.5" x14ac:dyDescent="0.3"/>
  <cols>
    <col min="1" max="1" width="19" style="1" bestFit="1" customWidth="1"/>
    <col min="2" max="2" width="7" style="2" bestFit="1" customWidth="1"/>
    <col min="3" max="3" width="7.140625" style="2" customWidth="1"/>
    <col min="4" max="6" width="7.140625" style="38" customWidth="1"/>
    <col min="7" max="7" width="7.5703125" style="2" bestFit="1" customWidth="1"/>
    <col min="8" max="16384" width="9.140625" style="2"/>
  </cols>
  <sheetData>
    <row r="1" spans="1:7" x14ac:dyDescent="0.3">
      <c r="B1" s="155" t="s">
        <v>0</v>
      </c>
      <c r="C1" s="155"/>
      <c r="D1" s="155"/>
      <c r="E1" s="155"/>
      <c r="F1" s="155"/>
      <c r="G1" s="155"/>
    </row>
    <row r="2" spans="1:7" ht="17.25" thickBot="1" x14ac:dyDescent="0.35">
      <c r="B2" s="146"/>
      <c r="C2" s="146"/>
      <c r="D2" s="156" t="s">
        <v>70</v>
      </c>
      <c r="E2" s="156"/>
      <c r="F2" s="156"/>
      <c r="G2" s="156"/>
    </row>
    <row r="3" spans="1:7" s="10" customFormat="1" x14ac:dyDescent="0.25">
      <c r="A3" s="3" t="s">
        <v>2</v>
      </c>
      <c r="B3" s="4" t="s">
        <v>3</v>
      </c>
      <c r="C3" s="5" t="s">
        <v>4</v>
      </c>
      <c r="D3" s="6" t="s">
        <v>3</v>
      </c>
      <c r="E3" s="7" t="s">
        <v>4</v>
      </c>
      <c r="F3" s="8" t="s">
        <v>3</v>
      </c>
      <c r="G3" s="9" t="s">
        <v>4</v>
      </c>
    </row>
    <row r="4" spans="1:7" s="17" customFormat="1" ht="19.5" customHeight="1" x14ac:dyDescent="0.25">
      <c r="A4" s="11" t="s">
        <v>5</v>
      </c>
      <c r="B4" s="12" t="s">
        <v>6</v>
      </c>
      <c r="C4" s="13" t="s">
        <v>7</v>
      </c>
      <c r="D4" s="14"/>
      <c r="E4" s="15"/>
      <c r="F4" s="16"/>
      <c r="G4" s="39"/>
    </row>
    <row r="5" spans="1:7" s="21" customFormat="1" ht="19.5" customHeight="1" x14ac:dyDescent="0.25">
      <c r="A5" s="18" t="s">
        <v>8</v>
      </c>
      <c r="B5" s="19">
        <v>35430</v>
      </c>
      <c r="C5" s="20"/>
      <c r="D5" s="157" t="s">
        <v>9</v>
      </c>
      <c r="E5" s="158"/>
      <c r="F5" s="157" t="s">
        <v>10</v>
      </c>
      <c r="G5" s="159"/>
    </row>
    <row r="6" spans="1:7" s="17" customFormat="1" ht="19.5" customHeight="1" x14ac:dyDescent="0.25">
      <c r="A6" s="22" t="s">
        <v>11</v>
      </c>
      <c r="B6" s="83">
        <v>10000</v>
      </c>
      <c r="C6" s="84">
        <v>10000</v>
      </c>
      <c r="D6" s="23"/>
      <c r="E6" s="24"/>
      <c r="F6" s="25"/>
      <c r="G6" s="26"/>
    </row>
    <row r="7" spans="1:7" x14ac:dyDescent="0.3">
      <c r="A7" s="27">
        <v>35461</v>
      </c>
      <c r="B7" s="85">
        <v>10944.91</v>
      </c>
      <c r="C7" s="86">
        <v>10624.704795153508</v>
      </c>
      <c r="D7" s="28"/>
      <c r="E7" s="29"/>
      <c r="F7" s="30"/>
      <c r="G7" s="31"/>
    </row>
    <row r="8" spans="1:7" x14ac:dyDescent="0.3">
      <c r="A8" s="27">
        <v>35489</v>
      </c>
      <c r="B8" s="85">
        <v>11535.37</v>
      </c>
      <c r="C8" s="86">
        <v>10707.978231851319</v>
      </c>
      <c r="D8" s="28"/>
      <c r="E8" s="29"/>
      <c r="F8" s="30"/>
      <c r="G8" s="31"/>
    </row>
    <row r="9" spans="1:7" x14ac:dyDescent="0.3">
      <c r="A9" s="27">
        <v>35520</v>
      </c>
      <c r="B9" s="85">
        <v>10934.28</v>
      </c>
      <c r="C9" s="86">
        <v>10267.994660642777</v>
      </c>
      <c r="D9" s="28"/>
      <c r="E9" s="29"/>
      <c r="F9" s="30"/>
      <c r="G9" s="31"/>
    </row>
    <row r="10" spans="1:7" x14ac:dyDescent="0.3">
      <c r="A10" s="27">
        <v>35550</v>
      </c>
      <c r="B10" s="85">
        <v>10678.78</v>
      </c>
      <c r="C10" s="86">
        <v>10880.993941883151</v>
      </c>
      <c r="D10" s="28"/>
      <c r="E10" s="29"/>
      <c r="F10" s="30"/>
      <c r="G10" s="31"/>
    </row>
    <row r="11" spans="1:7" x14ac:dyDescent="0.3">
      <c r="A11" s="27">
        <v>35581</v>
      </c>
      <c r="B11" s="85">
        <v>11323</v>
      </c>
      <c r="C11" s="86">
        <v>11543.484957387822</v>
      </c>
      <c r="D11" s="28"/>
      <c r="E11" s="29"/>
      <c r="F11" s="30"/>
      <c r="G11" s="31"/>
    </row>
    <row r="12" spans="1:7" x14ac:dyDescent="0.3">
      <c r="A12" s="27">
        <v>35611</v>
      </c>
      <c r="B12" s="85">
        <v>11735.93</v>
      </c>
      <c r="C12" s="86">
        <v>12060.683848444398</v>
      </c>
      <c r="D12" s="28"/>
      <c r="E12" s="29"/>
      <c r="F12" s="30"/>
      <c r="G12" s="31"/>
    </row>
    <row r="13" spans="1:7" x14ac:dyDescent="0.3">
      <c r="A13" s="27">
        <v>35642</v>
      </c>
      <c r="B13" s="85">
        <v>13065.43</v>
      </c>
      <c r="C13" s="86">
        <v>13020.33062942807</v>
      </c>
      <c r="D13" s="28"/>
      <c r="E13" s="29"/>
      <c r="F13" s="30"/>
      <c r="G13" s="31"/>
    </row>
    <row r="14" spans="1:7" x14ac:dyDescent="0.3">
      <c r="A14" s="27">
        <v>35673</v>
      </c>
      <c r="B14" s="85">
        <v>12144.73</v>
      </c>
      <c r="C14" s="86">
        <v>12290.892288736008</v>
      </c>
      <c r="D14" s="28"/>
      <c r="E14" s="29"/>
      <c r="F14" s="30"/>
      <c r="G14" s="31"/>
    </row>
    <row r="15" spans="1:7" x14ac:dyDescent="0.3">
      <c r="A15" s="27">
        <v>35703</v>
      </c>
      <c r="B15" s="85">
        <v>12914.78</v>
      </c>
      <c r="C15" s="86">
        <v>12963.959338741141</v>
      </c>
      <c r="D15" s="28"/>
      <c r="E15" s="29"/>
      <c r="F15" s="30"/>
      <c r="G15" s="31"/>
    </row>
    <row r="16" spans="1:7" x14ac:dyDescent="0.3">
      <c r="A16" s="27">
        <v>35734</v>
      </c>
      <c r="B16" s="85">
        <v>12272.93</v>
      </c>
      <c r="C16" s="86">
        <v>12531.060683848442</v>
      </c>
      <c r="D16" s="28"/>
      <c r="E16" s="29"/>
      <c r="F16" s="30"/>
      <c r="G16" s="31"/>
    </row>
    <row r="17" spans="1:7" x14ac:dyDescent="0.3">
      <c r="A17" s="27">
        <v>35764</v>
      </c>
      <c r="B17" s="85">
        <v>12336.73</v>
      </c>
      <c r="C17" s="86">
        <v>13111.099702228152</v>
      </c>
      <c r="D17" s="28"/>
      <c r="E17" s="29"/>
      <c r="F17" s="30"/>
      <c r="G17" s="31"/>
    </row>
    <row r="18" spans="1:7" x14ac:dyDescent="0.3">
      <c r="A18" s="27">
        <v>35795</v>
      </c>
      <c r="B18" s="85">
        <v>12838.87</v>
      </c>
      <c r="C18" s="86">
        <v>13336.276825136047</v>
      </c>
      <c r="D18" s="28"/>
      <c r="E18" s="29"/>
      <c r="F18" s="30"/>
      <c r="G18" s="31"/>
    </row>
    <row r="19" spans="1:7" x14ac:dyDescent="0.3">
      <c r="A19" s="27">
        <v>35826</v>
      </c>
      <c r="B19" s="85">
        <v>13126.27</v>
      </c>
      <c r="C19" s="86">
        <v>13483.827908409485</v>
      </c>
      <c r="D19" s="28"/>
      <c r="E19" s="29"/>
      <c r="F19" s="30"/>
      <c r="G19" s="31"/>
    </row>
    <row r="20" spans="1:7" x14ac:dyDescent="0.3">
      <c r="A20" s="27">
        <v>35854</v>
      </c>
      <c r="B20" s="85">
        <v>13320.93</v>
      </c>
      <c r="C20" s="86">
        <v>14456.309682718964</v>
      </c>
      <c r="D20" s="28"/>
      <c r="E20" s="29"/>
      <c r="F20" s="30"/>
      <c r="G20" s="31"/>
    </row>
    <row r="21" spans="1:7" x14ac:dyDescent="0.3">
      <c r="A21" s="27">
        <v>35885</v>
      </c>
      <c r="B21" s="85">
        <v>14001.18</v>
      </c>
      <c r="C21" s="86">
        <v>15196.632097751306</v>
      </c>
      <c r="D21" s="28"/>
      <c r="E21" s="29"/>
      <c r="F21" s="30"/>
      <c r="G21" s="31"/>
    </row>
    <row r="22" spans="1:7" x14ac:dyDescent="0.3">
      <c r="A22" s="27">
        <v>35915</v>
      </c>
      <c r="B22" s="85">
        <v>13416.33</v>
      </c>
      <c r="C22" s="86">
        <v>15349.522538248279</v>
      </c>
      <c r="D22" s="28"/>
      <c r="E22" s="29"/>
      <c r="F22" s="30"/>
      <c r="G22" s="31"/>
    </row>
    <row r="23" spans="1:7" x14ac:dyDescent="0.3">
      <c r="A23" s="27">
        <v>35946</v>
      </c>
      <c r="B23" s="85">
        <v>13626.64</v>
      </c>
      <c r="C23" s="86">
        <v>15085.63507546976</v>
      </c>
      <c r="D23" s="28"/>
      <c r="E23" s="29"/>
      <c r="F23" s="30"/>
      <c r="G23" s="31"/>
    </row>
    <row r="24" spans="1:7" x14ac:dyDescent="0.3">
      <c r="A24" s="27">
        <v>35976</v>
      </c>
      <c r="B24" s="85">
        <v>14102.5</v>
      </c>
      <c r="C24" s="86">
        <v>15698.42899681692</v>
      </c>
      <c r="D24" s="28"/>
      <c r="E24" s="29"/>
      <c r="F24" s="30"/>
      <c r="G24" s="31"/>
    </row>
    <row r="25" spans="1:7" x14ac:dyDescent="0.3">
      <c r="A25" s="27">
        <v>36007</v>
      </c>
      <c r="B25" s="85">
        <v>13396.54</v>
      </c>
      <c r="C25" s="86">
        <v>15531.266043741656</v>
      </c>
      <c r="D25" s="28"/>
      <c r="E25" s="29"/>
      <c r="F25" s="30"/>
      <c r="G25" s="31"/>
    </row>
    <row r="26" spans="1:7" x14ac:dyDescent="0.3">
      <c r="A26" s="27">
        <v>36038</v>
      </c>
      <c r="B26" s="85">
        <v>12737.56</v>
      </c>
      <c r="C26" s="86">
        <v>13285.758291405689</v>
      </c>
      <c r="D26" s="28"/>
      <c r="E26" s="29"/>
      <c r="F26" s="30"/>
      <c r="G26" s="31"/>
    </row>
    <row r="27" spans="1:7" x14ac:dyDescent="0.3">
      <c r="A27" s="27">
        <v>36068</v>
      </c>
      <c r="B27" s="85">
        <v>13687.49</v>
      </c>
      <c r="C27" s="86">
        <v>14136.872368826369</v>
      </c>
      <c r="D27" s="28"/>
      <c r="E27" s="29"/>
      <c r="F27" s="30"/>
      <c r="G27" s="31"/>
    </row>
    <row r="28" spans="1:7" x14ac:dyDescent="0.3">
      <c r="A28" s="27">
        <v>36099</v>
      </c>
      <c r="B28" s="85">
        <v>14007.38</v>
      </c>
      <c r="C28" s="86">
        <v>15286.785090871754</v>
      </c>
      <c r="D28" s="28"/>
      <c r="E28" s="29"/>
      <c r="F28" s="30"/>
      <c r="G28" s="31"/>
    </row>
    <row r="29" spans="1:7" x14ac:dyDescent="0.3">
      <c r="A29" s="27">
        <v>36129</v>
      </c>
      <c r="B29" s="85">
        <v>14412.64</v>
      </c>
      <c r="C29" s="86">
        <v>16213.368929048158</v>
      </c>
      <c r="D29" s="28"/>
      <c r="E29" s="29"/>
      <c r="F29" s="30"/>
      <c r="G29" s="31"/>
    </row>
    <row r="30" spans="1:7" x14ac:dyDescent="0.3">
      <c r="A30" s="27">
        <v>36160</v>
      </c>
      <c r="B30" s="85">
        <v>15538.03</v>
      </c>
      <c r="C30" s="86">
        <v>17147.653763220045</v>
      </c>
      <c r="D30" s="28"/>
      <c r="E30" s="29"/>
      <c r="F30" s="30"/>
      <c r="G30" s="31"/>
    </row>
    <row r="31" spans="1:7" x14ac:dyDescent="0.3">
      <c r="A31" s="27">
        <v>36191</v>
      </c>
      <c r="B31" s="85">
        <v>15424.6</v>
      </c>
      <c r="C31" s="86">
        <v>17864.667830372731</v>
      </c>
      <c r="D31" s="28"/>
      <c r="E31" s="29"/>
      <c r="F31" s="30"/>
      <c r="G31" s="31"/>
    </row>
    <row r="32" spans="1:7" x14ac:dyDescent="0.3">
      <c r="A32" s="27">
        <v>36219</v>
      </c>
      <c r="B32" s="85">
        <v>15561.36</v>
      </c>
      <c r="C32" s="86">
        <v>17309.477359071778</v>
      </c>
      <c r="D32" s="28"/>
      <c r="E32" s="29"/>
      <c r="F32" s="30"/>
      <c r="G32" s="31"/>
    </row>
    <row r="33" spans="1:7" x14ac:dyDescent="0.3">
      <c r="A33" s="27">
        <v>36250</v>
      </c>
      <c r="B33" s="85">
        <v>16098.95</v>
      </c>
      <c r="C33" s="86">
        <v>18001.950918985527</v>
      </c>
      <c r="D33" s="28"/>
      <c r="E33" s="29"/>
      <c r="F33" s="30"/>
      <c r="G33" s="31"/>
    </row>
    <row r="34" spans="1:7" x14ac:dyDescent="0.3">
      <c r="A34" s="27">
        <v>36280</v>
      </c>
      <c r="B34" s="85">
        <v>17145.77</v>
      </c>
      <c r="C34" s="86">
        <v>18699.14775644317</v>
      </c>
      <c r="D34" s="28"/>
      <c r="E34" s="29"/>
      <c r="F34" s="30"/>
      <c r="G34" s="31"/>
    </row>
    <row r="35" spans="1:7" x14ac:dyDescent="0.3">
      <c r="A35" s="27">
        <v>36311</v>
      </c>
      <c r="B35" s="85">
        <v>16485.009999999998</v>
      </c>
      <c r="C35" s="86">
        <v>18257.521306088922</v>
      </c>
      <c r="D35" s="28"/>
      <c r="E35" s="29"/>
      <c r="F35" s="30"/>
      <c r="G35" s="31"/>
    </row>
    <row r="36" spans="1:7" x14ac:dyDescent="0.3">
      <c r="A36" s="27">
        <v>36341</v>
      </c>
      <c r="B36" s="85">
        <v>18386.650000000001</v>
      </c>
      <c r="C36" s="86">
        <v>19270.767019201154</v>
      </c>
      <c r="D36" s="28"/>
      <c r="E36" s="29"/>
      <c r="F36" s="30"/>
      <c r="G36" s="31"/>
    </row>
    <row r="37" spans="1:7" x14ac:dyDescent="0.3">
      <c r="A37" s="27">
        <v>36372</v>
      </c>
      <c r="B37" s="85">
        <v>17435.240000000002</v>
      </c>
      <c r="C37" s="86">
        <v>18669.06253208749</v>
      </c>
      <c r="D37" s="28"/>
      <c r="E37" s="29"/>
      <c r="F37" s="30"/>
      <c r="G37" s="31"/>
    </row>
    <row r="38" spans="1:7" x14ac:dyDescent="0.3">
      <c r="A38" s="27">
        <v>36403</v>
      </c>
      <c r="B38" s="85">
        <v>17186.830000000002</v>
      </c>
      <c r="C38" s="86">
        <v>18576.75326008831</v>
      </c>
      <c r="D38" s="28"/>
      <c r="E38" s="29"/>
      <c r="F38" s="30"/>
      <c r="G38" s="31"/>
    </row>
    <row r="39" spans="1:7" x14ac:dyDescent="0.3">
      <c r="A39" s="27">
        <v>36433</v>
      </c>
      <c r="B39" s="85">
        <v>17383.84</v>
      </c>
      <c r="C39" s="86">
        <v>18067.460724920424</v>
      </c>
      <c r="D39" s="28"/>
      <c r="E39" s="29"/>
      <c r="F39" s="30"/>
      <c r="G39" s="31"/>
    </row>
    <row r="40" spans="1:7" x14ac:dyDescent="0.3">
      <c r="A40" s="27">
        <v>36464</v>
      </c>
      <c r="B40" s="85">
        <v>15996.16</v>
      </c>
      <c r="C40" s="86">
        <v>19210.801930383001</v>
      </c>
      <c r="D40" s="28"/>
      <c r="E40" s="29"/>
      <c r="F40" s="30"/>
      <c r="G40" s="31"/>
    </row>
    <row r="41" spans="1:7" x14ac:dyDescent="0.3">
      <c r="A41" s="27">
        <v>36494</v>
      </c>
      <c r="B41" s="85">
        <v>16892.93</v>
      </c>
      <c r="C41" s="86">
        <v>19601.293767327243</v>
      </c>
      <c r="D41" s="28"/>
      <c r="E41" s="29"/>
      <c r="F41" s="30"/>
      <c r="G41" s="31"/>
    </row>
    <row r="42" spans="1:7" x14ac:dyDescent="0.3">
      <c r="A42" s="27">
        <v>36525</v>
      </c>
      <c r="B42" s="85">
        <v>18179</v>
      </c>
      <c r="C42" s="86">
        <v>20755.72440702331</v>
      </c>
      <c r="D42" s="28"/>
      <c r="E42" s="29"/>
      <c r="F42" s="30"/>
      <c r="G42" s="40"/>
    </row>
    <row r="43" spans="1:7" x14ac:dyDescent="0.3">
      <c r="A43" s="27">
        <v>36556</v>
      </c>
      <c r="B43" s="85">
        <v>18128.490000000002</v>
      </c>
      <c r="C43" s="86">
        <v>19712.906869288428</v>
      </c>
      <c r="D43" s="28"/>
      <c r="E43" s="29"/>
      <c r="F43" s="30"/>
      <c r="G43" s="40"/>
    </row>
    <row r="44" spans="1:7" x14ac:dyDescent="0.3">
      <c r="A44" s="27">
        <v>36585</v>
      </c>
      <c r="B44" s="85">
        <v>18249</v>
      </c>
      <c r="C44" s="86">
        <v>19339.767943320672</v>
      </c>
      <c r="D44" s="28"/>
      <c r="E44" s="29"/>
      <c r="F44" s="30"/>
      <c r="G44" s="40"/>
    </row>
    <row r="45" spans="1:7" x14ac:dyDescent="0.3">
      <c r="A45" s="27">
        <v>36616</v>
      </c>
      <c r="B45" s="85">
        <v>19098.509999999998</v>
      </c>
      <c r="C45" s="86">
        <v>21231.748639490714</v>
      </c>
      <c r="D45" s="28"/>
      <c r="E45" s="29"/>
      <c r="F45" s="30"/>
      <c r="G45" s="40"/>
    </row>
    <row r="46" spans="1:7" x14ac:dyDescent="0.3">
      <c r="A46" s="27">
        <v>36646</v>
      </c>
      <c r="B46" s="85">
        <v>17996.46</v>
      </c>
      <c r="C46" s="86">
        <v>20592.976691652126</v>
      </c>
      <c r="D46" s="28"/>
      <c r="E46" s="29"/>
      <c r="F46" s="30"/>
      <c r="G46" s="40"/>
    </row>
    <row r="47" spans="1:7" x14ac:dyDescent="0.3">
      <c r="A47" s="27">
        <v>36677</v>
      </c>
      <c r="B47" s="85">
        <v>16709.2</v>
      </c>
      <c r="C47" s="86">
        <v>20170.448711366676</v>
      </c>
      <c r="D47" s="28"/>
      <c r="E47" s="29"/>
      <c r="F47" s="30"/>
      <c r="G47" s="40"/>
    </row>
    <row r="48" spans="1:7" x14ac:dyDescent="0.3">
      <c r="A48" s="27">
        <v>36707</v>
      </c>
      <c r="B48" s="85">
        <v>16424.16</v>
      </c>
      <c r="C48" s="86">
        <v>20667.727692781606</v>
      </c>
      <c r="D48" s="28"/>
      <c r="E48" s="29"/>
      <c r="F48" s="30"/>
      <c r="G48" s="40"/>
    </row>
    <row r="49" spans="1:7" x14ac:dyDescent="0.3">
      <c r="A49" s="27">
        <v>36738</v>
      </c>
      <c r="B49" s="85">
        <v>16156.25</v>
      </c>
      <c r="C49" s="86">
        <v>20344.593900811178</v>
      </c>
      <c r="D49" s="28"/>
      <c r="E49" s="29"/>
      <c r="F49" s="30"/>
      <c r="G49" s="40"/>
    </row>
    <row r="50" spans="1:7" x14ac:dyDescent="0.3">
      <c r="A50" s="27">
        <v>36769</v>
      </c>
      <c r="B50" s="85">
        <v>17439.669999999998</v>
      </c>
      <c r="C50" s="86">
        <v>21608.276003696486</v>
      </c>
      <c r="D50" s="28"/>
      <c r="E50" s="29"/>
      <c r="F50" s="30"/>
      <c r="G50" s="40"/>
    </row>
    <row r="51" spans="1:7" x14ac:dyDescent="0.3">
      <c r="A51" s="27">
        <v>36799</v>
      </c>
      <c r="B51" s="85">
        <v>16176.64</v>
      </c>
      <c r="C51" s="86">
        <v>20467.501796899076</v>
      </c>
      <c r="D51" s="28"/>
      <c r="E51" s="29"/>
      <c r="F51" s="30"/>
      <c r="G51" s="40"/>
    </row>
    <row r="52" spans="1:7" x14ac:dyDescent="0.3">
      <c r="A52" s="27">
        <v>36830</v>
      </c>
      <c r="B52" s="85">
        <v>16091.57</v>
      </c>
      <c r="C52" s="86">
        <v>20380.942601909861</v>
      </c>
      <c r="D52" s="28"/>
      <c r="E52" s="29"/>
      <c r="F52" s="30"/>
      <c r="G52" s="40"/>
    </row>
    <row r="53" spans="1:7" x14ac:dyDescent="0.3">
      <c r="A53" s="27">
        <v>36860</v>
      </c>
      <c r="B53" s="85">
        <v>16279.72</v>
      </c>
      <c r="C53" s="86">
        <v>18774.206797412477</v>
      </c>
      <c r="D53" s="28"/>
      <c r="E53" s="29"/>
      <c r="F53" s="30"/>
      <c r="G53" s="40"/>
    </row>
    <row r="54" spans="1:7" x14ac:dyDescent="0.3">
      <c r="A54" s="27">
        <v>36891</v>
      </c>
      <c r="B54" s="85">
        <v>19034.12</v>
      </c>
      <c r="C54" s="86">
        <v>18866.105349625228</v>
      </c>
      <c r="D54" s="28"/>
      <c r="E54" s="29"/>
      <c r="F54" s="30"/>
      <c r="G54" s="40"/>
    </row>
    <row r="55" spans="1:7" x14ac:dyDescent="0.3">
      <c r="A55" s="27">
        <v>36922</v>
      </c>
      <c r="B55" s="85">
        <v>20435.39</v>
      </c>
      <c r="C55" s="86">
        <v>19535.373241605925</v>
      </c>
      <c r="D55" s="28"/>
      <c r="E55" s="29"/>
      <c r="F55" s="30"/>
      <c r="G55" s="40"/>
    </row>
    <row r="56" spans="1:7" x14ac:dyDescent="0.3">
      <c r="A56" s="27">
        <v>36950</v>
      </c>
      <c r="B56" s="85">
        <v>19528.87</v>
      </c>
      <c r="C56" s="86">
        <v>17754.184207824223</v>
      </c>
      <c r="D56" s="28"/>
      <c r="E56" s="29"/>
      <c r="F56" s="30"/>
      <c r="G56" s="40"/>
    </row>
    <row r="57" spans="1:7" x14ac:dyDescent="0.3">
      <c r="A57" s="27">
        <v>36981</v>
      </c>
      <c r="B57" s="85">
        <v>20685.57</v>
      </c>
      <c r="C57" s="86">
        <v>16629.428072697414</v>
      </c>
      <c r="D57" s="28"/>
      <c r="E57" s="29"/>
      <c r="F57" s="30"/>
      <c r="G57" s="40"/>
    </row>
    <row r="58" spans="1:7" x14ac:dyDescent="0.3">
      <c r="A58" s="27">
        <v>37011</v>
      </c>
      <c r="B58" s="85">
        <v>20283.560000000001</v>
      </c>
      <c r="C58" s="86">
        <v>17921.655200739311</v>
      </c>
      <c r="D58" s="28"/>
      <c r="E58" s="29"/>
      <c r="F58" s="30"/>
      <c r="G58" s="40"/>
    </row>
    <row r="59" spans="1:7" x14ac:dyDescent="0.3">
      <c r="A59" s="27">
        <v>37042</v>
      </c>
      <c r="B59" s="85">
        <v>20500.37</v>
      </c>
      <c r="C59" s="86">
        <v>18041.790738268832</v>
      </c>
      <c r="D59" s="28"/>
      <c r="E59" s="29"/>
      <c r="F59" s="30"/>
      <c r="G59" s="40"/>
    </row>
    <row r="60" spans="1:7" x14ac:dyDescent="0.3">
      <c r="A60" s="27">
        <v>37072</v>
      </c>
      <c r="B60" s="85">
        <v>20258.75</v>
      </c>
      <c r="C60" s="86">
        <v>17602.628606633141</v>
      </c>
      <c r="D60" s="28"/>
      <c r="E60" s="29"/>
      <c r="F60" s="30"/>
      <c r="G60" s="40"/>
    </row>
    <row r="61" spans="1:7" x14ac:dyDescent="0.3">
      <c r="A61" s="27">
        <v>37103</v>
      </c>
      <c r="B61" s="85">
        <v>19109.14</v>
      </c>
      <c r="C61" s="86">
        <v>17429.304856761493</v>
      </c>
      <c r="D61" s="28"/>
      <c r="E61" s="29"/>
      <c r="F61" s="30"/>
      <c r="G61" s="40"/>
    </row>
    <row r="62" spans="1:7" x14ac:dyDescent="0.3">
      <c r="A62" s="27">
        <v>37134</v>
      </c>
      <c r="B62" s="85">
        <v>19193.03</v>
      </c>
      <c r="C62" s="86">
        <v>16338.227744121592</v>
      </c>
      <c r="D62" s="28"/>
      <c r="E62" s="29"/>
      <c r="F62" s="30"/>
      <c r="G62" s="40"/>
    </row>
    <row r="63" spans="1:7" x14ac:dyDescent="0.3">
      <c r="A63" s="27">
        <v>37164</v>
      </c>
      <c r="B63" s="85">
        <v>16959.39</v>
      </c>
      <c r="C63" s="86">
        <v>15018.893110175599</v>
      </c>
      <c r="D63" s="28"/>
      <c r="E63" s="29"/>
      <c r="F63" s="30"/>
      <c r="G63" s="40"/>
    </row>
    <row r="64" spans="1:7" x14ac:dyDescent="0.3">
      <c r="A64" s="27">
        <v>37195</v>
      </c>
      <c r="B64" s="85">
        <v>18835.919999999998</v>
      </c>
      <c r="C64" s="86">
        <v>15305.267481260924</v>
      </c>
      <c r="D64" s="28"/>
      <c r="E64" s="29"/>
      <c r="F64" s="30"/>
      <c r="G64" s="40"/>
    </row>
    <row r="65" spans="1:7" x14ac:dyDescent="0.3">
      <c r="A65" s="27">
        <v>37225</v>
      </c>
      <c r="B65" s="85">
        <v>18702.7</v>
      </c>
      <c r="C65" s="86">
        <v>16479.309990758818</v>
      </c>
      <c r="D65" s="28"/>
      <c r="E65" s="29"/>
      <c r="F65" s="30"/>
      <c r="G65" s="40"/>
    </row>
    <row r="66" spans="1:7" x14ac:dyDescent="0.3">
      <c r="A66" s="27">
        <v>37256</v>
      </c>
      <c r="B66" s="85">
        <v>19659.73</v>
      </c>
      <c r="C66" s="86">
        <v>16623.677995687456</v>
      </c>
      <c r="D66" s="28">
        <f>(B66-B6)/B6</f>
        <v>0.96597299999999997</v>
      </c>
      <c r="E66" s="29">
        <f>(C66-C6)/C6</f>
        <v>0.66236779956874559</v>
      </c>
      <c r="F66" s="30">
        <f>POWER(B66/B6,12/60)-1</f>
        <v>0.14476280418881449</v>
      </c>
      <c r="G66" s="40">
        <f>POWER(C66/C6,12/60)-1</f>
        <v>0.10699439919132225</v>
      </c>
    </row>
    <row r="67" spans="1:7" x14ac:dyDescent="0.3">
      <c r="A67" s="27">
        <v>37287</v>
      </c>
      <c r="B67" s="85">
        <v>20209.13</v>
      </c>
      <c r="C67" s="86">
        <v>16381.045281856466</v>
      </c>
      <c r="D67" s="28">
        <f t="shared" ref="D67:E82" si="0">(B67-B7)/B7</f>
        <v>0.84644094834950689</v>
      </c>
      <c r="E67" s="29">
        <f t="shared" si="0"/>
        <v>0.54178827531553919</v>
      </c>
      <c r="F67" s="30">
        <f t="shared" ref="F67:G82" si="1">POWER(B67/B7,12/60)-1</f>
        <v>0.13049093586941285</v>
      </c>
      <c r="G67" s="40">
        <f t="shared" si="1"/>
        <v>9.0447968507844312E-2</v>
      </c>
    </row>
    <row r="68" spans="1:7" x14ac:dyDescent="0.3">
      <c r="A68" s="27">
        <v>37315</v>
      </c>
      <c r="B68" s="85">
        <v>18469.95</v>
      </c>
      <c r="C68" s="86">
        <v>16065.201766095093</v>
      </c>
      <c r="D68" s="28">
        <f t="shared" si="0"/>
        <v>0.60115800360109817</v>
      </c>
      <c r="E68" s="29">
        <f t="shared" si="0"/>
        <v>0.50030205686340434</v>
      </c>
      <c r="F68" s="30">
        <f t="shared" si="1"/>
        <v>9.871951442364213E-2</v>
      </c>
      <c r="G68" s="40">
        <f t="shared" si="1"/>
        <v>8.4515443965618831E-2</v>
      </c>
    </row>
    <row r="69" spans="1:7" x14ac:dyDescent="0.3">
      <c r="A69" s="27">
        <v>37346</v>
      </c>
      <c r="B69" s="85">
        <v>19152.86</v>
      </c>
      <c r="C69" s="86">
        <v>16669.370571927317</v>
      </c>
      <c r="D69" s="28">
        <f t="shared" si="0"/>
        <v>0.75163430971220779</v>
      </c>
      <c r="E69" s="29">
        <f t="shared" si="0"/>
        <v>0.62343000000000137</v>
      </c>
      <c r="F69" s="30">
        <f t="shared" si="1"/>
        <v>0.11863573455374277</v>
      </c>
      <c r="G69" s="40">
        <f t="shared" si="1"/>
        <v>0.10175927042974764</v>
      </c>
    </row>
    <row r="70" spans="1:7" x14ac:dyDescent="0.3">
      <c r="A70" s="27">
        <v>37376</v>
      </c>
      <c r="B70" s="85">
        <v>18542.310000000001</v>
      </c>
      <c r="C70" s="86">
        <v>15658.691857480248</v>
      </c>
      <c r="D70" s="28">
        <f t="shared" si="0"/>
        <v>0.73636969766209248</v>
      </c>
      <c r="E70" s="29">
        <f t="shared" si="0"/>
        <v>0.43908653392469682</v>
      </c>
      <c r="F70" s="30">
        <f t="shared" si="1"/>
        <v>0.11667923307959027</v>
      </c>
      <c r="G70" s="40">
        <f t="shared" si="1"/>
        <v>7.5517253789603389E-2</v>
      </c>
    </row>
    <row r="71" spans="1:7" x14ac:dyDescent="0.3">
      <c r="A71" s="27">
        <v>37407</v>
      </c>
      <c r="B71" s="85">
        <v>19746.86</v>
      </c>
      <c r="C71" s="86">
        <v>15543.382277441229</v>
      </c>
      <c r="D71" s="28">
        <f t="shared" si="0"/>
        <v>0.74396008125055202</v>
      </c>
      <c r="E71" s="29">
        <f t="shared" si="0"/>
        <v>0.34650691145861251</v>
      </c>
      <c r="F71" s="30">
        <f t="shared" si="1"/>
        <v>0.11765382295185245</v>
      </c>
      <c r="G71" s="40">
        <f t="shared" si="1"/>
        <v>6.1308683005147024E-2</v>
      </c>
    </row>
    <row r="72" spans="1:7" x14ac:dyDescent="0.3">
      <c r="A72" s="27">
        <v>37437</v>
      </c>
      <c r="B72" s="85">
        <v>21744.2</v>
      </c>
      <c r="C72" s="86">
        <v>14436.184413184117</v>
      </c>
      <c r="D72" s="28">
        <f t="shared" si="0"/>
        <v>0.85278882883589113</v>
      </c>
      <c r="E72" s="29">
        <f t="shared" si="0"/>
        <v>0.19696234430737641</v>
      </c>
      <c r="F72" s="30">
        <f t="shared" si="1"/>
        <v>0.13126717225120488</v>
      </c>
      <c r="G72" s="40">
        <f t="shared" si="1"/>
        <v>3.6611679194151314E-2</v>
      </c>
    </row>
    <row r="73" spans="1:7" x14ac:dyDescent="0.3">
      <c r="A73" s="27">
        <v>37468</v>
      </c>
      <c r="B73" s="85">
        <v>21678.92</v>
      </c>
      <c r="C73" s="86">
        <v>13310.812198377667</v>
      </c>
      <c r="D73" s="28">
        <f t="shared" si="0"/>
        <v>0.65925805733144627</v>
      </c>
      <c r="E73" s="29">
        <f t="shared" si="0"/>
        <v>2.2309845826269686E-2</v>
      </c>
      <c r="F73" s="30">
        <f t="shared" si="1"/>
        <v>0.10657992460584076</v>
      </c>
      <c r="G73" s="40">
        <f t="shared" si="1"/>
        <v>4.422675646962082E-3</v>
      </c>
    </row>
    <row r="74" spans="1:7" x14ac:dyDescent="0.3">
      <c r="A74" s="27">
        <v>37499</v>
      </c>
      <c r="B74" s="85">
        <v>22030.13</v>
      </c>
      <c r="C74" s="86">
        <v>13398.295512886343</v>
      </c>
      <c r="D74" s="28">
        <f t="shared" si="0"/>
        <v>0.81396622238617089</v>
      </c>
      <c r="E74" s="29">
        <f t="shared" si="0"/>
        <v>9.00994979156408E-2</v>
      </c>
      <c r="F74" s="30">
        <f t="shared" si="1"/>
        <v>0.12648610505830682</v>
      </c>
      <c r="G74" s="40">
        <f t="shared" si="1"/>
        <v>1.7403501395009791E-2</v>
      </c>
    </row>
    <row r="75" spans="1:7" x14ac:dyDescent="0.3">
      <c r="A75" s="27">
        <v>37529</v>
      </c>
      <c r="B75" s="85">
        <v>22384.880000000001</v>
      </c>
      <c r="C75" s="86">
        <v>11942.088510113985</v>
      </c>
      <c r="D75" s="28">
        <f t="shared" si="0"/>
        <v>0.73327613788233326</v>
      </c>
      <c r="E75" s="29">
        <f t="shared" si="0"/>
        <v>-7.882397668229528E-2</v>
      </c>
      <c r="F75" s="30">
        <f t="shared" si="1"/>
        <v>0.11628104846931686</v>
      </c>
      <c r="G75" s="40">
        <f t="shared" si="1"/>
        <v>-1.6286740956593215E-2</v>
      </c>
    </row>
    <row r="76" spans="1:7" x14ac:dyDescent="0.3">
      <c r="A76" s="27">
        <v>37560</v>
      </c>
      <c r="B76" s="85">
        <v>21371.439999999999</v>
      </c>
      <c r="C76" s="86">
        <v>12993.223123523989</v>
      </c>
      <c r="D76" s="28">
        <f t="shared" si="0"/>
        <v>0.74134782810624666</v>
      </c>
      <c r="E76" s="29">
        <f t="shared" si="0"/>
        <v>3.6881350376926844E-2</v>
      </c>
      <c r="F76" s="30">
        <f t="shared" si="1"/>
        <v>0.11731879858904715</v>
      </c>
      <c r="G76" s="40">
        <f t="shared" si="1"/>
        <v>7.2697989084671288E-3</v>
      </c>
    </row>
    <row r="77" spans="1:7" x14ac:dyDescent="0.3">
      <c r="A77" s="27">
        <v>37590</v>
      </c>
      <c r="B77" s="85">
        <v>21792.35</v>
      </c>
      <c r="C77" s="86">
        <v>13757.983365848666</v>
      </c>
      <c r="D77" s="28">
        <f t="shared" si="0"/>
        <v>0.76646080444331677</v>
      </c>
      <c r="E77" s="29">
        <f t="shared" si="0"/>
        <v>4.9338627446375093E-2</v>
      </c>
      <c r="F77" s="30">
        <f t="shared" si="1"/>
        <v>0.12052306640653887</v>
      </c>
      <c r="G77" s="40">
        <f t="shared" si="1"/>
        <v>9.6785545934008343E-3</v>
      </c>
    </row>
    <row r="78" spans="1:7" x14ac:dyDescent="0.3">
      <c r="A78" s="27">
        <v>37621</v>
      </c>
      <c r="B78" s="85">
        <v>22380.74</v>
      </c>
      <c r="C78" s="86">
        <v>12949.789506109471</v>
      </c>
      <c r="D78" s="28">
        <f t="shared" si="0"/>
        <v>0.74320169921496204</v>
      </c>
      <c r="E78" s="29">
        <f t="shared" si="0"/>
        <v>-2.8980151214177623E-2</v>
      </c>
      <c r="F78" s="30">
        <f t="shared" si="1"/>
        <v>0.11755660099522092</v>
      </c>
      <c r="G78" s="40">
        <f t="shared" si="1"/>
        <v>-5.8644106798935169E-3</v>
      </c>
    </row>
    <row r="79" spans="1:7" x14ac:dyDescent="0.3">
      <c r="A79" s="27">
        <v>37652</v>
      </c>
      <c r="B79" s="85">
        <v>22860.14</v>
      </c>
      <c r="C79" s="86">
        <v>12610.534962521835</v>
      </c>
      <c r="D79" s="28">
        <f t="shared" si="0"/>
        <v>0.74155643606294852</v>
      </c>
      <c r="E79" s="29">
        <f t="shared" si="0"/>
        <v>-6.4765951614007278E-2</v>
      </c>
      <c r="F79" s="30">
        <f t="shared" si="1"/>
        <v>0.11734556755727099</v>
      </c>
      <c r="G79" s="40">
        <f t="shared" si="1"/>
        <v>-1.3302422600799391E-2</v>
      </c>
    </row>
    <row r="80" spans="1:7" x14ac:dyDescent="0.3">
      <c r="A80" s="27">
        <v>37680</v>
      </c>
      <c r="B80" s="85">
        <v>24090.68</v>
      </c>
      <c r="C80" s="86">
        <v>12421.295820926187</v>
      </c>
      <c r="D80" s="28">
        <f t="shared" si="0"/>
        <v>0.80848334162854996</v>
      </c>
      <c r="E80" s="29">
        <f t="shared" si="0"/>
        <v>-0.14076994104694834</v>
      </c>
      <c r="F80" s="30">
        <f t="shared" si="1"/>
        <v>0.12580429853212749</v>
      </c>
      <c r="G80" s="40">
        <f t="shared" si="1"/>
        <v>-2.9887965049065768E-2</v>
      </c>
    </row>
    <row r="81" spans="1:7" x14ac:dyDescent="0.3">
      <c r="A81" s="27">
        <v>37711</v>
      </c>
      <c r="B81" s="85">
        <v>22118.45</v>
      </c>
      <c r="C81" s="86">
        <v>12541.94475818874</v>
      </c>
      <c r="D81" s="28">
        <f t="shared" si="0"/>
        <v>0.5797561348400635</v>
      </c>
      <c r="E81" s="29">
        <f t="shared" si="0"/>
        <v>-0.1746891891891881</v>
      </c>
      <c r="F81" s="30">
        <f t="shared" si="1"/>
        <v>9.5766477684678719E-2</v>
      </c>
      <c r="G81" s="40">
        <f t="shared" si="1"/>
        <v>-3.7671147912099578E-2</v>
      </c>
    </row>
    <row r="82" spans="1:7" x14ac:dyDescent="0.3">
      <c r="A82" s="27">
        <v>37741</v>
      </c>
      <c r="B82" s="85">
        <v>23372.32</v>
      </c>
      <c r="C82" s="86">
        <v>13575.00770099601</v>
      </c>
      <c r="D82" s="28">
        <f t="shared" si="0"/>
        <v>0.74207998759720428</v>
      </c>
      <c r="E82" s="29">
        <f t="shared" si="0"/>
        <v>-0.11560716842041789</v>
      </c>
      <c r="F82" s="30">
        <f t="shared" si="1"/>
        <v>0.11741273938615659</v>
      </c>
      <c r="G82" s="40">
        <f t="shared" si="1"/>
        <v>-2.4271382513163742E-2</v>
      </c>
    </row>
    <row r="83" spans="1:7" x14ac:dyDescent="0.3">
      <c r="A83" s="27">
        <v>37772</v>
      </c>
      <c r="B83" s="85">
        <v>26433.32</v>
      </c>
      <c r="C83" s="86">
        <v>14290.173529109781</v>
      </c>
      <c r="D83" s="28">
        <f t="shared" ref="D83:E98" si="2">(B83-B23)/B23</f>
        <v>0.93982669242014183</v>
      </c>
      <c r="E83" s="29">
        <f t="shared" si="2"/>
        <v>-5.2729735432448022E-2</v>
      </c>
      <c r="F83" s="30">
        <f t="shared" ref="F83:G98" si="3">POWER(B83/B23,12/60)-1</f>
        <v>0.14170153827737275</v>
      </c>
      <c r="G83" s="40">
        <f t="shared" si="3"/>
        <v>-1.0775689040336212E-2</v>
      </c>
    </row>
    <row r="84" spans="1:7" x14ac:dyDescent="0.3">
      <c r="A84" s="27">
        <v>37802</v>
      </c>
      <c r="B84" s="85">
        <v>25815.09</v>
      </c>
      <c r="C84" s="86">
        <v>14472.533114282796</v>
      </c>
      <c r="D84" s="28">
        <f t="shared" si="2"/>
        <v>0.83053288424038296</v>
      </c>
      <c r="E84" s="29">
        <f t="shared" si="2"/>
        <v>-7.8090354313969323E-2</v>
      </c>
      <c r="F84" s="30">
        <f t="shared" si="3"/>
        <v>0.12853623257762758</v>
      </c>
      <c r="G84" s="40">
        <f t="shared" si="3"/>
        <v>-1.6130105471823364E-2</v>
      </c>
    </row>
    <row r="85" spans="1:7" x14ac:dyDescent="0.3">
      <c r="A85" s="27">
        <v>37833</v>
      </c>
      <c r="B85" s="85">
        <v>27306.75</v>
      </c>
      <c r="C85" s="86">
        <v>14727.692781599768</v>
      </c>
      <c r="D85" s="28">
        <f t="shared" si="2"/>
        <v>1.038343482720165</v>
      </c>
      <c r="E85" s="29">
        <f t="shared" si="2"/>
        <v>-5.1739070071862507E-2</v>
      </c>
      <c r="F85" s="30">
        <f t="shared" si="3"/>
        <v>0.15306947109957036</v>
      </c>
      <c r="G85" s="40">
        <f t="shared" si="3"/>
        <v>-1.0568867270731919E-2</v>
      </c>
    </row>
    <row r="86" spans="1:7" x14ac:dyDescent="0.3">
      <c r="A86" s="27">
        <v>37864</v>
      </c>
      <c r="B86" s="85">
        <v>28641.56</v>
      </c>
      <c r="C86" s="86">
        <v>15014.888592257945</v>
      </c>
      <c r="D86" s="28">
        <f t="shared" si="2"/>
        <v>1.2485907819079951</v>
      </c>
      <c r="E86" s="29">
        <f t="shared" si="2"/>
        <v>0.13014916144988109</v>
      </c>
      <c r="F86" s="30">
        <f t="shared" si="3"/>
        <v>0.17593166543980687</v>
      </c>
      <c r="G86" s="40">
        <f t="shared" si="3"/>
        <v>2.4771770693387873E-2</v>
      </c>
    </row>
    <row r="87" spans="1:7" x14ac:dyDescent="0.3">
      <c r="A87" s="27">
        <v>37894</v>
      </c>
      <c r="B87" s="85">
        <v>27898.39</v>
      </c>
      <c r="C87" s="86">
        <v>14855.426635178163</v>
      </c>
      <c r="D87" s="28">
        <f t="shared" si="2"/>
        <v>1.03824002793792</v>
      </c>
      <c r="E87" s="29">
        <f t="shared" si="2"/>
        <v>5.0828376150321521E-2</v>
      </c>
      <c r="F87" s="30">
        <f t="shared" si="3"/>
        <v>0.15305776620547995</v>
      </c>
      <c r="G87" s="40">
        <f t="shared" si="3"/>
        <v>9.9650805665465469E-3</v>
      </c>
    </row>
    <row r="88" spans="1:7" x14ac:dyDescent="0.3">
      <c r="A88" s="27">
        <v>37925</v>
      </c>
      <c r="B88" s="85">
        <v>27233.5</v>
      </c>
      <c r="C88" s="86">
        <v>15695.861998151775</v>
      </c>
      <c r="D88" s="28">
        <f t="shared" si="2"/>
        <v>0.94422511561762457</v>
      </c>
      <c r="E88" s="29">
        <f t="shared" si="2"/>
        <v>2.6760166041994968E-2</v>
      </c>
      <c r="F88" s="30">
        <f t="shared" si="3"/>
        <v>0.14221881522850377</v>
      </c>
      <c r="G88" s="40">
        <f t="shared" si="3"/>
        <v>5.2956476323602342E-3</v>
      </c>
    </row>
    <row r="89" spans="1:7" x14ac:dyDescent="0.3">
      <c r="A89" s="27">
        <v>37955</v>
      </c>
      <c r="B89" s="85">
        <v>26981.83</v>
      </c>
      <c r="C89" s="86">
        <v>15833.966526337423</v>
      </c>
      <c r="D89" s="28">
        <f t="shared" si="2"/>
        <v>0.87209491113356075</v>
      </c>
      <c r="E89" s="29">
        <f t="shared" si="2"/>
        <v>-2.3400590239514702E-2</v>
      </c>
      <c r="F89" s="30">
        <f t="shared" si="3"/>
        <v>0.1336149704636107</v>
      </c>
      <c r="G89" s="40">
        <f t="shared" si="3"/>
        <v>-4.724550381353998E-3</v>
      </c>
    </row>
    <row r="90" spans="1:7" x14ac:dyDescent="0.3">
      <c r="A90" s="27">
        <v>37986</v>
      </c>
      <c r="B90" s="85">
        <v>28350.02</v>
      </c>
      <c r="C90" s="86">
        <v>16664.339254543604</v>
      </c>
      <c r="D90" s="28">
        <f t="shared" si="2"/>
        <v>0.82455690972407691</v>
      </c>
      <c r="E90" s="29">
        <f t="shared" si="2"/>
        <v>-2.8185459967304774E-2</v>
      </c>
      <c r="F90" s="30">
        <f t="shared" si="3"/>
        <v>0.12779842252680229</v>
      </c>
      <c r="G90" s="40">
        <f t="shared" si="3"/>
        <v>-5.7017420482170511E-3</v>
      </c>
    </row>
    <row r="91" spans="1:7" x14ac:dyDescent="0.3">
      <c r="A91" s="27">
        <v>38017</v>
      </c>
      <c r="B91" s="85">
        <v>28527.84</v>
      </c>
      <c r="C91" s="86">
        <v>16970.222815484154</v>
      </c>
      <c r="D91" s="28">
        <f t="shared" si="2"/>
        <v>0.84950274237257362</v>
      </c>
      <c r="E91" s="29">
        <f t="shared" si="2"/>
        <v>-5.0067822328489123E-2</v>
      </c>
      <c r="F91" s="30">
        <f t="shared" si="3"/>
        <v>0.13086560659200241</v>
      </c>
      <c r="G91" s="40">
        <f t="shared" si="3"/>
        <v>-1.0220351373242953E-2</v>
      </c>
    </row>
    <row r="92" spans="1:7" x14ac:dyDescent="0.3">
      <c r="A92" s="27">
        <v>38046</v>
      </c>
      <c r="B92" s="85">
        <v>29959.83</v>
      </c>
      <c r="C92" s="86">
        <v>17206.078652839118</v>
      </c>
      <c r="D92" s="28">
        <f t="shared" si="2"/>
        <v>0.92527067042983391</v>
      </c>
      <c r="E92" s="29">
        <f t="shared" si="2"/>
        <v>-5.9735313832840285E-3</v>
      </c>
      <c r="F92" s="30">
        <f t="shared" si="3"/>
        <v>0.13998295800263927</v>
      </c>
      <c r="G92" s="40">
        <f t="shared" si="3"/>
        <v>-1.19757119720032E-3</v>
      </c>
    </row>
    <row r="93" spans="1:7" x14ac:dyDescent="0.3">
      <c r="A93" s="27">
        <v>38077</v>
      </c>
      <c r="B93" s="85">
        <v>29516.47</v>
      </c>
      <c r="C93" s="86">
        <v>16946.503747818067</v>
      </c>
      <c r="D93" s="28">
        <f t="shared" si="2"/>
        <v>0.83344069023135048</v>
      </c>
      <c r="E93" s="29">
        <f t="shared" si="2"/>
        <v>-5.8629599420490904E-2</v>
      </c>
      <c r="F93" s="30">
        <f t="shared" si="3"/>
        <v>0.12889454149654389</v>
      </c>
      <c r="G93" s="40">
        <f t="shared" si="3"/>
        <v>-1.2011003542688137E-2</v>
      </c>
    </row>
    <row r="94" spans="1:7" x14ac:dyDescent="0.3">
      <c r="A94" s="27">
        <v>38107</v>
      </c>
      <c r="B94" s="85">
        <v>27011.08</v>
      </c>
      <c r="C94" s="86">
        <v>16680.460006160811</v>
      </c>
      <c r="D94" s="28">
        <f t="shared" si="2"/>
        <v>0.57537865024434609</v>
      </c>
      <c r="E94" s="29">
        <f t="shared" si="2"/>
        <v>-0.10795613664193757</v>
      </c>
      <c r="F94" s="30">
        <f t="shared" si="3"/>
        <v>9.5158532411780961E-2</v>
      </c>
      <c r="G94" s="40">
        <f t="shared" si="3"/>
        <v>-2.2588955847841818E-2</v>
      </c>
    </row>
    <row r="95" spans="1:7" x14ac:dyDescent="0.3">
      <c r="A95" s="27">
        <v>38138</v>
      </c>
      <c r="B95" s="85">
        <v>26382.51</v>
      </c>
      <c r="C95" s="86">
        <v>16909.333607146538</v>
      </c>
      <c r="D95" s="28">
        <f t="shared" si="2"/>
        <v>0.60039393364031934</v>
      </c>
      <c r="E95" s="29">
        <f t="shared" si="2"/>
        <v>-7.3842865980540309E-2</v>
      </c>
      <c r="F95" s="30">
        <f t="shared" si="3"/>
        <v>9.8614632973687222E-2</v>
      </c>
      <c r="G95" s="40">
        <f t="shared" si="3"/>
        <v>-1.5225180424511153E-2</v>
      </c>
    </row>
    <row r="96" spans="1:7" x14ac:dyDescent="0.3">
      <c r="A96" s="27">
        <v>38168</v>
      </c>
      <c r="B96" s="85">
        <v>25763.11</v>
      </c>
      <c r="C96" s="86">
        <v>17238.217476126927</v>
      </c>
      <c r="D96" s="28">
        <f t="shared" si="2"/>
        <v>0.40118564284412866</v>
      </c>
      <c r="E96" s="29">
        <f t="shared" si="2"/>
        <v>-0.10547320410490249</v>
      </c>
      <c r="F96" s="30">
        <f t="shared" si="3"/>
        <v>6.9791482368654734E-2</v>
      </c>
      <c r="G96" s="40">
        <f t="shared" si="3"/>
        <v>-2.2045451584272846E-2</v>
      </c>
    </row>
    <row r="97" spans="1:7" x14ac:dyDescent="0.3">
      <c r="A97" s="27">
        <v>38199</v>
      </c>
      <c r="B97" s="85">
        <v>24079.46</v>
      </c>
      <c r="C97" s="86">
        <v>16667.625012835008</v>
      </c>
      <c r="D97" s="28">
        <f t="shared" si="2"/>
        <v>0.38107992777845312</v>
      </c>
      <c r="E97" s="29">
        <f t="shared" si="2"/>
        <v>-0.10720610720610675</v>
      </c>
      <c r="F97" s="30">
        <f t="shared" si="3"/>
        <v>6.6703604651261683E-2</v>
      </c>
      <c r="G97" s="40">
        <f t="shared" si="3"/>
        <v>-2.2424649885560144E-2</v>
      </c>
    </row>
    <row r="98" spans="1:7" x14ac:dyDescent="0.3">
      <c r="A98" s="27">
        <v>38230</v>
      </c>
      <c r="B98" s="85">
        <v>23335.99</v>
      </c>
      <c r="C98" s="86">
        <v>16735.085737755431</v>
      </c>
      <c r="D98" s="28">
        <f t="shared" si="2"/>
        <v>0.35778325613274808</v>
      </c>
      <c r="E98" s="29">
        <f t="shared" si="2"/>
        <v>-9.9138288405307889E-2</v>
      </c>
      <c r="F98" s="30">
        <f t="shared" si="3"/>
        <v>6.3080347636796263E-2</v>
      </c>
      <c r="G98" s="40">
        <f t="shared" si="3"/>
        <v>-2.0664210851706777E-2</v>
      </c>
    </row>
    <row r="99" spans="1:7" x14ac:dyDescent="0.3">
      <c r="A99" s="27">
        <v>38260</v>
      </c>
      <c r="B99" s="85">
        <v>24209.13</v>
      </c>
      <c r="C99" s="86">
        <v>16916.315843515775</v>
      </c>
      <c r="D99" s="28">
        <f t="shared" ref="D99:E114" si="4">(B99-B39)/B39</f>
        <v>0.39262268865797206</v>
      </c>
      <c r="E99" s="29">
        <f t="shared" si="4"/>
        <v>-6.3713706033791256E-2</v>
      </c>
      <c r="F99" s="30">
        <f t="shared" ref="F99:G114" si="5">POWER(B99/B39,12/60)-1</f>
        <v>6.8480728025879678E-2</v>
      </c>
      <c r="G99" s="40">
        <f t="shared" si="5"/>
        <v>-1.3080492866206828E-2</v>
      </c>
    </row>
    <row r="100" spans="1:7" x14ac:dyDescent="0.3">
      <c r="A100" s="27">
        <v>38291</v>
      </c>
      <c r="B100" s="85">
        <v>26253.73</v>
      </c>
      <c r="C100" s="86">
        <v>17174.761269124156</v>
      </c>
      <c r="D100" s="28">
        <f t="shared" si="4"/>
        <v>0.64125202548611671</v>
      </c>
      <c r="E100" s="29">
        <f t="shared" si="4"/>
        <v>-0.10598415769613075</v>
      </c>
      <c r="F100" s="30">
        <f t="shared" si="5"/>
        <v>0.10416774157892306</v>
      </c>
      <c r="G100" s="40">
        <f t="shared" si="5"/>
        <v>-2.2157198621704066E-2</v>
      </c>
    </row>
    <row r="101" spans="1:7" x14ac:dyDescent="0.3">
      <c r="A101" s="27">
        <v>38321</v>
      </c>
      <c r="B101" s="85">
        <v>29246.49</v>
      </c>
      <c r="C101" s="86">
        <v>17869.699147756455</v>
      </c>
      <c r="D101" s="28">
        <f t="shared" si="4"/>
        <v>0.73128581009925464</v>
      </c>
      <c r="E101" s="29">
        <f t="shared" si="4"/>
        <v>-8.8340833014661821E-2</v>
      </c>
      <c r="F101" s="30">
        <f t="shared" si="5"/>
        <v>0.1160245646530047</v>
      </c>
      <c r="G101" s="40">
        <f t="shared" si="5"/>
        <v>-1.8327781275367716E-2</v>
      </c>
    </row>
    <row r="102" spans="1:7" x14ac:dyDescent="0.3">
      <c r="A102" s="27">
        <v>38352</v>
      </c>
      <c r="B102" s="85">
        <v>30495.35</v>
      </c>
      <c r="C102" s="86">
        <v>18477.76979155972</v>
      </c>
      <c r="D102" s="28">
        <f t="shared" si="4"/>
        <v>0.67750426316078982</v>
      </c>
      <c r="E102" s="29">
        <f t="shared" si="4"/>
        <v>-0.10975066785396211</v>
      </c>
      <c r="F102" s="30">
        <f t="shared" si="5"/>
        <v>0.10900301413231528</v>
      </c>
      <c r="G102" s="40">
        <f t="shared" si="5"/>
        <v>-2.2982525674032472E-2</v>
      </c>
    </row>
    <row r="103" spans="1:7" x14ac:dyDescent="0.3">
      <c r="A103" s="27">
        <v>38383</v>
      </c>
      <c r="B103" s="85">
        <v>28874.61</v>
      </c>
      <c r="C103" s="86">
        <v>18027.312865797321</v>
      </c>
      <c r="D103" s="28">
        <f t="shared" si="4"/>
        <v>0.59277523941596888</v>
      </c>
      <c r="E103" s="29">
        <f t="shared" si="4"/>
        <v>-8.550712559379893E-2</v>
      </c>
      <c r="F103" s="30">
        <f t="shared" si="5"/>
        <v>9.7566641892237183E-2</v>
      </c>
      <c r="G103" s="40">
        <f t="shared" si="5"/>
        <v>-1.7718272862852325E-2</v>
      </c>
    </row>
    <row r="104" spans="1:7" x14ac:dyDescent="0.3">
      <c r="A104" s="27">
        <v>38411</v>
      </c>
      <c r="B104" s="85">
        <v>29168.22</v>
      </c>
      <c r="C104" s="86">
        <v>18406.715268508073</v>
      </c>
      <c r="D104" s="28">
        <f t="shared" si="4"/>
        <v>0.59834621075127414</v>
      </c>
      <c r="E104" s="29">
        <f t="shared" si="4"/>
        <v>-4.824528802760767E-2</v>
      </c>
      <c r="F104" s="30">
        <f t="shared" si="5"/>
        <v>9.8333350902651828E-2</v>
      </c>
      <c r="G104" s="40">
        <f t="shared" si="5"/>
        <v>-9.8408454237900456E-3</v>
      </c>
    </row>
    <row r="105" spans="1:7" x14ac:dyDescent="0.3">
      <c r="A105" s="27">
        <v>38442</v>
      </c>
      <c r="B105" s="85">
        <v>28023.040000000001</v>
      </c>
      <c r="C105" s="86">
        <v>18080.809117979272</v>
      </c>
      <c r="D105" s="28">
        <f t="shared" si="4"/>
        <v>0.46728933304221132</v>
      </c>
      <c r="E105" s="29">
        <f t="shared" si="4"/>
        <v>-0.14840697179556583</v>
      </c>
      <c r="F105" s="30">
        <f t="shared" si="5"/>
        <v>7.9700126014716322E-2</v>
      </c>
      <c r="G105" s="40">
        <f t="shared" si="5"/>
        <v>-3.1618644059152268E-2</v>
      </c>
    </row>
    <row r="106" spans="1:7" x14ac:dyDescent="0.3">
      <c r="A106" s="27">
        <v>38472</v>
      </c>
      <c r="B106" s="85">
        <v>25943.29</v>
      </c>
      <c r="C106" s="86">
        <v>17737.858096313801</v>
      </c>
      <c r="D106" s="28">
        <f t="shared" si="4"/>
        <v>0.44157739911071414</v>
      </c>
      <c r="E106" s="29">
        <f t="shared" si="4"/>
        <v>-0.13864525940515038</v>
      </c>
      <c r="F106" s="30">
        <f t="shared" si="5"/>
        <v>7.5889311420828331E-2</v>
      </c>
      <c r="G106" s="40">
        <f t="shared" si="5"/>
        <v>-2.940866535576514E-2</v>
      </c>
    </row>
    <row r="107" spans="1:7" x14ac:dyDescent="0.3">
      <c r="A107" s="27">
        <v>38503</v>
      </c>
      <c r="B107" s="85">
        <v>28104.86</v>
      </c>
      <c r="C107" s="86">
        <v>18302.289762809334</v>
      </c>
      <c r="D107" s="28">
        <f t="shared" si="4"/>
        <v>0.68199913819931535</v>
      </c>
      <c r="E107" s="29">
        <f t="shared" si="4"/>
        <v>-9.2618611280797958E-2</v>
      </c>
      <c r="F107" s="30">
        <f t="shared" si="5"/>
        <v>0.10959669319532717</v>
      </c>
      <c r="G107" s="40">
        <f t="shared" si="5"/>
        <v>-1.9250775392169017E-2</v>
      </c>
    </row>
    <row r="108" spans="1:7" x14ac:dyDescent="0.3">
      <c r="A108" s="27">
        <v>38533</v>
      </c>
      <c r="B108" s="85">
        <v>29722.05</v>
      </c>
      <c r="C108" s="86">
        <v>18328.26778930076</v>
      </c>
      <c r="D108" s="28">
        <f t="shared" si="4"/>
        <v>0.8096541923605225</v>
      </c>
      <c r="E108" s="29">
        <f t="shared" si="4"/>
        <v>-0.11319386137925183</v>
      </c>
      <c r="F108" s="30">
        <f t="shared" si="5"/>
        <v>0.1259500347443594</v>
      </c>
      <c r="G108" s="40">
        <f t="shared" si="5"/>
        <v>-2.3739454472421317E-2</v>
      </c>
    </row>
    <row r="109" spans="1:7" x14ac:dyDescent="0.3">
      <c r="A109" s="27">
        <v>38564</v>
      </c>
      <c r="B109" s="85">
        <v>30938.12</v>
      </c>
      <c r="C109" s="86">
        <v>19009.85727487423</v>
      </c>
      <c r="D109" s="28">
        <f t="shared" si="4"/>
        <v>0.91493199226305599</v>
      </c>
      <c r="E109" s="29">
        <f t="shared" si="4"/>
        <v>-6.5606452133887508E-2</v>
      </c>
      <c r="F109" s="30">
        <f t="shared" si="5"/>
        <v>0.13875598092731978</v>
      </c>
      <c r="G109" s="40">
        <f t="shared" si="5"/>
        <v>-1.3479836610685858E-2</v>
      </c>
    </row>
    <row r="110" spans="1:7" x14ac:dyDescent="0.3">
      <c r="A110" s="27">
        <v>38595</v>
      </c>
      <c r="B110" s="85">
        <v>30923.35</v>
      </c>
      <c r="C110" s="86">
        <v>18836.430845055973</v>
      </c>
      <c r="D110" s="28">
        <f t="shared" si="4"/>
        <v>0.77316141876537814</v>
      </c>
      <c r="E110" s="29">
        <f t="shared" si="4"/>
        <v>-0.12827701562893493</v>
      </c>
      <c r="F110" s="30">
        <f t="shared" si="5"/>
        <v>0.12137186266497912</v>
      </c>
      <c r="G110" s="40">
        <f t="shared" si="5"/>
        <v>-2.7083207409111298E-2</v>
      </c>
    </row>
    <row r="111" spans="1:7" x14ac:dyDescent="0.3">
      <c r="A111" s="27">
        <v>38625</v>
      </c>
      <c r="B111" s="85">
        <v>31999.41</v>
      </c>
      <c r="C111" s="86">
        <v>18988.910565766517</v>
      </c>
      <c r="D111" s="28">
        <f t="shared" si="4"/>
        <v>0.97812462909479359</v>
      </c>
      <c r="E111" s="29">
        <f t="shared" si="4"/>
        <v>-7.2240923479805083E-2</v>
      </c>
      <c r="F111" s="30">
        <f t="shared" si="5"/>
        <v>0.14617446825973346</v>
      </c>
      <c r="G111" s="40">
        <f t="shared" si="5"/>
        <v>-1.4884749572141254E-2</v>
      </c>
    </row>
    <row r="112" spans="1:7" x14ac:dyDescent="0.3">
      <c r="A112" s="27">
        <v>38656</v>
      </c>
      <c r="B112" s="85">
        <v>31424.01</v>
      </c>
      <c r="C112" s="86">
        <v>18672.348290378901</v>
      </c>
      <c r="D112" s="28">
        <f t="shared" si="4"/>
        <v>0.95282436704435913</v>
      </c>
      <c r="E112" s="29">
        <f t="shared" si="4"/>
        <v>-8.3832938687087563E-2</v>
      </c>
      <c r="F112" s="30">
        <f t="shared" si="5"/>
        <v>0.14322743252300074</v>
      </c>
      <c r="G112" s="40">
        <f t="shared" si="5"/>
        <v>-1.7358877988579824E-2</v>
      </c>
    </row>
    <row r="113" spans="1:7" x14ac:dyDescent="0.3">
      <c r="A113" s="27">
        <v>38686</v>
      </c>
      <c r="B113" s="85">
        <v>34325.800000000003</v>
      </c>
      <c r="C113" s="86">
        <v>19378.580963137912</v>
      </c>
      <c r="D113" s="28">
        <f t="shared" si="4"/>
        <v>1.1085006376031039</v>
      </c>
      <c r="E113" s="29">
        <f t="shared" si="4"/>
        <v>3.2191728377506355E-2</v>
      </c>
      <c r="F113" s="30">
        <f t="shared" si="5"/>
        <v>0.16089982929935087</v>
      </c>
      <c r="G113" s="40">
        <f t="shared" si="5"/>
        <v>6.3570071671847916E-3</v>
      </c>
    </row>
    <row r="114" spans="1:7" x14ac:dyDescent="0.3">
      <c r="A114" s="27">
        <v>38717</v>
      </c>
      <c r="B114" s="85">
        <v>34129.67</v>
      </c>
      <c r="C114" s="86">
        <v>19385.357839613938</v>
      </c>
      <c r="D114" s="28">
        <f t="shared" si="4"/>
        <v>0.79307842968311648</v>
      </c>
      <c r="E114" s="29">
        <f t="shared" si="4"/>
        <v>2.7523035643338287E-2</v>
      </c>
      <c r="F114" s="30">
        <f t="shared" si="5"/>
        <v>0.12387977854838761</v>
      </c>
      <c r="G114" s="40">
        <f t="shared" si="5"/>
        <v>5.4449876039124323E-3</v>
      </c>
    </row>
    <row r="115" spans="1:7" x14ac:dyDescent="0.3">
      <c r="A115" s="27">
        <v>38748</v>
      </c>
      <c r="B115" s="85">
        <v>36565.94</v>
      </c>
      <c r="C115" s="86">
        <v>19898.654892699469</v>
      </c>
      <c r="D115" s="28">
        <f t="shared" ref="D115:E130" si="6">(B115-B55)/B55</f>
        <v>0.78934387843833675</v>
      </c>
      <c r="E115" s="29">
        <f t="shared" si="6"/>
        <v>1.8596094714987927E-2</v>
      </c>
      <c r="F115" s="30">
        <f t="shared" ref="F115:G130" si="7">POWER(B115/B55,12/60)-1</f>
        <v>0.12341123376811547</v>
      </c>
      <c r="G115" s="40">
        <f t="shared" si="7"/>
        <v>3.6918584802856369E-3</v>
      </c>
    </row>
    <row r="116" spans="1:7" x14ac:dyDescent="0.3">
      <c r="A116" s="27">
        <v>38776</v>
      </c>
      <c r="B116" s="85">
        <v>35949.49</v>
      </c>
      <c r="C116" s="86">
        <v>19952.664544614447</v>
      </c>
      <c r="D116" s="28">
        <f t="shared" si="6"/>
        <v>0.84083820518033048</v>
      </c>
      <c r="E116" s="29">
        <f t="shared" si="6"/>
        <v>0.12382885696439713</v>
      </c>
      <c r="F116" s="30">
        <f t="shared" si="7"/>
        <v>0.129804041220418</v>
      </c>
      <c r="G116" s="40">
        <f t="shared" si="7"/>
        <v>2.3623000729281252E-2</v>
      </c>
    </row>
    <row r="117" spans="1:7" x14ac:dyDescent="0.3">
      <c r="A117" s="27">
        <v>38807</v>
      </c>
      <c r="B117" s="85">
        <v>36982.129999999997</v>
      </c>
      <c r="C117" s="86">
        <v>20201.047335455398</v>
      </c>
      <c r="D117" s="28">
        <f t="shared" si="6"/>
        <v>0.78782262224342858</v>
      </c>
      <c r="E117" s="29">
        <f t="shared" si="6"/>
        <v>0.21477703545451166</v>
      </c>
      <c r="F117" s="30">
        <f t="shared" si="7"/>
        <v>0.12322014945003645</v>
      </c>
      <c r="G117" s="40">
        <f t="shared" si="7"/>
        <v>3.9679102246175546E-2</v>
      </c>
    </row>
    <row r="118" spans="1:7" x14ac:dyDescent="0.3">
      <c r="A118" s="27">
        <v>38837</v>
      </c>
      <c r="B118" s="85">
        <v>38492.39</v>
      </c>
      <c r="C118" s="86">
        <v>20472.225074442973</v>
      </c>
      <c r="D118" s="28">
        <f t="shared" si="6"/>
        <v>0.89771371494944663</v>
      </c>
      <c r="E118" s="29">
        <f t="shared" si="6"/>
        <v>0.1423177627922696</v>
      </c>
      <c r="F118" s="30">
        <f t="shared" si="7"/>
        <v>0.13670073093064783</v>
      </c>
      <c r="G118" s="40">
        <f t="shared" si="7"/>
        <v>2.6969122462128459E-2</v>
      </c>
    </row>
    <row r="119" spans="1:7" x14ac:dyDescent="0.3">
      <c r="A119" s="27">
        <v>38868</v>
      </c>
      <c r="B119" s="85">
        <v>35512.33</v>
      </c>
      <c r="C119" s="86">
        <v>19883.047540815292</v>
      </c>
      <c r="D119" s="28">
        <f t="shared" si="6"/>
        <v>0.73227751499119298</v>
      </c>
      <c r="E119" s="29">
        <f t="shared" si="6"/>
        <v>0.10205510247056192</v>
      </c>
      <c r="F119" s="30">
        <f t="shared" si="7"/>
        <v>0.11615239028552149</v>
      </c>
      <c r="G119" s="40">
        <f t="shared" si="7"/>
        <v>1.9625438138973328E-2</v>
      </c>
    </row>
    <row r="120" spans="1:7" x14ac:dyDescent="0.3">
      <c r="A120" s="27">
        <v>38898</v>
      </c>
      <c r="B120" s="85">
        <v>35183.870000000003</v>
      </c>
      <c r="C120" s="86">
        <v>19909.949686826174</v>
      </c>
      <c r="D120" s="28">
        <f t="shared" si="6"/>
        <v>0.73672462516196713</v>
      </c>
      <c r="E120" s="29">
        <f t="shared" si="6"/>
        <v>0.13107821176909751</v>
      </c>
      <c r="F120" s="30">
        <f t="shared" si="7"/>
        <v>0.11672488093521194</v>
      </c>
      <c r="G120" s="40">
        <f t="shared" si="7"/>
        <v>2.4940200077019581E-2</v>
      </c>
    </row>
    <row r="121" spans="1:7" x14ac:dyDescent="0.3">
      <c r="A121" s="27">
        <v>38929</v>
      </c>
      <c r="B121" s="85">
        <v>32603.16</v>
      </c>
      <c r="C121" s="86">
        <v>20032.857582914068</v>
      </c>
      <c r="D121" s="28">
        <f t="shared" si="6"/>
        <v>0.70615527438702108</v>
      </c>
      <c r="E121" s="29">
        <f t="shared" si="6"/>
        <v>0.14937788669997112</v>
      </c>
      <c r="F121" s="30">
        <f t="shared" si="7"/>
        <v>0.11276564915796961</v>
      </c>
      <c r="G121" s="40">
        <f t="shared" si="7"/>
        <v>2.8235437465231383E-2</v>
      </c>
    </row>
    <row r="122" spans="1:7" x14ac:dyDescent="0.3">
      <c r="A122" s="27">
        <v>38960</v>
      </c>
      <c r="B122" s="85">
        <v>32519.86</v>
      </c>
      <c r="C122" s="86">
        <v>20509.395215114502</v>
      </c>
      <c r="D122" s="28">
        <f t="shared" si="6"/>
        <v>0.6943577955122251</v>
      </c>
      <c r="E122" s="29">
        <f t="shared" si="6"/>
        <v>0.25530109729885936</v>
      </c>
      <c r="F122" s="30">
        <f t="shared" si="7"/>
        <v>0.11122249648170279</v>
      </c>
      <c r="G122" s="40">
        <f t="shared" si="7"/>
        <v>4.6524937859421245E-2</v>
      </c>
    </row>
    <row r="123" spans="1:7" x14ac:dyDescent="0.3">
      <c r="A123" s="27">
        <v>38990</v>
      </c>
      <c r="B123" s="85">
        <v>33134.25</v>
      </c>
      <c r="C123" s="86">
        <v>21037.99158024439</v>
      </c>
      <c r="D123" s="28">
        <f t="shared" si="6"/>
        <v>0.95374067109725058</v>
      </c>
      <c r="E123" s="29">
        <f t="shared" si="6"/>
        <v>0.40076844717609267</v>
      </c>
      <c r="F123" s="30">
        <f t="shared" si="7"/>
        <v>0.14333469740472027</v>
      </c>
      <c r="G123" s="40">
        <f t="shared" si="7"/>
        <v>6.9727769820815189E-2</v>
      </c>
    </row>
    <row r="124" spans="1:7" x14ac:dyDescent="0.3">
      <c r="A124" s="27">
        <v>39021</v>
      </c>
      <c r="B124" s="85">
        <v>35180.92</v>
      </c>
      <c r="C124" s="86">
        <v>21723.482903788903</v>
      </c>
      <c r="D124" s="28">
        <f t="shared" si="6"/>
        <v>0.86775692400477389</v>
      </c>
      <c r="E124" s="29">
        <f t="shared" si="6"/>
        <v>0.41934683143474305</v>
      </c>
      <c r="F124" s="30">
        <f t="shared" si="7"/>
        <v>0.13308912410102924</v>
      </c>
      <c r="G124" s="40">
        <f t="shared" si="7"/>
        <v>7.2550393417455172E-2</v>
      </c>
    </row>
    <row r="125" spans="1:7" x14ac:dyDescent="0.3">
      <c r="A125" s="27">
        <v>39051</v>
      </c>
      <c r="B125" s="85">
        <v>35694.58</v>
      </c>
      <c r="C125" s="86">
        <v>22136.667008933167</v>
      </c>
      <c r="D125" s="28">
        <f t="shared" si="6"/>
        <v>0.90852550701235657</v>
      </c>
      <c r="E125" s="29">
        <f t="shared" si="6"/>
        <v>0.34330060065299167</v>
      </c>
      <c r="F125" s="30">
        <f t="shared" si="7"/>
        <v>0.13799300804612846</v>
      </c>
      <c r="G125" s="40">
        <f t="shared" si="7"/>
        <v>6.0802761899662938E-2</v>
      </c>
    </row>
    <row r="126" spans="1:7" x14ac:dyDescent="0.3">
      <c r="A126" s="27">
        <v>39082</v>
      </c>
      <c r="B126" s="85">
        <v>37801.800000000003</v>
      </c>
      <c r="C126" s="86">
        <v>22447.17116747101</v>
      </c>
      <c r="D126" s="28">
        <f t="shared" si="6"/>
        <v>0.92280361937829281</v>
      </c>
      <c r="E126" s="29">
        <f t="shared" si="6"/>
        <v>0.35031316013786445</v>
      </c>
      <c r="F126" s="30">
        <f t="shared" si="7"/>
        <v>0.13969065221572241</v>
      </c>
      <c r="G126" s="40">
        <f t="shared" si="7"/>
        <v>6.1908018200055093E-2</v>
      </c>
    </row>
    <row r="127" spans="1:7" x14ac:dyDescent="0.3">
      <c r="A127" s="27">
        <v>39113</v>
      </c>
      <c r="B127" s="85">
        <v>39156.11</v>
      </c>
      <c r="C127" s="86">
        <v>22786.631070951858</v>
      </c>
      <c r="D127" s="28">
        <f t="shared" si="6"/>
        <v>0.93754555490513436</v>
      </c>
      <c r="E127" s="29">
        <f t="shared" si="6"/>
        <v>0.39103644968188783</v>
      </c>
      <c r="F127" s="30">
        <f t="shared" si="7"/>
        <v>0.14143289529687642</v>
      </c>
      <c r="G127" s="40">
        <f t="shared" si="7"/>
        <v>6.8237210737367882E-2</v>
      </c>
    </row>
    <row r="128" spans="1:7" x14ac:dyDescent="0.3">
      <c r="A128" s="27">
        <v>39141</v>
      </c>
      <c r="B128" s="85">
        <v>38124.94</v>
      </c>
      <c r="C128" s="86">
        <v>22340.897422733357</v>
      </c>
      <c r="D128" s="28">
        <f t="shared" si="6"/>
        <v>1.0641604335691217</v>
      </c>
      <c r="E128" s="29">
        <f t="shared" si="6"/>
        <v>0.39063908116503365</v>
      </c>
      <c r="F128" s="30">
        <f t="shared" si="7"/>
        <v>0.15597566016529529</v>
      </c>
      <c r="G128" s="40">
        <f t="shared" si="7"/>
        <v>6.8176172459279982E-2</v>
      </c>
    </row>
    <row r="129" spans="1:7" x14ac:dyDescent="0.3">
      <c r="A129" s="27">
        <v>39172</v>
      </c>
      <c r="B129" s="85">
        <v>39199.230000000003</v>
      </c>
      <c r="C129" s="86">
        <v>22590.820412773399</v>
      </c>
      <c r="D129" s="28">
        <f t="shared" si="6"/>
        <v>1.0466515183633149</v>
      </c>
      <c r="E129" s="29">
        <f t="shared" si="6"/>
        <v>0.35522936005864092</v>
      </c>
      <c r="F129" s="30">
        <f t="shared" si="7"/>
        <v>0.15400789606033838</v>
      </c>
      <c r="G129" s="40">
        <f t="shared" si="7"/>
        <v>6.2680130339886952E-2</v>
      </c>
    </row>
    <row r="130" spans="1:7" x14ac:dyDescent="0.3">
      <c r="A130" s="27">
        <v>39202</v>
      </c>
      <c r="B130" s="85">
        <v>42060.85</v>
      </c>
      <c r="C130" s="86">
        <v>23591.436492453042</v>
      </c>
      <c r="D130" s="28">
        <f t="shared" si="6"/>
        <v>1.2683716322292096</v>
      </c>
      <c r="E130" s="29">
        <f t="shared" si="6"/>
        <v>0.50660327868852439</v>
      </c>
      <c r="F130" s="30">
        <f t="shared" si="7"/>
        <v>0.17799335734804433</v>
      </c>
      <c r="G130" s="40">
        <f t="shared" si="7"/>
        <v>8.5424903570491928E-2</v>
      </c>
    </row>
    <row r="131" spans="1:7" x14ac:dyDescent="0.3">
      <c r="A131" s="27">
        <v>39233</v>
      </c>
      <c r="B131" s="85">
        <v>45219.91</v>
      </c>
      <c r="C131" s="86">
        <v>24414.724304343381</v>
      </c>
      <c r="D131" s="28">
        <f t="shared" ref="D131:E146" si="8">(B131-B71)/B71</f>
        <v>1.289979773999512</v>
      </c>
      <c r="E131" s="29">
        <f t="shared" si="8"/>
        <v>0.57074720730361928</v>
      </c>
      <c r="F131" s="30">
        <f t="shared" ref="F131:G146" si="9">POWER(B131/B71,12/60)-1</f>
        <v>0.18022912934961099</v>
      </c>
      <c r="G131" s="40">
        <f t="shared" si="9"/>
        <v>9.4513844299252803E-2</v>
      </c>
    </row>
    <row r="132" spans="1:7" x14ac:dyDescent="0.3">
      <c r="A132" s="27">
        <v>39263</v>
      </c>
      <c r="B132" s="85">
        <v>46109.88</v>
      </c>
      <c r="C132" s="86">
        <v>24009.138515247989</v>
      </c>
      <c r="D132" s="28">
        <f t="shared" si="8"/>
        <v>1.1205599654160647</v>
      </c>
      <c r="E132" s="29">
        <f t="shared" si="8"/>
        <v>0.66312218160092162</v>
      </c>
      <c r="F132" s="30">
        <f t="shared" si="9"/>
        <v>0.16222472842556979</v>
      </c>
      <c r="G132" s="40">
        <f t="shared" si="9"/>
        <v>0.10709485170722077</v>
      </c>
    </row>
    <row r="133" spans="1:7" x14ac:dyDescent="0.3">
      <c r="A133" s="27">
        <v>39294</v>
      </c>
      <c r="B133" s="85">
        <v>42979.18</v>
      </c>
      <c r="C133" s="86">
        <v>23264.708902351387</v>
      </c>
      <c r="D133" s="28">
        <f t="shared" si="8"/>
        <v>0.98253326272711017</v>
      </c>
      <c r="E133" s="29">
        <f t="shared" si="8"/>
        <v>0.74780535970501549</v>
      </c>
      <c r="F133" s="30">
        <f t="shared" si="9"/>
        <v>0.14668490774949139</v>
      </c>
      <c r="G133" s="40">
        <f t="shared" si="9"/>
        <v>0.1181462544938936</v>
      </c>
    </row>
    <row r="134" spans="1:7" x14ac:dyDescent="0.3">
      <c r="A134" s="27">
        <v>39325</v>
      </c>
      <c r="B134" s="85">
        <v>39439.96</v>
      </c>
      <c r="C134" s="86">
        <v>23613.410001026816</v>
      </c>
      <c r="D134" s="28">
        <f t="shared" si="8"/>
        <v>0.79027359348310688</v>
      </c>
      <c r="E134" s="29">
        <f t="shared" si="8"/>
        <v>0.76241895682295413</v>
      </c>
      <c r="F134" s="30">
        <f t="shared" si="9"/>
        <v>0.12352795088809465</v>
      </c>
      <c r="G134" s="40">
        <f t="shared" si="9"/>
        <v>0.12000982158461637</v>
      </c>
    </row>
    <row r="135" spans="1:7" x14ac:dyDescent="0.3">
      <c r="A135" s="27">
        <v>39355</v>
      </c>
      <c r="B135" s="85">
        <v>41636.980000000003</v>
      </c>
      <c r="C135" s="86">
        <v>24496.560221788699</v>
      </c>
      <c r="D135" s="28">
        <f t="shared" si="8"/>
        <v>0.86004928326620478</v>
      </c>
      <c r="E135" s="29">
        <f t="shared" si="8"/>
        <v>1.0512794056954184</v>
      </c>
      <c r="F135" s="30">
        <f t="shared" si="9"/>
        <v>0.13215239666712941</v>
      </c>
      <c r="G135" s="40">
        <f t="shared" si="9"/>
        <v>0.15452931307121576</v>
      </c>
    </row>
    <row r="136" spans="1:7" x14ac:dyDescent="0.3">
      <c r="A136" s="27">
        <v>39386</v>
      </c>
      <c r="B136" s="85">
        <v>45280.76</v>
      </c>
      <c r="C136" s="86">
        <v>24886.230619160098</v>
      </c>
      <c r="D136" s="28">
        <f t="shared" si="8"/>
        <v>1.118751006015505</v>
      </c>
      <c r="E136" s="29">
        <f t="shared" si="8"/>
        <v>0.91532388711958934</v>
      </c>
      <c r="F136" s="30">
        <f t="shared" si="9"/>
        <v>0.16202637184590807</v>
      </c>
      <c r="G136" s="40">
        <f t="shared" si="9"/>
        <v>0.13880258687320279</v>
      </c>
    </row>
    <row r="137" spans="1:7" x14ac:dyDescent="0.3">
      <c r="A137" s="27">
        <v>39416</v>
      </c>
      <c r="B137" s="85">
        <v>42322.55</v>
      </c>
      <c r="C137" s="86">
        <v>23845.774720197165</v>
      </c>
      <c r="D137" s="28">
        <f t="shared" si="8"/>
        <v>0.94208288688461805</v>
      </c>
      <c r="E137" s="29">
        <f t="shared" si="8"/>
        <v>0.73323183246385837</v>
      </c>
      <c r="F137" s="30">
        <f t="shared" si="9"/>
        <v>0.14196699530339885</v>
      </c>
      <c r="G137" s="40">
        <f t="shared" si="9"/>
        <v>0.11627534161123476</v>
      </c>
    </row>
    <row r="138" spans="1:7" x14ac:dyDescent="0.3">
      <c r="A138" s="27">
        <v>39447</v>
      </c>
      <c r="B138" s="85">
        <v>42282.68</v>
      </c>
      <c r="C138" s="86">
        <v>23680.357326214209</v>
      </c>
      <c r="D138" s="28">
        <f t="shared" si="8"/>
        <v>0.88924405537975948</v>
      </c>
      <c r="E138" s="29">
        <f t="shared" si="8"/>
        <v>0.82862874450910995</v>
      </c>
      <c r="F138" s="30">
        <f t="shared" si="9"/>
        <v>0.13568427606662103</v>
      </c>
      <c r="G138" s="40">
        <f t="shared" si="9"/>
        <v>0.12830135175410939</v>
      </c>
    </row>
    <row r="139" spans="1:7" x14ac:dyDescent="0.3">
      <c r="A139" s="27">
        <v>39478</v>
      </c>
      <c r="B139" s="85">
        <v>42776.84</v>
      </c>
      <c r="C139" s="86">
        <v>22259.985624807494</v>
      </c>
      <c r="D139" s="28">
        <f t="shared" si="8"/>
        <v>0.87124138347359192</v>
      </c>
      <c r="E139" s="29">
        <f t="shared" si="8"/>
        <v>0.76518963636067483</v>
      </c>
      <c r="F139" s="30">
        <f t="shared" si="9"/>
        <v>0.13351158379981065</v>
      </c>
      <c r="G139" s="40">
        <f t="shared" si="9"/>
        <v>0.12036175138269423</v>
      </c>
    </row>
    <row r="140" spans="1:7" x14ac:dyDescent="0.3">
      <c r="A140" s="27">
        <v>39507</v>
      </c>
      <c r="B140" s="85">
        <v>44617.34</v>
      </c>
      <c r="C140" s="86">
        <v>21536.810760858418</v>
      </c>
      <c r="D140" s="28">
        <f t="shared" si="8"/>
        <v>0.85205814032646632</v>
      </c>
      <c r="E140" s="29">
        <f t="shared" si="8"/>
        <v>0.73386183465458577</v>
      </c>
      <c r="F140" s="30">
        <f t="shared" si="9"/>
        <v>0.13117793009497958</v>
      </c>
      <c r="G140" s="40">
        <f t="shared" si="9"/>
        <v>0.11635647947991012</v>
      </c>
    </row>
    <row r="141" spans="1:7" x14ac:dyDescent="0.3">
      <c r="A141" s="27">
        <v>39538</v>
      </c>
      <c r="B141" s="85">
        <v>44029.83</v>
      </c>
      <c r="C141" s="86">
        <v>21443.885409179606</v>
      </c>
      <c r="D141" s="28">
        <f t="shared" si="8"/>
        <v>0.990638132418863</v>
      </c>
      <c r="E141" s="29">
        <f t="shared" si="8"/>
        <v>0.70977354968644035</v>
      </c>
      <c r="F141" s="30">
        <f t="shared" si="9"/>
        <v>0.14762093959092204</v>
      </c>
      <c r="G141" s="40">
        <f t="shared" si="9"/>
        <v>0.11323722186988805</v>
      </c>
    </row>
    <row r="142" spans="1:7" x14ac:dyDescent="0.3">
      <c r="A142" s="27">
        <v>39568</v>
      </c>
      <c r="B142" s="85">
        <v>44321.08</v>
      </c>
      <c r="C142" s="86">
        <v>22488.243146113586</v>
      </c>
      <c r="D142" s="28">
        <f t="shared" si="8"/>
        <v>0.89630640004928919</v>
      </c>
      <c r="E142" s="29">
        <f t="shared" si="8"/>
        <v>0.65659155717927176</v>
      </c>
      <c r="F142" s="30">
        <f t="shared" si="9"/>
        <v>0.13653208899081148</v>
      </c>
      <c r="G142" s="40">
        <f t="shared" si="9"/>
        <v>0.10622403130595237</v>
      </c>
    </row>
    <row r="143" spans="1:7" x14ac:dyDescent="0.3">
      <c r="A143" s="27">
        <v>39599</v>
      </c>
      <c r="B143" s="85">
        <v>45147.839999999997</v>
      </c>
      <c r="C143" s="86">
        <v>22779.54615463602</v>
      </c>
      <c r="D143" s="28">
        <f t="shared" si="8"/>
        <v>0.70798976443367678</v>
      </c>
      <c r="E143" s="29">
        <f t="shared" si="8"/>
        <v>0.59407064639438933</v>
      </c>
      <c r="F143" s="30">
        <f t="shared" si="9"/>
        <v>0.11300483959297236</v>
      </c>
      <c r="G143" s="40">
        <f t="shared" si="9"/>
        <v>9.7745114427226776E-2</v>
      </c>
    </row>
    <row r="144" spans="1:7" x14ac:dyDescent="0.3">
      <c r="A144" s="27">
        <v>39629</v>
      </c>
      <c r="B144" s="85">
        <v>46589.279999999999</v>
      </c>
      <c r="C144" s="86">
        <v>20859.123113256002</v>
      </c>
      <c r="D144" s="28">
        <f t="shared" si="8"/>
        <v>0.80473048902792899</v>
      </c>
      <c r="E144" s="29">
        <f t="shared" si="8"/>
        <v>0.44129040497204636</v>
      </c>
      <c r="F144" s="30">
        <f t="shared" si="9"/>
        <v>0.12533667034559937</v>
      </c>
      <c r="G144" s="40">
        <f t="shared" si="9"/>
        <v>7.5846469667334215E-2</v>
      </c>
    </row>
    <row r="145" spans="1:7" x14ac:dyDescent="0.3">
      <c r="A145" s="27">
        <v>39660</v>
      </c>
      <c r="B145" s="85">
        <v>45032.34</v>
      </c>
      <c r="C145" s="86">
        <v>20683.745764452226</v>
      </c>
      <c r="D145" s="28">
        <f t="shared" si="8"/>
        <v>0.64912851218105405</v>
      </c>
      <c r="E145" s="29">
        <f t="shared" si="8"/>
        <v>0.40441181596982584</v>
      </c>
      <c r="F145" s="30">
        <f t="shared" si="9"/>
        <v>0.10522550910787132</v>
      </c>
      <c r="G145" s="40">
        <f t="shared" si="9"/>
        <v>7.0283659591704239E-2</v>
      </c>
    </row>
    <row r="146" spans="1:7" x14ac:dyDescent="0.3">
      <c r="A146" s="27">
        <v>39691</v>
      </c>
      <c r="B146" s="85">
        <v>43434.94</v>
      </c>
      <c r="C146" s="86">
        <v>20982.955128863352</v>
      </c>
      <c r="D146" s="28">
        <f t="shared" si="8"/>
        <v>0.51650049787790886</v>
      </c>
      <c r="E146" s="29">
        <f t="shared" si="8"/>
        <v>0.39747657799357183</v>
      </c>
      <c r="F146" s="30">
        <f t="shared" si="9"/>
        <v>8.6847251527196745E-2</v>
      </c>
      <c r="G146" s="40">
        <f t="shared" si="9"/>
        <v>6.9224514804650861E-2</v>
      </c>
    </row>
    <row r="147" spans="1:7" x14ac:dyDescent="0.3">
      <c r="A147" s="27">
        <v>39721</v>
      </c>
      <c r="B147" s="85">
        <v>43226.7</v>
      </c>
      <c r="C147" s="86">
        <v>19113.255981106908</v>
      </c>
      <c r="D147" s="28">
        <f t="shared" ref="D147:E162" si="10">(B147-B87)/B87</f>
        <v>0.54943349777531958</v>
      </c>
      <c r="E147" s="29">
        <f t="shared" si="10"/>
        <v>0.28661777614962997</v>
      </c>
      <c r="F147" s="30">
        <f t="shared" ref="F147:G162" si="11">POWER(B147/B87,12/60)-1</f>
        <v>9.1527264652597085E-2</v>
      </c>
      <c r="G147" s="40">
        <f t="shared" si="11"/>
        <v>5.1695242867990654E-2</v>
      </c>
    </row>
    <row r="148" spans="1:7" x14ac:dyDescent="0.3">
      <c r="A148" s="27">
        <v>39752</v>
      </c>
      <c r="B148" s="85">
        <v>44043.72</v>
      </c>
      <c r="C148" s="86">
        <v>15903.172810350152</v>
      </c>
      <c r="D148" s="28">
        <f t="shared" si="10"/>
        <v>0.61726256265261537</v>
      </c>
      <c r="E148" s="29">
        <f t="shared" si="10"/>
        <v>1.3207991521764668E-2</v>
      </c>
      <c r="F148" s="30">
        <f t="shared" si="11"/>
        <v>0.10092087510058967</v>
      </c>
      <c r="G148" s="40">
        <f t="shared" si="11"/>
        <v>2.6277518078499096E-3</v>
      </c>
    </row>
    <row r="149" spans="1:7" x14ac:dyDescent="0.3">
      <c r="A149" s="27">
        <v>39782</v>
      </c>
      <c r="B149" s="85">
        <v>43489.29</v>
      </c>
      <c r="C149" s="86">
        <v>14762.09056371292</v>
      </c>
      <c r="D149" s="28">
        <f t="shared" si="10"/>
        <v>0.61179912555968208</v>
      </c>
      <c r="E149" s="29">
        <f t="shared" si="10"/>
        <v>-6.7694722029480001E-2</v>
      </c>
      <c r="F149" s="30">
        <f t="shared" si="11"/>
        <v>0.10017604166489669</v>
      </c>
      <c r="G149" s="40">
        <f t="shared" si="11"/>
        <v>-1.3921184797735298E-2</v>
      </c>
    </row>
    <row r="150" spans="1:7" x14ac:dyDescent="0.3">
      <c r="A150" s="27">
        <v>39813</v>
      </c>
      <c r="B150" s="85">
        <v>44537.88</v>
      </c>
      <c r="C150" s="86">
        <v>14919.190882020754</v>
      </c>
      <c r="D150" s="28">
        <f t="shared" si="10"/>
        <v>0.57099994991185177</v>
      </c>
      <c r="E150" s="29">
        <f t="shared" si="10"/>
        <v>-0.10472352643967134</v>
      </c>
      <c r="F150" s="30">
        <f t="shared" si="11"/>
        <v>9.4549064795536486E-2</v>
      </c>
      <c r="G150" s="40">
        <f t="shared" si="11"/>
        <v>-2.1881587285008663E-2</v>
      </c>
    </row>
    <row r="151" spans="1:7" x14ac:dyDescent="0.3">
      <c r="A151" s="27">
        <v>39844</v>
      </c>
      <c r="B151" s="85">
        <v>42949.34</v>
      </c>
      <c r="C151" s="86">
        <v>13661.66957593183</v>
      </c>
      <c r="D151" s="28">
        <f t="shared" si="10"/>
        <v>0.50552372699790793</v>
      </c>
      <c r="E151" s="29">
        <f t="shared" si="10"/>
        <v>-0.19496227453970127</v>
      </c>
      <c r="F151" s="30">
        <f t="shared" si="11"/>
        <v>8.5269307428815555E-2</v>
      </c>
      <c r="G151" s="40">
        <f t="shared" si="11"/>
        <v>-4.2446062333339585E-2</v>
      </c>
    </row>
    <row r="152" spans="1:7" x14ac:dyDescent="0.3">
      <c r="A152" s="27">
        <v>39872</v>
      </c>
      <c r="B152" s="85">
        <v>43238.81</v>
      </c>
      <c r="C152" s="86">
        <v>12207.002772358566</v>
      </c>
      <c r="D152" s="28">
        <f t="shared" si="10"/>
        <v>0.44322614647679892</v>
      </c>
      <c r="E152" s="29">
        <f t="shared" si="10"/>
        <v>-0.29054126633645666</v>
      </c>
      <c r="F152" s="30">
        <f t="shared" si="11"/>
        <v>7.6135300114673399E-2</v>
      </c>
      <c r="G152" s="40">
        <f t="shared" si="11"/>
        <v>-6.6347148637602271E-2</v>
      </c>
    </row>
    <row r="153" spans="1:7" x14ac:dyDescent="0.3">
      <c r="A153" s="27">
        <v>39903</v>
      </c>
      <c r="B153" s="85">
        <v>43159.95</v>
      </c>
      <c r="C153" s="86">
        <v>13276.311736317906</v>
      </c>
      <c r="D153" s="28">
        <f t="shared" si="10"/>
        <v>0.46223278054591199</v>
      </c>
      <c r="E153" s="29">
        <f t="shared" si="10"/>
        <v>-0.2165751748039895</v>
      </c>
      <c r="F153" s="30">
        <f t="shared" si="11"/>
        <v>7.8954928498684573E-2</v>
      </c>
      <c r="G153" s="40">
        <f t="shared" si="11"/>
        <v>-4.7643685083733289E-2</v>
      </c>
    </row>
    <row r="154" spans="1:7" x14ac:dyDescent="0.3">
      <c r="A154" s="27">
        <v>39933</v>
      </c>
      <c r="B154" s="85">
        <v>44237.48</v>
      </c>
      <c r="C154" s="86">
        <v>14546.976075572451</v>
      </c>
      <c r="D154" s="28">
        <f t="shared" si="10"/>
        <v>0.63775309983902906</v>
      </c>
      <c r="E154" s="29">
        <f t="shared" si="10"/>
        <v>-0.12790318311367746</v>
      </c>
      <c r="F154" s="30">
        <f t="shared" si="11"/>
        <v>0.10369655257350163</v>
      </c>
      <c r="G154" s="40">
        <f t="shared" si="11"/>
        <v>-2.6999775960175665E-2</v>
      </c>
    </row>
    <row r="155" spans="1:7" x14ac:dyDescent="0.3">
      <c r="A155" s="27">
        <v>39964</v>
      </c>
      <c r="B155" s="85">
        <v>43761.93</v>
      </c>
      <c r="C155" s="86">
        <v>15360.611972481787</v>
      </c>
      <c r="D155" s="28">
        <f t="shared" si="10"/>
        <v>0.65874778404329248</v>
      </c>
      <c r="E155" s="29">
        <f t="shared" si="10"/>
        <v>-9.1589749817828497E-2</v>
      </c>
      <c r="F155" s="30">
        <f t="shared" si="11"/>
        <v>0.10651185470592184</v>
      </c>
      <c r="G155" s="40">
        <f t="shared" si="11"/>
        <v>-1.9028465843659248E-2</v>
      </c>
    </row>
    <row r="156" spans="1:7" x14ac:dyDescent="0.3">
      <c r="A156" s="27">
        <v>39994</v>
      </c>
      <c r="B156" s="85">
        <v>42598.14</v>
      </c>
      <c r="C156" s="86">
        <v>15391.107916623898</v>
      </c>
      <c r="D156" s="28">
        <f t="shared" si="10"/>
        <v>0.6534548818058068</v>
      </c>
      <c r="E156" s="29">
        <f t="shared" si="10"/>
        <v>-0.10715200466991885</v>
      </c>
      <c r="F156" s="30">
        <f t="shared" si="11"/>
        <v>0.10580479740853632</v>
      </c>
      <c r="G156" s="40">
        <f t="shared" si="11"/>
        <v>-2.2412802128936482E-2</v>
      </c>
    </row>
    <row r="157" spans="1:7" x14ac:dyDescent="0.3">
      <c r="A157" s="27">
        <v>40025</v>
      </c>
      <c r="B157" s="85">
        <v>43470.68</v>
      </c>
      <c r="C157" s="86">
        <v>16555.190471300968</v>
      </c>
      <c r="D157" s="28">
        <f t="shared" si="10"/>
        <v>0.80530128167326021</v>
      </c>
      <c r="E157" s="29">
        <f t="shared" si="10"/>
        <v>-6.7456846099824387E-3</v>
      </c>
      <c r="F157" s="30">
        <f t="shared" si="11"/>
        <v>0.12540784470126098</v>
      </c>
      <c r="G157" s="40">
        <f t="shared" si="11"/>
        <v>-1.3527920667519844E-3</v>
      </c>
    </row>
    <row r="158" spans="1:7" x14ac:dyDescent="0.3">
      <c r="A158" s="27">
        <v>40056</v>
      </c>
      <c r="B158" s="85">
        <v>44280.02</v>
      </c>
      <c r="C158" s="86">
        <v>17152.890440496984</v>
      </c>
      <c r="D158" s="28">
        <f t="shared" si="10"/>
        <v>0.89749909903115288</v>
      </c>
      <c r="E158" s="29">
        <f t="shared" si="10"/>
        <v>2.4965793978512941E-2</v>
      </c>
      <c r="F158" s="30">
        <f t="shared" si="11"/>
        <v>0.13667501945417948</v>
      </c>
      <c r="G158" s="40">
        <f t="shared" si="11"/>
        <v>4.9440296413651996E-3</v>
      </c>
    </row>
    <row r="159" spans="1:7" x14ac:dyDescent="0.3">
      <c r="A159" s="27">
        <v>40086</v>
      </c>
      <c r="B159" s="85">
        <v>46985.67</v>
      </c>
      <c r="C159" s="86">
        <v>17792.997227641452</v>
      </c>
      <c r="D159" s="28">
        <f t="shared" si="10"/>
        <v>0.9408243914589246</v>
      </c>
      <c r="E159" s="29">
        <f t="shared" si="10"/>
        <v>5.1824604851045009E-2</v>
      </c>
      <c r="F159" s="30">
        <f t="shared" si="11"/>
        <v>0.14181895497885444</v>
      </c>
      <c r="G159" s="40">
        <f t="shared" si="11"/>
        <v>1.0156505710491093E-2</v>
      </c>
    </row>
    <row r="160" spans="1:7" x14ac:dyDescent="0.3">
      <c r="A160" s="27">
        <v>40117</v>
      </c>
      <c r="B160" s="85">
        <v>45232.31</v>
      </c>
      <c r="C160" s="86">
        <v>17462.470479515363</v>
      </c>
      <c r="D160" s="28">
        <f t="shared" si="10"/>
        <v>0.72289080446854592</v>
      </c>
      <c r="E160" s="29">
        <f t="shared" si="10"/>
        <v>1.6751860819657224E-2</v>
      </c>
      <c r="F160" s="30">
        <f t="shared" si="11"/>
        <v>0.11494013853724594</v>
      </c>
      <c r="G160" s="40">
        <f t="shared" si="11"/>
        <v>3.3281452113271826E-3</v>
      </c>
    </row>
    <row r="161" spans="1:7" x14ac:dyDescent="0.3">
      <c r="A161" s="27">
        <v>40147</v>
      </c>
      <c r="B161" s="85">
        <v>47432.58</v>
      </c>
      <c r="C161" s="86">
        <v>18509.908614847533</v>
      </c>
      <c r="D161" s="28">
        <f t="shared" si="10"/>
        <v>0.62182128522089319</v>
      </c>
      <c r="E161" s="29">
        <f t="shared" si="10"/>
        <v>3.5826538644969624E-2</v>
      </c>
      <c r="F161" s="30">
        <f t="shared" si="11"/>
        <v>0.1015408293045188</v>
      </c>
      <c r="G161" s="40">
        <f t="shared" si="11"/>
        <v>7.0647778410042328E-3</v>
      </c>
    </row>
    <row r="162" spans="1:7" x14ac:dyDescent="0.3">
      <c r="A162" s="27">
        <v>40178</v>
      </c>
      <c r="B162" s="85">
        <v>47977.55</v>
      </c>
      <c r="C162" s="86">
        <v>18867.440188931112</v>
      </c>
      <c r="D162" s="28">
        <f t="shared" si="10"/>
        <v>0.57327428607968112</v>
      </c>
      <c r="E162" s="29">
        <f t="shared" si="10"/>
        <v>2.1088605484704422E-2</v>
      </c>
      <c r="F162" s="30">
        <f t="shared" si="11"/>
        <v>9.486579710746379E-2</v>
      </c>
      <c r="G162" s="40">
        <f t="shared" si="11"/>
        <v>4.1825863922124729E-3</v>
      </c>
    </row>
    <row r="163" spans="1:7" x14ac:dyDescent="0.3">
      <c r="A163" s="27">
        <v>40209</v>
      </c>
      <c r="B163" s="85">
        <v>45442.33</v>
      </c>
      <c r="C163" s="86">
        <v>18188.725741862625</v>
      </c>
      <c r="D163" s="28">
        <f t="shared" ref="D163:E178" si="12">(B163-B103)/B103</f>
        <v>0.57378160259134237</v>
      </c>
      <c r="E163" s="29">
        <f t="shared" si="12"/>
        <v>8.9537956803061678E-3</v>
      </c>
      <c r="F163" s="30">
        <f t="shared" ref="F163:G178" si="13">POWER(B163/B103,12/60)-1</f>
        <v>9.4936397875885037E-2</v>
      </c>
      <c r="G163" s="40">
        <f t="shared" si="13"/>
        <v>1.7843797408310103E-3</v>
      </c>
    </row>
    <row r="164" spans="1:7" x14ac:dyDescent="0.3">
      <c r="A164" s="27">
        <v>40237</v>
      </c>
      <c r="B164" s="85">
        <v>47352.53</v>
      </c>
      <c r="C164" s="86">
        <v>18752.130608892094</v>
      </c>
      <c r="D164" s="28">
        <f t="shared" si="12"/>
        <v>0.62342885510325952</v>
      </c>
      <c r="E164" s="29">
        <f t="shared" si="12"/>
        <v>1.8765724103691102E-2</v>
      </c>
      <c r="F164" s="30">
        <f t="shared" si="13"/>
        <v>0.10175911503025947</v>
      </c>
      <c r="G164" s="40">
        <f t="shared" si="13"/>
        <v>3.7252857233656123E-3</v>
      </c>
    </row>
    <row r="165" spans="1:7" x14ac:dyDescent="0.3">
      <c r="A165" s="27">
        <v>40268</v>
      </c>
      <c r="B165" s="85">
        <v>51712.89</v>
      </c>
      <c r="C165" s="86">
        <v>19883.766300441534</v>
      </c>
      <c r="D165" s="28">
        <f t="shared" si="12"/>
        <v>0.84537045231352481</v>
      </c>
      <c r="E165" s="29">
        <f t="shared" si="12"/>
        <v>9.9716620572551123E-2</v>
      </c>
      <c r="F165" s="30">
        <f t="shared" si="13"/>
        <v>0.13035982235482169</v>
      </c>
      <c r="G165" s="40">
        <f t="shared" si="13"/>
        <v>1.9192355982815323E-2</v>
      </c>
    </row>
    <row r="166" spans="1:7" x14ac:dyDescent="0.3">
      <c r="A166" s="27">
        <v>40298</v>
      </c>
      <c r="B166" s="85">
        <v>53406</v>
      </c>
      <c r="C166" s="86">
        <v>20197.658897217385</v>
      </c>
      <c r="D166" s="28">
        <f t="shared" si="12"/>
        <v>1.058566974350593</v>
      </c>
      <c r="E166" s="29">
        <f t="shared" si="12"/>
        <v>0.13867518770007345</v>
      </c>
      <c r="F166" s="30">
        <f t="shared" si="13"/>
        <v>0.15534848772830889</v>
      </c>
      <c r="G166" s="40">
        <f t="shared" si="13"/>
        <v>2.6313334233071473E-2</v>
      </c>
    </row>
    <row r="167" spans="1:7" x14ac:dyDescent="0.3">
      <c r="A167" s="27">
        <v>40329</v>
      </c>
      <c r="B167" s="85">
        <v>48595.78</v>
      </c>
      <c r="C167" s="86">
        <v>18584.864975870223</v>
      </c>
      <c r="D167" s="28">
        <f t="shared" si="12"/>
        <v>0.72908813635791092</v>
      </c>
      <c r="E167" s="29">
        <f t="shared" si="12"/>
        <v>1.543933664710566E-2</v>
      </c>
      <c r="F167" s="30">
        <f t="shared" si="13"/>
        <v>0.11574108700125829</v>
      </c>
      <c r="G167" s="40">
        <f t="shared" si="13"/>
        <v>3.0689722485455206E-3</v>
      </c>
    </row>
    <row r="168" spans="1:7" x14ac:dyDescent="0.3">
      <c r="A168" s="27">
        <v>40359</v>
      </c>
      <c r="B168" s="85">
        <v>46925.120000000003</v>
      </c>
      <c r="C168" s="86">
        <v>17611.972481774319</v>
      </c>
      <c r="D168" s="28">
        <f t="shared" si="12"/>
        <v>0.57879823228882277</v>
      </c>
      <c r="E168" s="29">
        <f t="shared" si="12"/>
        <v>-3.9081451436702774E-2</v>
      </c>
      <c r="F168" s="30">
        <f t="shared" si="13"/>
        <v>9.563355942498597E-2</v>
      </c>
      <c r="G168" s="40">
        <f t="shared" si="13"/>
        <v>-7.9414250505327466E-3</v>
      </c>
    </row>
    <row r="169" spans="1:7" x14ac:dyDescent="0.3">
      <c r="A169" s="27">
        <v>40390</v>
      </c>
      <c r="B169" s="85">
        <v>48125.83</v>
      </c>
      <c r="C169" s="86">
        <v>18845.877400143763</v>
      </c>
      <c r="D169" s="28">
        <f t="shared" si="12"/>
        <v>0.55555120996363072</v>
      </c>
      <c r="E169" s="29">
        <f t="shared" si="12"/>
        <v>-8.6260444967781371E-3</v>
      </c>
      <c r="F169" s="30">
        <f t="shared" si="13"/>
        <v>9.2387853801542574E-2</v>
      </c>
      <c r="G169" s="40">
        <f t="shared" si="13"/>
        <v>-1.7311925870168166E-3</v>
      </c>
    </row>
    <row r="170" spans="1:7" x14ac:dyDescent="0.3">
      <c r="A170" s="27">
        <v>40421</v>
      </c>
      <c r="B170" s="85">
        <v>47924.38</v>
      </c>
      <c r="C170" s="86">
        <v>17995.174042509509</v>
      </c>
      <c r="D170" s="28">
        <f t="shared" si="12"/>
        <v>0.5497796972190917</v>
      </c>
      <c r="E170" s="29">
        <f t="shared" si="12"/>
        <v>-4.4661157385199136E-2</v>
      </c>
      <c r="F170" s="30">
        <f t="shared" si="13"/>
        <v>9.1576037622019379E-2</v>
      </c>
      <c r="G170" s="40">
        <f t="shared" si="13"/>
        <v>-9.0962153144508173E-3</v>
      </c>
    </row>
    <row r="171" spans="1:7" x14ac:dyDescent="0.3">
      <c r="A171" s="27">
        <v>40451</v>
      </c>
      <c r="B171" s="85">
        <v>51910.5</v>
      </c>
      <c r="C171" s="86">
        <v>19601.088407434039</v>
      </c>
      <c r="D171" s="28">
        <f t="shared" si="12"/>
        <v>0.62223303492158133</v>
      </c>
      <c r="E171" s="29">
        <f t="shared" si="12"/>
        <v>3.2238702665289581E-2</v>
      </c>
      <c r="F171" s="30">
        <f t="shared" si="13"/>
        <v>0.10159675569516158</v>
      </c>
      <c r="G171" s="40">
        <f t="shared" si="13"/>
        <v>6.3661667141658995E-3</v>
      </c>
    </row>
    <row r="172" spans="1:7" x14ac:dyDescent="0.3">
      <c r="A172" s="27">
        <v>40482</v>
      </c>
      <c r="B172" s="85">
        <v>53683.65</v>
      </c>
      <c r="C172" s="86">
        <v>20346.955539583127</v>
      </c>
      <c r="D172" s="28">
        <f t="shared" si="12"/>
        <v>0.70836408211428159</v>
      </c>
      <c r="E172" s="29">
        <f t="shared" si="12"/>
        <v>8.9683805334066238E-2</v>
      </c>
      <c r="F172" s="30">
        <f t="shared" si="13"/>
        <v>0.11305361984701245</v>
      </c>
      <c r="G172" s="40">
        <f t="shared" si="13"/>
        <v>1.7325895339002528E-2</v>
      </c>
    </row>
    <row r="173" spans="1:7" x14ac:dyDescent="0.3">
      <c r="A173" s="27">
        <v>40512</v>
      </c>
      <c r="B173" s="85">
        <v>53324.18</v>
      </c>
      <c r="C173" s="86">
        <v>20349.522538248289</v>
      </c>
      <c r="D173" s="28">
        <f t="shared" si="12"/>
        <v>0.55347231528471286</v>
      </c>
      <c r="E173" s="29">
        <f t="shared" si="12"/>
        <v>5.0103853164342099E-2</v>
      </c>
      <c r="F173" s="30">
        <f t="shared" si="13"/>
        <v>9.2095716293869812E-2</v>
      </c>
      <c r="G173" s="40">
        <f t="shared" si="13"/>
        <v>9.8257724122781109E-3</v>
      </c>
    </row>
    <row r="174" spans="1:7" x14ac:dyDescent="0.3">
      <c r="A174" s="27">
        <v>40543</v>
      </c>
      <c r="B174" s="85">
        <v>57768.72</v>
      </c>
      <c r="C174" s="86">
        <v>21709.518431050426</v>
      </c>
      <c r="D174" s="28">
        <f t="shared" si="12"/>
        <v>0.69262462836587646</v>
      </c>
      <c r="E174" s="29">
        <f t="shared" si="12"/>
        <v>0.11989258133203354</v>
      </c>
      <c r="F174" s="30">
        <f t="shared" si="13"/>
        <v>0.11099506838694562</v>
      </c>
      <c r="G174" s="40">
        <f t="shared" si="13"/>
        <v>2.2904934231564811E-2</v>
      </c>
    </row>
    <row r="175" spans="1:7" x14ac:dyDescent="0.3">
      <c r="A175" s="27">
        <v>40574</v>
      </c>
      <c r="B175" s="85">
        <v>57158.17</v>
      </c>
      <c r="C175" s="86">
        <v>22224.047643495236</v>
      </c>
      <c r="D175" s="28">
        <f t="shared" si="12"/>
        <v>0.56315330605476011</v>
      </c>
      <c r="E175" s="29">
        <f t="shared" si="12"/>
        <v>0.11686180615398883</v>
      </c>
      <c r="F175" s="30">
        <f t="shared" si="13"/>
        <v>9.3453489063768824E-2</v>
      </c>
      <c r="G175" s="40">
        <f t="shared" si="13"/>
        <v>2.2350674576730345E-2</v>
      </c>
    </row>
    <row r="176" spans="1:7" x14ac:dyDescent="0.3">
      <c r="A176" s="27">
        <v>40602</v>
      </c>
      <c r="B176" s="85">
        <v>59117.71</v>
      </c>
      <c r="C176" s="86">
        <v>22985.419447581899</v>
      </c>
      <c r="D176" s="28">
        <f t="shared" si="12"/>
        <v>0.64446588811134742</v>
      </c>
      <c r="E176" s="29">
        <f t="shared" si="12"/>
        <v>0.1519974886655448</v>
      </c>
      <c r="F176" s="30">
        <f t="shared" si="13"/>
        <v>0.10459983452911858</v>
      </c>
      <c r="G176" s="40">
        <f t="shared" si="13"/>
        <v>2.8703710840165764E-2</v>
      </c>
    </row>
    <row r="177" spans="1:7" x14ac:dyDescent="0.3">
      <c r="A177" s="27">
        <v>40633</v>
      </c>
      <c r="B177" s="85">
        <v>58128.78</v>
      </c>
      <c r="C177" s="86">
        <v>22994.557962829869</v>
      </c>
      <c r="D177" s="28">
        <f t="shared" si="12"/>
        <v>0.57180724852787013</v>
      </c>
      <c r="E177" s="29">
        <f t="shared" si="12"/>
        <v>0.1382854354522256</v>
      </c>
      <c r="F177" s="30">
        <f t="shared" si="13"/>
        <v>9.4661534101630584E-2</v>
      </c>
      <c r="G177" s="40">
        <f t="shared" si="13"/>
        <v>2.624306613354932E-2</v>
      </c>
    </row>
    <row r="178" spans="1:7" x14ac:dyDescent="0.3">
      <c r="A178" s="27">
        <v>40663</v>
      </c>
      <c r="B178" s="85">
        <v>62734.01</v>
      </c>
      <c r="C178" s="86">
        <v>23675.531368723699</v>
      </c>
      <c r="D178" s="28">
        <f t="shared" si="12"/>
        <v>0.6297769507167521</v>
      </c>
      <c r="E178" s="29">
        <f t="shared" si="12"/>
        <v>0.15647084196429903</v>
      </c>
      <c r="F178" s="30">
        <f t="shared" si="13"/>
        <v>0.10261941244436668</v>
      </c>
      <c r="G178" s="40">
        <f t="shared" si="13"/>
        <v>2.950139036821553E-2</v>
      </c>
    </row>
    <row r="179" spans="1:7" x14ac:dyDescent="0.3">
      <c r="A179" s="27">
        <v>40694</v>
      </c>
      <c r="B179" s="85">
        <v>58726.63</v>
      </c>
      <c r="C179" s="86">
        <v>23407.536708080919</v>
      </c>
      <c r="D179" s="28">
        <f t="shared" ref="D179:E194" si="14">(B179-B119)/B119</f>
        <v>0.65369689907702466</v>
      </c>
      <c r="E179" s="29">
        <f t="shared" si="14"/>
        <v>0.17726101393816349</v>
      </c>
      <c r="F179" s="30">
        <f t="shared" ref="F179:G194" si="15">POWER(B179/B119,12/60)-1</f>
        <v>0.10583716698752843</v>
      </c>
      <c r="G179" s="40">
        <f t="shared" si="15"/>
        <v>3.3176578561548542E-2</v>
      </c>
    </row>
    <row r="180" spans="1:7" x14ac:dyDescent="0.3">
      <c r="A180" s="27">
        <v>40724</v>
      </c>
      <c r="B180" s="85">
        <v>57039.43</v>
      </c>
      <c r="C180" s="86">
        <v>23017.352910976493</v>
      </c>
      <c r="D180" s="28">
        <f t="shared" si="14"/>
        <v>0.62118124015351339</v>
      </c>
      <c r="E180" s="29">
        <f t="shared" si="14"/>
        <v>0.15607288180172529</v>
      </c>
      <c r="F180" s="30">
        <f t="shared" si="15"/>
        <v>0.10145387186933363</v>
      </c>
      <c r="G180" s="40">
        <f t="shared" si="15"/>
        <v>2.9430527025834818E-2</v>
      </c>
    </row>
    <row r="181" spans="1:7" x14ac:dyDescent="0.3">
      <c r="A181" s="27">
        <v>40755</v>
      </c>
      <c r="B181" s="85">
        <v>58946.98</v>
      </c>
      <c r="C181" s="86">
        <v>22549.337714344398</v>
      </c>
      <c r="D181" s="28">
        <f t="shared" si="14"/>
        <v>0.80801431517681122</v>
      </c>
      <c r="E181" s="29">
        <f t="shared" si="14"/>
        <v>0.12561763198359799</v>
      </c>
      <c r="F181" s="30">
        <f t="shared" si="15"/>
        <v>0.12574589746539155</v>
      </c>
      <c r="G181" s="40">
        <f t="shared" si="15"/>
        <v>2.3948649352338869E-2</v>
      </c>
    </row>
    <row r="182" spans="1:7" x14ac:dyDescent="0.3">
      <c r="A182" s="27">
        <v>40786</v>
      </c>
      <c r="B182" s="85">
        <v>55351.65</v>
      </c>
      <c r="C182" s="86">
        <v>21324.365951329717</v>
      </c>
      <c r="D182" s="28">
        <f t="shared" si="14"/>
        <v>0.70208758586291575</v>
      </c>
      <c r="E182" s="29">
        <f t="shared" si="14"/>
        <v>3.9736458714034535E-2</v>
      </c>
      <c r="F182" s="30">
        <f t="shared" si="15"/>
        <v>0.11223454780963205</v>
      </c>
      <c r="G182" s="40">
        <f t="shared" si="15"/>
        <v>7.8239032105640316E-3</v>
      </c>
    </row>
    <row r="183" spans="1:7" x14ac:dyDescent="0.3">
      <c r="A183" s="27">
        <v>40816</v>
      </c>
      <c r="B183" s="85">
        <v>51585.29</v>
      </c>
      <c r="C183" s="86">
        <v>19825.341410822475</v>
      </c>
      <c r="D183" s="28">
        <f t="shared" si="14"/>
        <v>0.55685702860333341</v>
      </c>
      <c r="E183" s="29">
        <f t="shared" si="14"/>
        <v>-5.7640966572144056E-2</v>
      </c>
      <c r="F183" s="30">
        <f t="shared" si="15"/>
        <v>9.2571194815618263E-2</v>
      </c>
      <c r="G183" s="40">
        <f t="shared" si="15"/>
        <v>-1.1803572267079954E-2</v>
      </c>
    </row>
    <row r="184" spans="1:7" x14ac:dyDescent="0.3">
      <c r="A184" s="27">
        <v>40847</v>
      </c>
      <c r="B184" s="85">
        <v>54058.48</v>
      </c>
      <c r="C184" s="86">
        <v>21992.093644111315</v>
      </c>
      <c r="D184" s="28">
        <f t="shared" si="14"/>
        <v>0.53658517173513387</v>
      </c>
      <c r="E184" s="29">
        <f t="shared" si="14"/>
        <v>1.2364994209817182E-2</v>
      </c>
      <c r="F184" s="30">
        <f t="shared" si="15"/>
        <v>8.9710981692899816E-2</v>
      </c>
      <c r="G184" s="40">
        <f t="shared" si="15"/>
        <v>2.4608573623434715E-3</v>
      </c>
    </row>
    <row r="185" spans="1:7" x14ac:dyDescent="0.3">
      <c r="A185" s="27">
        <v>40877</v>
      </c>
      <c r="B185" s="85">
        <v>53523.56</v>
      </c>
      <c r="C185" s="86">
        <v>21943.526029366476</v>
      </c>
      <c r="D185" s="28">
        <f t="shared" si="14"/>
        <v>0.49948703696751706</v>
      </c>
      <c r="E185" s="29">
        <f t="shared" si="14"/>
        <v>-8.7249349456605223E-3</v>
      </c>
      <c r="F185" s="30">
        <f t="shared" si="15"/>
        <v>8.4397588525760181E-2</v>
      </c>
      <c r="G185" s="40">
        <f t="shared" si="15"/>
        <v>-1.7511090250252881E-3</v>
      </c>
    </row>
    <row r="186" spans="1:7" x14ac:dyDescent="0.3">
      <c r="A186" s="27">
        <v>40908</v>
      </c>
      <c r="B186" s="85">
        <v>53609.22</v>
      </c>
      <c r="C186" s="86">
        <v>22167.984392648126</v>
      </c>
      <c r="D186" s="28">
        <f t="shared" si="14"/>
        <v>0.41816580162849382</v>
      </c>
      <c r="E186" s="29">
        <f t="shared" si="14"/>
        <v>-1.2437503716613644E-2</v>
      </c>
      <c r="F186" s="30">
        <f t="shared" si="15"/>
        <v>7.2371841455966868E-2</v>
      </c>
      <c r="G186" s="40">
        <f t="shared" si="15"/>
        <v>-2.4999692257774431E-3</v>
      </c>
    </row>
    <row r="187" spans="1:7" x14ac:dyDescent="0.3">
      <c r="A187" s="27">
        <v>40939</v>
      </c>
      <c r="B187" s="85">
        <v>54962.93</v>
      </c>
      <c r="C187" s="86">
        <v>23161.412876065315</v>
      </c>
      <c r="D187" s="28">
        <f t="shared" si="14"/>
        <v>0.40368718955994348</v>
      </c>
      <c r="E187" s="29">
        <f t="shared" si="14"/>
        <v>1.6447442535339241E-2</v>
      </c>
      <c r="F187" s="30">
        <f t="shared" si="15"/>
        <v>7.0173191150722847E-2</v>
      </c>
      <c r="G187" s="40">
        <f t="shared" si="15"/>
        <v>3.2680581773674167E-3</v>
      </c>
    </row>
    <row r="188" spans="1:7" x14ac:dyDescent="0.3">
      <c r="A188" s="27">
        <v>40968</v>
      </c>
      <c r="B188" s="85">
        <v>55459.75</v>
      </c>
      <c r="C188" s="86">
        <v>24162.953075264413</v>
      </c>
      <c r="D188" s="28">
        <f t="shared" si="14"/>
        <v>0.45468425655227251</v>
      </c>
      <c r="E188" s="29">
        <f t="shared" si="14"/>
        <v>8.1556958883710437E-2</v>
      </c>
      <c r="F188" s="30">
        <f t="shared" si="15"/>
        <v>7.7838637382817932E-2</v>
      </c>
      <c r="G188" s="40">
        <f t="shared" si="15"/>
        <v>1.5803907720685295E-2</v>
      </c>
    </row>
    <row r="189" spans="1:7" x14ac:dyDescent="0.3">
      <c r="A189" s="27">
        <v>40999</v>
      </c>
      <c r="B189" s="85">
        <v>55245.02</v>
      </c>
      <c r="C189" s="86">
        <v>24958.106581784592</v>
      </c>
      <c r="D189" s="28">
        <f t="shared" si="14"/>
        <v>0.4093394181467338</v>
      </c>
      <c r="E189" s="29">
        <f t="shared" si="14"/>
        <v>0.10478973874152317</v>
      </c>
      <c r="F189" s="30">
        <f t="shared" si="15"/>
        <v>7.1033659812905325E-2</v>
      </c>
      <c r="G189" s="40">
        <f t="shared" si="15"/>
        <v>2.0130955740872869E-2</v>
      </c>
    </row>
    <row r="190" spans="1:7" x14ac:dyDescent="0.3">
      <c r="A190" s="27">
        <v>41029</v>
      </c>
      <c r="B190" s="85">
        <v>55589.43</v>
      </c>
      <c r="C190" s="86">
        <v>24801.51966320979</v>
      </c>
      <c r="D190" s="28">
        <f t="shared" si="14"/>
        <v>0.32164304810768213</v>
      </c>
      <c r="E190" s="29">
        <f t="shared" si="14"/>
        <v>5.1293322945546664E-2</v>
      </c>
      <c r="F190" s="30">
        <f t="shared" si="15"/>
        <v>5.7359898205362914E-2</v>
      </c>
      <c r="G190" s="40">
        <f t="shared" si="15"/>
        <v>1.0054438058701543E-2</v>
      </c>
    </row>
    <row r="191" spans="1:7" x14ac:dyDescent="0.3">
      <c r="A191" s="27">
        <v>41060</v>
      </c>
      <c r="B191" s="85">
        <v>55106.19</v>
      </c>
      <c r="C191" s="86">
        <v>23310.914878324278</v>
      </c>
      <c r="D191" s="28">
        <f t="shared" si="14"/>
        <v>0.21862670668738612</v>
      </c>
      <c r="E191" s="29">
        <f t="shared" si="14"/>
        <v>-4.5210808537483056E-2</v>
      </c>
      <c r="F191" s="30">
        <f t="shared" si="15"/>
        <v>4.0337224471532762E-2</v>
      </c>
      <c r="G191" s="40">
        <f t="shared" si="15"/>
        <v>-9.2102642301696847E-3</v>
      </c>
    </row>
    <row r="192" spans="1:7" x14ac:dyDescent="0.3">
      <c r="A192" s="27">
        <v>41090</v>
      </c>
      <c r="B192" s="85">
        <v>53218.43</v>
      </c>
      <c r="C192" s="86">
        <v>24271.3830988808</v>
      </c>
      <c r="D192" s="28">
        <f t="shared" si="14"/>
        <v>0.15416544133274698</v>
      </c>
      <c r="E192" s="29">
        <f t="shared" si="14"/>
        <v>1.0922698599379664E-2</v>
      </c>
      <c r="F192" s="30">
        <f t="shared" si="15"/>
        <v>2.9090604747669113E-2</v>
      </c>
      <c r="G192" s="40">
        <f t="shared" si="15"/>
        <v>2.1750573685250796E-3</v>
      </c>
    </row>
    <row r="193" spans="1:7" x14ac:dyDescent="0.3">
      <c r="A193" s="27">
        <v>41121</v>
      </c>
      <c r="B193" s="85">
        <v>54795.45</v>
      </c>
      <c r="C193" s="86">
        <v>24608.481363589701</v>
      </c>
      <c r="D193" s="28">
        <f t="shared" si="14"/>
        <v>0.2749300940594957</v>
      </c>
      <c r="E193" s="29">
        <f t="shared" si="14"/>
        <v>5.7760123579388402E-2</v>
      </c>
      <c r="F193" s="30">
        <f t="shared" si="15"/>
        <v>4.9777534465441864E-2</v>
      </c>
      <c r="G193" s="40">
        <f t="shared" si="15"/>
        <v>1.1294017531853662E-2</v>
      </c>
    </row>
    <row r="194" spans="1:7" x14ac:dyDescent="0.3">
      <c r="A194" s="27">
        <v>41152</v>
      </c>
      <c r="B194" s="85">
        <v>55413.09</v>
      </c>
      <c r="C194" s="86">
        <v>25162.747715371203</v>
      </c>
      <c r="D194" s="28">
        <f t="shared" si="14"/>
        <v>0.4049986359012534</v>
      </c>
      <c r="E194" s="29">
        <f t="shared" si="14"/>
        <v>6.5612620721743051E-2</v>
      </c>
      <c r="F194" s="30">
        <f t="shared" si="15"/>
        <v>7.0373086187342615E-2</v>
      </c>
      <c r="G194" s="40">
        <f t="shared" si="15"/>
        <v>1.2791087898598841E-2</v>
      </c>
    </row>
    <row r="195" spans="1:7" x14ac:dyDescent="0.3">
      <c r="A195" s="27">
        <v>41182</v>
      </c>
      <c r="B195" s="85">
        <v>55394.77</v>
      </c>
      <c r="C195" s="86">
        <v>25813.01981722971</v>
      </c>
      <c r="D195" s="28">
        <f t="shared" ref="D195:E210" si="16">(B195-B135)/B135</f>
        <v>0.33042237933682972</v>
      </c>
      <c r="E195" s="29">
        <f t="shared" si="16"/>
        <v>5.3740589842898555E-2</v>
      </c>
      <c r="F195" s="30">
        <f t="shared" ref="F195:G210" si="17">POWER(B195/B135,12/60)-1</f>
        <v>5.8760933840635854E-2</v>
      </c>
      <c r="G195" s="40">
        <f t="shared" si="17"/>
        <v>1.0524254478894379E-2</v>
      </c>
    </row>
    <row r="196" spans="1:7" x14ac:dyDescent="0.3">
      <c r="A196" s="27">
        <v>41213</v>
      </c>
      <c r="B196" s="85">
        <v>54820.85</v>
      </c>
      <c r="C196" s="86">
        <v>25336.379505082674</v>
      </c>
      <c r="D196" s="28">
        <f t="shared" si="16"/>
        <v>0.21068749729465663</v>
      </c>
      <c r="E196" s="29">
        <f t="shared" si="16"/>
        <v>1.8088271093011671E-2</v>
      </c>
      <c r="F196" s="30">
        <f t="shared" si="17"/>
        <v>3.8978143254997821E-2</v>
      </c>
      <c r="G196" s="40">
        <f t="shared" si="17"/>
        <v>3.5917599009658296E-3</v>
      </c>
    </row>
    <row r="197" spans="1:7" x14ac:dyDescent="0.3">
      <c r="A197" s="27">
        <v>41243</v>
      </c>
      <c r="B197" s="85">
        <v>56531.97</v>
      </c>
      <c r="C197" s="86">
        <v>25483.314508676471</v>
      </c>
      <c r="D197" s="28">
        <f t="shared" si="16"/>
        <v>0.33574111200766488</v>
      </c>
      <c r="E197" s="29">
        <f t="shared" si="16"/>
        <v>6.8672115194157377E-2</v>
      </c>
      <c r="F197" s="30">
        <f t="shared" si="17"/>
        <v>5.9606121500809905E-2</v>
      </c>
      <c r="G197" s="40">
        <f t="shared" si="17"/>
        <v>1.3371988722668204E-2</v>
      </c>
    </row>
    <row r="198" spans="1:7" x14ac:dyDescent="0.3">
      <c r="A198" s="27">
        <v>41274</v>
      </c>
      <c r="B198" s="85">
        <v>57857.63</v>
      </c>
      <c r="C198" s="86">
        <v>25715.576547900208</v>
      </c>
      <c r="D198" s="28">
        <f t="shared" si="16"/>
        <v>0.36835295208345348</v>
      </c>
      <c r="E198" s="29">
        <f t="shared" si="16"/>
        <v>8.5945460773643234E-2</v>
      </c>
      <c r="F198" s="30">
        <f t="shared" si="17"/>
        <v>6.4730332700055904E-2</v>
      </c>
      <c r="G198" s="40">
        <f t="shared" si="17"/>
        <v>1.6626913787090469E-2</v>
      </c>
    </row>
    <row r="199" spans="1:7" x14ac:dyDescent="0.3">
      <c r="A199" s="27">
        <v>41305</v>
      </c>
      <c r="B199" s="85">
        <v>59383.839999999997</v>
      </c>
      <c r="C199" s="86">
        <v>27047.540815278786</v>
      </c>
      <c r="D199" s="28">
        <f t="shared" si="16"/>
        <v>0.38822409509444833</v>
      </c>
      <c r="E199" s="29">
        <f t="shared" si="16"/>
        <v>0.21507449605609055</v>
      </c>
      <c r="F199" s="30">
        <f t="shared" si="17"/>
        <v>6.7804915186560955E-2</v>
      </c>
      <c r="G199" s="40">
        <f t="shared" si="17"/>
        <v>3.9730014187226104E-2</v>
      </c>
    </row>
    <row r="200" spans="1:7" x14ac:dyDescent="0.3">
      <c r="A200" s="27">
        <v>41333</v>
      </c>
      <c r="B200" s="85">
        <v>58634.77</v>
      </c>
      <c r="C200" s="86">
        <v>27414.724304343377</v>
      </c>
      <c r="D200" s="28">
        <f t="shared" si="16"/>
        <v>0.31417000654902333</v>
      </c>
      <c r="E200" s="29">
        <f t="shared" si="16"/>
        <v>0.27292404658946245</v>
      </c>
      <c r="F200" s="30">
        <f t="shared" si="17"/>
        <v>5.6161446483325106E-2</v>
      </c>
      <c r="G200" s="40">
        <f t="shared" si="17"/>
        <v>4.9446970421350489E-2</v>
      </c>
    </row>
    <row r="201" spans="1:7" x14ac:dyDescent="0.3">
      <c r="A201" s="27">
        <v>41364</v>
      </c>
      <c r="B201" s="85">
        <v>59942.11</v>
      </c>
      <c r="C201" s="86">
        <v>28442.858609713538</v>
      </c>
      <c r="D201" s="28">
        <f t="shared" si="16"/>
        <v>0.36139771604841531</v>
      </c>
      <c r="E201" s="29">
        <f t="shared" si="16"/>
        <v>0.32638549717010901</v>
      </c>
      <c r="F201" s="30">
        <f t="shared" si="17"/>
        <v>6.364573630396575E-2</v>
      </c>
      <c r="G201" s="40">
        <f t="shared" si="17"/>
        <v>5.8117635863681461E-2</v>
      </c>
    </row>
    <row r="202" spans="1:7" x14ac:dyDescent="0.3">
      <c r="A202" s="27">
        <v>41394</v>
      </c>
      <c r="B202" s="85">
        <v>62293.9</v>
      </c>
      <c r="C202" s="86">
        <v>28990.86148475204</v>
      </c>
      <c r="D202" s="28">
        <f t="shared" si="16"/>
        <v>0.40551403530780383</v>
      </c>
      <c r="E202" s="29">
        <f t="shared" si="16"/>
        <v>0.28915635144945667</v>
      </c>
      <c r="F202" s="30">
        <f t="shared" si="17"/>
        <v>7.0451604231267284E-2</v>
      </c>
      <c r="G202" s="40">
        <f t="shared" si="17"/>
        <v>5.2109927482133056E-2</v>
      </c>
    </row>
    <row r="203" spans="1:7" x14ac:dyDescent="0.3">
      <c r="A203" s="27">
        <v>41425</v>
      </c>
      <c r="B203" s="85">
        <v>58917.440000000002</v>
      </c>
      <c r="C203" s="86">
        <v>29668.959852140892</v>
      </c>
      <c r="D203" s="28">
        <f t="shared" si="16"/>
        <v>0.3049891201882528</v>
      </c>
      <c r="E203" s="29">
        <f t="shared" si="16"/>
        <v>0.30243858462925349</v>
      </c>
      <c r="F203" s="30">
        <f t="shared" si="17"/>
        <v>5.4681621425635596E-2</v>
      </c>
      <c r="G203" s="40">
        <f t="shared" si="17"/>
        <v>5.4269034317147025E-2</v>
      </c>
    </row>
    <row r="204" spans="1:7" x14ac:dyDescent="0.3">
      <c r="A204" s="27">
        <v>41455</v>
      </c>
      <c r="B204" s="85">
        <v>56527.839999999997</v>
      </c>
      <c r="C204" s="86">
        <v>29270.56165930795</v>
      </c>
      <c r="D204" s="28">
        <f t="shared" si="16"/>
        <v>0.21332289316340577</v>
      </c>
      <c r="E204" s="29">
        <f t="shared" si="16"/>
        <v>0.40324986339940949</v>
      </c>
      <c r="F204" s="30">
        <f t="shared" si="17"/>
        <v>3.9430074527577297E-2</v>
      </c>
      <c r="G204" s="40">
        <f t="shared" si="17"/>
        <v>7.0106499216485041E-2</v>
      </c>
    </row>
    <row r="205" spans="1:7" x14ac:dyDescent="0.3">
      <c r="A205" s="27">
        <v>41486</v>
      </c>
      <c r="B205" s="85">
        <v>57510.86</v>
      </c>
      <c r="C205" s="86">
        <v>30760.036964780793</v>
      </c>
      <c r="D205" s="28">
        <f t="shared" si="16"/>
        <v>0.27710130097614305</v>
      </c>
      <c r="E205" s="29">
        <f t="shared" si="16"/>
        <v>0.48715988463008558</v>
      </c>
      <c r="F205" s="30">
        <f t="shared" si="17"/>
        <v>5.0134845535260597E-2</v>
      </c>
      <c r="G205" s="40">
        <f t="shared" si="17"/>
        <v>8.2608748829425815E-2</v>
      </c>
    </row>
    <row r="206" spans="1:7" x14ac:dyDescent="0.3">
      <c r="A206" s="27">
        <v>41517</v>
      </c>
      <c r="B206" s="85">
        <v>55237.34</v>
      </c>
      <c r="C206" s="86">
        <v>29869.185748023428</v>
      </c>
      <c r="D206" s="28">
        <f t="shared" si="16"/>
        <v>0.27172594229438313</v>
      </c>
      <c r="E206" s="29">
        <f t="shared" si="16"/>
        <v>0.42349757527415749</v>
      </c>
      <c r="F206" s="30">
        <f t="shared" si="17"/>
        <v>4.9249343458343198E-2</v>
      </c>
      <c r="G206" s="40">
        <f t="shared" si="17"/>
        <v>7.3176975070007089E-2</v>
      </c>
    </row>
    <row r="207" spans="1:7" x14ac:dyDescent="0.3">
      <c r="A207" s="27">
        <v>41547</v>
      </c>
      <c r="B207" s="85">
        <v>57038.84</v>
      </c>
      <c r="C207" s="86">
        <v>30805.832220967259</v>
      </c>
      <c r="D207" s="28">
        <f t="shared" si="16"/>
        <v>0.31952797692167112</v>
      </c>
      <c r="E207" s="29">
        <f t="shared" si="16"/>
        <v>0.61175219185146901</v>
      </c>
      <c r="F207" s="30">
        <f t="shared" si="17"/>
        <v>5.7021255419293482E-2</v>
      </c>
      <c r="G207" s="40">
        <f t="shared" si="17"/>
        <v>0.10016963442196669</v>
      </c>
    </row>
    <row r="208" spans="1:7" x14ac:dyDescent="0.3">
      <c r="A208" s="27">
        <v>41578</v>
      </c>
      <c r="B208" s="85">
        <v>58559.15</v>
      </c>
      <c r="C208" s="86">
        <v>32221.891364616509</v>
      </c>
      <c r="D208" s="28">
        <f t="shared" si="16"/>
        <v>0.32956866495382314</v>
      </c>
      <c r="E208" s="29">
        <f t="shared" si="16"/>
        <v>1.0261297383152221</v>
      </c>
      <c r="F208" s="30">
        <f t="shared" si="17"/>
        <v>5.8625020382809812E-2</v>
      </c>
      <c r="G208" s="40">
        <f t="shared" si="17"/>
        <v>0.1516843098052314</v>
      </c>
    </row>
    <row r="209" spans="1:7" x14ac:dyDescent="0.3">
      <c r="A209" s="27">
        <v>41608</v>
      </c>
      <c r="B209" s="85">
        <v>59899.28</v>
      </c>
      <c r="C209" s="86">
        <v>33203.819694013771</v>
      </c>
      <c r="D209" s="28">
        <f t="shared" si="16"/>
        <v>0.37733405167111256</v>
      </c>
      <c r="E209" s="29">
        <f t="shared" si="16"/>
        <v>1.2492627010183062</v>
      </c>
      <c r="F209" s="30">
        <f t="shared" si="17"/>
        <v>6.6124335984698357E-2</v>
      </c>
      <c r="G209" s="40">
        <f t="shared" si="17"/>
        <v>0.17600193492055149</v>
      </c>
    </row>
    <row r="210" spans="1:7" x14ac:dyDescent="0.3">
      <c r="A210" s="27">
        <v>41639</v>
      </c>
      <c r="B210" s="85">
        <v>59058.04</v>
      </c>
      <c r="C210" s="86">
        <v>34044.460416880604</v>
      </c>
      <c r="D210" s="28">
        <f t="shared" si="16"/>
        <v>0.32601821191309521</v>
      </c>
      <c r="E210" s="29">
        <f t="shared" si="16"/>
        <v>1.2819240457542425</v>
      </c>
      <c r="F210" s="30">
        <f t="shared" si="17"/>
        <v>5.8059029363284553E-2</v>
      </c>
      <c r="G210" s="40">
        <f t="shared" si="17"/>
        <v>0.17939759258652588</v>
      </c>
    </row>
    <row r="211" spans="1:7" x14ac:dyDescent="0.3">
      <c r="A211" s="27">
        <v>41670</v>
      </c>
      <c r="B211" s="85">
        <v>55941.81</v>
      </c>
      <c r="C211" s="86">
        <v>32867.337508984514</v>
      </c>
      <c r="D211" s="28">
        <f t="shared" ref="D211:E226" si="18">(B211-B151)/B151</f>
        <v>0.30250686040809943</v>
      </c>
      <c r="E211" s="29">
        <f t="shared" si="18"/>
        <v>1.4058067958902973</v>
      </c>
      <c r="F211" s="30">
        <f t="shared" ref="F211:G226" si="19">POWER(B211/B151,12/60)-1</f>
        <v>5.4280087357342133E-2</v>
      </c>
      <c r="G211" s="40">
        <f t="shared" si="19"/>
        <v>0.19193383872052827</v>
      </c>
    </row>
    <row r="212" spans="1:7" x14ac:dyDescent="0.3">
      <c r="A212" s="27">
        <v>41698</v>
      </c>
      <c r="B212" s="85">
        <v>60088.91</v>
      </c>
      <c r="C212" s="86">
        <v>34370.879967142442</v>
      </c>
      <c r="D212" s="28">
        <f t="shared" si="18"/>
        <v>0.38969851390452248</v>
      </c>
      <c r="E212" s="29">
        <f t="shared" si="18"/>
        <v>1.8156690555499482</v>
      </c>
      <c r="F212" s="30">
        <f t="shared" si="19"/>
        <v>6.8031639852372594E-2</v>
      </c>
      <c r="G212" s="40">
        <f t="shared" si="19"/>
        <v>0.23003174955861949</v>
      </c>
    </row>
    <row r="213" spans="1:7" x14ac:dyDescent="0.3">
      <c r="A213" s="27">
        <v>41729</v>
      </c>
      <c r="B213" s="85">
        <v>60761.78</v>
      </c>
      <c r="C213" s="86">
        <v>34659.718656946323</v>
      </c>
      <c r="D213" s="28">
        <f t="shared" si="18"/>
        <v>0.40782785892940104</v>
      </c>
      <c r="E213" s="29">
        <f t="shared" si="18"/>
        <v>1.6106436294451578</v>
      </c>
      <c r="F213" s="30">
        <f t="shared" si="19"/>
        <v>7.0803817978081884E-2</v>
      </c>
      <c r="G213" s="40">
        <f t="shared" si="19"/>
        <v>0.21157280991684302</v>
      </c>
    </row>
    <row r="214" spans="1:7" x14ac:dyDescent="0.3">
      <c r="A214" s="27">
        <v>41759</v>
      </c>
      <c r="B214" s="85">
        <v>61740.66</v>
      </c>
      <c r="C214" s="86">
        <v>34915.905123729353</v>
      </c>
      <c r="D214" s="28">
        <f t="shared" si="18"/>
        <v>0.39566403872915001</v>
      </c>
      <c r="E214" s="29">
        <f t="shared" si="18"/>
        <v>1.4002174020455553</v>
      </c>
      <c r="F214" s="30">
        <f t="shared" si="19"/>
        <v>6.8947012100660787E-2</v>
      </c>
      <c r="G214" s="40">
        <f t="shared" si="19"/>
        <v>0.19137948102208391</v>
      </c>
    </row>
    <row r="215" spans="1:7" x14ac:dyDescent="0.3">
      <c r="A215" s="27">
        <v>41790</v>
      </c>
      <c r="B215" s="85">
        <v>63508.79</v>
      </c>
      <c r="C215" s="86">
        <v>35735.599137488469</v>
      </c>
      <c r="D215" s="28">
        <f t="shared" si="18"/>
        <v>0.45123375500120766</v>
      </c>
      <c r="E215" s="29">
        <f t="shared" si="18"/>
        <v>1.3264437121065256</v>
      </c>
      <c r="F215" s="30">
        <f t="shared" si="19"/>
        <v>7.7326826306191698E-2</v>
      </c>
      <c r="G215" s="40">
        <f t="shared" si="19"/>
        <v>0.18396403428798558</v>
      </c>
    </row>
    <row r="216" spans="1:7" x14ac:dyDescent="0.3">
      <c r="A216" s="27">
        <v>41820</v>
      </c>
      <c r="B216" s="85">
        <v>64562.1</v>
      </c>
      <c r="C216" s="86">
        <v>36473.765273642079</v>
      </c>
      <c r="D216" s="28">
        <f t="shared" si="18"/>
        <v>0.51560842797361572</v>
      </c>
      <c r="E216" s="29">
        <f t="shared" si="18"/>
        <v>1.3697946548894542</v>
      </c>
      <c r="F216" s="30">
        <f t="shared" si="19"/>
        <v>8.6719355501280182E-2</v>
      </c>
      <c r="G216" s="40">
        <f t="shared" si="19"/>
        <v>0.18834390524430078</v>
      </c>
    </row>
    <row r="217" spans="1:7" x14ac:dyDescent="0.3">
      <c r="A217" s="27">
        <v>41851</v>
      </c>
      <c r="B217" s="85">
        <v>63500.52</v>
      </c>
      <c r="C217" s="86">
        <v>35970.736215217192</v>
      </c>
      <c r="D217" s="28">
        <f t="shared" si="18"/>
        <v>0.46076665927471105</v>
      </c>
      <c r="E217" s="29">
        <f t="shared" si="18"/>
        <v>1.1727769473612393</v>
      </c>
      <c r="F217" s="30">
        <f t="shared" si="19"/>
        <v>7.8738476835377824E-2</v>
      </c>
      <c r="G217" s="40">
        <f t="shared" si="19"/>
        <v>0.1678929288933253</v>
      </c>
    </row>
    <row r="218" spans="1:7" x14ac:dyDescent="0.3">
      <c r="A218" s="27">
        <v>41882</v>
      </c>
      <c r="B218" s="85">
        <v>66497.710000000006</v>
      </c>
      <c r="C218" s="86">
        <v>37409.795666906284</v>
      </c>
      <c r="D218" s="28">
        <f t="shared" si="18"/>
        <v>0.50175429008388006</v>
      </c>
      <c r="E218" s="29">
        <f t="shared" si="18"/>
        <v>1.1809616167420924</v>
      </c>
      <c r="F218" s="30">
        <f t="shared" si="19"/>
        <v>8.472531635755165E-2</v>
      </c>
      <c r="G218" s="40">
        <f t="shared" si="19"/>
        <v>0.16877147715544094</v>
      </c>
    </row>
    <row r="219" spans="1:7" x14ac:dyDescent="0.3">
      <c r="A219" s="27">
        <v>41912</v>
      </c>
      <c r="B219" s="85">
        <v>66695.320000000007</v>
      </c>
      <c r="C219" s="86">
        <v>36885.203819694041</v>
      </c>
      <c r="D219" s="28">
        <f t="shared" si="18"/>
        <v>0.41948215274997697</v>
      </c>
      <c r="E219" s="29">
        <f t="shared" si="18"/>
        <v>1.0730180164583409</v>
      </c>
      <c r="F219" s="30">
        <f t="shared" si="19"/>
        <v>7.2570844147600067E-2</v>
      </c>
      <c r="G219" s="40">
        <f t="shared" si="19"/>
        <v>0.15696605026889632</v>
      </c>
    </row>
    <row r="220" spans="1:7" x14ac:dyDescent="0.3">
      <c r="A220" s="27">
        <v>41943</v>
      </c>
      <c r="B220" s="85">
        <v>68814.36</v>
      </c>
      <c r="C220" s="86">
        <v>37786.117671218832</v>
      </c>
      <c r="D220" s="28">
        <f t="shared" si="18"/>
        <v>0.52135409400934873</v>
      </c>
      <c r="E220" s="29">
        <f t="shared" si="18"/>
        <v>1.163847189637025</v>
      </c>
      <c r="F220" s="30">
        <f t="shared" si="19"/>
        <v>8.7542058723921068E-2</v>
      </c>
      <c r="G220" s="40">
        <f t="shared" si="19"/>
        <v>0.16693137709581474</v>
      </c>
    </row>
    <row r="221" spans="1:7" x14ac:dyDescent="0.3">
      <c r="A221" s="27">
        <v>41973</v>
      </c>
      <c r="B221" s="85">
        <v>72060.55</v>
      </c>
      <c r="C221" s="86">
        <v>38802.341102782651</v>
      </c>
      <c r="D221" s="28">
        <f t="shared" si="18"/>
        <v>0.51922054419135544</v>
      </c>
      <c r="E221" s="29">
        <f t="shared" si="18"/>
        <v>1.0963010628619609</v>
      </c>
      <c r="F221" s="30">
        <f t="shared" si="19"/>
        <v>8.7236853265411307E-2</v>
      </c>
      <c r="G221" s="40">
        <f t="shared" si="19"/>
        <v>0.15955333925607884</v>
      </c>
    </row>
    <row r="222" spans="1:7" x14ac:dyDescent="0.3">
      <c r="A222" s="27">
        <v>42004</v>
      </c>
      <c r="B222" s="85">
        <v>72047.850000000006</v>
      </c>
      <c r="C222" s="86">
        <v>38704.589793613333</v>
      </c>
      <c r="D222" s="28">
        <f t="shared" si="18"/>
        <v>0.50169923224508128</v>
      </c>
      <c r="E222" s="29">
        <f t="shared" si="18"/>
        <v>1.0513959183673471</v>
      </c>
      <c r="F222" s="30">
        <f t="shared" si="19"/>
        <v>8.4717362525443152E-2</v>
      </c>
      <c r="G222" s="40">
        <f t="shared" si="19"/>
        <v>0.15454242822642916</v>
      </c>
    </row>
    <row r="223" spans="1:7" x14ac:dyDescent="0.3">
      <c r="A223" s="27">
        <v>42035</v>
      </c>
      <c r="B223" s="85">
        <v>72042.83</v>
      </c>
      <c r="C223" s="86">
        <v>37542.663517814995</v>
      </c>
      <c r="D223" s="28">
        <f t="shared" si="18"/>
        <v>0.58536831188013461</v>
      </c>
      <c r="E223" s="29">
        <f t="shared" si="18"/>
        <v>1.0640623235858644</v>
      </c>
      <c r="F223" s="30">
        <f t="shared" si="19"/>
        <v>9.6543928727322426E-2</v>
      </c>
      <c r="G223" s="40">
        <f t="shared" si="19"/>
        <v>0.15596467120270363</v>
      </c>
    </row>
    <row r="224" spans="1:7" x14ac:dyDescent="0.3">
      <c r="A224" s="27">
        <v>42063</v>
      </c>
      <c r="B224" s="85">
        <v>74198.2</v>
      </c>
      <c r="C224" s="86">
        <v>39700.37991580247</v>
      </c>
      <c r="D224" s="28">
        <f t="shared" si="18"/>
        <v>0.56693211534843013</v>
      </c>
      <c r="E224" s="29">
        <f t="shared" si="18"/>
        <v>1.1171130227184374</v>
      </c>
      <c r="F224" s="30">
        <f t="shared" si="19"/>
        <v>9.3981647434252968E-2</v>
      </c>
      <c r="G224" s="40">
        <f t="shared" si="19"/>
        <v>0.16184664627660239</v>
      </c>
    </row>
    <row r="225" spans="1:7" x14ac:dyDescent="0.3">
      <c r="A225" s="27">
        <v>42094</v>
      </c>
      <c r="B225" s="85">
        <v>77103.53</v>
      </c>
      <c r="C225" s="86">
        <v>39072.492042304162</v>
      </c>
      <c r="D225" s="28">
        <f t="shared" si="18"/>
        <v>0.49099247789090883</v>
      </c>
      <c r="E225" s="29">
        <f t="shared" si="18"/>
        <v>0.96504482359745547</v>
      </c>
      <c r="F225" s="30">
        <f t="shared" si="19"/>
        <v>8.3166177582287837E-2</v>
      </c>
      <c r="G225" s="40">
        <f t="shared" si="19"/>
        <v>0.14465469054357305</v>
      </c>
    </row>
    <row r="226" spans="1:7" x14ac:dyDescent="0.3">
      <c r="A226" s="27">
        <v>42124</v>
      </c>
      <c r="B226" s="85">
        <v>73852.02</v>
      </c>
      <c r="C226" s="86">
        <v>39447.376527364235</v>
      </c>
      <c r="D226" s="28">
        <f t="shared" si="18"/>
        <v>0.38284125379170886</v>
      </c>
      <c r="E226" s="29">
        <f t="shared" si="18"/>
        <v>0.95306677512010407</v>
      </c>
      <c r="F226" s="30">
        <f t="shared" si="19"/>
        <v>6.6975544756009864E-2</v>
      </c>
      <c r="G226" s="40">
        <f t="shared" si="19"/>
        <v>0.14325581334491133</v>
      </c>
    </row>
    <row r="227" spans="1:7" x14ac:dyDescent="0.3">
      <c r="A227" s="27">
        <v>42155</v>
      </c>
      <c r="B227" s="85">
        <v>73020.820000000007</v>
      </c>
      <c r="C227" s="86">
        <v>39954.615463599985</v>
      </c>
      <c r="D227" s="28">
        <f t="shared" ref="D227:E242" si="20">(B227-B167)/B167</f>
        <v>0.50261648233653233</v>
      </c>
      <c r="E227" s="29">
        <f t="shared" si="20"/>
        <v>1.1498469596349132</v>
      </c>
      <c r="F227" s="30">
        <f t="shared" ref="F227:G242" si="21">POWER(B227/B167,12/60)-1</f>
        <v>8.4849840997365478E-2</v>
      </c>
      <c r="G227" s="40">
        <f t="shared" si="21"/>
        <v>0.16541742971445239</v>
      </c>
    </row>
    <row r="228" spans="1:7" x14ac:dyDescent="0.3">
      <c r="A228" s="27">
        <v>42185</v>
      </c>
      <c r="B228" s="85">
        <v>70603.16</v>
      </c>
      <c r="C228" s="86">
        <v>39181.127425813764</v>
      </c>
      <c r="D228" s="28">
        <f t="shared" si="20"/>
        <v>0.50459199678125488</v>
      </c>
      <c r="E228" s="29">
        <f t="shared" si="20"/>
        <v>1.2246870682065965</v>
      </c>
      <c r="F228" s="30">
        <f t="shared" si="21"/>
        <v>8.5134945067234069E-2</v>
      </c>
      <c r="G228" s="40">
        <f t="shared" si="21"/>
        <v>0.17342081035754831</v>
      </c>
    </row>
    <row r="229" spans="1:7" x14ac:dyDescent="0.3">
      <c r="A229" s="27">
        <v>42216</v>
      </c>
      <c r="B229" s="85">
        <v>74461.97</v>
      </c>
      <c r="C229" s="86">
        <v>40002.053598932158</v>
      </c>
      <c r="D229" s="28">
        <f t="shared" si="20"/>
        <v>0.54723502950494562</v>
      </c>
      <c r="E229" s="29">
        <f t="shared" si="20"/>
        <v>1.1225890813991504</v>
      </c>
      <c r="F229" s="30">
        <f t="shared" si="21"/>
        <v>9.1217338324759867E-2</v>
      </c>
      <c r="G229" s="40">
        <f t="shared" si="21"/>
        <v>0.16244706466612779</v>
      </c>
    </row>
    <row r="230" spans="1:7" x14ac:dyDescent="0.3">
      <c r="A230" s="27">
        <v>42247</v>
      </c>
      <c r="B230" s="85">
        <v>69752.179999999993</v>
      </c>
      <c r="C230" s="86">
        <v>37588.561453948067</v>
      </c>
      <c r="D230" s="28">
        <f t="shared" si="20"/>
        <v>0.45546337792998048</v>
      </c>
      <c r="E230" s="29">
        <f t="shared" si="20"/>
        <v>1.0888134432683805</v>
      </c>
      <c r="F230" s="30">
        <f t="shared" si="21"/>
        <v>7.7954069617427235E-2</v>
      </c>
      <c r="G230" s="40">
        <f t="shared" si="21"/>
        <v>0.15872380901725847</v>
      </c>
    </row>
    <row r="231" spans="1:7" x14ac:dyDescent="0.3">
      <c r="A231" s="27">
        <v>42277</v>
      </c>
      <c r="B231" s="85">
        <v>70847.44</v>
      </c>
      <c r="C231" s="86">
        <v>36658.486497587044</v>
      </c>
      <c r="D231" s="28">
        <f t="shared" si="20"/>
        <v>0.36479979965517578</v>
      </c>
      <c r="E231" s="29">
        <f t="shared" si="20"/>
        <v>0.87022708818984273</v>
      </c>
      <c r="F231" s="30">
        <f t="shared" si="21"/>
        <v>6.4176808154952303E-2</v>
      </c>
      <c r="G231" s="40">
        <f t="shared" si="21"/>
        <v>0.13338867450298153</v>
      </c>
    </row>
    <row r="232" spans="1:7" x14ac:dyDescent="0.3">
      <c r="A232" s="27">
        <v>42308</v>
      </c>
      <c r="B232" s="85">
        <v>72146.8</v>
      </c>
      <c r="C232" s="86">
        <v>39750.795769586221</v>
      </c>
      <c r="D232" s="28">
        <f t="shared" si="20"/>
        <v>0.34392501255037616</v>
      </c>
      <c r="E232" s="29">
        <f t="shared" si="20"/>
        <v>0.95364833290438522</v>
      </c>
      <c r="F232" s="30">
        <f t="shared" si="21"/>
        <v>6.0901363023045274E-2</v>
      </c>
      <c r="G232" s="40">
        <f t="shared" si="21"/>
        <v>0.14332388988484079</v>
      </c>
    </row>
    <row r="233" spans="1:7" x14ac:dyDescent="0.3">
      <c r="A233" s="27">
        <v>42338</v>
      </c>
      <c r="B233" s="85">
        <v>74238.960000000006</v>
      </c>
      <c r="C233" s="86">
        <v>39868.980388130221</v>
      </c>
      <c r="D233" s="28">
        <f t="shared" si="20"/>
        <v>0.39221943966133199</v>
      </c>
      <c r="E233" s="29">
        <f t="shared" si="20"/>
        <v>0.95920962338029325</v>
      </c>
      <c r="F233" s="30">
        <f t="shared" si="21"/>
        <v>6.841884282205557E-2</v>
      </c>
      <c r="G233" s="40">
        <f t="shared" si="21"/>
        <v>0.14397407124749551</v>
      </c>
    </row>
    <row r="234" spans="1:7" x14ac:dyDescent="0.3">
      <c r="A234" s="27">
        <v>42369</v>
      </c>
      <c r="B234" s="85">
        <v>73312.66</v>
      </c>
      <c r="C234" s="86">
        <v>39240.168395112458</v>
      </c>
      <c r="D234" s="28">
        <f t="shared" si="20"/>
        <v>0.2690719129660481</v>
      </c>
      <c r="E234" s="29">
        <f t="shared" si="20"/>
        <v>0.80750984964219685</v>
      </c>
      <c r="F234" s="30">
        <f t="shared" si="21"/>
        <v>4.8811031083406009E-2</v>
      </c>
      <c r="G234" s="40">
        <f t="shared" si="21"/>
        <v>0.12568307015332869</v>
      </c>
    </row>
    <row r="235" spans="1:7" x14ac:dyDescent="0.3">
      <c r="A235" s="27">
        <v>42400</v>
      </c>
      <c r="B235" s="85">
        <v>73903.41</v>
      </c>
      <c r="C235" s="86">
        <v>37292.94588766816</v>
      </c>
      <c r="D235" s="28">
        <f t="shared" si="20"/>
        <v>0.29296319318830544</v>
      </c>
      <c r="E235" s="29">
        <f t="shared" si="20"/>
        <v>0.67804472371095936</v>
      </c>
      <c r="F235" s="30">
        <f t="shared" si="21"/>
        <v>5.2730564913889388E-2</v>
      </c>
      <c r="G235" s="40">
        <f t="shared" si="21"/>
        <v>0.10907446493749196</v>
      </c>
    </row>
    <row r="236" spans="1:7" x14ac:dyDescent="0.3">
      <c r="A236" s="27">
        <v>42429</v>
      </c>
      <c r="B236" s="85">
        <v>75971.05</v>
      </c>
      <c r="C236" s="86">
        <v>37242.632713831008</v>
      </c>
      <c r="D236" s="28">
        <f t="shared" si="20"/>
        <v>0.28508106961517971</v>
      </c>
      <c r="E236" s="29">
        <f t="shared" si="20"/>
        <v>0.62027205110450967</v>
      </c>
      <c r="F236" s="30">
        <f t="shared" si="21"/>
        <v>5.1443898661320153E-2</v>
      </c>
      <c r="G236" s="40">
        <f t="shared" si="21"/>
        <v>0.10133030092027573</v>
      </c>
    </row>
    <row r="237" spans="1:7" x14ac:dyDescent="0.3">
      <c r="A237" s="27">
        <v>42460</v>
      </c>
      <c r="B237" s="85">
        <v>79308.820000000007</v>
      </c>
      <c r="C237" s="86">
        <v>39769.072800082169</v>
      </c>
      <c r="D237" s="28">
        <f t="shared" si="20"/>
        <v>0.36436408952673716</v>
      </c>
      <c r="E237" s="29">
        <f t="shared" si="20"/>
        <v>0.72949933912049481</v>
      </c>
      <c r="F237" s="30">
        <f t="shared" si="21"/>
        <v>6.4108852131524285E-2</v>
      </c>
      <c r="G237" s="40">
        <f t="shared" si="21"/>
        <v>0.11579414990424253</v>
      </c>
    </row>
    <row r="238" spans="1:7" x14ac:dyDescent="0.3">
      <c r="A238" s="27">
        <v>42490</v>
      </c>
      <c r="B238" s="85">
        <v>77920.539999999994</v>
      </c>
      <c r="C238" s="86">
        <v>39923.298079885026</v>
      </c>
      <c r="D238" s="28">
        <f t="shared" si="20"/>
        <v>0.24207810085789178</v>
      </c>
      <c r="E238" s="29">
        <f t="shared" si="20"/>
        <v>0.68626830199153466</v>
      </c>
      <c r="F238" s="30">
        <f t="shared" si="21"/>
        <v>4.4310827808792919E-2</v>
      </c>
      <c r="G238" s="40">
        <f t="shared" si="21"/>
        <v>0.1101593864685142</v>
      </c>
    </row>
    <row r="239" spans="1:7" x14ac:dyDescent="0.3">
      <c r="A239" s="27">
        <v>42521</v>
      </c>
      <c r="B239" s="85">
        <v>79220.2</v>
      </c>
      <c r="C239" s="86">
        <v>40640.209467091103</v>
      </c>
      <c r="D239" s="28">
        <f t="shared" si="20"/>
        <v>0.34896553744016984</v>
      </c>
      <c r="E239" s="29">
        <f t="shared" si="20"/>
        <v>0.73620188975549039</v>
      </c>
      <c r="F239" s="30">
        <f t="shared" si="21"/>
        <v>6.1695975095864997E-2</v>
      </c>
      <c r="G239" s="40">
        <f t="shared" si="21"/>
        <v>0.116657648407962</v>
      </c>
    </row>
    <row r="240" spans="1:7" x14ac:dyDescent="0.3">
      <c r="A240" s="27">
        <v>42551</v>
      </c>
      <c r="B240" s="85">
        <v>84241.62</v>
      </c>
      <c r="C240" s="86">
        <v>40745.559092309304</v>
      </c>
      <c r="D240" s="28">
        <f t="shared" si="20"/>
        <v>0.4769015048011524</v>
      </c>
      <c r="E240" s="29">
        <f t="shared" si="20"/>
        <v>0.77021046902741808</v>
      </c>
      <c r="F240" s="30">
        <f t="shared" si="21"/>
        <v>8.1111050792213035E-2</v>
      </c>
      <c r="G240" s="40">
        <f t="shared" si="21"/>
        <v>0.12099836964603505</v>
      </c>
    </row>
    <row r="241" spans="1:7" x14ac:dyDescent="0.3">
      <c r="A241" s="27">
        <v>42582</v>
      </c>
      <c r="B241" s="85">
        <v>87254.47</v>
      </c>
      <c r="C241" s="86">
        <v>42247.766711161341</v>
      </c>
      <c r="D241" s="28">
        <f t="shared" si="20"/>
        <v>0.48021951251785921</v>
      </c>
      <c r="E241" s="29">
        <f t="shared" si="20"/>
        <v>0.87357017959272942</v>
      </c>
      <c r="F241" s="30">
        <f t="shared" si="21"/>
        <v>8.1596379785688011E-2</v>
      </c>
      <c r="G241" s="40">
        <f t="shared" si="21"/>
        <v>0.13379357887637155</v>
      </c>
    </row>
    <row r="242" spans="1:7" x14ac:dyDescent="0.3">
      <c r="A242" s="27">
        <v>42613</v>
      </c>
      <c r="B242" s="85">
        <v>86250.18</v>
      </c>
      <c r="C242" s="86">
        <v>42307.115720299851</v>
      </c>
      <c r="D242" s="28">
        <f t="shared" si="20"/>
        <v>0.55822238361458043</v>
      </c>
      <c r="E242" s="29">
        <f t="shared" si="20"/>
        <v>0.98398000751162873</v>
      </c>
      <c r="F242" s="30">
        <f t="shared" si="21"/>
        <v>9.276276340567291E-2</v>
      </c>
      <c r="G242" s="40">
        <f t="shared" si="21"/>
        <v>0.14685221655638969</v>
      </c>
    </row>
    <row r="243" spans="1:7" x14ac:dyDescent="0.3">
      <c r="A243" s="27">
        <v>42643</v>
      </c>
      <c r="B243" s="85">
        <v>87224.93</v>
      </c>
      <c r="C243" s="86">
        <v>42315.02207618855</v>
      </c>
      <c r="D243" s="28">
        <f t="shared" ref="D243:E258" si="22">(B243-B183)/B183</f>
        <v>0.69088765421305165</v>
      </c>
      <c r="E243" s="29">
        <f t="shared" si="22"/>
        <v>1.1343905862367223</v>
      </c>
      <c r="F243" s="30">
        <f t="shared" ref="F243:G258" si="23">POWER(B243/B183,12/60)-1</f>
        <v>0.11076695374102052</v>
      </c>
      <c r="G243" s="40">
        <f t="shared" si="23"/>
        <v>0.16373683065764477</v>
      </c>
    </row>
    <row r="244" spans="1:7" x14ac:dyDescent="0.3">
      <c r="A244" s="27">
        <v>42674</v>
      </c>
      <c r="B244" s="85">
        <v>83532.710000000006</v>
      </c>
      <c r="C244" s="86">
        <v>41543.176917548029</v>
      </c>
      <c r="D244" s="28">
        <f t="shared" si="22"/>
        <v>0.54522861168127557</v>
      </c>
      <c r="E244" s="29">
        <f t="shared" si="22"/>
        <v>0.88900509382251491</v>
      </c>
      <c r="F244" s="30">
        <f t="shared" si="23"/>
        <v>9.0934178437047875E-2</v>
      </c>
      <c r="G244" s="40">
        <f t="shared" si="23"/>
        <v>0.1356555451449708</v>
      </c>
    </row>
    <row r="245" spans="1:7" x14ac:dyDescent="0.3">
      <c r="A245" s="27">
        <v>42704</v>
      </c>
      <c r="B245" s="85">
        <v>84714.22</v>
      </c>
      <c r="C245" s="86">
        <v>43081.733237498745</v>
      </c>
      <c r="D245" s="28">
        <f t="shared" si="22"/>
        <v>0.58274636440475946</v>
      </c>
      <c r="E245" s="29">
        <f t="shared" si="22"/>
        <v>0.96330039118797639</v>
      </c>
      <c r="F245" s="30">
        <f t="shared" si="23"/>
        <v>9.6180986636926091E-2</v>
      </c>
      <c r="G245" s="40">
        <f t="shared" si="23"/>
        <v>0.14445138910911504</v>
      </c>
    </row>
    <row r="246" spans="1:7" x14ac:dyDescent="0.3">
      <c r="A246" s="27">
        <v>42735</v>
      </c>
      <c r="B246" s="85">
        <v>86504.07</v>
      </c>
      <c r="C246" s="86">
        <v>43933.258034705854</v>
      </c>
      <c r="D246" s="28">
        <f t="shared" si="22"/>
        <v>0.61360433895512756</v>
      </c>
      <c r="E246" s="29">
        <f t="shared" si="22"/>
        <v>0.9818336776381007</v>
      </c>
      <c r="F246" s="30">
        <f t="shared" si="23"/>
        <v>0.10042237054583381</v>
      </c>
      <c r="G246" s="40">
        <f t="shared" si="23"/>
        <v>0.14660396919142049</v>
      </c>
    </row>
    <row r="247" spans="1:7" x14ac:dyDescent="0.3">
      <c r="A247" s="27">
        <v>42766</v>
      </c>
      <c r="B247" s="85">
        <v>87226.45</v>
      </c>
      <c r="C247" s="86">
        <v>44766.505801417021</v>
      </c>
      <c r="D247" s="28">
        <f t="shared" si="22"/>
        <v>0.58700509598014505</v>
      </c>
      <c r="E247" s="29">
        <f t="shared" si="22"/>
        <v>0.93280548302293387</v>
      </c>
      <c r="F247" s="30">
        <f t="shared" si="23"/>
        <v>9.6770256566393043E-2</v>
      </c>
      <c r="G247" s="40">
        <f t="shared" si="23"/>
        <v>0.1408738605650639</v>
      </c>
    </row>
    <row r="248" spans="1:7" x14ac:dyDescent="0.3">
      <c r="A248" s="27">
        <v>42794</v>
      </c>
      <c r="B248" s="85">
        <v>90928.6</v>
      </c>
      <c r="C248" s="86">
        <v>46544.101037067499</v>
      </c>
      <c r="D248" s="28">
        <f t="shared" si="22"/>
        <v>0.63954219050753036</v>
      </c>
      <c r="E248" s="29">
        <f t="shared" si="22"/>
        <v>0.92625880173208797</v>
      </c>
      <c r="F248" s="30">
        <f t="shared" si="23"/>
        <v>0.10393758413521281</v>
      </c>
      <c r="G248" s="40">
        <f t="shared" si="23"/>
        <v>0.14009995159484445</v>
      </c>
    </row>
    <row r="249" spans="1:7" x14ac:dyDescent="0.3">
      <c r="A249" s="27">
        <v>42825</v>
      </c>
      <c r="B249" s="85">
        <v>91620.88</v>
      </c>
      <c r="C249" s="86">
        <v>46598.316048875691</v>
      </c>
      <c r="D249" s="28">
        <f t="shared" si="22"/>
        <v>0.65844595585267252</v>
      </c>
      <c r="E249" s="29">
        <f t="shared" si="22"/>
        <v>0.86706134522580236</v>
      </c>
      <c r="F249" s="30">
        <f t="shared" si="23"/>
        <v>0.10647158326921358</v>
      </c>
      <c r="G249" s="40">
        <f t="shared" si="23"/>
        <v>0.13300471588139873</v>
      </c>
    </row>
    <row r="250" spans="1:7" x14ac:dyDescent="0.3">
      <c r="A250" s="27">
        <v>42855</v>
      </c>
      <c r="B250" s="85">
        <v>93366.61</v>
      </c>
      <c r="C250" s="86">
        <v>47076.90728000825</v>
      </c>
      <c r="D250" s="28">
        <f t="shared" si="22"/>
        <v>0.67957487601509858</v>
      </c>
      <c r="E250" s="29">
        <f t="shared" si="22"/>
        <v>0.89814607811477953</v>
      </c>
      <c r="F250" s="30">
        <f t="shared" si="23"/>
        <v>0.10927665671085696</v>
      </c>
      <c r="G250" s="40">
        <f t="shared" si="23"/>
        <v>0.13675252196099796</v>
      </c>
    </row>
    <row r="251" spans="1:7" x14ac:dyDescent="0.3">
      <c r="A251" s="27">
        <v>42886</v>
      </c>
      <c r="B251" s="85">
        <v>92794.73</v>
      </c>
      <c r="C251" s="86">
        <v>47739.398295512925</v>
      </c>
      <c r="D251" s="28">
        <f t="shared" si="22"/>
        <v>0.68392570780160977</v>
      </c>
      <c r="E251" s="29">
        <f t="shared" si="22"/>
        <v>1.0479418566237202</v>
      </c>
      <c r="F251" s="30">
        <f t="shared" si="23"/>
        <v>0.10985076425450502</v>
      </c>
      <c r="G251" s="40">
        <f t="shared" si="23"/>
        <v>0.15415337125732598</v>
      </c>
    </row>
    <row r="252" spans="1:7" x14ac:dyDescent="0.3">
      <c r="A252" s="27">
        <v>42916</v>
      </c>
      <c r="B252" s="85">
        <v>89995.54</v>
      </c>
      <c r="C252" s="86">
        <v>48037.375500564776</v>
      </c>
      <c r="D252" s="28">
        <f t="shared" si="22"/>
        <v>0.69105965734051145</v>
      </c>
      <c r="E252" s="29">
        <f t="shared" si="22"/>
        <v>0.97917750730817932</v>
      </c>
      <c r="F252" s="30">
        <f t="shared" si="23"/>
        <v>0.11078955105740462</v>
      </c>
      <c r="G252" s="40">
        <f t="shared" si="23"/>
        <v>0.1462964550406991</v>
      </c>
    </row>
    <row r="253" spans="1:7" x14ac:dyDescent="0.3">
      <c r="A253" s="27">
        <v>42947</v>
      </c>
      <c r="B253" s="85">
        <v>91199.49</v>
      </c>
      <c r="C253" s="86">
        <v>49025.156586918623</v>
      </c>
      <c r="D253" s="28">
        <f t="shared" si="22"/>
        <v>0.66436246075175964</v>
      </c>
      <c r="E253" s="29">
        <f t="shared" si="22"/>
        <v>0.9922056896796333</v>
      </c>
      <c r="F253" s="30">
        <f t="shared" si="23"/>
        <v>0.10725992643971027</v>
      </c>
      <c r="G253" s="40">
        <f t="shared" si="23"/>
        <v>0.1478016248824654</v>
      </c>
    </row>
    <row r="254" spans="1:7" x14ac:dyDescent="0.3">
      <c r="A254" s="27">
        <v>42978</v>
      </c>
      <c r="B254" s="85">
        <v>94510.37</v>
      </c>
      <c r="C254" s="86">
        <v>49175.274668857222</v>
      </c>
      <c r="D254" s="28">
        <f t="shared" si="22"/>
        <v>0.70556036488851281</v>
      </c>
      <c r="E254" s="29">
        <f t="shared" si="22"/>
        <v>0.95428874561332011</v>
      </c>
      <c r="F254" s="30">
        <f t="shared" si="23"/>
        <v>0.11268803755784917</v>
      </c>
      <c r="G254" s="40">
        <f t="shared" si="23"/>
        <v>0.14339883716671209</v>
      </c>
    </row>
    <row r="255" spans="1:7" x14ac:dyDescent="0.3">
      <c r="A255" s="27">
        <v>43008</v>
      </c>
      <c r="B255" s="85">
        <v>94630.76</v>
      </c>
      <c r="C255" s="86">
        <v>50189.649861382124</v>
      </c>
      <c r="D255" s="28">
        <f t="shared" si="22"/>
        <v>0.70829773280040698</v>
      </c>
      <c r="E255" s="29">
        <f t="shared" si="22"/>
        <v>0.94435405918223747</v>
      </c>
      <c r="F255" s="30">
        <f t="shared" si="23"/>
        <v>0.11304497397438373</v>
      </c>
      <c r="G255" s="40">
        <f t="shared" si="23"/>
        <v>0.14223396551716205</v>
      </c>
    </row>
    <row r="256" spans="1:7" x14ac:dyDescent="0.3">
      <c r="A256" s="27">
        <v>43039</v>
      </c>
      <c r="B256" s="85">
        <v>97881.44</v>
      </c>
      <c r="C256" s="86">
        <v>51360.817332375031</v>
      </c>
      <c r="D256" s="28">
        <f t="shared" si="22"/>
        <v>0.78547833534138933</v>
      </c>
      <c r="E256" s="29">
        <f t="shared" si="22"/>
        <v>1.0271569314815343</v>
      </c>
      <c r="F256" s="30">
        <f t="shared" si="23"/>
        <v>0.12292542978050935</v>
      </c>
      <c r="G256" s="40">
        <f t="shared" si="23"/>
        <v>0.15180106071246691</v>
      </c>
    </row>
    <row r="257" spans="1:7" x14ac:dyDescent="0.3">
      <c r="A257" s="27">
        <v>43069</v>
      </c>
      <c r="B257" s="85">
        <v>98242.62</v>
      </c>
      <c r="C257" s="86">
        <v>52936.030393264235</v>
      </c>
      <c r="D257" s="28">
        <f t="shared" si="22"/>
        <v>0.73782410200812021</v>
      </c>
      <c r="E257" s="29">
        <f t="shared" si="22"/>
        <v>1.0772819946652057</v>
      </c>
      <c r="F257" s="30">
        <f t="shared" si="23"/>
        <v>0.11686623925204342</v>
      </c>
      <c r="G257" s="40">
        <f t="shared" si="23"/>
        <v>0.15744161045172533</v>
      </c>
    </row>
    <row r="258" spans="1:7" x14ac:dyDescent="0.3">
      <c r="A258" s="27">
        <v>43100</v>
      </c>
      <c r="B258" s="85">
        <v>98586.61</v>
      </c>
      <c r="C258" s="86">
        <v>53524.591847212294</v>
      </c>
      <c r="D258" s="28">
        <f t="shared" si="22"/>
        <v>0.70395175191240988</v>
      </c>
      <c r="E258" s="29">
        <f t="shared" si="22"/>
        <v>1.0814074204213329</v>
      </c>
      <c r="F258" s="30">
        <f t="shared" si="23"/>
        <v>0.11247807019552525</v>
      </c>
      <c r="G258" s="40">
        <f t="shared" si="23"/>
        <v>0.15790097521748048</v>
      </c>
    </row>
    <row r="259" spans="1:7" x14ac:dyDescent="0.3">
      <c r="A259" s="82">
        <v>43131</v>
      </c>
      <c r="B259" s="85">
        <v>98462.25</v>
      </c>
      <c r="C259" s="86">
        <v>56589.074853681137</v>
      </c>
      <c r="D259" s="28">
        <f t="shared" ref="D259:E274" si="24">(B259-B199)/B199</f>
        <v>0.65806471929063537</v>
      </c>
      <c r="E259" s="29">
        <f t="shared" si="24"/>
        <v>1.0922077626264175</v>
      </c>
      <c r="F259" s="30">
        <f t="shared" ref="F259:G274" si="25">POWER(B259/B199,12/60)-1</f>
        <v>0.10642070838680673</v>
      </c>
      <c r="G259" s="40">
        <f t="shared" si="25"/>
        <v>0.15910014943758011</v>
      </c>
    </row>
    <row r="260" spans="1:7" x14ac:dyDescent="0.3">
      <c r="A260" s="82">
        <v>43159</v>
      </c>
      <c r="B260" s="85">
        <v>92430.78</v>
      </c>
      <c r="C260" s="86">
        <v>54503.439778211374</v>
      </c>
      <c r="D260" s="28">
        <f t="shared" si="24"/>
        <v>0.57638172708786961</v>
      </c>
      <c r="E260" s="29">
        <f t="shared" si="24"/>
        <v>0.98810825792533208</v>
      </c>
      <c r="F260" s="30">
        <f t="shared" si="25"/>
        <v>9.5297959017326184E-2</v>
      </c>
      <c r="G260" s="40">
        <f t="shared" si="25"/>
        <v>0.14732909207260447</v>
      </c>
    </row>
    <row r="261" spans="1:7" x14ac:dyDescent="0.3">
      <c r="A261" s="82">
        <v>43190</v>
      </c>
      <c r="B261" s="85">
        <v>94544.9</v>
      </c>
      <c r="C261" s="86">
        <v>53118.287298490657</v>
      </c>
      <c r="D261" s="28">
        <f t="shared" si="24"/>
        <v>0.57727013613634881</v>
      </c>
      <c r="E261" s="29">
        <f t="shared" si="24"/>
        <v>0.86754390714969132</v>
      </c>
      <c r="F261" s="30">
        <f t="shared" si="25"/>
        <v>9.5421387666023261E-2</v>
      </c>
      <c r="G261" s="40">
        <f t="shared" si="25"/>
        <v>0.13306327725869993</v>
      </c>
    </row>
    <row r="262" spans="1:7" x14ac:dyDescent="0.3">
      <c r="A262" s="82">
        <f>EOMONTH(A261,1)</f>
        <v>43220</v>
      </c>
      <c r="B262" s="85">
        <v>95104.52</v>
      </c>
      <c r="C262" s="86">
        <v>53322.106992504421</v>
      </c>
      <c r="D262" s="28">
        <f t="shared" si="24"/>
        <v>0.52670678830511497</v>
      </c>
      <c r="E262" s="29">
        <f t="shared" si="24"/>
        <v>0.83927293849303441</v>
      </c>
      <c r="F262" s="30">
        <f t="shared" si="25"/>
        <v>8.8306260150860627E-2</v>
      </c>
      <c r="G262" s="40">
        <f t="shared" si="25"/>
        <v>0.12961184112210344</v>
      </c>
    </row>
    <row r="263" spans="1:7" x14ac:dyDescent="0.3">
      <c r="A263" s="82">
        <f t="shared" ref="A263:A297" si="26">EOMONTH(A262,1)</f>
        <v>43251</v>
      </c>
      <c r="B263" s="85">
        <v>96659.03</v>
      </c>
      <c r="C263" s="86">
        <v>54606.222404764419</v>
      </c>
      <c r="D263" s="28">
        <f t="shared" si="24"/>
        <v>0.64058434989707624</v>
      </c>
      <c r="E263" s="29">
        <f t="shared" si="24"/>
        <v>0.84051691319485444</v>
      </c>
      <c r="F263" s="30">
        <f t="shared" si="25"/>
        <v>0.1040778899499164</v>
      </c>
      <c r="G263" s="40">
        <f t="shared" si="25"/>
        <v>0.12976460023884684</v>
      </c>
    </row>
    <row r="264" spans="1:7" x14ac:dyDescent="0.3">
      <c r="A264" s="82">
        <f t="shared" si="26"/>
        <v>43281</v>
      </c>
      <c r="B264" s="85">
        <v>97280.83</v>
      </c>
      <c r="C264" s="86">
        <v>54942.293870007255</v>
      </c>
      <c r="D264" s="28">
        <f t="shared" si="24"/>
        <v>0.72093662167172856</v>
      </c>
      <c r="E264" s="29">
        <f t="shared" si="24"/>
        <v>0.87704952537307301</v>
      </c>
      <c r="F264" s="30">
        <f t="shared" si="25"/>
        <v>0.11468710032694651</v>
      </c>
      <c r="G264" s="40">
        <f t="shared" si="25"/>
        <v>0.13421437259525471</v>
      </c>
    </row>
    <row r="265" spans="1:7" x14ac:dyDescent="0.3">
      <c r="A265" s="82">
        <f t="shared" si="26"/>
        <v>43312</v>
      </c>
      <c r="B265" s="85">
        <v>96659.03</v>
      </c>
      <c r="C265" s="86">
        <v>56986.959646781048</v>
      </c>
      <c r="D265" s="28">
        <f t="shared" si="24"/>
        <v>0.68070917388472363</v>
      </c>
      <c r="E265" s="29">
        <f t="shared" si="24"/>
        <v>0.85262975177920619</v>
      </c>
      <c r="F265" s="30">
        <f t="shared" si="25"/>
        <v>0.10942644585111783</v>
      </c>
      <c r="G265" s="40">
        <f t="shared" si="25"/>
        <v>0.13124774587838006</v>
      </c>
    </row>
    <row r="266" spans="1:7" x14ac:dyDescent="0.3">
      <c r="A266" s="82">
        <f t="shared" si="26"/>
        <v>43343</v>
      </c>
      <c r="B266" s="85">
        <v>100327.65</v>
      </c>
      <c r="C266" s="86">
        <v>58843.823801211693</v>
      </c>
      <c r="D266" s="28">
        <f t="shared" si="24"/>
        <v>0.81630125563613309</v>
      </c>
      <c r="E266" s="29">
        <f t="shared" si="24"/>
        <v>0.97005115230185479</v>
      </c>
      <c r="F266" s="30">
        <f t="shared" si="25"/>
        <v>0.12677597034208343</v>
      </c>
      <c r="G266" s="40">
        <f t="shared" si="25"/>
        <v>0.14523734256645482</v>
      </c>
    </row>
    <row r="267" spans="1:7" x14ac:dyDescent="0.3">
      <c r="A267" s="82">
        <f t="shared" si="26"/>
        <v>43373</v>
      </c>
      <c r="B267" s="85">
        <v>101167.09</v>
      </c>
      <c r="C267" s="86">
        <v>59178.765787041862</v>
      </c>
      <c r="D267" s="28">
        <f t="shared" si="24"/>
        <v>0.77365265492776503</v>
      </c>
      <c r="E267" s="29">
        <f t="shared" si="24"/>
        <v>0.92102473851569056</v>
      </c>
      <c r="F267" s="30">
        <f t="shared" si="25"/>
        <v>0.121433988692635</v>
      </c>
      <c r="G267" s="40">
        <f t="shared" si="25"/>
        <v>0.13947969728133391</v>
      </c>
    </row>
    <row r="268" spans="1:7" x14ac:dyDescent="0.3">
      <c r="A268" s="82">
        <f t="shared" si="26"/>
        <v>43404</v>
      </c>
      <c r="B268" s="85">
        <v>97405.19</v>
      </c>
      <c r="C268" s="86">
        <v>55133.894650374845</v>
      </c>
      <c r="D268" s="28">
        <f t="shared" si="24"/>
        <v>0.66336413694529373</v>
      </c>
      <c r="E268" s="29">
        <f t="shared" si="24"/>
        <v>0.71106947219487104</v>
      </c>
      <c r="F268" s="30">
        <f t="shared" si="25"/>
        <v>0.10712706244103165</v>
      </c>
      <c r="G268" s="40">
        <f t="shared" si="25"/>
        <v>0.11340592631426238</v>
      </c>
    </row>
    <row r="269" spans="1:7" x14ac:dyDescent="0.3">
      <c r="A269" s="82">
        <f t="shared" si="26"/>
        <v>43434</v>
      </c>
      <c r="B269" s="85">
        <v>99674.76</v>
      </c>
      <c r="C269" s="86">
        <v>56257.418626142382</v>
      </c>
      <c r="D269" s="28">
        <f t="shared" si="24"/>
        <v>0.66403936741810576</v>
      </c>
      <c r="E269" s="29">
        <f t="shared" si="24"/>
        <v>0.69430562942988405</v>
      </c>
      <c r="F269" s="30">
        <f t="shared" si="25"/>
        <v>0.10721693387149323</v>
      </c>
      <c r="G269" s="40">
        <f t="shared" si="25"/>
        <v>0.11121565390827359</v>
      </c>
    </row>
    <row r="270" spans="1:7" x14ac:dyDescent="0.3">
      <c r="A270" s="82">
        <f t="shared" si="26"/>
        <v>43465</v>
      </c>
      <c r="B270" s="85">
        <v>96456.94</v>
      </c>
      <c r="C270" s="86">
        <v>51177.944347469005</v>
      </c>
      <c r="D270" s="28">
        <f t="shared" si="24"/>
        <v>0.63325670814676549</v>
      </c>
      <c r="E270" s="29">
        <f t="shared" si="24"/>
        <v>0.50326789500511326</v>
      </c>
      <c r="F270" s="30">
        <f t="shared" si="25"/>
        <v>0.10308985417464545</v>
      </c>
      <c r="G270" s="40">
        <f t="shared" si="25"/>
        <v>8.4943885276207221E-2</v>
      </c>
    </row>
    <row r="271" spans="1:7" x14ac:dyDescent="0.3">
      <c r="A271" s="82">
        <f t="shared" si="26"/>
        <v>43496</v>
      </c>
      <c r="B271" s="85">
        <v>99733.2</v>
      </c>
      <c r="C271" s="86">
        <v>55279.084094876336</v>
      </c>
      <c r="D271" s="28">
        <f t="shared" si="24"/>
        <v>0.78280252283578244</v>
      </c>
      <c r="E271" s="29">
        <f t="shared" si="24"/>
        <v>0.68188506537121896</v>
      </c>
      <c r="F271" s="30">
        <f t="shared" si="25"/>
        <v>0.12258865271707187</v>
      </c>
      <c r="G271" s="40">
        <f t="shared" si="25"/>
        <v>0.10958164226410894</v>
      </c>
    </row>
    <row r="272" spans="1:7" x14ac:dyDescent="0.3">
      <c r="A272" s="82">
        <f t="shared" si="26"/>
        <v>43524</v>
      </c>
      <c r="B272" s="85">
        <v>101788.89</v>
      </c>
      <c r="C272" s="86">
        <v>57054.009651915047</v>
      </c>
      <c r="D272" s="28">
        <f t="shared" si="24"/>
        <v>0.69397131683700031</v>
      </c>
      <c r="E272" s="29">
        <f t="shared" si="24"/>
        <v>0.65995196243031928</v>
      </c>
      <c r="F272" s="30">
        <f t="shared" si="25"/>
        <v>0.11117179845456149</v>
      </c>
      <c r="G272" s="40">
        <f t="shared" si="25"/>
        <v>0.10667246392271612</v>
      </c>
    </row>
    <row r="273" spans="1:7" x14ac:dyDescent="0.3">
      <c r="A273" s="82">
        <f t="shared" si="26"/>
        <v>43555</v>
      </c>
      <c r="B273" s="85">
        <v>103105.82</v>
      </c>
      <c r="C273" s="86">
        <v>58162.645035424655</v>
      </c>
      <c r="D273" s="28">
        <f t="shared" si="24"/>
        <v>0.69688610175672949</v>
      </c>
      <c r="E273" s="29">
        <f t="shared" si="24"/>
        <v>0.67810493821674445</v>
      </c>
      <c r="F273" s="30">
        <f t="shared" si="25"/>
        <v>0.11155393006119074</v>
      </c>
      <c r="G273" s="40">
        <f t="shared" si="25"/>
        <v>0.10908242436924032</v>
      </c>
    </row>
    <row r="274" spans="1:7" x14ac:dyDescent="0.3">
      <c r="A274" s="82">
        <f t="shared" si="26"/>
        <v>43585</v>
      </c>
      <c r="B274" s="85">
        <v>105257.87</v>
      </c>
      <c r="C274" s="86">
        <v>60517.609610843079</v>
      </c>
      <c r="D274" s="28">
        <f t="shared" si="24"/>
        <v>0.7048387561778573</v>
      </c>
      <c r="E274" s="29">
        <f t="shared" si="24"/>
        <v>0.73323903236621057</v>
      </c>
      <c r="F274" s="30">
        <f t="shared" si="25"/>
        <v>0.11259386776876878</v>
      </c>
      <c r="G274" s="40">
        <f t="shared" si="25"/>
        <v>0.11627626901863097</v>
      </c>
    </row>
    <row r="275" spans="1:7" x14ac:dyDescent="0.3">
      <c r="A275" s="82">
        <f t="shared" si="26"/>
        <v>43616</v>
      </c>
      <c r="B275" s="85">
        <v>99187.15</v>
      </c>
      <c r="C275" s="86">
        <v>56671.834890645929</v>
      </c>
      <c r="D275" s="28">
        <f t="shared" ref="D275:E290" si="27">(B275-B215)/B215</f>
        <v>0.56178617164647593</v>
      </c>
      <c r="E275" s="29">
        <f t="shared" si="27"/>
        <v>0.58586497102253088</v>
      </c>
      <c r="F275" s="30">
        <f t="shared" ref="F275:G290" si="28">POWER(B275/B215,12/60)-1</f>
        <v>9.3262155157766369E-2</v>
      </c>
      <c r="G275" s="40">
        <f t="shared" si="28"/>
        <v>9.6612624478422005E-2</v>
      </c>
    </row>
    <row r="276" spans="1:7" x14ac:dyDescent="0.3">
      <c r="A276" s="82">
        <f t="shared" si="26"/>
        <v>43646</v>
      </c>
      <c r="B276" s="85">
        <v>103523.38</v>
      </c>
      <c r="C276" s="86">
        <v>60665.879453742753</v>
      </c>
      <c r="D276" s="28">
        <f t="shared" si="27"/>
        <v>0.6034698375672416</v>
      </c>
      <c r="E276" s="29">
        <f t="shared" si="27"/>
        <v>0.66327438361794822</v>
      </c>
      <c r="F276" s="30">
        <f t="shared" si="28"/>
        <v>9.9036608847896446E-2</v>
      </c>
      <c r="G276" s="40">
        <f t="shared" si="28"/>
        <v>0.10711511430769938</v>
      </c>
    </row>
    <row r="277" spans="1:7" x14ac:dyDescent="0.3">
      <c r="A277" s="82">
        <f t="shared" si="26"/>
        <v>43677</v>
      </c>
      <c r="B277" s="85">
        <v>104968.79</v>
      </c>
      <c r="C277" s="86">
        <v>61537.837560324529</v>
      </c>
      <c r="D277" s="28">
        <f t="shared" si="27"/>
        <v>0.65303827433224171</v>
      </c>
      <c r="E277" s="29">
        <f t="shared" si="27"/>
        <v>0.71077503646676377</v>
      </c>
      <c r="F277" s="30">
        <f t="shared" si="28"/>
        <v>0.10574906767739445</v>
      </c>
      <c r="G277" s="40">
        <f t="shared" si="28"/>
        <v>0.11336760536273904</v>
      </c>
    </row>
    <row r="278" spans="1:7" x14ac:dyDescent="0.3">
      <c r="A278" s="82">
        <f t="shared" si="26"/>
        <v>43708</v>
      </c>
      <c r="B278" s="85">
        <v>100504.08</v>
      </c>
      <c r="C278" s="86">
        <v>60562.994147243102</v>
      </c>
      <c r="D278" s="28">
        <f t="shared" si="27"/>
        <v>0.51139159528952183</v>
      </c>
      <c r="E278" s="29">
        <f t="shared" si="27"/>
        <v>0.6189073761987629</v>
      </c>
      <c r="F278" s="30">
        <f t="shared" si="28"/>
        <v>8.6113971939218104E-2</v>
      </c>
      <c r="G278" s="40">
        <f t="shared" si="28"/>
        <v>0.10114471919325774</v>
      </c>
    </row>
    <row r="279" spans="1:7" x14ac:dyDescent="0.3">
      <c r="A279" s="82">
        <f t="shared" si="26"/>
        <v>43738</v>
      </c>
      <c r="B279" s="85">
        <v>103234.3</v>
      </c>
      <c r="C279" s="86">
        <v>61696.170037991651</v>
      </c>
      <c r="D279" s="28">
        <f t="shared" si="27"/>
        <v>0.5478492343990552</v>
      </c>
      <c r="E279" s="29">
        <f t="shared" si="27"/>
        <v>0.67265362934094297</v>
      </c>
      <c r="F279" s="30">
        <f t="shared" si="28"/>
        <v>9.1303960540237927E-2</v>
      </c>
      <c r="G279" s="40">
        <f t="shared" si="28"/>
        <v>0.10836091736927078</v>
      </c>
    </row>
    <row r="280" spans="1:7" x14ac:dyDescent="0.3">
      <c r="A280" s="82">
        <f t="shared" si="26"/>
        <v>43769</v>
      </c>
      <c r="B280" s="85">
        <v>103973</v>
      </c>
      <c r="C280" s="86">
        <v>63032.446863127698</v>
      </c>
      <c r="D280" s="28">
        <f t="shared" si="27"/>
        <v>0.51092010446656777</v>
      </c>
      <c r="E280" s="29">
        <f t="shared" si="27"/>
        <v>0.66813768515675398</v>
      </c>
      <c r="F280" s="30">
        <f t="shared" si="28"/>
        <v>8.6046199075507257E-2</v>
      </c>
      <c r="G280" s="40">
        <f t="shared" si="28"/>
        <v>0.10776178432946781</v>
      </c>
    </row>
    <row r="281" spans="1:7" x14ac:dyDescent="0.3">
      <c r="A281" s="82">
        <f t="shared" si="26"/>
        <v>43799</v>
      </c>
      <c r="B281" s="85">
        <v>108117</v>
      </c>
      <c r="C281" s="86">
        <v>65320.464113358743</v>
      </c>
      <c r="D281" s="28">
        <f t="shared" si="27"/>
        <v>0.50036323619511636</v>
      </c>
      <c r="E281" s="29">
        <f t="shared" si="27"/>
        <v>0.68341554290069328</v>
      </c>
      <c r="F281" s="30">
        <f t="shared" si="28"/>
        <v>8.4524288697593875E-2</v>
      </c>
      <c r="G281" s="40">
        <f t="shared" si="28"/>
        <v>0.10978350766110312</v>
      </c>
    </row>
    <row r="282" spans="1:7" x14ac:dyDescent="0.3">
      <c r="A282" s="82">
        <f t="shared" si="26"/>
        <v>43830</v>
      </c>
      <c r="B282" s="85">
        <v>109807</v>
      </c>
      <c r="C282" s="86">
        <v>67292.021768148756</v>
      </c>
      <c r="D282" s="28">
        <f t="shared" si="27"/>
        <v>0.52408434117048586</v>
      </c>
      <c r="E282" s="29">
        <f t="shared" si="27"/>
        <v>0.73860573453881817</v>
      </c>
      <c r="F282" s="30">
        <f t="shared" si="28"/>
        <v>8.7932123002862239E-2</v>
      </c>
      <c r="G282" s="40">
        <f t="shared" si="28"/>
        <v>0.11696668923063558</v>
      </c>
    </row>
    <row r="283" spans="1:7" x14ac:dyDescent="0.3">
      <c r="A283" s="82">
        <f t="shared" si="26"/>
        <v>43861</v>
      </c>
      <c r="B283" s="85">
        <v>108691</v>
      </c>
      <c r="C283" s="86">
        <v>67265.633021870904</v>
      </c>
      <c r="D283" s="28">
        <f t="shared" si="27"/>
        <v>0.50869975540938628</v>
      </c>
      <c r="E283" s="29">
        <f t="shared" si="27"/>
        <v>0.79171179450151608</v>
      </c>
      <c r="F283" s="30">
        <f t="shared" si="28"/>
        <v>8.5726814833654741E-2</v>
      </c>
      <c r="G283" s="40">
        <f t="shared" si="28"/>
        <v>0.12370840822875606</v>
      </c>
    </row>
    <row r="284" spans="1:7" x14ac:dyDescent="0.3">
      <c r="A284" s="82">
        <f t="shared" si="26"/>
        <v>43890</v>
      </c>
      <c r="B284" s="85">
        <v>100102</v>
      </c>
      <c r="C284" s="86">
        <v>61728.411541226065</v>
      </c>
      <c r="D284" s="28">
        <f t="shared" si="27"/>
        <v>0.3491162858398183</v>
      </c>
      <c r="E284" s="29">
        <f t="shared" si="27"/>
        <v>0.55485694777080674</v>
      </c>
      <c r="F284" s="30">
        <f t="shared" si="28"/>
        <v>6.1719703176521978E-2</v>
      </c>
      <c r="G284" s="40">
        <f t="shared" si="28"/>
        <v>9.2290327084035395E-2</v>
      </c>
    </row>
    <row r="285" spans="1:7" x14ac:dyDescent="0.3">
      <c r="A285" s="82">
        <f t="shared" si="26"/>
        <v>43921</v>
      </c>
      <c r="B285" s="85">
        <v>83734</v>
      </c>
      <c r="C285" s="86">
        <v>54104.117465858973</v>
      </c>
      <c r="D285" s="28">
        <f t="shared" si="27"/>
        <v>8.5994376651756424E-2</v>
      </c>
      <c r="E285" s="29">
        <f t="shared" si="27"/>
        <v>0.38471120314721485</v>
      </c>
      <c r="F285" s="30">
        <f t="shared" si="28"/>
        <v>1.6636072313740646E-2</v>
      </c>
      <c r="G285" s="40">
        <f t="shared" si="28"/>
        <v>6.7263952684521566E-2</v>
      </c>
    </row>
    <row r="286" spans="1:7" x14ac:dyDescent="0.3">
      <c r="A286" s="82">
        <f t="shared" si="26"/>
        <v>43951</v>
      </c>
      <c r="B286" s="85">
        <v>90463</v>
      </c>
      <c r="C286" s="86">
        <v>61039.942499229968</v>
      </c>
      <c r="D286" s="28">
        <f t="shared" si="27"/>
        <v>0.22492248688661454</v>
      </c>
      <c r="E286" s="29">
        <f t="shared" si="27"/>
        <v>0.54737647652910948</v>
      </c>
      <c r="F286" s="30">
        <f t="shared" si="28"/>
        <v>4.1409946927626118E-2</v>
      </c>
      <c r="G286" s="40">
        <f t="shared" si="28"/>
        <v>9.1237289243448538E-2</v>
      </c>
    </row>
    <row r="287" spans="1:7" x14ac:dyDescent="0.3">
      <c r="A287" s="82">
        <f t="shared" si="26"/>
        <v>43982</v>
      </c>
      <c r="B287" s="85">
        <v>92391</v>
      </c>
      <c r="C287" s="86">
        <v>63947.119827497765</v>
      </c>
      <c r="D287" s="28">
        <f t="shared" si="27"/>
        <v>0.2652692752560159</v>
      </c>
      <c r="E287" s="29">
        <f t="shared" si="27"/>
        <v>0.60049393757163727</v>
      </c>
      <c r="F287" s="30">
        <f t="shared" si="28"/>
        <v>4.8181746471261722E-2</v>
      </c>
      <c r="G287" s="40">
        <f t="shared" si="28"/>
        <v>9.8628362472908293E-2</v>
      </c>
    </row>
    <row r="288" spans="1:7" x14ac:dyDescent="0.3">
      <c r="A288" s="82">
        <f t="shared" si="26"/>
        <v>44012</v>
      </c>
      <c r="B288" s="85">
        <v>93947</v>
      </c>
      <c r="C288" s="86">
        <v>65218.913646164976</v>
      </c>
      <c r="D288" s="28">
        <f t="shared" si="27"/>
        <v>0.33063449284706231</v>
      </c>
      <c r="E288" s="29">
        <f t="shared" si="27"/>
        <v>0.66454918301295984</v>
      </c>
      <c r="F288" s="30">
        <f t="shared" si="28"/>
        <v>5.8794692018638184E-2</v>
      </c>
      <c r="G288" s="40">
        <f t="shared" si="28"/>
        <v>0.10728476968205825</v>
      </c>
    </row>
    <row r="289" spans="1:7" x14ac:dyDescent="0.3">
      <c r="A289" s="82">
        <f t="shared" si="26"/>
        <v>44043</v>
      </c>
      <c r="B289" s="144">
        <v>98174</v>
      </c>
      <c r="C289" s="86">
        <v>68896.293253927593</v>
      </c>
      <c r="D289" s="28">
        <f t="shared" si="27"/>
        <v>0.31844483835171161</v>
      </c>
      <c r="E289" s="29">
        <f t="shared" si="27"/>
        <v>0.72231890754145578</v>
      </c>
      <c r="F289" s="30">
        <f t="shared" si="28"/>
        <v>5.6847666588390577E-2</v>
      </c>
      <c r="G289" s="40">
        <f t="shared" si="28"/>
        <v>0.11486610998982028</v>
      </c>
    </row>
    <row r="290" spans="1:7" x14ac:dyDescent="0.3">
      <c r="A290" s="82">
        <f t="shared" si="26"/>
        <v>44074</v>
      </c>
      <c r="B290" s="144">
        <v>99087</v>
      </c>
      <c r="C290" s="86">
        <v>73848.547078755597</v>
      </c>
      <c r="D290" s="28">
        <f t="shared" si="27"/>
        <v>0.4205577517433865</v>
      </c>
      <c r="E290" s="29">
        <f t="shared" si="27"/>
        <v>0.96465478385576819</v>
      </c>
      <c r="F290" s="30">
        <f t="shared" si="28"/>
        <v>7.2733340957896075E-2</v>
      </c>
      <c r="G290" s="40">
        <f t="shared" si="28"/>
        <v>0.14460924666710739</v>
      </c>
    </row>
    <row r="291" spans="1:7" x14ac:dyDescent="0.3">
      <c r="A291" s="82">
        <f t="shared" si="26"/>
        <v>44104</v>
      </c>
      <c r="B291" s="144">
        <v>99222</v>
      </c>
      <c r="C291" s="86">
        <v>71042.509497895138</v>
      </c>
      <c r="D291" s="28">
        <f t="shared" ref="D291:E297" si="29">(B291-B231)/B231</f>
        <v>0.40050226232592168</v>
      </c>
      <c r="E291" s="29">
        <f t="shared" si="29"/>
        <v>0.93795533546021703</v>
      </c>
      <c r="F291" s="30">
        <f t="shared" ref="F291:G297" si="30">POWER(B291/B231,12/60)-1</f>
        <v>6.9687111141933711E-2</v>
      </c>
      <c r="G291" s="40">
        <f t="shared" si="30"/>
        <v>0.14148117260728155</v>
      </c>
    </row>
    <row r="292" spans="1:7" x14ac:dyDescent="0.3">
      <c r="A292" s="82">
        <f t="shared" si="26"/>
        <v>44135</v>
      </c>
      <c r="B292" s="144">
        <v>95299</v>
      </c>
      <c r="C292" s="86">
        <v>69153.301160283474</v>
      </c>
      <c r="D292" s="28">
        <f t="shared" si="29"/>
        <v>0.3209040456402778</v>
      </c>
      <c r="E292" s="29">
        <f t="shared" si="29"/>
        <v>0.73967086246845504</v>
      </c>
      <c r="F292" s="30">
        <f t="shared" si="30"/>
        <v>5.7241626270912116E-2</v>
      </c>
      <c r="G292" s="40">
        <f t="shared" si="30"/>
        <v>0.11710351392385299</v>
      </c>
    </row>
    <row r="293" spans="1:7" x14ac:dyDescent="0.3">
      <c r="A293" s="82">
        <f t="shared" si="26"/>
        <v>44165</v>
      </c>
      <c r="B293" s="144">
        <v>103686</v>
      </c>
      <c r="C293" s="86">
        <v>76723.072184002551</v>
      </c>
      <c r="D293" s="28">
        <f t="shared" si="29"/>
        <v>0.39665210827306835</v>
      </c>
      <c r="E293" s="29">
        <f t="shared" si="29"/>
        <v>0.92438009292167689</v>
      </c>
      <c r="F293" s="30">
        <f t="shared" si="30"/>
        <v>6.9098322872968465E-2</v>
      </c>
      <c r="G293" s="40">
        <f t="shared" si="30"/>
        <v>0.13987747350123292</v>
      </c>
    </row>
    <row r="294" spans="1:7" x14ac:dyDescent="0.3">
      <c r="A294" s="82">
        <f t="shared" si="26"/>
        <v>44196</v>
      </c>
      <c r="B294" s="144">
        <v>109265</v>
      </c>
      <c r="C294" s="86">
        <v>79672.964370058631</v>
      </c>
      <c r="D294" s="28">
        <f t="shared" si="29"/>
        <v>0.49039742931166314</v>
      </c>
      <c r="E294" s="29">
        <f t="shared" si="29"/>
        <v>1.0303930290977616</v>
      </c>
      <c r="F294" s="30">
        <f t="shared" si="30"/>
        <v>8.3079706399912245E-2</v>
      </c>
      <c r="G294" s="40">
        <f t="shared" si="30"/>
        <v>0.15216856682869984</v>
      </c>
    </row>
    <row r="295" spans="1:7" x14ac:dyDescent="0.3">
      <c r="A295" s="82">
        <f t="shared" si="26"/>
        <v>44227</v>
      </c>
      <c r="B295" s="144">
        <v>107713</v>
      </c>
      <c r="C295" s="86">
        <v>78868.569668343873</v>
      </c>
      <c r="D295" s="28">
        <f t="shared" si="29"/>
        <v>0.45748349095122937</v>
      </c>
      <c r="E295" s="29">
        <f t="shared" si="29"/>
        <v>1.1148388198107924</v>
      </c>
      <c r="F295" s="30">
        <f t="shared" si="30"/>
        <v>7.8253133288239907E-2</v>
      </c>
      <c r="G295" s="40">
        <f t="shared" si="30"/>
        <v>0.16159692781018986</v>
      </c>
    </row>
    <row r="296" spans="1:7" x14ac:dyDescent="0.3">
      <c r="A296" s="82">
        <f t="shared" si="26"/>
        <v>44255</v>
      </c>
      <c r="B296" s="144">
        <v>116536</v>
      </c>
      <c r="C296" s="86">
        <v>81043.33093746801</v>
      </c>
      <c r="D296" s="28">
        <f t="shared" si="29"/>
        <v>0.53395273594349424</v>
      </c>
      <c r="E296" s="29">
        <f t="shared" si="29"/>
        <v>1.1760902769736385</v>
      </c>
      <c r="F296" s="30">
        <f t="shared" si="30"/>
        <v>8.933735294448919E-2</v>
      </c>
      <c r="G296" s="40">
        <f t="shared" si="30"/>
        <v>0.16824890248125723</v>
      </c>
    </row>
    <row r="297" spans="1:7" x14ac:dyDescent="0.3">
      <c r="A297" s="82">
        <f t="shared" si="26"/>
        <v>44286</v>
      </c>
      <c r="B297" s="144">
        <v>117383</v>
      </c>
      <c r="C297" s="86">
        <v>84592.668651812404</v>
      </c>
      <c r="D297" s="28">
        <f t="shared" si="29"/>
        <v>0.48007497778935543</v>
      </c>
      <c r="E297" s="29">
        <f t="shared" si="29"/>
        <v>1.1270968291631285</v>
      </c>
      <c r="F297" s="30">
        <f t="shared" si="30"/>
        <v>8.1575256655780359E-2</v>
      </c>
      <c r="G297" s="40">
        <f t="shared" si="30"/>
        <v>0.16294038412866541</v>
      </c>
    </row>
    <row r="298" spans="1:7" ht="17.25" thickBot="1" x14ac:dyDescent="0.35">
      <c r="B298" s="32"/>
      <c r="C298" s="33"/>
      <c r="D298" s="34"/>
      <c r="E298" s="34"/>
      <c r="F298" s="34" t="s">
        <v>3</v>
      </c>
      <c r="G298" s="35" t="s">
        <v>59</v>
      </c>
    </row>
    <row r="299" spans="1:7" x14ac:dyDescent="0.3">
      <c r="B299" s="160" t="s">
        <v>60</v>
      </c>
      <c r="C299" s="161"/>
      <c r="D299" s="161"/>
      <c r="E299" s="161"/>
      <c r="F299" s="43">
        <f>COUNTA(D42:D297)</f>
        <v>232</v>
      </c>
      <c r="G299" s="44">
        <f>COUNTA(E42:E297)</f>
        <v>232</v>
      </c>
    </row>
    <row r="300" spans="1:7" x14ac:dyDescent="0.3">
      <c r="B300" s="151" t="s">
        <v>61</v>
      </c>
      <c r="C300" s="152"/>
      <c r="D300" s="152"/>
      <c r="E300" s="152"/>
      <c r="F300" s="41">
        <f>AVERAGE(F42:F297)</f>
        <v>9.9800250921500161E-2</v>
      </c>
      <c r="G300" s="45">
        <f>AVERAGE(G42:G297)</f>
        <v>6.8530364799661334E-2</v>
      </c>
    </row>
    <row r="301" spans="1:7" x14ac:dyDescent="0.3">
      <c r="B301" s="151" t="s">
        <v>62</v>
      </c>
      <c r="C301" s="152"/>
      <c r="D301" s="152"/>
      <c r="E301" s="152"/>
      <c r="F301" s="41">
        <f>MAX(F42:F297)</f>
        <v>0.18022912934961099</v>
      </c>
      <c r="G301" s="45">
        <f>MAX(G42:G297)</f>
        <v>0.23003174955861949</v>
      </c>
    </row>
    <row r="302" spans="1:7" x14ac:dyDescent="0.3">
      <c r="B302" s="151" t="s">
        <v>63</v>
      </c>
      <c r="C302" s="152"/>
      <c r="D302" s="152"/>
      <c r="E302" s="152"/>
      <c r="F302" s="41">
        <f>MIN(F42:F297)</f>
        <v>1.6636072313740646E-2</v>
      </c>
      <c r="G302" s="45">
        <f>MIN(G42:G297)</f>
        <v>-6.6347148637602271E-2</v>
      </c>
    </row>
    <row r="303" spans="1:7" x14ac:dyDescent="0.3">
      <c r="B303" s="151" t="s">
        <v>64</v>
      </c>
      <c r="C303" s="152"/>
      <c r="D303" s="152"/>
      <c r="E303" s="152"/>
      <c r="F303" s="41">
        <f>STDEV(F42:F297)</f>
        <v>3.0428292251894182E-2</v>
      </c>
      <c r="G303" s="45">
        <f>STDEV(G42:G297)</f>
        <v>6.8938987179723743E-2</v>
      </c>
    </row>
    <row r="304" spans="1:7" x14ac:dyDescent="0.3">
      <c r="B304" s="151" t="s">
        <v>17</v>
      </c>
      <c r="C304" s="152"/>
      <c r="D304" s="152"/>
      <c r="E304" s="152"/>
      <c r="F304" s="42">
        <f>(COUNTIF(F42:F297,"&gt;0"))/F299</f>
        <v>1</v>
      </c>
      <c r="G304" s="46">
        <f>(COUNTIF(G42:G297,"&gt;0"))/G299</f>
        <v>0.78879310344827591</v>
      </c>
    </row>
    <row r="305" spans="1:7" x14ac:dyDescent="0.3">
      <c r="B305" s="151" t="s">
        <v>18</v>
      </c>
      <c r="C305" s="152"/>
      <c r="D305" s="152"/>
      <c r="E305" s="152"/>
      <c r="F305" s="41">
        <f>AVERAGEIF(F42:F297,"&gt;0")</f>
        <v>9.9800250921500161E-2</v>
      </c>
      <c r="G305" s="45">
        <f>AVERAGEIF(G42:G297,"&gt;0")</f>
        <v>9.1735549790019147E-2</v>
      </c>
    </row>
    <row r="306" spans="1:7" x14ac:dyDescent="0.3">
      <c r="A306" s="2"/>
      <c r="B306" s="151" t="s">
        <v>19</v>
      </c>
      <c r="C306" s="152"/>
      <c r="D306" s="152"/>
      <c r="E306" s="152"/>
      <c r="F306" s="42">
        <f>1-F304</f>
        <v>0</v>
      </c>
      <c r="G306" s="46">
        <f>1-G304</f>
        <v>0.21120689655172409</v>
      </c>
    </row>
    <row r="307" spans="1:7" s="37" customFormat="1" ht="17.25" thickBot="1" x14ac:dyDescent="0.35">
      <c r="A307" s="36"/>
      <c r="B307" s="153" t="s">
        <v>20</v>
      </c>
      <c r="C307" s="154"/>
      <c r="D307" s="154"/>
      <c r="E307" s="154"/>
      <c r="F307" s="47" t="str">
        <f>IFERROR(AVERAGEIF(F42:F297,"&lt;0"),"N/A")</f>
        <v>N/A</v>
      </c>
      <c r="G307" s="48">
        <f>AVERAGEIF(G42:G297,"&lt;0")</f>
        <v>-1.8133897511266869E-2</v>
      </c>
    </row>
  </sheetData>
  <mergeCells count="13">
    <mergeCell ref="B305:E305"/>
    <mergeCell ref="B306:E306"/>
    <mergeCell ref="B307:E307"/>
    <mergeCell ref="B1:G1"/>
    <mergeCell ref="D2:G2"/>
    <mergeCell ref="D5:E5"/>
    <mergeCell ref="F5:G5"/>
    <mergeCell ref="B299:E299"/>
    <mergeCell ref="B302:E302"/>
    <mergeCell ref="B303:E303"/>
    <mergeCell ref="B304:E304"/>
    <mergeCell ref="B300:E300"/>
    <mergeCell ref="B301:E30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36DF-AC3A-4364-829A-A0F1EAE69FF6}">
  <dimension ref="A1:G307"/>
  <sheetViews>
    <sheetView zoomScaleNormal="100" workbookViewId="0">
      <selection activeCell="I8" sqref="I8"/>
    </sheetView>
  </sheetViews>
  <sheetFormatPr defaultColWidth="9.140625" defaultRowHeight="16.5" x14ac:dyDescent="0.3"/>
  <cols>
    <col min="1" max="1" width="19" style="1" bestFit="1" customWidth="1"/>
    <col min="2" max="2" width="7" style="2" bestFit="1" customWidth="1"/>
    <col min="3" max="3" width="7.140625" style="2" customWidth="1"/>
    <col min="4" max="6" width="7.140625" style="38" customWidth="1"/>
    <col min="7" max="7" width="7.5703125" style="2" bestFit="1" customWidth="1"/>
    <col min="8" max="16384" width="9.140625" style="2"/>
  </cols>
  <sheetData>
    <row r="1" spans="1:7" x14ac:dyDescent="0.3">
      <c r="B1" s="155" t="s">
        <v>0</v>
      </c>
      <c r="C1" s="155"/>
      <c r="D1" s="155"/>
      <c r="E1" s="155"/>
      <c r="F1" s="155"/>
      <c r="G1" s="155"/>
    </row>
    <row r="2" spans="1:7" ht="17.25" thickBot="1" x14ac:dyDescent="0.35">
      <c r="B2" s="146"/>
      <c r="C2" s="146"/>
      <c r="D2" s="156" t="s">
        <v>71</v>
      </c>
      <c r="E2" s="156"/>
      <c r="F2" s="156"/>
      <c r="G2" s="156"/>
    </row>
    <row r="3" spans="1:7" s="10" customFormat="1" x14ac:dyDescent="0.25">
      <c r="A3" s="3" t="s">
        <v>2</v>
      </c>
      <c r="B3" s="4" t="s">
        <v>3</v>
      </c>
      <c r="C3" s="5" t="s">
        <v>4</v>
      </c>
      <c r="D3" s="6" t="s">
        <v>3</v>
      </c>
      <c r="E3" s="7" t="s">
        <v>4</v>
      </c>
      <c r="F3" s="8" t="s">
        <v>3</v>
      </c>
      <c r="G3" s="9" t="s">
        <v>4</v>
      </c>
    </row>
    <row r="4" spans="1:7" s="17" customFormat="1" ht="19.5" customHeight="1" x14ac:dyDescent="0.25">
      <c r="A4" s="11" t="s">
        <v>5</v>
      </c>
      <c r="B4" s="12" t="s">
        <v>6</v>
      </c>
      <c r="C4" s="13" t="s">
        <v>7</v>
      </c>
      <c r="D4" s="14"/>
      <c r="E4" s="15"/>
      <c r="F4" s="16"/>
      <c r="G4" s="39"/>
    </row>
    <row r="5" spans="1:7" s="21" customFormat="1" ht="19.5" customHeight="1" x14ac:dyDescent="0.25">
      <c r="A5" s="18" t="s">
        <v>8</v>
      </c>
      <c r="B5" s="19">
        <v>35430</v>
      </c>
      <c r="C5" s="20"/>
      <c r="D5" s="157" t="s">
        <v>9</v>
      </c>
      <c r="E5" s="158"/>
      <c r="F5" s="157" t="s">
        <v>10</v>
      </c>
      <c r="G5" s="159"/>
    </row>
    <row r="6" spans="1:7" s="17" customFormat="1" ht="19.5" customHeight="1" x14ac:dyDescent="0.25">
      <c r="A6" s="22" t="s">
        <v>11</v>
      </c>
      <c r="B6" s="83">
        <v>10000</v>
      </c>
      <c r="C6" s="84">
        <v>10000</v>
      </c>
      <c r="D6" s="23"/>
      <c r="E6" s="24"/>
      <c r="F6" s="25"/>
      <c r="G6" s="26"/>
    </row>
    <row r="7" spans="1:7" x14ac:dyDescent="0.3">
      <c r="A7" s="27">
        <v>35461</v>
      </c>
      <c r="B7" s="85">
        <v>10944.91</v>
      </c>
      <c r="C7" s="86">
        <v>10624.704795153508</v>
      </c>
      <c r="D7" s="28"/>
      <c r="E7" s="29"/>
      <c r="F7" s="30"/>
      <c r="G7" s="31"/>
    </row>
    <row r="8" spans="1:7" x14ac:dyDescent="0.3">
      <c r="A8" s="27">
        <v>35489</v>
      </c>
      <c r="B8" s="85">
        <v>11535.37</v>
      </c>
      <c r="C8" s="86">
        <v>10707.978231851319</v>
      </c>
      <c r="D8" s="28"/>
      <c r="E8" s="29"/>
      <c r="F8" s="30"/>
      <c r="G8" s="31"/>
    </row>
    <row r="9" spans="1:7" x14ac:dyDescent="0.3">
      <c r="A9" s="27">
        <v>35520</v>
      </c>
      <c r="B9" s="85">
        <v>10934.28</v>
      </c>
      <c r="C9" s="86">
        <v>10267.994660642777</v>
      </c>
      <c r="D9" s="28"/>
      <c r="E9" s="29"/>
      <c r="F9" s="30"/>
      <c r="G9" s="31"/>
    </row>
    <row r="10" spans="1:7" x14ac:dyDescent="0.3">
      <c r="A10" s="27">
        <v>35550</v>
      </c>
      <c r="B10" s="85">
        <v>10678.78</v>
      </c>
      <c r="C10" s="86">
        <v>10880.993941883151</v>
      </c>
      <c r="D10" s="28"/>
      <c r="E10" s="29"/>
      <c r="F10" s="30"/>
      <c r="G10" s="31"/>
    </row>
    <row r="11" spans="1:7" x14ac:dyDescent="0.3">
      <c r="A11" s="27">
        <v>35581</v>
      </c>
      <c r="B11" s="85">
        <v>11323</v>
      </c>
      <c r="C11" s="86">
        <v>11543.484957387822</v>
      </c>
      <c r="D11" s="28"/>
      <c r="E11" s="29"/>
      <c r="F11" s="30"/>
      <c r="G11" s="31"/>
    </row>
    <row r="12" spans="1:7" x14ac:dyDescent="0.3">
      <c r="A12" s="27">
        <v>35611</v>
      </c>
      <c r="B12" s="85">
        <v>11735.93</v>
      </c>
      <c r="C12" s="86">
        <v>12060.683848444398</v>
      </c>
      <c r="D12" s="28"/>
      <c r="E12" s="29"/>
      <c r="F12" s="30"/>
      <c r="G12" s="31"/>
    </row>
    <row r="13" spans="1:7" x14ac:dyDescent="0.3">
      <c r="A13" s="27">
        <v>35642</v>
      </c>
      <c r="B13" s="85">
        <v>13065.43</v>
      </c>
      <c r="C13" s="86">
        <v>13020.33062942807</v>
      </c>
      <c r="D13" s="28"/>
      <c r="E13" s="29"/>
      <c r="F13" s="30"/>
      <c r="G13" s="31"/>
    </row>
    <row r="14" spans="1:7" x14ac:dyDescent="0.3">
      <c r="A14" s="27">
        <v>35673</v>
      </c>
      <c r="B14" s="85">
        <v>12144.73</v>
      </c>
      <c r="C14" s="86">
        <v>12290.892288736008</v>
      </c>
      <c r="D14" s="28"/>
      <c r="E14" s="29"/>
      <c r="F14" s="30"/>
      <c r="G14" s="31"/>
    </row>
    <row r="15" spans="1:7" x14ac:dyDescent="0.3">
      <c r="A15" s="27">
        <v>35703</v>
      </c>
      <c r="B15" s="85">
        <v>12914.78</v>
      </c>
      <c r="C15" s="86">
        <v>12963.959338741141</v>
      </c>
      <c r="D15" s="28"/>
      <c r="E15" s="29"/>
      <c r="F15" s="30"/>
      <c r="G15" s="31"/>
    </row>
    <row r="16" spans="1:7" x14ac:dyDescent="0.3">
      <c r="A16" s="27">
        <v>35734</v>
      </c>
      <c r="B16" s="85">
        <v>12272.93</v>
      </c>
      <c r="C16" s="86">
        <v>12531.060683848442</v>
      </c>
      <c r="D16" s="28"/>
      <c r="E16" s="29"/>
      <c r="F16" s="30"/>
      <c r="G16" s="31"/>
    </row>
    <row r="17" spans="1:7" x14ac:dyDescent="0.3">
      <c r="A17" s="27">
        <v>35764</v>
      </c>
      <c r="B17" s="85">
        <v>12336.73</v>
      </c>
      <c r="C17" s="86">
        <v>13111.099702228152</v>
      </c>
      <c r="D17" s="28"/>
      <c r="E17" s="29"/>
      <c r="F17" s="30"/>
      <c r="G17" s="31"/>
    </row>
    <row r="18" spans="1:7" x14ac:dyDescent="0.3">
      <c r="A18" s="27">
        <v>35795</v>
      </c>
      <c r="B18" s="85">
        <v>12838.87</v>
      </c>
      <c r="C18" s="86">
        <v>13336.276825136047</v>
      </c>
      <c r="D18" s="28"/>
      <c r="E18" s="29"/>
      <c r="F18" s="30"/>
      <c r="G18" s="31"/>
    </row>
    <row r="19" spans="1:7" x14ac:dyDescent="0.3">
      <c r="A19" s="27">
        <v>35826</v>
      </c>
      <c r="B19" s="85">
        <v>13126.27</v>
      </c>
      <c r="C19" s="86">
        <v>13483.827908409485</v>
      </c>
      <c r="D19" s="28"/>
      <c r="E19" s="29"/>
      <c r="F19" s="30"/>
      <c r="G19" s="31"/>
    </row>
    <row r="20" spans="1:7" x14ac:dyDescent="0.3">
      <c r="A20" s="27">
        <v>35854</v>
      </c>
      <c r="B20" s="85">
        <v>13320.93</v>
      </c>
      <c r="C20" s="86">
        <v>14456.309682718964</v>
      </c>
      <c r="D20" s="28"/>
      <c r="E20" s="29"/>
      <c r="F20" s="30"/>
      <c r="G20" s="31"/>
    </row>
    <row r="21" spans="1:7" x14ac:dyDescent="0.3">
      <c r="A21" s="27">
        <v>35885</v>
      </c>
      <c r="B21" s="85">
        <v>14001.18</v>
      </c>
      <c r="C21" s="86">
        <v>15196.632097751306</v>
      </c>
      <c r="D21" s="28"/>
      <c r="E21" s="29"/>
      <c r="F21" s="30"/>
      <c r="G21" s="31"/>
    </row>
    <row r="22" spans="1:7" x14ac:dyDescent="0.3">
      <c r="A22" s="27">
        <v>35915</v>
      </c>
      <c r="B22" s="85">
        <v>13416.33</v>
      </c>
      <c r="C22" s="86">
        <v>15349.522538248279</v>
      </c>
      <c r="D22" s="28"/>
      <c r="E22" s="29"/>
      <c r="F22" s="30"/>
      <c r="G22" s="31"/>
    </row>
    <row r="23" spans="1:7" x14ac:dyDescent="0.3">
      <c r="A23" s="27">
        <v>35946</v>
      </c>
      <c r="B23" s="85">
        <v>13626.64</v>
      </c>
      <c r="C23" s="86">
        <v>15085.63507546976</v>
      </c>
      <c r="D23" s="28"/>
      <c r="E23" s="29"/>
      <c r="F23" s="30"/>
      <c r="G23" s="31"/>
    </row>
    <row r="24" spans="1:7" x14ac:dyDescent="0.3">
      <c r="A24" s="27">
        <v>35976</v>
      </c>
      <c r="B24" s="85">
        <v>14102.5</v>
      </c>
      <c r="C24" s="86">
        <v>15698.42899681692</v>
      </c>
      <c r="D24" s="28"/>
      <c r="E24" s="29"/>
      <c r="F24" s="30"/>
      <c r="G24" s="31"/>
    </row>
    <row r="25" spans="1:7" x14ac:dyDescent="0.3">
      <c r="A25" s="27">
        <v>36007</v>
      </c>
      <c r="B25" s="85">
        <v>13396.54</v>
      </c>
      <c r="C25" s="86">
        <v>15531.266043741656</v>
      </c>
      <c r="D25" s="28"/>
      <c r="E25" s="29"/>
      <c r="F25" s="30"/>
      <c r="G25" s="31"/>
    </row>
    <row r="26" spans="1:7" x14ac:dyDescent="0.3">
      <c r="A26" s="27">
        <v>36038</v>
      </c>
      <c r="B26" s="85">
        <v>12737.56</v>
      </c>
      <c r="C26" s="86">
        <v>13285.758291405689</v>
      </c>
      <c r="D26" s="28"/>
      <c r="E26" s="29"/>
      <c r="F26" s="30"/>
      <c r="G26" s="31"/>
    </row>
    <row r="27" spans="1:7" x14ac:dyDescent="0.3">
      <c r="A27" s="27">
        <v>36068</v>
      </c>
      <c r="B27" s="85">
        <v>13687.49</v>
      </c>
      <c r="C27" s="86">
        <v>14136.872368826369</v>
      </c>
      <c r="D27" s="28"/>
      <c r="E27" s="29"/>
      <c r="F27" s="30"/>
      <c r="G27" s="31"/>
    </row>
    <row r="28" spans="1:7" x14ac:dyDescent="0.3">
      <c r="A28" s="27">
        <v>36099</v>
      </c>
      <c r="B28" s="85">
        <v>14007.38</v>
      </c>
      <c r="C28" s="86">
        <v>15286.785090871754</v>
      </c>
      <c r="D28" s="28"/>
      <c r="E28" s="29"/>
      <c r="F28" s="30"/>
      <c r="G28" s="31"/>
    </row>
    <row r="29" spans="1:7" x14ac:dyDescent="0.3">
      <c r="A29" s="27">
        <v>36129</v>
      </c>
      <c r="B29" s="85">
        <v>14412.64</v>
      </c>
      <c r="C29" s="86">
        <v>16213.368929048158</v>
      </c>
      <c r="D29" s="28"/>
      <c r="E29" s="29"/>
      <c r="F29" s="30"/>
      <c r="G29" s="31"/>
    </row>
    <row r="30" spans="1:7" x14ac:dyDescent="0.3">
      <c r="A30" s="27">
        <v>36160</v>
      </c>
      <c r="B30" s="85">
        <v>15538.03</v>
      </c>
      <c r="C30" s="86">
        <v>17147.653763220045</v>
      </c>
      <c r="D30" s="28"/>
      <c r="E30" s="29"/>
      <c r="F30" s="30"/>
      <c r="G30" s="31"/>
    </row>
    <row r="31" spans="1:7" x14ac:dyDescent="0.3">
      <c r="A31" s="27">
        <v>36191</v>
      </c>
      <c r="B31" s="85">
        <v>15424.6</v>
      </c>
      <c r="C31" s="86">
        <v>17864.667830372731</v>
      </c>
      <c r="D31" s="28"/>
      <c r="E31" s="29"/>
      <c r="F31" s="30"/>
      <c r="G31" s="31"/>
    </row>
    <row r="32" spans="1:7" x14ac:dyDescent="0.3">
      <c r="A32" s="27">
        <v>36219</v>
      </c>
      <c r="B32" s="85">
        <v>15561.36</v>
      </c>
      <c r="C32" s="86">
        <v>17309.477359071778</v>
      </c>
      <c r="D32" s="28"/>
      <c r="E32" s="29"/>
      <c r="F32" s="30"/>
      <c r="G32" s="31"/>
    </row>
    <row r="33" spans="1:7" x14ac:dyDescent="0.3">
      <c r="A33" s="27">
        <v>36250</v>
      </c>
      <c r="B33" s="85">
        <v>16098.95</v>
      </c>
      <c r="C33" s="86">
        <v>18001.950918985527</v>
      </c>
      <c r="D33" s="28"/>
      <c r="E33" s="29"/>
      <c r="F33" s="30"/>
      <c r="G33" s="31"/>
    </row>
    <row r="34" spans="1:7" x14ac:dyDescent="0.3">
      <c r="A34" s="27">
        <v>36280</v>
      </c>
      <c r="B34" s="85">
        <v>17145.77</v>
      </c>
      <c r="C34" s="86">
        <v>18699.14775644317</v>
      </c>
      <c r="D34" s="28"/>
      <c r="E34" s="29"/>
      <c r="F34" s="30"/>
      <c r="G34" s="31"/>
    </row>
    <row r="35" spans="1:7" x14ac:dyDescent="0.3">
      <c r="A35" s="27">
        <v>36311</v>
      </c>
      <c r="B35" s="85">
        <v>16485.009999999998</v>
      </c>
      <c r="C35" s="86">
        <v>18257.521306088922</v>
      </c>
      <c r="D35" s="28"/>
      <c r="E35" s="29"/>
      <c r="F35" s="30"/>
      <c r="G35" s="31"/>
    </row>
    <row r="36" spans="1:7" x14ac:dyDescent="0.3">
      <c r="A36" s="27">
        <v>36341</v>
      </c>
      <c r="B36" s="85">
        <v>18386.650000000001</v>
      </c>
      <c r="C36" s="86">
        <v>19270.767019201154</v>
      </c>
      <c r="D36" s="28"/>
      <c r="E36" s="29"/>
      <c r="F36" s="30"/>
      <c r="G36" s="31"/>
    </row>
    <row r="37" spans="1:7" x14ac:dyDescent="0.3">
      <c r="A37" s="27">
        <v>36372</v>
      </c>
      <c r="B37" s="85">
        <v>17435.240000000002</v>
      </c>
      <c r="C37" s="86">
        <v>18669.06253208749</v>
      </c>
      <c r="D37" s="28"/>
      <c r="E37" s="29"/>
      <c r="F37" s="30"/>
      <c r="G37" s="31"/>
    </row>
    <row r="38" spans="1:7" x14ac:dyDescent="0.3">
      <c r="A38" s="27">
        <v>36403</v>
      </c>
      <c r="B38" s="85">
        <v>17186.830000000002</v>
      </c>
      <c r="C38" s="86">
        <v>18576.75326008831</v>
      </c>
      <c r="D38" s="28"/>
      <c r="E38" s="29"/>
      <c r="F38" s="30"/>
      <c r="G38" s="31"/>
    </row>
    <row r="39" spans="1:7" x14ac:dyDescent="0.3">
      <c r="A39" s="27">
        <v>36433</v>
      </c>
      <c r="B39" s="85">
        <v>17383.84</v>
      </c>
      <c r="C39" s="86">
        <v>18067.460724920424</v>
      </c>
      <c r="D39" s="28"/>
      <c r="E39" s="29"/>
      <c r="F39" s="30"/>
      <c r="G39" s="31"/>
    </row>
    <row r="40" spans="1:7" x14ac:dyDescent="0.3">
      <c r="A40" s="27">
        <v>36464</v>
      </c>
      <c r="B40" s="85">
        <v>15996.16</v>
      </c>
      <c r="C40" s="86">
        <v>19210.801930383001</v>
      </c>
      <c r="D40" s="28"/>
      <c r="E40" s="29"/>
      <c r="F40" s="30"/>
      <c r="G40" s="31"/>
    </row>
    <row r="41" spans="1:7" x14ac:dyDescent="0.3">
      <c r="A41" s="27">
        <v>36494</v>
      </c>
      <c r="B41" s="85">
        <v>16892.93</v>
      </c>
      <c r="C41" s="86">
        <v>19601.293767327243</v>
      </c>
      <c r="D41" s="28"/>
      <c r="E41" s="29"/>
      <c r="F41" s="30"/>
      <c r="G41" s="31"/>
    </row>
    <row r="42" spans="1:7" x14ac:dyDescent="0.3">
      <c r="A42" s="27">
        <v>36525</v>
      </c>
      <c r="B42" s="85">
        <v>18179</v>
      </c>
      <c r="C42" s="86">
        <v>20755.72440702331</v>
      </c>
      <c r="D42" s="28"/>
      <c r="E42" s="29"/>
      <c r="F42" s="30"/>
      <c r="G42" s="40"/>
    </row>
    <row r="43" spans="1:7" x14ac:dyDescent="0.3">
      <c r="A43" s="27">
        <v>36556</v>
      </c>
      <c r="B43" s="85">
        <v>18128.490000000002</v>
      </c>
      <c r="C43" s="86">
        <v>19712.906869288428</v>
      </c>
      <c r="D43" s="28"/>
      <c r="E43" s="29"/>
      <c r="F43" s="30"/>
      <c r="G43" s="40"/>
    </row>
    <row r="44" spans="1:7" x14ac:dyDescent="0.3">
      <c r="A44" s="27">
        <v>36585</v>
      </c>
      <c r="B44" s="85">
        <v>18249</v>
      </c>
      <c r="C44" s="86">
        <v>19339.767943320672</v>
      </c>
      <c r="D44" s="28"/>
      <c r="E44" s="29"/>
      <c r="F44" s="30"/>
      <c r="G44" s="40"/>
    </row>
    <row r="45" spans="1:7" x14ac:dyDescent="0.3">
      <c r="A45" s="27">
        <v>36616</v>
      </c>
      <c r="B45" s="85">
        <v>19098.509999999998</v>
      </c>
      <c r="C45" s="86">
        <v>21231.748639490714</v>
      </c>
      <c r="D45" s="28"/>
      <c r="E45" s="29"/>
      <c r="F45" s="30"/>
      <c r="G45" s="40"/>
    </row>
    <row r="46" spans="1:7" x14ac:dyDescent="0.3">
      <c r="A46" s="27">
        <v>36646</v>
      </c>
      <c r="B46" s="85">
        <v>17996.46</v>
      </c>
      <c r="C46" s="86">
        <v>20592.976691652126</v>
      </c>
      <c r="D46" s="28"/>
      <c r="E46" s="29"/>
      <c r="F46" s="30"/>
      <c r="G46" s="40"/>
    </row>
    <row r="47" spans="1:7" x14ac:dyDescent="0.3">
      <c r="A47" s="27">
        <v>36677</v>
      </c>
      <c r="B47" s="85">
        <v>16709.2</v>
      </c>
      <c r="C47" s="86">
        <v>20170.448711366676</v>
      </c>
      <c r="D47" s="28"/>
      <c r="E47" s="29"/>
      <c r="F47" s="30"/>
      <c r="G47" s="40"/>
    </row>
    <row r="48" spans="1:7" x14ac:dyDescent="0.3">
      <c r="A48" s="27">
        <v>36707</v>
      </c>
      <c r="B48" s="85">
        <v>16424.16</v>
      </c>
      <c r="C48" s="86">
        <v>20667.727692781606</v>
      </c>
      <c r="D48" s="28"/>
      <c r="E48" s="29"/>
      <c r="F48" s="30"/>
      <c r="G48" s="40"/>
    </row>
    <row r="49" spans="1:7" x14ac:dyDescent="0.3">
      <c r="A49" s="27">
        <v>36738</v>
      </c>
      <c r="B49" s="85">
        <v>16156.25</v>
      </c>
      <c r="C49" s="86">
        <v>20344.593900811178</v>
      </c>
      <c r="D49" s="28"/>
      <c r="E49" s="29"/>
      <c r="F49" s="30"/>
      <c r="G49" s="40"/>
    </row>
    <row r="50" spans="1:7" x14ac:dyDescent="0.3">
      <c r="A50" s="27">
        <v>36769</v>
      </c>
      <c r="B50" s="85">
        <v>17439.669999999998</v>
      </c>
      <c r="C50" s="86">
        <v>21608.276003696486</v>
      </c>
      <c r="D50" s="28"/>
      <c r="E50" s="29"/>
      <c r="F50" s="30"/>
      <c r="G50" s="40"/>
    </row>
    <row r="51" spans="1:7" x14ac:dyDescent="0.3">
      <c r="A51" s="27">
        <v>36799</v>
      </c>
      <c r="B51" s="85">
        <v>16176.64</v>
      </c>
      <c r="C51" s="86">
        <v>20467.501796899076</v>
      </c>
      <c r="D51" s="28"/>
      <c r="E51" s="29"/>
      <c r="F51" s="30"/>
      <c r="G51" s="40"/>
    </row>
    <row r="52" spans="1:7" x14ac:dyDescent="0.3">
      <c r="A52" s="27">
        <v>36830</v>
      </c>
      <c r="B52" s="85">
        <v>16091.57</v>
      </c>
      <c r="C52" s="86">
        <v>20380.942601909861</v>
      </c>
      <c r="D52" s="28"/>
      <c r="E52" s="29"/>
      <c r="F52" s="30"/>
      <c r="G52" s="40"/>
    </row>
    <row r="53" spans="1:7" x14ac:dyDescent="0.3">
      <c r="A53" s="27">
        <v>36860</v>
      </c>
      <c r="B53" s="85">
        <v>16279.72</v>
      </c>
      <c r="C53" s="86">
        <v>18774.206797412477</v>
      </c>
      <c r="D53" s="28"/>
      <c r="E53" s="29"/>
      <c r="F53" s="30"/>
      <c r="G53" s="40"/>
    </row>
    <row r="54" spans="1:7" x14ac:dyDescent="0.3">
      <c r="A54" s="27">
        <v>36891</v>
      </c>
      <c r="B54" s="85">
        <v>19034.12</v>
      </c>
      <c r="C54" s="86">
        <v>18866.105349625228</v>
      </c>
      <c r="D54" s="28"/>
      <c r="E54" s="29"/>
      <c r="F54" s="30"/>
      <c r="G54" s="40"/>
    </row>
    <row r="55" spans="1:7" x14ac:dyDescent="0.3">
      <c r="A55" s="27">
        <v>36922</v>
      </c>
      <c r="B55" s="85">
        <v>20435.39</v>
      </c>
      <c r="C55" s="86">
        <v>19535.373241605925</v>
      </c>
      <c r="D55" s="28"/>
      <c r="E55" s="29"/>
      <c r="F55" s="30"/>
      <c r="G55" s="40"/>
    </row>
    <row r="56" spans="1:7" x14ac:dyDescent="0.3">
      <c r="A56" s="27">
        <v>36950</v>
      </c>
      <c r="B56" s="85">
        <v>19528.87</v>
      </c>
      <c r="C56" s="86">
        <v>17754.184207824223</v>
      </c>
      <c r="D56" s="28"/>
      <c r="E56" s="29"/>
      <c r="F56" s="30"/>
      <c r="G56" s="40"/>
    </row>
    <row r="57" spans="1:7" x14ac:dyDescent="0.3">
      <c r="A57" s="27">
        <v>36981</v>
      </c>
      <c r="B57" s="85">
        <v>20685.57</v>
      </c>
      <c r="C57" s="86">
        <v>16629.428072697414</v>
      </c>
      <c r="D57" s="28"/>
      <c r="E57" s="29"/>
      <c r="F57" s="30"/>
      <c r="G57" s="40"/>
    </row>
    <row r="58" spans="1:7" x14ac:dyDescent="0.3">
      <c r="A58" s="27">
        <v>37011</v>
      </c>
      <c r="B58" s="85">
        <v>20283.560000000001</v>
      </c>
      <c r="C58" s="86">
        <v>17921.655200739311</v>
      </c>
      <c r="D58" s="28"/>
      <c r="E58" s="29"/>
      <c r="F58" s="30"/>
      <c r="G58" s="40"/>
    </row>
    <row r="59" spans="1:7" x14ac:dyDescent="0.3">
      <c r="A59" s="27">
        <v>37042</v>
      </c>
      <c r="B59" s="85">
        <v>20500.37</v>
      </c>
      <c r="C59" s="86">
        <v>18041.790738268832</v>
      </c>
      <c r="D59" s="28"/>
      <c r="E59" s="29"/>
      <c r="F59" s="30"/>
      <c r="G59" s="40"/>
    </row>
    <row r="60" spans="1:7" x14ac:dyDescent="0.3">
      <c r="A60" s="27">
        <v>37072</v>
      </c>
      <c r="B60" s="85">
        <v>20258.75</v>
      </c>
      <c r="C60" s="86">
        <v>17602.628606633141</v>
      </c>
      <c r="D60" s="28"/>
      <c r="E60" s="29"/>
      <c r="F60" s="30"/>
      <c r="G60" s="40"/>
    </row>
    <row r="61" spans="1:7" x14ac:dyDescent="0.3">
      <c r="A61" s="27">
        <v>37103</v>
      </c>
      <c r="B61" s="85">
        <v>19109.14</v>
      </c>
      <c r="C61" s="86">
        <v>17429.304856761493</v>
      </c>
      <c r="D61" s="28"/>
      <c r="E61" s="29"/>
      <c r="F61" s="30"/>
      <c r="G61" s="40"/>
    </row>
    <row r="62" spans="1:7" x14ac:dyDescent="0.3">
      <c r="A62" s="27">
        <v>37134</v>
      </c>
      <c r="B62" s="85">
        <v>19193.03</v>
      </c>
      <c r="C62" s="86">
        <v>16338.227744121592</v>
      </c>
      <c r="D62" s="28"/>
      <c r="E62" s="29"/>
      <c r="F62" s="30"/>
      <c r="G62" s="40"/>
    </row>
    <row r="63" spans="1:7" x14ac:dyDescent="0.3">
      <c r="A63" s="27">
        <v>37164</v>
      </c>
      <c r="B63" s="85">
        <v>16959.39</v>
      </c>
      <c r="C63" s="86">
        <v>15018.893110175599</v>
      </c>
      <c r="D63" s="28"/>
      <c r="E63" s="29"/>
      <c r="F63" s="30"/>
      <c r="G63" s="40"/>
    </row>
    <row r="64" spans="1:7" x14ac:dyDescent="0.3">
      <c r="A64" s="27">
        <v>37195</v>
      </c>
      <c r="B64" s="85">
        <v>18835.919999999998</v>
      </c>
      <c r="C64" s="86">
        <v>15305.267481260924</v>
      </c>
      <c r="D64" s="28"/>
      <c r="E64" s="29"/>
      <c r="F64" s="30"/>
      <c r="G64" s="40"/>
    </row>
    <row r="65" spans="1:7" x14ac:dyDescent="0.3">
      <c r="A65" s="27">
        <v>37225</v>
      </c>
      <c r="B65" s="85">
        <v>18702.7</v>
      </c>
      <c r="C65" s="86">
        <v>16479.309990758818</v>
      </c>
      <c r="D65" s="28"/>
      <c r="E65" s="29"/>
      <c r="F65" s="30"/>
      <c r="G65" s="40"/>
    </row>
    <row r="66" spans="1:7" x14ac:dyDescent="0.3">
      <c r="A66" s="27">
        <v>37256</v>
      </c>
      <c r="B66" s="85">
        <v>19659.73</v>
      </c>
      <c r="C66" s="86">
        <v>16623.677995687456</v>
      </c>
      <c r="D66" s="28"/>
      <c r="E66" s="29"/>
      <c r="F66" s="30"/>
      <c r="G66" s="40"/>
    </row>
    <row r="67" spans="1:7" x14ac:dyDescent="0.3">
      <c r="A67" s="27">
        <v>37287</v>
      </c>
      <c r="B67" s="85">
        <v>20209.13</v>
      </c>
      <c r="C67" s="86">
        <v>16381.045281856466</v>
      </c>
      <c r="D67" s="28"/>
      <c r="E67" s="29"/>
      <c r="F67" s="30"/>
      <c r="G67" s="40"/>
    </row>
    <row r="68" spans="1:7" x14ac:dyDescent="0.3">
      <c r="A68" s="27">
        <v>37315</v>
      </c>
      <c r="B68" s="85">
        <v>18469.95</v>
      </c>
      <c r="C68" s="86">
        <v>16065.201766095093</v>
      </c>
      <c r="D68" s="28"/>
      <c r="E68" s="29"/>
      <c r="F68" s="30"/>
      <c r="G68" s="40"/>
    </row>
    <row r="69" spans="1:7" x14ac:dyDescent="0.3">
      <c r="A69" s="27">
        <v>37346</v>
      </c>
      <c r="B69" s="85">
        <v>19152.86</v>
      </c>
      <c r="C69" s="86">
        <v>16669.370571927317</v>
      </c>
      <c r="D69" s="28"/>
      <c r="E69" s="29"/>
      <c r="F69" s="30"/>
      <c r="G69" s="40"/>
    </row>
    <row r="70" spans="1:7" x14ac:dyDescent="0.3">
      <c r="A70" s="27">
        <v>37376</v>
      </c>
      <c r="B70" s="85">
        <v>18542.310000000001</v>
      </c>
      <c r="C70" s="86">
        <v>15658.691857480248</v>
      </c>
      <c r="D70" s="28"/>
      <c r="E70" s="29"/>
      <c r="F70" s="30"/>
      <c r="G70" s="40"/>
    </row>
    <row r="71" spans="1:7" x14ac:dyDescent="0.3">
      <c r="A71" s="27">
        <v>37407</v>
      </c>
      <c r="B71" s="85">
        <v>19746.86</v>
      </c>
      <c r="C71" s="86">
        <v>15543.382277441229</v>
      </c>
      <c r="D71" s="28"/>
      <c r="E71" s="29"/>
      <c r="F71" s="30"/>
      <c r="G71" s="40"/>
    </row>
    <row r="72" spans="1:7" x14ac:dyDescent="0.3">
      <c r="A72" s="27">
        <v>37437</v>
      </c>
      <c r="B72" s="85">
        <v>21744.2</v>
      </c>
      <c r="C72" s="86">
        <v>14436.184413184117</v>
      </c>
      <c r="D72" s="28"/>
      <c r="E72" s="29"/>
      <c r="F72" s="30"/>
      <c r="G72" s="40"/>
    </row>
    <row r="73" spans="1:7" x14ac:dyDescent="0.3">
      <c r="A73" s="27">
        <v>37468</v>
      </c>
      <c r="B73" s="85">
        <v>21678.92</v>
      </c>
      <c r="C73" s="86">
        <v>13310.812198377667</v>
      </c>
      <c r="D73" s="28"/>
      <c r="E73" s="29"/>
      <c r="F73" s="30"/>
      <c r="G73" s="40"/>
    </row>
    <row r="74" spans="1:7" x14ac:dyDescent="0.3">
      <c r="A74" s="27">
        <v>37499</v>
      </c>
      <c r="B74" s="85">
        <v>22030.13</v>
      </c>
      <c r="C74" s="86">
        <v>13398.295512886343</v>
      </c>
      <c r="D74" s="28"/>
      <c r="E74" s="29"/>
      <c r="F74" s="30"/>
      <c r="G74" s="40"/>
    </row>
    <row r="75" spans="1:7" x14ac:dyDescent="0.3">
      <c r="A75" s="27">
        <v>37529</v>
      </c>
      <c r="B75" s="85">
        <v>22384.880000000001</v>
      </c>
      <c r="C75" s="86">
        <v>11942.088510113985</v>
      </c>
      <c r="D75" s="28"/>
      <c r="E75" s="29"/>
      <c r="F75" s="30"/>
      <c r="G75" s="40"/>
    </row>
    <row r="76" spans="1:7" x14ac:dyDescent="0.3">
      <c r="A76" s="27">
        <v>37560</v>
      </c>
      <c r="B76" s="85">
        <v>21371.439999999999</v>
      </c>
      <c r="C76" s="86">
        <v>12993.223123523989</v>
      </c>
      <c r="D76" s="28"/>
      <c r="E76" s="29"/>
      <c r="F76" s="30"/>
      <c r="G76" s="40"/>
    </row>
    <row r="77" spans="1:7" x14ac:dyDescent="0.3">
      <c r="A77" s="27">
        <v>37590</v>
      </c>
      <c r="B77" s="85">
        <v>21792.35</v>
      </c>
      <c r="C77" s="86">
        <v>13757.983365848666</v>
      </c>
      <c r="D77" s="28"/>
      <c r="E77" s="29"/>
      <c r="F77" s="30"/>
      <c r="G77" s="40"/>
    </row>
    <row r="78" spans="1:7" x14ac:dyDescent="0.3">
      <c r="A78" s="27">
        <v>37621</v>
      </c>
      <c r="B78" s="85">
        <v>22380.74</v>
      </c>
      <c r="C78" s="86">
        <v>12949.789506109471</v>
      </c>
      <c r="D78" s="28"/>
      <c r="E78" s="29"/>
      <c r="F78" s="30"/>
      <c r="G78" s="40"/>
    </row>
    <row r="79" spans="1:7" x14ac:dyDescent="0.3">
      <c r="A79" s="27">
        <v>37652</v>
      </c>
      <c r="B79" s="85">
        <v>22860.14</v>
      </c>
      <c r="C79" s="86">
        <v>12610.534962521835</v>
      </c>
      <c r="D79" s="28"/>
      <c r="E79" s="29"/>
      <c r="F79" s="30"/>
      <c r="G79" s="40"/>
    </row>
    <row r="80" spans="1:7" x14ac:dyDescent="0.3">
      <c r="A80" s="27">
        <v>37680</v>
      </c>
      <c r="B80" s="85">
        <v>24090.68</v>
      </c>
      <c r="C80" s="86">
        <v>12421.295820926187</v>
      </c>
      <c r="D80" s="28"/>
      <c r="E80" s="29"/>
      <c r="F80" s="30"/>
      <c r="G80" s="40"/>
    </row>
    <row r="81" spans="1:7" x14ac:dyDescent="0.3">
      <c r="A81" s="27">
        <v>37711</v>
      </c>
      <c r="B81" s="85">
        <v>22118.45</v>
      </c>
      <c r="C81" s="86">
        <v>12541.94475818874</v>
      </c>
      <c r="D81" s="28"/>
      <c r="E81" s="29"/>
      <c r="F81" s="30"/>
      <c r="G81" s="40"/>
    </row>
    <row r="82" spans="1:7" x14ac:dyDescent="0.3">
      <c r="A82" s="27">
        <v>37741</v>
      </c>
      <c r="B82" s="85">
        <v>23372.32</v>
      </c>
      <c r="C82" s="86">
        <v>13575.00770099601</v>
      </c>
      <c r="D82" s="28"/>
      <c r="E82" s="29"/>
      <c r="F82" s="30"/>
      <c r="G82" s="40"/>
    </row>
    <row r="83" spans="1:7" x14ac:dyDescent="0.3">
      <c r="A83" s="27">
        <v>37772</v>
      </c>
      <c r="B83" s="85">
        <v>26433.32</v>
      </c>
      <c r="C83" s="86">
        <v>14290.173529109781</v>
      </c>
      <c r="D83" s="28"/>
      <c r="E83" s="29"/>
      <c r="F83" s="30"/>
      <c r="G83" s="40"/>
    </row>
    <row r="84" spans="1:7" x14ac:dyDescent="0.3">
      <c r="A84" s="27">
        <v>37802</v>
      </c>
      <c r="B84" s="85">
        <v>25815.09</v>
      </c>
      <c r="C84" s="86">
        <v>14472.533114282796</v>
      </c>
      <c r="D84" s="28"/>
      <c r="E84" s="29"/>
      <c r="F84" s="30"/>
      <c r="G84" s="40"/>
    </row>
    <row r="85" spans="1:7" x14ac:dyDescent="0.3">
      <c r="A85" s="27">
        <v>37833</v>
      </c>
      <c r="B85" s="85">
        <v>27306.75</v>
      </c>
      <c r="C85" s="86">
        <v>14727.692781599768</v>
      </c>
      <c r="D85" s="28"/>
      <c r="E85" s="29"/>
      <c r="F85" s="30"/>
      <c r="G85" s="40"/>
    </row>
    <row r="86" spans="1:7" x14ac:dyDescent="0.3">
      <c r="A86" s="27">
        <v>37864</v>
      </c>
      <c r="B86" s="85">
        <v>28641.56</v>
      </c>
      <c r="C86" s="86">
        <v>15014.888592257945</v>
      </c>
      <c r="D86" s="28"/>
      <c r="E86" s="29"/>
      <c r="F86" s="30"/>
      <c r="G86" s="40"/>
    </row>
    <row r="87" spans="1:7" x14ac:dyDescent="0.3">
      <c r="A87" s="27">
        <v>37894</v>
      </c>
      <c r="B87" s="85">
        <v>27898.39</v>
      </c>
      <c r="C87" s="86">
        <v>14855.426635178163</v>
      </c>
      <c r="D87" s="28"/>
      <c r="E87" s="29"/>
      <c r="F87" s="30"/>
      <c r="G87" s="40"/>
    </row>
    <row r="88" spans="1:7" x14ac:dyDescent="0.3">
      <c r="A88" s="27">
        <v>37925</v>
      </c>
      <c r="B88" s="85">
        <v>27233.5</v>
      </c>
      <c r="C88" s="86">
        <v>15695.861998151775</v>
      </c>
      <c r="D88" s="28"/>
      <c r="E88" s="29"/>
      <c r="F88" s="30"/>
      <c r="G88" s="40"/>
    </row>
    <row r="89" spans="1:7" x14ac:dyDescent="0.3">
      <c r="A89" s="27">
        <v>37955</v>
      </c>
      <c r="B89" s="85">
        <v>26981.83</v>
      </c>
      <c r="C89" s="86">
        <v>15833.966526337423</v>
      </c>
      <c r="D89" s="28"/>
      <c r="E89" s="29"/>
      <c r="F89" s="30"/>
      <c r="G89" s="40"/>
    </row>
    <row r="90" spans="1:7" x14ac:dyDescent="0.3">
      <c r="A90" s="27">
        <v>37986</v>
      </c>
      <c r="B90" s="85">
        <v>28350.02</v>
      </c>
      <c r="C90" s="86">
        <v>16664.339254543604</v>
      </c>
      <c r="D90" s="28"/>
      <c r="E90" s="29"/>
      <c r="F90" s="30"/>
      <c r="G90" s="40"/>
    </row>
    <row r="91" spans="1:7" x14ac:dyDescent="0.3">
      <c r="A91" s="27">
        <v>38017</v>
      </c>
      <c r="B91" s="85">
        <v>28527.84</v>
      </c>
      <c r="C91" s="86">
        <v>16970.222815484154</v>
      </c>
      <c r="D91" s="28"/>
      <c r="E91" s="29"/>
      <c r="F91" s="30"/>
      <c r="G91" s="40"/>
    </row>
    <row r="92" spans="1:7" x14ac:dyDescent="0.3">
      <c r="A92" s="27">
        <v>38046</v>
      </c>
      <c r="B92" s="85">
        <v>29959.83</v>
      </c>
      <c r="C92" s="86">
        <v>17206.078652839118</v>
      </c>
      <c r="D92" s="28"/>
      <c r="E92" s="29"/>
      <c r="F92" s="30"/>
      <c r="G92" s="40"/>
    </row>
    <row r="93" spans="1:7" x14ac:dyDescent="0.3">
      <c r="A93" s="27">
        <v>38077</v>
      </c>
      <c r="B93" s="85">
        <v>29516.47</v>
      </c>
      <c r="C93" s="86">
        <v>16946.503747818067</v>
      </c>
      <c r="D93" s="28"/>
      <c r="E93" s="29"/>
      <c r="F93" s="30"/>
      <c r="G93" s="40"/>
    </row>
    <row r="94" spans="1:7" x14ac:dyDescent="0.3">
      <c r="A94" s="27">
        <v>38107</v>
      </c>
      <c r="B94" s="85">
        <v>27011.08</v>
      </c>
      <c r="C94" s="86">
        <v>16680.460006160811</v>
      </c>
      <c r="D94" s="28"/>
      <c r="E94" s="29"/>
      <c r="F94" s="30"/>
      <c r="G94" s="40"/>
    </row>
    <row r="95" spans="1:7" x14ac:dyDescent="0.3">
      <c r="A95" s="27">
        <v>38138</v>
      </c>
      <c r="B95" s="85">
        <v>26382.51</v>
      </c>
      <c r="C95" s="86">
        <v>16909.333607146538</v>
      </c>
      <c r="D95" s="28"/>
      <c r="E95" s="29"/>
      <c r="F95" s="30"/>
      <c r="G95" s="40"/>
    </row>
    <row r="96" spans="1:7" x14ac:dyDescent="0.3">
      <c r="A96" s="27">
        <v>38168</v>
      </c>
      <c r="B96" s="85">
        <v>25763.11</v>
      </c>
      <c r="C96" s="86">
        <v>17238.217476126927</v>
      </c>
      <c r="D96" s="28"/>
      <c r="E96" s="29"/>
      <c r="F96" s="30"/>
      <c r="G96" s="40"/>
    </row>
    <row r="97" spans="1:7" x14ac:dyDescent="0.3">
      <c r="A97" s="27">
        <v>38199</v>
      </c>
      <c r="B97" s="85">
        <v>24079.46</v>
      </c>
      <c r="C97" s="86">
        <v>16667.625012835008</v>
      </c>
      <c r="D97" s="28"/>
      <c r="E97" s="29"/>
      <c r="F97" s="30"/>
      <c r="G97" s="40"/>
    </row>
    <row r="98" spans="1:7" x14ac:dyDescent="0.3">
      <c r="A98" s="27">
        <v>38230</v>
      </c>
      <c r="B98" s="85">
        <v>23335.99</v>
      </c>
      <c r="C98" s="86">
        <v>16735.085737755431</v>
      </c>
      <c r="D98" s="28"/>
      <c r="E98" s="29"/>
      <c r="F98" s="30"/>
      <c r="G98" s="40"/>
    </row>
    <row r="99" spans="1:7" x14ac:dyDescent="0.3">
      <c r="A99" s="27">
        <v>38260</v>
      </c>
      <c r="B99" s="85">
        <v>24209.13</v>
      </c>
      <c r="C99" s="86">
        <v>16916.315843515775</v>
      </c>
      <c r="D99" s="28"/>
      <c r="E99" s="29"/>
      <c r="F99" s="30"/>
      <c r="G99" s="40"/>
    </row>
    <row r="100" spans="1:7" x14ac:dyDescent="0.3">
      <c r="A100" s="27">
        <v>38291</v>
      </c>
      <c r="B100" s="85">
        <v>26253.73</v>
      </c>
      <c r="C100" s="86">
        <v>17174.761269124156</v>
      </c>
      <c r="D100" s="28"/>
      <c r="E100" s="29"/>
      <c r="F100" s="30"/>
      <c r="G100" s="40"/>
    </row>
    <row r="101" spans="1:7" x14ac:dyDescent="0.3">
      <c r="A101" s="27">
        <v>38321</v>
      </c>
      <c r="B101" s="85">
        <v>29246.49</v>
      </c>
      <c r="C101" s="86">
        <v>17869.699147756455</v>
      </c>
      <c r="D101" s="28"/>
      <c r="E101" s="29"/>
      <c r="F101" s="30"/>
      <c r="G101" s="40"/>
    </row>
    <row r="102" spans="1:7" x14ac:dyDescent="0.3">
      <c r="A102" s="27">
        <v>38352</v>
      </c>
      <c r="B102" s="85">
        <v>30495.35</v>
      </c>
      <c r="C102" s="86">
        <v>18477.76979155972</v>
      </c>
      <c r="D102" s="28"/>
      <c r="E102" s="29"/>
      <c r="F102" s="30"/>
      <c r="G102" s="40"/>
    </row>
    <row r="103" spans="1:7" x14ac:dyDescent="0.3">
      <c r="A103" s="27">
        <v>38383</v>
      </c>
      <c r="B103" s="85">
        <v>28874.61</v>
      </c>
      <c r="C103" s="86">
        <v>18027.312865797321</v>
      </c>
      <c r="D103" s="28"/>
      <c r="E103" s="29"/>
      <c r="F103" s="30"/>
      <c r="G103" s="40"/>
    </row>
    <row r="104" spans="1:7" x14ac:dyDescent="0.3">
      <c r="A104" s="27">
        <v>38411</v>
      </c>
      <c r="B104" s="85">
        <v>29168.22</v>
      </c>
      <c r="C104" s="86">
        <v>18406.715268508073</v>
      </c>
      <c r="D104" s="28"/>
      <c r="E104" s="29"/>
      <c r="F104" s="30"/>
      <c r="G104" s="40"/>
    </row>
    <row r="105" spans="1:7" x14ac:dyDescent="0.3">
      <c r="A105" s="27">
        <v>38442</v>
      </c>
      <c r="B105" s="85">
        <v>28023.040000000001</v>
      </c>
      <c r="C105" s="86">
        <v>18080.809117979272</v>
      </c>
      <c r="D105" s="28"/>
      <c r="E105" s="29"/>
      <c r="F105" s="30"/>
      <c r="G105" s="40"/>
    </row>
    <row r="106" spans="1:7" x14ac:dyDescent="0.3">
      <c r="A106" s="27">
        <v>38472</v>
      </c>
      <c r="B106" s="85">
        <v>25943.29</v>
      </c>
      <c r="C106" s="86">
        <v>17737.858096313801</v>
      </c>
      <c r="D106" s="28"/>
      <c r="E106" s="29"/>
      <c r="F106" s="30"/>
      <c r="G106" s="40"/>
    </row>
    <row r="107" spans="1:7" x14ac:dyDescent="0.3">
      <c r="A107" s="27">
        <v>38503</v>
      </c>
      <c r="B107" s="85">
        <v>28104.86</v>
      </c>
      <c r="C107" s="86">
        <v>18302.289762809334</v>
      </c>
      <c r="D107" s="28"/>
      <c r="E107" s="29"/>
      <c r="F107" s="30"/>
      <c r="G107" s="40"/>
    </row>
    <row r="108" spans="1:7" x14ac:dyDescent="0.3">
      <c r="A108" s="27">
        <v>38533</v>
      </c>
      <c r="B108" s="85">
        <v>29722.05</v>
      </c>
      <c r="C108" s="86">
        <v>18328.26778930076</v>
      </c>
      <c r="D108" s="28"/>
      <c r="E108" s="29"/>
      <c r="F108" s="30"/>
      <c r="G108" s="40"/>
    </row>
    <row r="109" spans="1:7" x14ac:dyDescent="0.3">
      <c r="A109" s="27">
        <v>38564</v>
      </c>
      <c r="B109" s="85">
        <v>30938.12</v>
      </c>
      <c r="C109" s="86">
        <v>19009.85727487423</v>
      </c>
      <c r="D109" s="28"/>
      <c r="E109" s="29"/>
      <c r="F109" s="30"/>
      <c r="G109" s="40"/>
    </row>
    <row r="110" spans="1:7" x14ac:dyDescent="0.3">
      <c r="A110" s="27">
        <v>38595</v>
      </c>
      <c r="B110" s="85">
        <v>30923.35</v>
      </c>
      <c r="C110" s="86">
        <v>18836.430845055973</v>
      </c>
      <c r="D110" s="28"/>
      <c r="E110" s="29"/>
      <c r="F110" s="30"/>
      <c r="G110" s="40"/>
    </row>
    <row r="111" spans="1:7" x14ac:dyDescent="0.3">
      <c r="A111" s="27">
        <v>38625</v>
      </c>
      <c r="B111" s="85">
        <v>31999.41</v>
      </c>
      <c r="C111" s="86">
        <v>18988.910565766517</v>
      </c>
      <c r="D111" s="28"/>
      <c r="E111" s="29"/>
      <c r="F111" s="30"/>
      <c r="G111" s="40"/>
    </row>
    <row r="112" spans="1:7" x14ac:dyDescent="0.3">
      <c r="A112" s="27">
        <v>38656</v>
      </c>
      <c r="B112" s="85">
        <v>31424.01</v>
      </c>
      <c r="C112" s="86">
        <v>18672.348290378901</v>
      </c>
      <c r="D112" s="28"/>
      <c r="E112" s="29"/>
      <c r="F112" s="30"/>
      <c r="G112" s="40"/>
    </row>
    <row r="113" spans="1:7" x14ac:dyDescent="0.3">
      <c r="A113" s="27">
        <v>38686</v>
      </c>
      <c r="B113" s="85">
        <v>34325.800000000003</v>
      </c>
      <c r="C113" s="86">
        <v>19378.580963137912</v>
      </c>
      <c r="D113" s="28"/>
      <c r="E113" s="29"/>
      <c r="F113" s="30"/>
      <c r="G113" s="40"/>
    </row>
    <row r="114" spans="1:7" x14ac:dyDescent="0.3">
      <c r="A114" s="27">
        <v>38717</v>
      </c>
      <c r="B114" s="85">
        <v>34129.67</v>
      </c>
      <c r="C114" s="86">
        <v>19385.357839613938</v>
      </c>
      <c r="D114" s="28"/>
      <c r="E114" s="29"/>
      <c r="F114" s="30"/>
      <c r="G114" s="40"/>
    </row>
    <row r="115" spans="1:7" x14ac:dyDescent="0.3">
      <c r="A115" s="27">
        <v>38748</v>
      </c>
      <c r="B115" s="85">
        <v>36565.94</v>
      </c>
      <c r="C115" s="86">
        <v>19898.654892699469</v>
      </c>
      <c r="D115" s="28"/>
      <c r="E115" s="29"/>
      <c r="F115" s="30"/>
      <c r="G115" s="40"/>
    </row>
    <row r="116" spans="1:7" x14ac:dyDescent="0.3">
      <c r="A116" s="27">
        <v>38776</v>
      </c>
      <c r="B116" s="85">
        <v>35949.49</v>
      </c>
      <c r="C116" s="86">
        <v>19952.664544614447</v>
      </c>
      <c r="D116" s="28"/>
      <c r="E116" s="29"/>
      <c r="F116" s="30"/>
      <c r="G116" s="40"/>
    </row>
    <row r="117" spans="1:7" x14ac:dyDescent="0.3">
      <c r="A117" s="27">
        <v>38807</v>
      </c>
      <c r="B117" s="85">
        <v>36982.129999999997</v>
      </c>
      <c r="C117" s="86">
        <v>20201.047335455398</v>
      </c>
      <c r="D117" s="28"/>
      <c r="E117" s="29"/>
      <c r="F117" s="30"/>
      <c r="G117" s="40"/>
    </row>
    <row r="118" spans="1:7" x14ac:dyDescent="0.3">
      <c r="A118" s="27">
        <v>38837</v>
      </c>
      <c r="B118" s="85">
        <v>38492.39</v>
      </c>
      <c r="C118" s="86">
        <v>20472.225074442973</v>
      </c>
      <c r="D118" s="28"/>
      <c r="E118" s="29"/>
      <c r="F118" s="30"/>
      <c r="G118" s="40"/>
    </row>
    <row r="119" spans="1:7" x14ac:dyDescent="0.3">
      <c r="A119" s="27">
        <v>38868</v>
      </c>
      <c r="B119" s="85">
        <v>35512.33</v>
      </c>
      <c r="C119" s="86">
        <v>19883.047540815292</v>
      </c>
      <c r="D119" s="28"/>
      <c r="E119" s="29"/>
      <c r="F119" s="30"/>
      <c r="G119" s="40"/>
    </row>
    <row r="120" spans="1:7" x14ac:dyDescent="0.3">
      <c r="A120" s="27">
        <v>38898</v>
      </c>
      <c r="B120" s="85">
        <v>35183.870000000003</v>
      </c>
      <c r="C120" s="86">
        <v>19909.949686826174</v>
      </c>
      <c r="D120" s="28"/>
      <c r="E120" s="29"/>
      <c r="F120" s="30"/>
      <c r="G120" s="40"/>
    </row>
    <row r="121" spans="1:7" x14ac:dyDescent="0.3">
      <c r="A121" s="27">
        <v>38929</v>
      </c>
      <c r="B121" s="85">
        <v>32603.16</v>
      </c>
      <c r="C121" s="86">
        <v>20032.857582914068</v>
      </c>
      <c r="D121" s="28"/>
      <c r="E121" s="29"/>
      <c r="F121" s="30"/>
      <c r="G121" s="40"/>
    </row>
    <row r="122" spans="1:7" x14ac:dyDescent="0.3">
      <c r="A122" s="27">
        <v>38960</v>
      </c>
      <c r="B122" s="85">
        <v>32519.86</v>
      </c>
      <c r="C122" s="86">
        <v>20509.395215114502</v>
      </c>
      <c r="D122" s="28"/>
      <c r="E122" s="29"/>
      <c r="F122" s="30"/>
      <c r="G122" s="40"/>
    </row>
    <row r="123" spans="1:7" x14ac:dyDescent="0.3">
      <c r="A123" s="27">
        <v>38990</v>
      </c>
      <c r="B123" s="85">
        <v>33134.25</v>
      </c>
      <c r="C123" s="86">
        <v>21037.99158024439</v>
      </c>
      <c r="D123" s="28"/>
      <c r="E123" s="29"/>
      <c r="F123" s="30"/>
      <c r="G123" s="40"/>
    </row>
    <row r="124" spans="1:7" x14ac:dyDescent="0.3">
      <c r="A124" s="27">
        <v>39021</v>
      </c>
      <c r="B124" s="85">
        <v>35180.92</v>
      </c>
      <c r="C124" s="86">
        <v>21723.482903788903</v>
      </c>
      <c r="D124" s="28"/>
      <c r="E124" s="29"/>
      <c r="F124" s="30"/>
      <c r="G124" s="40"/>
    </row>
    <row r="125" spans="1:7" x14ac:dyDescent="0.3">
      <c r="A125" s="27">
        <v>39051</v>
      </c>
      <c r="B125" s="85">
        <v>35694.58</v>
      </c>
      <c r="C125" s="86">
        <v>22136.667008933167</v>
      </c>
      <c r="D125" s="28"/>
      <c r="E125" s="29"/>
      <c r="F125" s="30"/>
      <c r="G125" s="40"/>
    </row>
    <row r="126" spans="1:7" x14ac:dyDescent="0.3">
      <c r="A126" s="27">
        <v>39082</v>
      </c>
      <c r="B126" s="85">
        <v>37801.800000000003</v>
      </c>
      <c r="C126" s="86">
        <v>22447.17116747101</v>
      </c>
      <c r="D126" s="28">
        <f>(B126-B6)/B6</f>
        <v>2.7801800000000001</v>
      </c>
      <c r="E126" s="29">
        <f>(C126-C6)/C6</f>
        <v>1.2447171167471009</v>
      </c>
      <c r="F126" s="30">
        <f>POWER(B126/B6,12/120)-1</f>
        <v>0.14222391278516389</v>
      </c>
      <c r="G126" s="40">
        <f>POWER(C126/C6,12/120)-1</f>
        <v>8.421687341777595E-2</v>
      </c>
    </row>
    <row r="127" spans="1:7" x14ac:dyDescent="0.3">
      <c r="A127" s="27">
        <v>39113</v>
      </c>
      <c r="B127" s="85">
        <v>39156.11</v>
      </c>
      <c r="C127" s="86">
        <v>22786.631070951858</v>
      </c>
      <c r="D127" s="28">
        <f t="shared" ref="D127:E142" si="0">(B127-B7)/B7</f>
        <v>2.5775634518694077</v>
      </c>
      <c r="E127" s="29">
        <f t="shared" si="0"/>
        <v>1.1446836886560887</v>
      </c>
      <c r="F127" s="30">
        <f t="shared" ref="F127:G142" si="1">POWER(B127/B7,12/120)-1</f>
        <v>0.13594874093697529</v>
      </c>
      <c r="G127" s="40">
        <f t="shared" si="1"/>
        <v>7.9285456370578933E-2</v>
      </c>
    </row>
    <row r="128" spans="1:7" x14ac:dyDescent="0.3">
      <c r="A128" s="27">
        <v>39141</v>
      </c>
      <c r="B128" s="85">
        <v>38124.94</v>
      </c>
      <c r="C128" s="86">
        <v>22340.897422733357</v>
      </c>
      <c r="D128" s="28">
        <f t="shared" si="0"/>
        <v>2.3050469989259121</v>
      </c>
      <c r="E128" s="29">
        <f t="shared" si="0"/>
        <v>1.0863786738265346</v>
      </c>
      <c r="F128" s="30">
        <f t="shared" si="1"/>
        <v>0.12698403538930503</v>
      </c>
      <c r="G128" s="40">
        <f t="shared" si="1"/>
        <v>7.6314803348988436E-2</v>
      </c>
    </row>
    <row r="129" spans="1:7" x14ac:dyDescent="0.3">
      <c r="A129" s="27">
        <v>39172</v>
      </c>
      <c r="B129" s="85">
        <v>39199.230000000003</v>
      </c>
      <c r="C129" s="86">
        <v>22590.820412773399</v>
      </c>
      <c r="D129" s="28">
        <f t="shared" si="0"/>
        <v>2.5849850195897677</v>
      </c>
      <c r="E129" s="29">
        <f t="shared" si="0"/>
        <v>1.2001200000000012</v>
      </c>
      <c r="F129" s="30">
        <f t="shared" si="1"/>
        <v>0.13618417102610425</v>
      </c>
      <c r="G129" s="40">
        <f t="shared" si="1"/>
        <v>8.2043291695606424E-2</v>
      </c>
    </row>
    <row r="130" spans="1:7" x14ac:dyDescent="0.3">
      <c r="A130" s="27">
        <v>39202</v>
      </c>
      <c r="B130" s="85">
        <v>42060.85</v>
      </c>
      <c r="C130" s="86">
        <v>23591.436492453042</v>
      </c>
      <c r="D130" s="28">
        <f t="shared" si="0"/>
        <v>2.9387317652391003</v>
      </c>
      <c r="E130" s="29">
        <f t="shared" si="0"/>
        <v>1.1681324903274526</v>
      </c>
      <c r="F130" s="30">
        <f t="shared" si="1"/>
        <v>0.14692664057308646</v>
      </c>
      <c r="G130" s="40">
        <f t="shared" si="1"/>
        <v>8.0459722286296387E-2</v>
      </c>
    </row>
    <row r="131" spans="1:7" x14ac:dyDescent="0.3">
      <c r="A131" s="27">
        <v>39233</v>
      </c>
      <c r="B131" s="85">
        <v>45219.91</v>
      </c>
      <c r="C131" s="86">
        <v>24414.724304343381</v>
      </c>
      <c r="D131" s="28">
        <f t="shared" si="0"/>
        <v>2.9936333127263097</v>
      </c>
      <c r="E131" s="29">
        <f t="shared" si="0"/>
        <v>1.1150219707886373</v>
      </c>
      <c r="F131" s="30">
        <f t="shared" si="1"/>
        <v>0.1485153888288695</v>
      </c>
      <c r="G131" s="40">
        <f t="shared" si="1"/>
        <v>7.7783395040089021E-2</v>
      </c>
    </row>
    <row r="132" spans="1:7" x14ac:dyDescent="0.3">
      <c r="A132" s="27">
        <v>39263</v>
      </c>
      <c r="B132" s="85">
        <v>46109.88</v>
      </c>
      <c r="C132" s="86">
        <v>24009.138515247989</v>
      </c>
      <c r="D132" s="28">
        <f t="shared" si="0"/>
        <v>2.9289498147995086</v>
      </c>
      <c r="E132" s="29">
        <f t="shared" si="0"/>
        <v>0.99069462535863728</v>
      </c>
      <c r="F132" s="30">
        <f t="shared" si="1"/>
        <v>0.14664147929787497</v>
      </c>
      <c r="G132" s="40">
        <f t="shared" si="1"/>
        <v>7.1273752714693384E-2</v>
      </c>
    </row>
    <row r="133" spans="1:7" x14ac:dyDescent="0.3">
      <c r="A133" s="27">
        <v>39294</v>
      </c>
      <c r="B133" s="85">
        <v>42979.18</v>
      </c>
      <c r="C133" s="86">
        <v>23264.708902351387</v>
      </c>
      <c r="D133" s="28">
        <f t="shared" si="0"/>
        <v>2.2895342901075586</v>
      </c>
      <c r="E133" s="29">
        <f t="shared" si="0"/>
        <v>0.78679862781436227</v>
      </c>
      <c r="F133" s="30">
        <f t="shared" si="1"/>
        <v>0.12645394879865712</v>
      </c>
      <c r="G133" s="40">
        <f t="shared" si="1"/>
        <v>5.9760092050736624E-2</v>
      </c>
    </row>
    <row r="134" spans="1:7" x14ac:dyDescent="0.3">
      <c r="A134" s="27">
        <v>39325</v>
      </c>
      <c r="B134" s="85">
        <v>39439.96</v>
      </c>
      <c r="C134" s="86">
        <v>23613.410001026816</v>
      </c>
      <c r="D134" s="28">
        <f t="shared" si="0"/>
        <v>2.247495827408267</v>
      </c>
      <c r="E134" s="29">
        <f t="shared" si="0"/>
        <v>0.92121201994970969</v>
      </c>
      <c r="F134" s="30">
        <f t="shared" si="1"/>
        <v>0.12500605568151091</v>
      </c>
      <c r="G134" s="40">
        <f t="shared" si="1"/>
        <v>6.7474549615581747E-2</v>
      </c>
    </row>
    <row r="135" spans="1:7" x14ac:dyDescent="0.3">
      <c r="A135" s="27">
        <v>39355</v>
      </c>
      <c r="B135" s="85">
        <v>41636.980000000003</v>
      </c>
      <c r="C135" s="86">
        <v>24496.560221788699</v>
      </c>
      <c r="D135" s="28">
        <f t="shared" si="0"/>
        <v>2.2239790379704494</v>
      </c>
      <c r="E135" s="29">
        <f t="shared" si="0"/>
        <v>0.88958940565201017</v>
      </c>
      <c r="F135" s="30">
        <f t="shared" si="1"/>
        <v>0.12418871386375052</v>
      </c>
      <c r="G135" s="40">
        <f t="shared" si="1"/>
        <v>6.5704364832213313E-2</v>
      </c>
    </row>
    <row r="136" spans="1:7" x14ac:dyDescent="0.3">
      <c r="A136" s="27">
        <v>39386</v>
      </c>
      <c r="B136" s="85">
        <v>45280.76</v>
      </c>
      <c r="C136" s="86">
        <v>24886.230619160098</v>
      </c>
      <c r="D136" s="28">
        <f t="shared" si="0"/>
        <v>2.6894824626230247</v>
      </c>
      <c r="E136" s="29">
        <f t="shared" si="0"/>
        <v>0.98596361848574443</v>
      </c>
      <c r="F136" s="30">
        <f t="shared" si="1"/>
        <v>0.1394533381054528</v>
      </c>
      <c r="G136" s="40">
        <f t="shared" si="1"/>
        <v>7.1018885303248513E-2</v>
      </c>
    </row>
    <row r="137" spans="1:7" x14ac:dyDescent="0.3">
      <c r="A137" s="27">
        <v>39416</v>
      </c>
      <c r="B137" s="85">
        <v>42322.55</v>
      </c>
      <c r="C137" s="86">
        <v>23845.774720197165</v>
      </c>
      <c r="D137" s="28">
        <f t="shared" si="0"/>
        <v>2.4306132986618012</v>
      </c>
      <c r="E137" s="29">
        <f t="shared" si="0"/>
        <v>0.81874711212399065</v>
      </c>
      <c r="F137" s="30">
        <f t="shared" si="1"/>
        <v>0.1311942182103063</v>
      </c>
      <c r="G137" s="40">
        <f t="shared" si="1"/>
        <v>6.1639898198200926E-2</v>
      </c>
    </row>
    <row r="138" spans="1:7" x14ac:dyDescent="0.3">
      <c r="A138" s="27">
        <v>39447</v>
      </c>
      <c r="B138" s="85">
        <v>42282.68</v>
      </c>
      <c r="C138" s="86">
        <v>23680.357326214209</v>
      </c>
      <c r="D138" s="28">
        <f t="shared" si="0"/>
        <v>2.2933334475697627</v>
      </c>
      <c r="E138" s="29">
        <f t="shared" si="0"/>
        <v>0.77563480697864406</v>
      </c>
      <c r="F138" s="30">
        <f t="shared" si="1"/>
        <v>0.12658397794604337</v>
      </c>
      <c r="G138" s="40">
        <f t="shared" si="1"/>
        <v>5.9096090662572598E-2</v>
      </c>
    </row>
    <row r="139" spans="1:7" x14ac:dyDescent="0.3">
      <c r="A139" s="27">
        <v>39478</v>
      </c>
      <c r="B139" s="85">
        <v>42776.84</v>
      </c>
      <c r="C139" s="86">
        <v>22259.985624807494</v>
      </c>
      <c r="D139" s="28">
        <f t="shared" si="0"/>
        <v>2.25887247481577</v>
      </c>
      <c r="E139" s="29">
        <f t="shared" si="0"/>
        <v>0.6508654497825922</v>
      </c>
      <c r="F139" s="30">
        <f t="shared" si="1"/>
        <v>0.12539954857532298</v>
      </c>
      <c r="G139" s="40">
        <f t="shared" si="1"/>
        <v>5.1407735324421999E-2</v>
      </c>
    </row>
    <row r="140" spans="1:7" x14ac:dyDescent="0.3">
      <c r="A140" s="27">
        <v>39507</v>
      </c>
      <c r="B140" s="85">
        <v>44617.34</v>
      </c>
      <c r="C140" s="86">
        <v>21536.810760858418</v>
      </c>
      <c r="D140" s="28">
        <f t="shared" si="0"/>
        <v>2.3494162945079657</v>
      </c>
      <c r="E140" s="29">
        <f t="shared" si="0"/>
        <v>0.48978620640670606</v>
      </c>
      <c r="F140" s="30">
        <f t="shared" si="1"/>
        <v>0.12848791579954555</v>
      </c>
      <c r="G140" s="40">
        <f t="shared" si="1"/>
        <v>4.0668465957778732E-2</v>
      </c>
    </row>
    <row r="141" spans="1:7" x14ac:dyDescent="0.3">
      <c r="A141" s="27">
        <v>39538</v>
      </c>
      <c r="B141" s="85">
        <v>44029.83</v>
      </c>
      <c r="C141" s="86">
        <v>21443.885409179606</v>
      </c>
      <c r="D141" s="28">
        <f t="shared" si="0"/>
        <v>2.1447228019352655</v>
      </c>
      <c r="E141" s="29">
        <f t="shared" si="0"/>
        <v>0.41109459459459607</v>
      </c>
      <c r="F141" s="30">
        <f t="shared" si="1"/>
        <v>0.12139402294319646</v>
      </c>
      <c r="G141" s="40">
        <f t="shared" si="1"/>
        <v>3.5036375120977459E-2</v>
      </c>
    </row>
    <row r="142" spans="1:7" x14ac:dyDescent="0.3">
      <c r="A142" s="27">
        <v>39568</v>
      </c>
      <c r="B142" s="85">
        <v>44321.08</v>
      </c>
      <c r="C142" s="86">
        <v>22488.243146113586</v>
      </c>
      <c r="D142" s="28">
        <f t="shared" si="0"/>
        <v>2.3035174298783647</v>
      </c>
      <c r="E142" s="29">
        <f t="shared" si="0"/>
        <v>0.46507769802460536</v>
      </c>
      <c r="F142" s="30">
        <f t="shared" si="1"/>
        <v>0.12693186793146172</v>
      </c>
      <c r="G142" s="40">
        <f t="shared" si="1"/>
        <v>3.8929470511291031E-2</v>
      </c>
    </row>
    <row r="143" spans="1:7" x14ac:dyDescent="0.3">
      <c r="A143" s="27">
        <v>39599</v>
      </c>
      <c r="B143" s="85">
        <v>45147.839999999997</v>
      </c>
      <c r="C143" s="86">
        <v>22779.54615463602</v>
      </c>
      <c r="D143" s="28">
        <f t="shared" ref="D143:E158" si="2">(B143-B23)/B23</f>
        <v>2.3132041354288364</v>
      </c>
      <c r="E143" s="29">
        <f t="shared" si="2"/>
        <v>0.5100157229493818</v>
      </c>
      <c r="F143" s="30">
        <f t="shared" ref="F143:G158" si="3">POWER(B143/B23,12/120)-1</f>
        <v>0.12726187617317075</v>
      </c>
      <c r="G143" s="40">
        <f t="shared" si="3"/>
        <v>4.2073008204612794E-2</v>
      </c>
    </row>
    <row r="144" spans="1:7" x14ac:dyDescent="0.3">
      <c r="A144" s="27">
        <v>39629</v>
      </c>
      <c r="B144" s="85">
        <v>46589.279999999999</v>
      </c>
      <c r="C144" s="86">
        <v>20859.123113256002</v>
      </c>
      <c r="D144" s="28">
        <f t="shared" si="2"/>
        <v>2.3036185073568514</v>
      </c>
      <c r="E144" s="29">
        <f t="shared" si="2"/>
        <v>0.3287395265784549</v>
      </c>
      <c r="F144" s="30">
        <f t="shared" si="3"/>
        <v>0.12693531594908958</v>
      </c>
      <c r="G144" s="40">
        <f t="shared" si="3"/>
        <v>2.8830866877598726E-2</v>
      </c>
    </row>
    <row r="145" spans="1:7" x14ac:dyDescent="0.3">
      <c r="A145" s="27">
        <v>39660</v>
      </c>
      <c r="B145" s="85">
        <v>45032.34</v>
      </c>
      <c r="C145" s="86">
        <v>20683.745764452226</v>
      </c>
      <c r="D145" s="28">
        <f t="shared" si="2"/>
        <v>2.3614903549722537</v>
      </c>
      <c r="E145" s="29">
        <f t="shared" si="2"/>
        <v>0.33174885461361137</v>
      </c>
      <c r="F145" s="30">
        <f t="shared" si="3"/>
        <v>0.12889405757704586</v>
      </c>
      <c r="G145" s="40">
        <f t="shared" si="3"/>
        <v>2.9063639262143282E-2</v>
      </c>
    </row>
    <row r="146" spans="1:7" x14ac:dyDescent="0.3">
      <c r="A146" s="27">
        <v>39691</v>
      </c>
      <c r="B146" s="85">
        <v>43434.94</v>
      </c>
      <c r="C146" s="86">
        <v>20982.955128863352</v>
      </c>
      <c r="D146" s="28">
        <f t="shared" si="2"/>
        <v>2.4099890402871513</v>
      </c>
      <c r="E146" s="29">
        <f t="shared" si="2"/>
        <v>0.57935698276528458</v>
      </c>
      <c r="F146" s="30">
        <f t="shared" si="3"/>
        <v>0.13051231685773912</v>
      </c>
      <c r="G146" s="40">
        <f t="shared" si="3"/>
        <v>4.6762198068472705E-2</v>
      </c>
    </row>
    <row r="147" spans="1:7" x14ac:dyDescent="0.3">
      <c r="A147" s="27">
        <v>39721</v>
      </c>
      <c r="B147" s="85">
        <v>43226.7</v>
      </c>
      <c r="C147" s="86">
        <v>19113.255981106908</v>
      </c>
      <c r="D147" s="28">
        <f t="shared" si="2"/>
        <v>2.1581173757935166</v>
      </c>
      <c r="E147" s="29">
        <f t="shared" si="2"/>
        <v>0.35201446843745354</v>
      </c>
      <c r="F147" s="30">
        <f t="shared" si="3"/>
        <v>0.12187075437979988</v>
      </c>
      <c r="G147" s="40">
        <f t="shared" si="3"/>
        <v>3.061897454618201E-2</v>
      </c>
    </row>
    <row r="148" spans="1:7" x14ac:dyDescent="0.3">
      <c r="A148" s="27">
        <v>39752</v>
      </c>
      <c r="B148" s="85">
        <v>44043.72</v>
      </c>
      <c r="C148" s="86">
        <v>15903.172810350152</v>
      </c>
      <c r="D148" s="28">
        <f t="shared" si="2"/>
        <v>2.144322492857337</v>
      </c>
      <c r="E148" s="29">
        <f t="shared" si="2"/>
        <v>4.0321605609963319E-2</v>
      </c>
      <c r="F148" s="30">
        <f t="shared" si="3"/>
        <v>0.12137974728355205</v>
      </c>
      <c r="G148" s="40">
        <f t="shared" si="3"/>
        <v>3.9608135220465801E-3</v>
      </c>
    </row>
    <row r="149" spans="1:7" x14ac:dyDescent="0.3">
      <c r="A149" s="27">
        <v>39782</v>
      </c>
      <c r="B149" s="85">
        <v>43489.29</v>
      </c>
      <c r="C149" s="86">
        <v>14762.09056371292</v>
      </c>
      <c r="D149" s="28">
        <f t="shared" si="2"/>
        <v>2.017440940729804</v>
      </c>
      <c r="E149" s="29">
        <f t="shared" si="2"/>
        <v>-8.9511215817404982E-2</v>
      </c>
      <c r="F149" s="30">
        <f t="shared" si="3"/>
        <v>0.11677035731466479</v>
      </c>
      <c r="G149" s="40">
        <f t="shared" si="3"/>
        <v>-9.3335393989277815E-3</v>
      </c>
    </row>
    <row r="150" spans="1:7" x14ac:dyDescent="0.3">
      <c r="A150" s="27">
        <v>39813</v>
      </c>
      <c r="B150" s="85">
        <v>44537.88</v>
      </c>
      <c r="C150" s="86">
        <v>14919.190882020754</v>
      </c>
      <c r="D150" s="28">
        <f t="shared" si="2"/>
        <v>1.8663788137878481</v>
      </c>
      <c r="E150" s="29">
        <f t="shared" si="2"/>
        <v>-0.12995730564487576</v>
      </c>
      <c r="F150" s="30">
        <f t="shared" si="3"/>
        <v>0.11104937273489024</v>
      </c>
      <c r="G150" s="40">
        <f t="shared" si="3"/>
        <v>-1.3824846270664271E-2</v>
      </c>
    </row>
    <row r="151" spans="1:7" x14ac:dyDescent="0.3">
      <c r="A151" s="27">
        <v>39844</v>
      </c>
      <c r="B151" s="85">
        <v>42949.34</v>
      </c>
      <c r="C151" s="86">
        <v>13661.66957593183</v>
      </c>
      <c r="D151" s="28">
        <f t="shared" si="2"/>
        <v>1.7844702617896087</v>
      </c>
      <c r="E151" s="29">
        <f t="shared" si="2"/>
        <v>-0.23526876034577851</v>
      </c>
      <c r="F151" s="30">
        <f t="shared" si="3"/>
        <v>0.1078328997015614</v>
      </c>
      <c r="G151" s="40">
        <f t="shared" si="3"/>
        <v>-2.6466538857099819E-2</v>
      </c>
    </row>
    <row r="152" spans="1:7" x14ac:dyDescent="0.3">
      <c r="A152" s="27">
        <v>39872</v>
      </c>
      <c r="B152" s="85">
        <v>43238.81</v>
      </c>
      <c r="C152" s="86">
        <v>12207.002772358566</v>
      </c>
      <c r="D152" s="28">
        <f t="shared" si="2"/>
        <v>1.7786009706092525</v>
      </c>
      <c r="E152" s="29">
        <f t="shared" si="2"/>
        <v>-0.29477924034714081</v>
      </c>
      <c r="F152" s="30">
        <f t="shared" si="3"/>
        <v>0.10759916153624061</v>
      </c>
      <c r="G152" s="40">
        <f t="shared" si="3"/>
        <v>-3.4321618964459732E-2</v>
      </c>
    </row>
    <row r="153" spans="1:7" x14ac:dyDescent="0.3">
      <c r="A153" s="27">
        <v>39903</v>
      </c>
      <c r="B153" s="85">
        <v>43159.95</v>
      </c>
      <c r="C153" s="86">
        <v>13276.311736317906</v>
      </c>
      <c r="D153" s="28">
        <f t="shared" si="2"/>
        <v>1.6809170784430036</v>
      </c>
      <c r="E153" s="29">
        <f t="shared" si="2"/>
        <v>-0.26250705848129974</v>
      </c>
      <c r="F153" s="30">
        <f t="shared" si="3"/>
        <v>0.103642301338146</v>
      </c>
      <c r="G153" s="40">
        <f t="shared" si="3"/>
        <v>-2.9990948576300136E-2</v>
      </c>
    </row>
    <row r="154" spans="1:7" x14ac:dyDescent="0.3">
      <c r="A154" s="27">
        <v>39933</v>
      </c>
      <c r="B154" s="85">
        <v>44237.48</v>
      </c>
      <c r="C154" s="86">
        <v>14546.976075572451</v>
      </c>
      <c r="D154" s="28">
        <f t="shared" si="2"/>
        <v>1.5800812678579033</v>
      </c>
      <c r="E154" s="29">
        <f t="shared" si="2"/>
        <v>-0.2220513862424561</v>
      </c>
      <c r="F154" s="30">
        <f t="shared" si="3"/>
        <v>9.9419254308536376E-2</v>
      </c>
      <c r="G154" s="40">
        <f t="shared" si="3"/>
        <v>-2.4796859654846792E-2</v>
      </c>
    </row>
    <row r="155" spans="1:7" x14ac:dyDescent="0.3">
      <c r="A155" s="27">
        <v>39964</v>
      </c>
      <c r="B155" s="85">
        <v>43761.93</v>
      </c>
      <c r="C155" s="86">
        <v>15360.611972481787</v>
      </c>
      <c r="D155" s="28">
        <f t="shared" si="2"/>
        <v>1.6546498910222078</v>
      </c>
      <c r="E155" s="29">
        <f t="shared" si="2"/>
        <v>-0.1586693661773797</v>
      </c>
      <c r="F155" s="30">
        <f t="shared" si="3"/>
        <v>0.10255617323507837</v>
      </c>
      <c r="G155" s="40">
        <f t="shared" si="3"/>
        <v>-1.712866276531344E-2</v>
      </c>
    </row>
    <row r="156" spans="1:7" x14ac:dyDescent="0.3">
      <c r="A156" s="27">
        <v>39994</v>
      </c>
      <c r="B156" s="85">
        <v>42598.14</v>
      </c>
      <c r="C156" s="86">
        <v>15391.107916623898</v>
      </c>
      <c r="D156" s="28">
        <f t="shared" si="2"/>
        <v>1.3167972414768321</v>
      </c>
      <c r="E156" s="29">
        <f t="shared" si="2"/>
        <v>-0.20132354351602152</v>
      </c>
      <c r="F156" s="30">
        <f t="shared" si="3"/>
        <v>8.7649094804959526E-2</v>
      </c>
      <c r="G156" s="40">
        <f t="shared" si="3"/>
        <v>-2.2229144108400045E-2</v>
      </c>
    </row>
    <row r="157" spans="1:7" x14ac:dyDescent="0.3">
      <c r="A157" s="27">
        <v>40025</v>
      </c>
      <c r="B157" s="85">
        <v>43470.68</v>
      </c>
      <c r="C157" s="86">
        <v>16555.190471300968</v>
      </c>
      <c r="D157" s="28">
        <f t="shared" si="2"/>
        <v>1.4932653637116551</v>
      </c>
      <c r="E157" s="29">
        <f t="shared" si="2"/>
        <v>-0.11322861322861283</v>
      </c>
      <c r="F157" s="30">
        <f t="shared" si="3"/>
        <v>9.566263267743258E-2</v>
      </c>
      <c r="G157" s="40">
        <f t="shared" si="3"/>
        <v>-1.1944893269533852E-2</v>
      </c>
    </row>
    <row r="158" spans="1:7" x14ac:dyDescent="0.3">
      <c r="A158" s="27">
        <v>40056</v>
      </c>
      <c r="B158" s="85">
        <v>44280.02</v>
      </c>
      <c r="C158" s="86">
        <v>17152.890440496984</v>
      </c>
      <c r="D158" s="28">
        <f t="shared" si="2"/>
        <v>1.5763925051914747</v>
      </c>
      <c r="E158" s="29">
        <f t="shared" si="2"/>
        <v>-7.6647560510504267E-2</v>
      </c>
      <c r="F158" s="30">
        <f t="shared" si="3"/>
        <v>9.9261968245700327E-2</v>
      </c>
      <c r="G158" s="40">
        <f t="shared" si="3"/>
        <v>-7.9427162110586869E-3</v>
      </c>
    </row>
    <row r="159" spans="1:7" x14ac:dyDescent="0.3">
      <c r="A159" s="27">
        <v>40086</v>
      </c>
      <c r="B159" s="85">
        <v>46985.67</v>
      </c>
      <c r="C159" s="86">
        <v>17792.997227641452</v>
      </c>
      <c r="D159" s="28">
        <f t="shared" ref="D159:E174" si="4">(B159-B39)/B39</f>
        <v>1.7028360822465001</v>
      </c>
      <c r="E159" s="29">
        <f t="shared" si="4"/>
        <v>-1.519103882154312E-2</v>
      </c>
      <c r="F159" s="30">
        <f t="shared" ref="F159:G174" si="5">POWER(B159/B39,12/120)-1</f>
        <v>0.10454132937140725</v>
      </c>
      <c r="G159" s="40">
        <f t="shared" si="5"/>
        <v>-1.5295894500465534E-3</v>
      </c>
    </row>
    <row r="160" spans="1:7" x14ac:dyDescent="0.3">
      <c r="A160" s="27">
        <v>40117</v>
      </c>
      <c r="B160" s="85">
        <v>45232.31</v>
      </c>
      <c r="C160" s="86">
        <v>17462.470479515363</v>
      </c>
      <c r="D160" s="28">
        <f t="shared" si="4"/>
        <v>1.827698022525406</v>
      </c>
      <c r="E160" s="29">
        <f t="shared" si="4"/>
        <v>-9.1007728735287716E-2</v>
      </c>
      <c r="F160" s="30">
        <f t="shared" si="5"/>
        <v>0.10954086664906693</v>
      </c>
      <c r="G160" s="40">
        <f t="shared" si="5"/>
        <v>-9.4964895493132584E-3</v>
      </c>
    </row>
    <row r="161" spans="1:7" x14ac:dyDescent="0.3">
      <c r="A161" s="27">
        <v>40147</v>
      </c>
      <c r="B161" s="85">
        <v>47432.58</v>
      </c>
      <c r="C161" s="86">
        <v>18509.908614847533</v>
      </c>
      <c r="D161" s="28">
        <f t="shared" si="4"/>
        <v>1.8078361776198681</v>
      </c>
      <c r="E161" s="29">
        <f t="shared" si="4"/>
        <v>-5.5679240637620787E-2</v>
      </c>
      <c r="F161" s="30">
        <f t="shared" si="5"/>
        <v>0.10875904707564166</v>
      </c>
      <c r="G161" s="40">
        <f t="shared" si="5"/>
        <v>-5.7125592352041954E-3</v>
      </c>
    </row>
    <row r="162" spans="1:7" x14ac:dyDescent="0.3">
      <c r="A162" s="27">
        <v>40178</v>
      </c>
      <c r="B162" s="85">
        <v>47977.55</v>
      </c>
      <c r="C162" s="86">
        <v>18867.440188931112</v>
      </c>
      <c r="D162" s="28">
        <f t="shared" si="4"/>
        <v>1.6391743220199133</v>
      </c>
      <c r="E162" s="29">
        <f t="shared" si="4"/>
        <v>-9.0976550905312731E-2</v>
      </c>
      <c r="F162" s="30">
        <f t="shared" si="5"/>
        <v>0.10191173378930718</v>
      </c>
      <c r="G162" s="40">
        <f t="shared" si="5"/>
        <v>-9.4930922406258889E-3</v>
      </c>
    </row>
    <row r="163" spans="1:7" x14ac:dyDescent="0.3">
      <c r="A163" s="27">
        <v>40209</v>
      </c>
      <c r="B163" s="85">
        <v>45442.33</v>
      </c>
      <c r="C163" s="86">
        <v>18188.725741862625</v>
      </c>
      <c r="D163" s="28">
        <f t="shared" si="4"/>
        <v>1.5066803688558725</v>
      </c>
      <c r="E163" s="29">
        <f t="shared" si="4"/>
        <v>-7.7318943245269917E-2</v>
      </c>
      <c r="F163" s="30">
        <f t="shared" si="5"/>
        <v>9.6250731038395987E-2</v>
      </c>
      <c r="G163" s="40">
        <f t="shared" si="5"/>
        <v>-8.0148737249938762E-3</v>
      </c>
    </row>
    <row r="164" spans="1:7" x14ac:dyDescent="0.3">
      <c r="A164" s="27">
        <v>40237</v>
      </c>
      <c r="B164" s="85">
        <v>47352.53</v>
      </c>
      <c r="C164" s="86">
        <v>18752.130608892094</v>
      </c>
      <c r="D164" s="28">
        <f t="shared" si="4"/>
        <v>1.5948013589785741</v>
      </c>
      <c r="E164" s="29">
        <f t="shared" si="4"/>
        <v>-3.0384921688345765E-2</v>
      </c>
      <c r="F164" s="30">
        <f t="shared" si="5"/>
        <v>0.1000448994012586</v>
      </c>
      <c r="G164" s="40">
        <f t="shared" si="5"/>
        <v>-3.0808556665127274E-3</v>
      </c>
    </row>
    <row r="165" spans="1:7" x14ac:dyDescent="0.3">
      <c r="A165" s="27">
        <v>40268</v>
      </c>
      <c r="B165" s="85">
        <v>51712.89</v>
      </c>
      <c r="C165" s="86">
        <v>19883.766300441534</v>
      </c>
      <c r="D165" s="28">
        <f t="shared" si="4"/>
        <v>1.7076923801909156</v>
      </c>
      <c r="E165" s="29">
        <f t="shared" si="4"/>
        <v>-6.3488992919874462E-2</v>
      </c>
      <c r="F165" s="30">
        <f t="shared" si="5"/>
        <v>0.10473962662632563</v>
      </c>
      <c r="G165" s="40">
        <f t="shared" si="5"/>
        <v>-6.5379344679608042E-3</v>
      </c>
    </row>
    <row r="166" spans="1:7" x14ac:dyDescent="0.3">
      <c r="A166" s="27">
        <v>40298</v>
      </c>
      <c r="B166" s="85">
        <v>53406</v>
      </c>
      <c r="C166" s="86">
        <v>20197.658897217385</v>
      </c>
      <c r="D166" s="28">
        <f t="shared" si="4"/>
        <v>1.9675836247795402</v>
      </c>
      <c r="E166" s="29">
        <f t="shared" si="4"/>
        <v>-1.9196729076811546E-2</v>
      </c>
      <c r="F166" s="30">
        <f t="shared" si="5"/>
        <v>0.11491124710135803</v>
      </c>
      <c r="G166" s="40">
        <f t="shared" si="5"/>
        <v>-1.936460521449801E-3</v>
      </c>
    </row>
    <row r="167" spans="1:7" x14ac:dyDescent="0.3">
      <c r="A167" s="27">
        <v>40329</v>
      </c>
      <c r="B167" s="85">
        <v>48595.78</v>
      </c>
      <c r="C167" s="86">
        <v>18584.864975870223</v>
      </c>
      <c r="D167" s="28">
        <f t="shared" si="4"/>
        <v>1.9083247552246665</v>
      </c>
      <c r="E167" s="29">
        <f t="shared" si="4"/>
        <v>-7.8609244553043953E-2</v>
      </c>
      <c r="F167" s="30">
        <f t="shared" si="5"/>
        <v>0.11266464875934479</v>
      </c>
      <c r="G167" s="40">
        <f t="shared" si="5"/>
        <v>-8.1536828918833404E-3</v>
      </c>
    </row>
    <row r="168" spans="1:7" x14ac:dyDescent="0.3">
      <c r="A168" s="27">
        <v>40359</v>
      </c>
      <c r="B168" s="85">
        <v>46925.120000000003</v>
      </c>
      <c r="C168" s="86">
        <v>17611.972481774319</v>
      </c>
      <c r="D168" s="28">
        <f t="shared" si="4"/>
        <v>1.8570788399528502</v>
      </c>
      <c r="E168" s="29">
        <f t="shared" si="4"/>
        <v>-0.1478515324195285</v>
      </c>
      <c r="F168" s="30">
        <f t="shared" si="5"/>
        <v>0.11068836506990065</v>
      </c>
      <c r="G168" s="40">
        <f t="shared" si="5"/>
        <v>-1.5872139620323966E-2</v>
      </c>
    </row>
    <row r="169" spans="1:7" x14ac:dyDescent="0.3">
      <c r="A169" s="27">
        <v>40390</v>
      </c>
      <c r="B169" s="85">
        <v>48125.83</v>
      </c>
      <c r="C169" s="86">
        <v>18845.877400143763</v>
      </c>
      <c r="D169" s="28">
        <f t="shared" si="4"/>
        <v>1.9787747775628628</v>
      </c>
      <c r="E169" s="29">
        <f t="shared" si="4"/>
        <v>-7.3666572455282991E-2</v>
      </c>
      <c r="F169" s="30">
        <f t="shared" si="5"/>
        <v>0.11533098316547497</v>
      </c>
      <c r="G169" s="40">
        <f t="shared" si="5"/>
        <v>-7.6229008106283302E-3</v>
      </c>
    </row>
    <row r="170" spans="1:7" x14ac:dyDescent="0.3">
      <c r="A170" s="27">
        <v>40421</v>
      </c>
      <c r="B170" s="85">
        <v>47924.38</v>
      </c>
      <c r="C170" s="86">
        <v>17995.174042509509</v>
      </c>
      <c r="D170" s="28">
        <f t="shared" si="4"/>
        <v>1.7480095666947828</v>
      </c>
      <c r="E170" s="29">
        <f t="shared" si="4"/>
        <v>-0.16720917303022653</v>
      </c>
      <c r="F170" s="30">
        <f t="shared" si="5"/>
        <v>0.10637365051263825</v>
      </c>
      <c r="G170" s="40">
        <f t="shared" si="5"/>
        <v>-1.8130898763772496E-2</v>
      </c>
    </row>
    <row r="171" spans="1:7" x14ac:dyDescent="0.3">
      <c r="A171" s="27">
        <v>40451</v>
      </c>
      <c r="B171" s="85">
        <v>51910.5</v>
      </c>
      <c r="C171" s="86">
        <v>19601.088407434039</v>
      </c>
      <c r="D171" s="28">
        <f t="shared" si="4"/>
        <v>2.2089791205095746</v>
      </c>
      <c r="E171" s="29">
        <f t="shared" si="4"/>
        <v>-4.233117446684688E-2</v>
      </c>
      <c r="F171" s="30">
        <f t="shared" si="5"/>
        <v>0.12366457437063905</v>
      </c>
      <c r="G171" s="40">
        <f t="shared" si="5"/>
        <v>-4.3159846895453047E-3</v>
      </c>
    </row>
    <row r="172" spans="1:7" x14ac:dyDescent="0.3">
      <c r="A172" s="27">
        <v>40482</v>
      </c>
      <c r="B172" s="85">
        <v>53683.65</v>
      </c>
      <c r="C172" s="86">
        <v>20346.955539583127</v>
      </c>
      <c r="D172" s="28">
        <f t="shared" si="4"/>
        <v>2.3361350073361393</v>
      </c>
      <c r="E172" s="29">
        <f t="shared" si="4"/>
        <v>-1.6675903068167925E-3</v>
      </c>
      <c r="F172" s="30">
        <f t="shared" si="5"/>
        <v>0.12803964118205169</v>
      </c>
      <c r="G172" s="40">
        <f t="shared" si="5"/>
        <v>-1.6688430159006451E-4</v>
      </c>
    </row>
    <row r="173" spans="1:7" x14ac:dyDescent="0.3">
      <c r="A173" s="27">
        <v>40512</v>
      </c>
      <c r="B173" s="85">
        <v>53324.18</v>
      </c>
      <c r="C173" s="86">
        <v>20349.522538248289</v>
      </c>
      <c r="D173" s="28">
        <f t="shared" si="4"/>
        <v>2.275497367276587</v>
      </c>
      <c r="E173" s="29">
        <f t="shared" si="4"/>
        <v>8.3908511173581418E-2</v>
      </c>
      <c r="F173" s="30">
        <f t="shared" si="5"/>
        <v>0.12597234896071319</v>
      </c>
      <c r="G173" s="40">
        <f t="shared" si="5"/>
        <v>8.0898978191927817E-3</v>
      </c>
    </row>
    <row r="174" spans="1:7" x14ac:dyDescent="0.3">
      <c r="A174" s="27">
        <v>40543</v>
      </c>
      <c r="B174" s="85">
        <v>57768.72</v>
      </c>
      <c r="C174" s="86">
        <v>21709.518431050426</v>
      </c>
      <c r="D174" s="28">
        <f t="shared" si="4"/>
        <v>2.0350087106732544</v>
      </c>
      <c r="E174" s="29">
        <f t="shared" si="4"/>
        <v>0.15071542476474523</v>
      </c>
      <c r="F174" s="30">
        <f t="shared" si="5"/>
        <v>0.1174188522783528</v>
      </c>
      <c r="G174" s="40">
        <f t="shared" si="5"/>
        <v>1.4137386609149871E-2</v>
      </c>
    </row>
    <row r="175" spans="1:7" x14ac:dyDescent="0.3">
      <c r="A175" s="27">
        <v>40574</v>
      </c>
      <c r="B175" s="85">
        <v>57158.17</v>
      </c>
      <c r="C175" s="86">
        <v>22224.047643495236</v>
      </c>
      <c r="D175" s="28">
        <f t="shared" ref="D175:E190" si="6">(B175-B55)/B55</f>
        <v>1.7970187992497328</v>
      </c>
      <c r="E175" s="29">
        <f t="shared" si="6"/>
        <v>0.1376310740847809</v>
      </c>
      <c r="F175" s="30">
        <f t="shared" ref="F175:G190" si="7">POWER(B175/B55,12/120)-1</f>
        <v>0.10833114781511899</v>
      </c>
      <c r="G175" s="40">
        <f t="shared" si="7"/>
        <v>1.2978306077919832E-2</v>
      </c>
    </row>
    <row r="176" spans="1:7" x14ac:dyDescent="0.3">
      <c r="A176" s="27">
        <v>40602</v>
      </c>
      <c r="B176" s="85">
        <v>59117.71</v>
      </c>
      <c r="C176" s="86">
        <v>22985.419447581899</v>
      </c>
      <c r="D176" s="28">
        <f t="shared" si="6"/>
        <v>2.0271956339511705</v>
      </c>
      <c r="E176" s="29">
        <f t="shared" si="6"/>
        <v>0.29464802091285525</v>
      </c>
      <c r="F176" s="30">
        <f t="shared" si="7"/>
        <v>0.11713085938147971</v>
      </c>
      <c r="G176" s="40">
        <f t="shared" si="7"/>
        <v>2.6160211346920814E-2</v>
      </c>
    </row>
    <row r="177" spans="1:7" x14ac:dyDescent="0.3">
      <c r="A177" s="27">
        <v>40633</v>
      </c>
      <c r="B177" s="85">
        <v>58128.78</v>
      </c>
      <c r="C177" s="86">
        <v>22994.557962829869</v>
      </c>
      <c r="D177" s="28">
        <f t="shared" si="6"/>
        <v>1.8101125567243253</v>
      </c>
      <c r="E177" s="29">
        <f t="shared" si="6"/>
        <v>0.38276300677970249</v>
      </c>
      <c r="F177" s="30">
        <f t="shared" si="7"/>
        <v>0.10884890401300384</v>
      </c>
      <c r="G177" s="40">
        <f t="shared" si="7"/>
        <v>3.2939238137505988E-2</v>
      </c>
    </row>
    <row r="178" spans="1:7" x14ac:dyDescent="0.3">
      <c r="A178" s="27">
        <v>40663</v>
      </c>
      <c r="B178" s="85">
        <v>62734.01</v>
      </c>
      <c r="C178" s="86">
        <v>23675.531368723699</v>
      </c>
      <c r="D178" s="28">
        <f t="shared" si="6"/>
        <v>2.0928500716836687</v>
      </c>
      <c r="E178" s="29">
        <f t="shared" si="6"/>
        <v>0.32105718492715041</v>
      </c>
      <c r="F178" s="30">
        <f t="shared" si="7"/>
        <v>0.11953038907563052</v>
      </c>
      <c r="G178" s="40">
        <f t="shared" si="7"/>
        <v>2.8234476877714521E-2</v>
      </c>
    </row>
    <row r="179" spans="1:7" x14ac:dyDescent="0.3">
      <c r="A179" s="27">
        <v>40694</v>
      </c>
      <c r="B179" s="85">
        <v>58726.63</v>
      </c>
      <c r="C179" s="86">
        <v>23407.536708080919</v>
      </c>
      <c r="D179" s="28">
        <f t="shared" si="6"/>
        <v>1.8646619548817898</v>
      </c>
      <c r="E179" s="29">
        <f t="shared" si="6"/>
        <v>0.29740650735022039</v>
      </c>
      <c r="F179" s="30">
        <f t="shared" si="7"/>
        <v>0.11098280688753204</v>
      </c>
      <c r="G179" s="40">
        <f t="shared" si="7"/>
        <v>2.6378644356333192E-2</v>
      </c>
    </row>
    <row r="180" spans="1:7" x14ac:dyDescent="0.3">
      <c r="A180" s="27">
        <v>40724</v>
      </c>
      <c r="B180" s="85">
        <v>57039.43</v>
      </c>
      <c r="C180" s="86">
        <v>23017.352910976493</v>
      </c>
      <c r="D180" s="28">
        <f t="shared" si="6"/>
        <v>1.8155453816252236</v>
      </c>
      <c r="E180" s="29">
        <f t="shared" si="6"/>
        <v>0.30760884782304271</v>
      </c>
      <c r="F180" s="30">
        <f t="shared" si="7"/>
        <v>0.10906309284860338</v>
      </c>
      <c r="G180" s="40">
        <f t="shared" si="7"/>
        <v>2.7182909873042505E-2</v>
      </c>
    </row>
    <row r="181" spans="1:7" x14ac:dyDescent="0.3">
      <c r="A181" s="27">
        <v>40755</v>
      </c>
      <c r="B181" s="85">
        <v>58946.98</v>
      </c>
      <c r="C181" s="86">
        <v>22549.337714344398</v>
      </c>
      <c r="D181" s="28">
        <f t="shared" si="6"/>
        <v>2.0847531600061542</v>
      </c>
      <c r="E181" s="29">
        <f t="shared" si="6"/>
        <v>0.29376001508153365</v>
      </c>
      <c r="F181" s="30">
        <f t="shared" si="7"/>
        <v>0.11923695631443376</v>
      </c>
      <c r="G181" s="40">
        <f t="shared" si="7"/>
        <v>2.608980474846101E-2</v>
      </c>
    </row>
    <row r="182" spans="1:7" x14ac:dyDescent="0.3">
      <c r="A182" s="27">
        <v>40786</v>
      </c>
      <c r="B182" s="85">
        <v>55351.65</v>
      </c>
      <c r="C182" s="86">
        <v>21324.365951329717</v>
      </c>
      <c r="D182" s="28">
        <f t="shared" si="6"/>
        <v>1.8839453697514152</v>
      </c>
      <c r="E182" s="29">
        <f t="shared" si="6"/>
        <v>0.30518231752535774</v>
      </c>
      <c r="F182" s="30">
        <f t="shared" si="7"/>
        <v>0.111728406981767</v>
      </c>
      <c r="G182" s="40">
        <f t="shared" si="7"/>
        <v>2.6992136133804578E-2</v>
      </c>
    </row>
    <row r="183" spans="1:7" x14ac:dyDescent="0.3">
      <c r="A183" s="27">
        <v>40816</v>
      </c>
      <c r="B183" s="85">
        <v>51585.29</v>
      </c>
      <c r="C183" s="86">
        <v>19825.341410822475</v>
      </c>
      <c r="D183" s="28">
        <f t="shared" si="6"/>
        <v>2.0416948958659482</v>
      </c>
      <c r="E183" s="29">
        <f t="shared" si="6"/>
        <v>0.32002679993710137</v>
      </c>
      <c r="F183" s="30">
        <f t="shared" si="7"/>
        <v>0.11766477819497756</v>
      </c>
      <c r="G183" s="40">
        <f t="shared" si="7"/>
        <v>2.8154249509105833E-2</v>
      </c>
    </row>
    <row r="184" spans="1:7" x14ac:dyDescent="0.3">
      <c r="A184" s="27">
        <v>40847</v>
      </c>
      <c r="B184" s="85">
        <v>54058.48</v>
      </c>
      <c r="C184" s="86">
        <v>21992.093644111315</v>
      </c>
      <c r="D184" s="28">
        <f t="shared" si="6"/>
        <v>1.8699675938313609</v>
      </c>
      <c r="E184" s="29">
        <f t="shared" si="6"/>
        <v>0.43689704678715602</v>
      </c>
      <c r="F184" s="30">
        <f t="shared" si="7"/>
        <v>0.11118840066375801</v>
      </c>
      <c r="G184" s="40">
        <f t="shared" si="7"/>
        <v>3.6913587021397243E-2</v>
      </c>
    </row>
    <row r="185" spans="1:7" x14ac:dyDescent="0.3">
      <c r="A185" s="27">
        <v>40877</v>
      </c>
      <c r="B185" s="85">
        <v>53523.56</v>
      </c>
      <c r="C185" s="86">
        <v>21943.526029366476</v>
      </c>
      <c r="D185" s="28">
        <f t="shared" si="6"/>
        <v>1.861809257486887</v>
      </c>
      <c r="E185" s="29">
        <f t="shared" si="6"/>
        <v>0.33158039029982761</v>
      </c>
      <c r="F185" s="30">
        <f t="shared" si="7"/>
        <v>0.11087212301164429</v>
      </c>
      <c r="G185" s="40">
        <f t="shared" si="7"/>
        <v>2.9050621014111488E-2</v>
      </c>
    </row>
    <row r="186" spans="1:7" x14ac:dyDescent="0.3">
      <c r="A186" s="27">
        <v>40908</v>
      </c>
      <c r="B186" s="85">
        <v>53609.22</v>
      </c>
      <c r="C186" s="86">
        <v>22167.984392648126</v>
      </c>
      <c r="D186" s="28">
        <f t="shared" si="6"/>
        <v>1.7268543362497861</v>
      </c>
      <c r="E186" s="29">
        <f t="shared" si="6"/>
        <v>0.33351863519005742</v>
      </c>
      <c r="F186" s="30">
        <f t="shared" si="7"/>
        <v>0.10551895660215904</v>
      </c>
      <c r="G186" s="40">
        <f t="shared" si="7"/>
        <v>2.9200311326200712E-2</v>
      </c>
    </row>
    <row r="187" spans="1:7" x14ac:dyDescent="0.3">
      <c r="A187" s="27">
        <v>40939</v>
      </c>
      <c r="B187" s="85">
        <v>54962.93</v>
      </c>
      <c r="C187" s="86">
        <v>23161.412876065315</v>
      </c>
      <c r="D187" s="28">
        <f t="shared" si="6"/>
        <v>1.7197078746091494</v>
      </c>
      <c r="E187" s="29">
        <f t="shared" si="6"/>
        <v>0.41391544175259298</v>
      </c>
      <c r="F187" s="30">
        <f t="shared" si="7"/>
        <v>0.10522888310262113</v>
      </c>
      <c r="G187" s="40">
        <f t="shared" si="7"/>
        <v>3.5243098064066558E-2</v>
      </c>
    </row>
    <row r="188" spans="1:7" x14ac:dyDescent="0.3">
      <c r="A188" s="27">
        <v>40968</v>
      </c>
      <c r="B188" s="85">
        <v>55459.75</v>
      </c>
      <c r="C188" s="86">
        <v>24162.953075264413</v>
      </c>
      <c r="D188" s="28">
        <f t="shared" si="6"/>
        <v>2.0027016857111146</v>
      </c>
      <c r="E188" s="29">
        <f t="shared" si="6"/>
        <v>0.50405537552969115</v>
      </c>
      <c r="F188" s="30">
        <f t="shared" si="7"/>
        <v>0.11622364712465449</v>
      </c>
      <c r="G188" s="40">
        <f t="shared" si="7"/>
        <v>4.1660947774399881E-2</v>
      </c>
    </row>
    <row r="189" spans="1:7" x14ac:dyDescent="0.3">
      <c r="A189" s="27">
        <v>40999</v>
      </c>
      <c r="B189" s="85">
        <v>55245.02</v>
      </c>
      <c r="C189" s="86">
        <v>24958.106581784592</v>
      </c>
      <c r="D189" s="28">
        <f t="shared" si="6"/>
        <v>1.8844266600392836</v>
      </c>
      <c r="E189" s="29">
        <f t="shared" si="6"/>
        <v>0.49724349063402756</v>
      </c>
      <c r="F189" s="30">
        <f t="shared" si="7"/>
        <v>0.11174695878625851</v>
      </c>
      <c r="G189" s="40">
        <f t="shared" si="7"/>
        <v>4.1188214018226477E-2</v>
      </c>
    </row>
    <row r="190" spans="1:7" x14ac:dyDescent="0.3">
      <c r="A190" s="27">
        <v>41029</v>
      </c>
      <c r="B190" s="85">
        <v>55589.43</v>
      </c>
      <c r="C190" s="86">
        <v>24801.51966320979</v>
      </c>
      <c r="D190" s="28">
        <f t="shared" si="6"/>
        <v>1.9979775982604104</v>
      </c>
      <c r="E190" s="29">
        <f t="shared" si="6"/>
        <v>0.58388196721311436</v>
      </c>
      <c r="F190" s="30">
        <f t="shared" si="7"/>
        <v>0.11604790955053623</v>
      </c>
      <c r="G190" s="40">
        <f t="shared" si="7"/>
        <v>4.706171787092539E-2</v>
      </c>
    </row>
    <row r="191" spans="1:7" x14ac:dyDescent="0.3">
      <c r="A191" s="27">
        <v>41060</v>
      </c>
      <c r="B191" s="85">
        <v>55106.19</v>
      </c>
      <c r="C191" s="86">
        <v>23310.914878324278</v>
      </c>
      <c r="D191" s="28">
        <f t="shared" ref="D191:E206" si="8">(B191-B71)/B71</f>
        <v>1.79063051036975</v>
      </c>
      <c r="E191" s="29">
        <f t="shared" si="8"/>
        <v>0.49973245605342914</v>
      </c>
      <c r="F191" s="30">
        <f t="shared" ref="F191:G206" si="9">POWER(B191/B71,12/120)-1</f>
        <v>0.10807774847617435</v>
      </c>
      <c r="G191" s="40">
        <f t="shared" si="9"/>
        <v>4.1361168178302155E-2</v>
      </c>
    </row>
    <row r="192" spans="1:7" x14ac:dyDescent="0.3">
      <c r="A192" s="27">
        <v>41090</v>
      </c>
      <c r="B192" s="85">
        <v>53218.43</v>
      </c>
      <c r="C192" s="86">
        <v>24271.3830988808</v>
      </c>
      <c r="D192" s="28">
        <f t="shared" si="8"/>
        <v>1.4474770283569871</v>
      </c>
      <c r="E192" s="29">
        <f t="shared" si="8"/>
        <v>0.6812879639244912</v>
      </c>
      <c r="F192" s="30">
        <f t="shared" si="9"/>
        <v>9.3633644612383549E-2</v>
      </c>
      <c r="G192" s="40">
        <f t="shared" si="9"/>
        <v>5.3329410261615529E-2</v>
      </c>
    </row>
    <row r="193" spans="1:7" x14ac:dyDescent="0.3">
      <c r="A193" s="27">
        <v>41121</v>
      </c>
      <c r="B193" s="85">
        <v>54795.45</v>
      </c>
      <c r="C193" s="86">
        <v>24608.481363589701</v>
      </c>
      <c r="D193" s="28">
        <f t="shared" si="8"/>
        <v>1.5275913191247534</v>
      </c>
      <c r="E193" s="29">
        <f t="shared" si="8"/>
        <v>0.84875881327429459</v>
      </c>
      <c r="F193" s="30">
        <f t="shared" si="9"/>
        <v>9.716181817724312E-2</v>
      </c>
      <c r="G193" s="40">
        <f t="shared" si="9"/>
        <v>6.3378868463787041E-2</v>
      </c>
    </row>
    <row r="194" spans="1:7" x14ac:dyDescent="0.3">
      <c r="A194" s="27">
        <v>41152</v>
      </c>
      <c r="B194" s="85">
        <v>55413.09</v>
      </c>
      <c r="C194" s="86">
        <v>25162.747715371203</v>
      </c>
      <c r="D194" s="28">
        <f t="shared" si="8"/>
        <v>1.5153319567337999</v>
      </c>
      <c r="E194" s="29">
        <f t="shared" si="8"/>
        <v>0.87805588338978868</v>
      </c>
      <c r="F194" s="30">
        <f t="shared" si="9"/>
        <v>9.6628506017343518E-2</v>
      </c>
      <c r="G194" s="40">
        <f t="shared" si="9"/>
        <v>6.5052095279756417E-2</v>
      </c>
    </row>
    <row r="195" spans="1:7" x14ac:dyDescent="0.3">
      <c r="A195" s="27">
        <v>41182</v>
      </c>
      <c r="B195" s="85">
        <v>55394.77</v>
      </c>
      <c r="C195" s="86">
        <v>25813.01981722971</v>
      </c>
      <c r="D195" s="28">
        <f t="shared" si="8"/>
        <v>1.4746511931267892</v>
      </c>
      <c r="E195" s="29">
        <f t="shared" si="8"/>
        <v>1.1615163708900806</v>
      </c>
      <c r="F195" s="30">
        <f t="shared" si="9"/>
        <v>9.4841873854486725E-2</v>
      </c>
      <c r="G195" s="40">
        <f t="shared" si="9"/>
        <v>8.0129563230874723E-2</v>
      </c>
    </row>
    <row r="196" spans="1:7" x14ac:dyDescent="0.3">
      <c r="A196" s="27">
        <v>41213</v>
      </c>
      <c r="B196" s="85">
        <v>54820.85</v>
      </c>
      <c r="C196" s="86">
        <v>25336.379505082674</v>
      </c>
      <c r="D196" s="28">
        <f t="shared" si="8"/>
        <v>1.565145352863448</v>
      </c>
      <c r="E196" s="29">
        <f t="shared" si="8"/>
        <v>0.94996878482072933</v>
      </c>
      <c r="F196" s="30">
        <f t="shared" si="9"/>
        <v>9.878114391984516E-2</v>
      </c>
      <c r="G196" s="40">
        <f t="shared" si="9"/>
        <v>6.9061687808449346E-2</v>
      </c>
    </row>
    <row r="197" spans="1:7" x14ac:dyDescent="0.3">
      <c r="A197" s="27">
        <v>41243</v>
      </c>
      <c r="B197" s="85">
        <v>56531.97</v>
      </c>
      <c r="C197" s="86">
        <v>25483.314508676471</v>
      </c>
      <c r="D197" s="28">
        <f t="shared" si="8"/>
        <v>1.5941199549383158</v>
      </c>
      <c r="E197" s="29">
        <f t="shared" si="8"/>
        <v>0.85225652852099687</v>
      </c>
      <c r="F197" s="30">
        <f t="shared" si="9"/>
        <v>0.10001600841777214</v>
      </c>
      <c r="G197" s="40">
        <f t="shared" si="9"/>
        <v>6.3579880822617341E-2</v>
      </c>
    </row>
    <row r="198" spans="1:7" x14ac:dyDescent="0.3">
      <c r="A198" s="27">
        <v>41274</v>
      </c>
      <c r="B198" s="85">
        <v>57857.63</v>
      </c>
      <c r="C198" s="86">
        <v>25715.576547900208</v>
      </c>
      <c r="D198" s="28">
        <f t="shared" si="8"/>
        <v>1.5851526803850096</v>
      </c>
      <c r="E198" s="29">
        <f t="shared" si="8"/>
        <v>0.98579108453987407</v>
      </c>
      <c r="F198" s="30">
        <f t="shared" si="9"/>
        <v>9.9635165451994467E-2</v>
      </c>
      <c r="G198" s="40">
        <f t="shared" si="9"/>
        <v>7.100958028188642E-2</v>
      </c>
    </row>
    <row r="199" spans="1:7" x14ac:dyDescent="0.3">
      <c r="A199" s="27">
        <v>41305</v>
      </c>
      <c r="B199" s="85">
        <v>59383.839999999997</v>
      </c>
      <c r="C199" s="86">
        <v>27047.540815278786</v>
      </c>
      <c r="D199" s="28">
        <f t="shared" si="8"/>
        <v>1.5977023762759108</v>
      </c>
      <c r="E199" s="29">
        <f t="shared" si="8"/>
        <v>1.1448369078443807</v>
      </c>
      <c r="F199" s="30">
        <f t="shared" si="9"/>
        <v>0.10016782383522793</v>
      </c>
      <c r="G199" s="40">
        <f t="shared" si="9"/>
        <v>7.9293166688251704E-2</v>
      </c>
    </row>
    <row r="200" spans="1:7" x14ac:dyDescent="0.3">
      <c r="A200" s="27">
        <v>41333</v>
      </c>
      <c r="B200" s="85">
        <v>58634.77</v>
      </c>
      <c r="C200" s="86">
        <v>27414.724304343377</v>
      </c>
      <c r="D200" s="28">
        <f t="shared" si="8"/>
        <v>1.4339192584020042</v>
      </c>
      <c r="E200" s="29">
        <f t="shared" si="8"/>
        <v>1.2070744227955448</v>
      </c>
      <c r="F200" s="30">
        <f t="shared" si="9"/>
        <v>9.3026312070815242E-2</v>
      </c>
      <c r="G200" s="40">
        <f t="shared" si="9"/>
        <v>8.2384832349583492E-2</v>
      </c>
    </row>
    <row r="201" spans="1:7" x14ac:dyDescent="0.3">
      <c r="A201" s="27">
        <v>41364</v>
      </c>
      <c r="B201" s="85">
        <v>59942.11</v>
      </c>
      <c r="C201" s="86">
        <v>28442.858609713538</v>
      </c>
      <c r="D201" s="28">
        <f t="shared" si="8"/>
        <v>1.7100502069539232</v>
      </c>
      <c r="E201" s="29">
        <f t="shared" si="8"/>
        <v>1.2678188397491512</v>
      </c>
      <c r="F201" s="30">
        <f t="shared" si="9"/>
        <v>0.10483578838171037</v>
      </c>
      <c r="G201" s="40">
        <f t="shared" si="9"/>
        <v>8.5327571455004803E-2</v>
      </c>
    </row>
    <row r="202" spans="1:7" x14ac:dyDescent="0.3">
      <c r="A202" s="27">
        <v>41394</v>
      </c>
      <c r="B202" s="85">
        <v>62293.9</v>
      </c>
      <c r="C202" s="86">
        <v>28990.86148475204</v>
      </c>
      <c r="D202" s="28">
        <f t="shared" si="8"/>
        <v>1.6652852605132911</v>
      </c>
      <c r="E202" s="29">
        <f t="shared" si="8"/>
        <v>1.135605527695204</v>
      </c>
      <c r="F202" s="30">
        <f t="shared" si="9"/>
        <v>0.10299709787493438</v>
      </c>
      <c r="G202" s="40">
        <f t="shared" si="9"/>
        <v>7.8827736645799451E-2</v>
      </c>
    </row>
    <row r="203" spans="1:7" x14ac:dyDescent="0.3">
      <c r="A203" s="27">
        <v>41425</v>
      </c>
      <c r="B203" s="85">
        <v>58917.440000000002</v>
      </c>
      <c r="C203" s="86">
        <v>29668.959852140892</v>
      </c>
      <c r="D203" s="28">
        <f t="shared" si="8"/>
        <v>1.2289080599788449</v>
      </c>
      <c r="E203" s="29">
        <f t="shared" si="8"/>
        <v>1.0761791164889476</v>
      </c>
      <c r="F203" s="30">
        <f t="shared" si="9"/>
        <v>8.3450852081669469E-2</v>
      </c>
      <c r="G203" s="40">
        <f t="shared" si="9"/>
        <v>7.5787470513371646E-2</v>
      </c>
    </row>
    <row r="204" spans="1:7" x14ac:dyDescent="0.3">
      <c r="A204" s="27">
        <v>41455</v>
      </c>
      <c r="B204" s="85">
        <v>56527.839999999997</v>
      </c>
      <c r="C204" s="86">
        <v>29270.56165930795</v>
      </c>
      <c r="D204" s="28">
        <f t="shared" si="8"/>
        <v>1.1897208183275749</v>
      </c>
      <c r="E204" s="29">
        <f t="shared" si="8"/>
        <v>1.0224905638959036</v>
      </c>
      <c r="F204" s="30">
        <f t="shared" si="9"/>
        <v>8.153075736473725E-2</v>
      </c>
      <c r="G204" s="40">
        <f t="shared" si="9"/>
        <v>7.297264613322052E-2</v>
      </c>
    </row>
    <row r="205" spans="1:7" x14ac:dyDescent="0.3">
      <c r="A205" s="27">
        <v>41486</v>
      </c>
      <c r="B205" s="85">
        <v>57510.86</v>
      </c>
      <c r="C205" s="86">
        <v>30760.036964780793</v>
      </c>
      <c r="D205" s="28">
        <f t="shared" si="8"/>
        <v>1.1061041683832753</v>
      </c>
      <c r="E205" s="29">
        <f t="shared" si="8"/>
        <v>1.0885849142108153</v>
      </c>
      <c r="F205" s="30">
        <f t="shared" si="9"/>
        <v>7.7328092685150507E-2</v>
      </c>
      <c r="G205" s="40">
        <f t="shared" si="9"/>
        <v>7.6428564096640006E-2</v>
      </c>
    </row>
    <row r="206" spans="1:7" x14ac:dyDescent="0.3">
      <c r="A206" s="27">
        <v>41517</v>
      </c>
      <c r="B206" s="85">
        <v>55237.34</v>
      </c>
      <c r="C206" s="86">
        <v>29869.185748023428</v>
      </c>
      <c r="D206" s="28">
        <f t="shared" si="8"/>
        <v>0.92857302465368485</v>
      </c>
      <c r="E206" s="29">
        <f t="shared" si="8"/>
        <v>0.98930452027627658</v>
      </c>
      <c r="F206" s="30">
        <f t="shared" si="9"/>
        <v>6.788284240567144E-2</v>
      </c>
      <c r="G206" s="40">
        <f t="shared" si="9"/>
        <v>7.11989219882323E-2</v>
      </c>
    </row>
    <row r="207" spans="1:7" x14ac:dyDescent="0.3">
      <c r="A207" s="27">
        <v>41547</v>
      </c>
      <c r="B207" s="85">
        <v>57038.84</v>
      </c>
      <c r="C207" s="86">
        <v>30805.832220967259</v>
      </c>
      <c r="D207" s="28">
        <f t="shared" ref="D207:E222" si="10">(B207-B87)/B87</f>
        <v>1.044520848694136</v>
      </c>
      <c r="E207" s="29">
        <f t="shared" si="10"/>
        <v>1.0737090207842288</v>
      </c>
      <c r="F207" s="30">
        <f t="shared" ref="F207:G222" si="11">POWER(B207/B87,12/120)-1</f>
        <v>7.4135708189368321E-2</v>
      </c>
      <c r="G207" s="40">
        <f t="shared" si="11"/>
        <v>7.5659412113982638E-2</v>
      </c>
    </row>
    <row r="208" spans="1:7" x14ac:dyDescent="0.3">
      <c r="A208" s="27">
        <v>41578</v>
      </c>
      <c r="B208" s="85">
        <v>58559.15</v>
      </c>
      <c r="C208" s="86">
        <v>32221.891364616509</v>
      </c>
      <c r="D208" s="28">
        <f t="shared" si="10"/>
        <v>1.1502616263058365</v>
      </c>
      <c r="E208" s="29">
        <f t="shared" si="10"/>
        <v>1.0528908427208847</v>
      </c>
      <c r="F208" s="30">
        <f t="shared" si="11"/>
        <v>7.9565831176229063E-2</v>
      </c>
      <c r="G208" s="40">
        <f t="shared" si="11"/>
        <v>7.4574636929605864E-2</v>
      </c>
    </row>
    <row r="209" spans="1:7" x14ac:dyDescent="0.3">
      <c r="A209" s="27">
        <v>41608</v>
      </c>
      <c r="B209" s="85">
        <v>59899.28</v>
      </c>
      <c r="C209" s="86">
        <v>33203.819694013771</v>
      </c>
      <c r="D209" s="28">
        <f t="shared" si="10"/>
        <v>1.2199858200870732</v>
      </c>
      <c r="E209" s="29">
        <f t="shared" si="10"/>
        <v>1.0969994877015945</v>
      </c>
      <c r="F209" s="30">
        <f t="shared" si="11"/>
        <v>8.3016367321501638E-2</v>
      </c>
      <c r="G209" s="40">
        <f t="shared" si="11"/>
        <v>7.6861455648788768E-2</v>
      </c>
    </row>
    <row r="210" spans="1:7" x14ac:dyDescent="0.3">
      <c r="A210" s="27">
        <v>41639</v>
      </c>
      <c r="B210" s="85">
        <v>59058.04</v>
      </c>
      <c r="C210" s="86">
        <v>34044.460416880604</v>
      </c>
      <c r="D210" s="28">
        <f t="shared" si="10"/>
        <v>1.0831745444976759</v>
      </c>
      <c r="E210" s="29">
        <f t="shared" si="10"/>
        <v>1.0429529126153763</v>
      </c>
      <c r="F210" s="30">
        <f t="shared" si="11"/>
        <v>7.6149395338795944E-2</v>
      </c>
      <c r="G210" s="40">
        <f t="shared" si="11"/>
        <v>7.4053304645823603E-2</v>
      </c>
    </row>
    <row r="211" spans="1:7" x14ac:dyDescent="0.3">
      <c r="A211" s="27">
        <v>41670</v>
      </c>
      <c r="B211" s="85">
        <v>55941.81</v>
      </c>
      <c r="C211" s="86">
        <v>32867.337508984514</v>
      </c>
      <c r="D211" s="28">
        <f t="shared" si="10"/>
        <v>0.96095498292194559</v>
      </c>
      <c r="E211" s="29">
        <f t="shared" si="10"/>
        <v>0.93676523086045416</v>
      </c>
      <c r="F211" s="30">
        <f t="shared" si="11"/>
        <v>6.9662479589844173E-2</v>
      </c>
      <c r="G211" s="40">
        <f t="shared" si="11"/>
        <v>6.8335593671286388E-2</v>
      </c>
    </row>
    <row r="212" spans="1:7" x14ac:dyDescent="0.3">
      <c r="A212" s="27">
        <v>41698</v>
      </c>
      <c r="B212" s="85">
        <v>60088.91</v>
      </c>
      <c r="C212" s="86">
        <v>34370.879967142442</v>
      </c>
      <c r="D212" s="28">
        <f t="shared" si="10"/>
        <v>1.0056492309869582</v>
      </c>
      <c r="E212" s="29">
        <f t="shared" si="10"/>
        <v>0.99760100256609119</v>
      </c>
      <c r="F212" s="30">
        <f t="shared" si="11"/>
        <v>7.2075813216817108E-2</v>
      </c>
      <c r="G212" s="40">
        <f t="shared" si="11"/>
        <v>7.1644834001304725E-2</v>
      </c>
    </row>
    <row r="213" spans="1:7" x14ac:dyDescent="0.3">
      <c r="A213" s="27">
        <v>41729</v>
      </c>
      <c r="B213" s="85">
        <v>60761.78</v>
      </c>
      <c r="C213" s="86">
        <v>34659.718656946323</v>
      </c>
      <c r="D213" s="28">
        <f t="shared" si="10"/>
        <v>1.0585720446923361</v>
      </c>
      <c r="E213" s="29">
        <f t="shared" si="10"/>
        <v>1.0452430290471511</v>
      </c>
      <c r="F213" s="30">
        <f t="shared" si="11"/>
        <v>7.4871646692133975E-2</v>
      </c>
      <c r="G213" s="40">
        <f t="shared" si="11"/>
        <v>7.417364355356959E-2</v>
      </c>
    </row>
    <row r="214" spans="1:7" x14ac:dyDescent="0.3">
      <c r="A214" s="27">
        <v>41759</v>
      </c>
      <c r="B214" s="85">
        <v>61740.66</v>
      </c>
      <c r="C214" s="86">
        <v>34915.905123729353</v>
      </c>
      <c r="D214" s="28">
        <f t="shared" si="10"/>
        <v>1.285753105762524</v>
      </c>
      <c r="E214" s="29">
        <f t="shared" si="10"/>
        <v>1.0932219561590872</v>
      </c>
      <c r="F214" s="30">
        <f t="shared" si="11"/>
        <v>8.6182826295483572E-2</v>
      </c>
      <c r="G214" s="40">
        <f t="shared" si="11"/>
        <v>7.6667312567320955E-2</v>
      </c>
    </row>
    <row r="215" spans="1:7" x14ac:dyDescent="0.3">
      <c r="A215" s="27">
        <v>41790</v>
      </c>
      <c r="B215" s="85">
        <v>63508.79</v>
      </c>
      <c r="C215" s="86">
        <v>35735.599137488469</v>
      </c>
      <c r="D215" s="28">
        <f t="shared" si="10"/>
        <v>1.4072307752370794</v>
      </c>
      <c r="E215" s="29">
        <f t="shared" si="10"/>
        <v>1.1133653145494287</v>
      </c>
      <c r="F215" s="30">
        <f t="shared" si="11"/>
        <v>9.1821828276257289E-2</v>
      </c>
      <c r="G215" s="40">
        <f t="shared" si="11"/>
        <v>7.7698944557994531E-2</v>
      </c>
    </row>
    <row r="216" spans="1:7" x14ac:dyDescent="0.3">
      <c r="A216" s="27">
        <v>41820</v>
      </c>
      <c r="B216" s="85">
        <v>64562.1</v>
      </c>
      <c r="C216" s="86">
        <v>36473.765273642079</v>
      </c>
      <c r="D216" s="28">
        <f t="shared" si="10"/>
        <v>1.5059901541389995</v>
      </c>
      <c r="E216" s="29">
        <f t="shared" si="10"/>
        <v>1.1158664069619908</v>
      </c>
      <c r="F216" s="30">
        <f t="shared" si="11"/>
        <v>9.622054202155339E-2</v>
      </c>
      <c r="G216" s="40">
        <f t="shared" si="11"/>
        <v>7.7826418508533557E-2</v>
      </c>
    </row>
    <row r="217" spans="1:7" x14ac:dyDescent="0.3">
      <c r="A217" s="27">
        <v>41851</v>
      </c>
      <c r="B217" s="85">
        <v>63500.52</v>
      </c>
      <c r="C217" s="86">
        <v>35970.736215217192</v>
      </c>
      <c r="D217" s="28">
        <f t="shared" si="10"/>
        <v>1.6371239222142024</v>
      </c>
      <c r="E217" s="29">
        <f t="shared" si="10"/>
        <v>1.1581200793464999</v>
      </c>
      <c r="F217" s="30">
        <f t="shared" si="11"/>
        <v>0.10182609526713593</v>
      </c>
      <c r="G217" s="40">
        <f t="shared" si="11"/>
        <v>7.9959727306672557E-2</v>
      </c>
    </row>
    <row r="218" spans="1:7" x14ac:dyDescent="0.3">
      <c r="A218" s="27">
        <v>41882</v>
      </c>
      <c r="B218" s="85">
        <v>66497.710000000006</v>
      </c>
      <c r="C218" s="86">
        <v>37409.795666906284</v>
      </c>
      <c r="D218" s="28">
        <f t="shared" si="10"/>
        <v>1.849577412400331</v>
      </c>
      <c r="E218" s="29">
        <f t="shared" si="10"/>
        <v>1.23541105514072</v>
      </c>
      <c r="F218" s="30">
        <f t="shared" si="11"/>
        <v>0.11039640222452141</v>
      </c>
      <c r="G218" s="40">
        <f t="shared" si="11"/>
        <v>8.3766542195541138E-2</v>
      </c>
    </row>
    <row r="219" spans="1:7" x14ac:dyDescent="0.3">
      <c r="A219" s="27">
        <v>41912</v>
      </c>
      <c r="B219" s="85">
        <v>66695.320000000007</v>
      </c>
      <c r="C219" s="86">
        <v>36885.203819694041</v>
      </c>
      <c r="D219" s="28">
        <f t="shared" si="10"/>
        <v>1.7549655852977781</v>
      </c>
      <c r="E219" s="29">
        <f t="shared" si="10"/>
        <v>1.1804513560103915</v>
      </c>
      <c r="F219" s="30">
        <f t="shared" si="11"/>
        <v>0.10665338765369548</v>
      </c>
      <c r="G219" s="40">
        <f t="shared" si="11"/>
        <v>8.1072052439288944E-2</v>
      </c>
    </row>
    <row r="220" spans="1:7" x14ac:dyDescent="0.3">
      <c r="A220" s="27">
        <v>41943</v>
      </c>
      <c r="B220" s="85">
        <v>68814.36</v>
      </c>
      <c r="C220" s="86">
        <v>37786.117671218832</v>
      </c>
      <c r="D220" s="28">
        <f t="shared" si="10"/>
        <v>1.6211269789092828</v>
      </c>
      <c r="E220" s="29">
        <f t="shared" si="10"/>
        <v>1.2000956565928309</v>
      </c>
      <c r="F220" s="30">
        <f t="shared" si="11"/>
        <v>0.10115588978978374</v>
      </c>
      <c r="G220" s="40">
        <f t="shared" si="11"/>
        <v>8.2042094454020553E-2</v>
      </c>
    </row>
    <row r="221" spans="1:7" x14ac:dyDescent="0.3">
      <c r="A221" s="27">
        <v>41973</v>
      </c>
      <c r="B221" s="85">
        <v>72060.55</v>
      </c>
      <c r="C221" s="86">
        <v>38802.341102782651</v>
      </c>
      <c r="D221" s="28">
        <f t="shared" si="10"/>
        <v>1.4639042155144086</v>
      </c>
      <c r="E221" s="29">
        <f t="shared" si="10"/>
        <v>1.171404273902076</v>
      </c>
      <c r="F221" s="30">
        <f t="shared" si="11"/>
        <v>9.4365471401769208E-2</v>
      </c>
      <c r="G221" s="40">
        <f t="shared" si="11"/>
        <v>8.0622656616414545E-2</v>
      </c>
    </row>
    <row r="222" spans="1:7" x14ac:dyDescent="0.3">
      <c r="A222" s="27">
        <v>42004</v>
      </c>
      <c r="B222" s="85">
        <v>72047.850000000006</v>
      </c>
      <c r="C222" s="86">
        <v>38704.589793613333</v>
      </c>
      <c r="D222" s="28">
        <f t="shared" si="10"/>
        <v>1.3625847875167856</v>
      </c>
      <c r="E222" s="29">
        <f t="shared" si="10"/>
        <v>1.0946569975827292</v>
      </c>
      <c r="F222" s="30">
        <f t="shared" si="11"/>
        <v>8.9779766630728508E-2</v>
      </c>
      <c r="G222" s="40">
        <f t="shared" si="11"/>
        <v>7.6741102436403308E-2</v>
      </c>
    </row>
    <row r="223" spans="1:7" x14ac:dyDescent="0.3">
      <c r="A223" s="27">
        <v>42035</v>
      </c>
      <c r="B223" s="85">
        <v>72042.83</v>
      </c>
      <c r="C223" s="86">
        <v>37542.663517814995</v>
      </c>
      <c r="D223" s="28">
        <f t="shared" ref="D223:E238" si="12">(B223-B103)/B103</f>
        <v>1.4950234825682494</v>
      </c>
      <c r="E223" s="29">
        <f t="shared" si="12"/>
        <v>1.0825435159026702</v>
      </c>
      <c r="F223" s="30">
        <f t="shared" ref="F223:G238" si="13">POWER(B223/B103,12/120)-1</f>
        <v>9.5739868505917647E-2</v>
      </c>
      <c r="G223" s="40">
        <f t="shared" si="13"/>
        <v>7.6116792519805632E-2</v>
      </c>
    </row>
    <row r="224" spans="1:7" x14ac:dyDescent="0.3">
      <c r="A224" s="27">
        <v>42063</v>
      </c>
      <c r="B224" s="85">
        <v>74198.2</v>
      </c>
      <c r="C224" s="86">
        <v>39700.37991580247</v>
      </c>
      <c r="D224" s="28">
        <f t="shared" si="12"/>
        <v>1.5438028100446306</v>
      </c>
      <c r="E224" s="29">
        <f t="shared" si="12"/>
        <v>1.156842181599103</v>
      </c>
      <c r="F224" s="30">
        <f t="shared" si="13"/>
        <v>9.7863494126891881E-2</v>
      </c>
      <c r="G224" s="40">
        <f t="shared" si="13"/>
        <v>7.9895762099619017E-2</v>
      </c>
    </row>
    <row r="225" spans="1:7" x14ac:dyDescent="0.3">
      <c r="A225" s="27">
        <v>42094</v>
      </c>
      <c r="B225" s="85">
        <v>77103.53</v>
      </c>
      <c r="C225" s="86">
        <v>39072.492042304162</v>
      </c>
      <c r="D225" s="28">
        <f t="shared" si="12"/>
        <v>1.7514334633216095</v>
      </c>
      <c r="E225" s="29">
        <f t="shared" si="12"/>
        <v>1.1609924526801785</v>
      </c>
      <c r="F225" s="30">
        <f t="shared" si="13"/>
        <v>0.10651142247726764</v>
      </c>
      <c r="G225" s="40">
        <f t="shared" si="13"/>
        <v>8.0103379701167432E-2</v>
      </c>
    </row>
    <row r="226" spans="1:7" x14ac:dyDescent="0.3">
      <c r="A226" s="27">
        <v>42124</v>
      </c>
      <c r="B226" s="85">
        <v>73852.02</v>
      </c>
      <c r="C226" s="86">
        <v>39447.376527364235</v>
      </c>
      <c r="D226" s="28">
        <f t="shared" si="12"/>
        <v>1.8466713358251787</v>
      </c>
      <c r="E226" s="29">
        <f t="shared" si="12"/>
        <v>1.2239086767506615</v>
      </c>
      <c r="F226" s="30">
        <f t="shared" si="13"/>
        <v>0.11028310897578941</v>
      </c>
      <c r="G226" s="40">
        <f t="shared" si="13"/>
        <v>8.320759121941057E-2</v>
      </c>
    </row>
    <row r="227" spans="1:7" x14ac:dyDescent="0.3">
      <c r="A227" s="27">
        <v>42155</v>
      </c>
      <c r="B227" s="85">
        <v>73020.820000000007</v>
      </c>
      <c r="C227" s="86">
        <v>39954.615463599985</v>
      </c>
      <c r="D227" s="28">
        <f t="shared" si="12"/>
        <v>1.5981563331039546</v>
      </c>
      <c r="E227" s="29">
        <f t="shared" si="12"/>
        <v>1.1830391705844732</v>
      </c>
      <c r="F227" s="30">
        <f t="shared" si="13"/>
        <v>0.10018704810933987</v>
      </c>
      <c r="G227" s="40">
        <f t="shared" si="13"/>
        <v>8.120028832044679E-2</v>
      </c>
    </row>
    <row r="228" spans="1:7" x14ac:dyDescent="0.3">
      <c r="A228" s="27">
        <v>42185</v>
      </c>
      <c r="B228" s="85">
        <v>70603.16</v>
      </c>
      <c r="C228" s="86">
        <v>39181.127425813764</v>
      </c>
      <c r="D228" s="28">
        <f t="shared" si="12"/>
        <v>1.3754471848341552</v>
      </c>
      <c r="E228" s="29">
        <f t="shared" si="12"/>
        <v>1.1377430685886196</v>
      </c>
      <c r="F228" s="30">
        <f t="shared" si="13"/>
        <v>9.0371616615386063E-2</v>
      </c>
      <c r="G228" s="40">
        <f t="shared" si="13"/>
        <v>7.893566858240364E-2</v>
      </c>
    </row>
    <row r="229" spans="1:7" x14ac:dyDescent="0.3">
      <c r="A229" s="27">
        <v>42216</v>
      </c>
      <c r="B229" s="85">
        <v>74461.97</v>
      </c>
      <c r="C229" s="86">
        <v>40002.053598932158</v>
      </c>
      <c r="D229" s="28">
        <f t="shared" si="12"/>
        <v>1.4068033222445322</v>
      </c>
      <c r="E229" s="29">
        <f t="shared" si="12"/>
        <v>1.1042795335346258</v>
      </c>
      <c r="F229" s="30">
        <f t="shared" si="13"/>
        <v>9.180243920025033E-2</v>
      </c>
      <c r="G229" s="40">
        <f t="shared" si="13"/>
        <v>7.7234721369942694E-2</v>
      </c>
    </row>
    <row r="230" spans="1:7" x14ac:dyDescent="0.3">
      <c r="A230" s="27">
        <v>42247</v>
      </c>
      <c r="B230" s="85">
        <v>69752.179999999993</v>
      </c>
      <c r="C230" s="86">
        <v>37588.561453948067</v>
      </c>
      <c r="D230" s="28">
        <f t="shared" si="12"/>
        <v>1.2556475931618016</v>
      </c>
      <c r="E230" s="29">
        <f t="shared" si="12"/>
        <v>0.99552461733025155</v>
      </c>
      <c r="F230" s="30">
        <f t="shared" si="13"/>
        <v>8.47436711276639E-2</v>
      </c>
      <c r="G230" s="40">
        <f t="shared" si="13"/>
        <v>7.1533390875178071E-2</v>
      </c>
    </row>
    <row r="231" spans="1:7" x14ac:dyDescent="0.3">
      <c r="A231" s="27">
        <v>42277</v>
      </c>
      <c r="B231" s="85">
        <v>70847.44</v>
      </c>
      <c r="C231" s="86">
        <v>36658.486497587044</v>
      </c>
      <c r="D231" s="28">
        <f t="shared" si="12"/>
        <v>1.214023321054982</v>
      </c>
      <c r="E231" s="29">
        <f t="shared" si="12"/>
        <v>0.93052078320256537</v>
      </c>
      <c r="F231" s="30">
        <f t="shared" si="13"/>
        <v>8.2725135641326109E-2</v>
      </c>
      <c r="G231" s="40">
        <f t="shared" si="13"/>
        <v>6.7990644039925607E-2</v>
      </c>
    </row>
    <row r="232" spans="1:7" x14ac:dyDescent="0.3">
      <c r="A232" s="27">
        <v>42308</v>
      </c>
      <c r="B232" s="85">
        <v>72146.8</v>
      </c>
      <c r="C232" s="86">
        <v>39750.795769586221</v>
      </c>
      <c r="D232" s="28">
        <f t="shared" si="12"/>
        <v>1.2959132204960477</v>
      </c>
      <c r="E232" s="29">
        <f t="shared" si="12"/>
        <v>1.1288589496838051</v>
      </c>
      <c r="F232" s="30">
        <f t="shared" si="13"/>
        <v>8.6664668797798994E-2</v>
      </c>
      <c r="G232" s="40">
        <f t="shared" si="13"/>
        <v>7.8486439386034501E-2</v>
      </c>
    </row>
    <row r="233" spans="1:7" x14ac:dyDescent="0.3">
      <c r="A233" s="27">
        <v>42338</v>
      </c>
      <c r="B233" s="85">
        <v>74238.960000000006</v>
      </c>
      <c r="C233" s="86">
        <v>39868.980388130221</v>
      </c>
      <c r="D233" s="28">
        <f t="shared" si="12"/>
        <v>1.162774356315075</v>
      </c>
      <c r="E233" s="29">
        <f t="shared" si="12"/>
        <v>1.0573735746683055</v>
      </c>
      <c r="F233" s="30">
        <f t="shared" si="13"/>
        <v>8.0192409459361347E-2</v>
      </c>
      <c r="G233" s="40">
        <f t="shared" si="13"/>
        <v>7.4809052863400671E-2</v>
      </c>
    </row>
    <row r="234" spans="1:7" x14ac:dyDescent="0.3">
      <c r="A234" s="27">
        <v>42369</v>
      </c>
      <c r="B234" s="85">
        <v>73312.66</v>
      </c>
      <c r="C234" s="86">
        <v>39240.168395112458</v>
      </c>
      <c r="D234" s="28">
        <f t="shared" si="12"/>
        <v>1.1480623750537291</v>
      </c>
      <c r="E234" s="29">
        <f t="shared" si="12"/>
        <v>1.0242168712988757</v>
      </c>
      <c r="F234" s="30">
        <f t="shared" si="13"/>
        <v>7.9455364155226027E-2</v>
      </c>
      <c r="G234" s="40">
        <f t="shared" si="13"/>
        <v>7.3064195116385733E-2</v>
      </c>
    </row>
    <row r="235" spans="1:7" x14ac:dyDescent="0.3">
      <c r="A235" s="27">
        <v>42400</v>
      </c>
      <c r="B235" s="85">
        <v>73903.41</v>
      </c>
      <c r="C235" s="86">
        <v>37292.94588766816</v>
      </c>
      <c r="D235" s="28">
        <f t="shared" si="12"/>
        <v>1.0210996900394191</v>
      </c>
      <c r="E235" s="29">
        <f t="shared" si="12"/>
        <v>0.87414406093099317</v>
      </c>
      <c r="F235" s="30">
        <f t="shared" si="13"/>
        <v>7.2898834582816097E-2</v>
      </c>
      <c r="G235" s="40">
        <f t="shared" si="13"/>
        <v>6.4830046244315431E-2</v>
      </c>
    </row>
    <row r="236" spans="1:7" x14ac:dyDescent="0.3">
      <c r="A236" s="27">
        <v>42429</v>
      </c>
      <c r="B236" s="85">
        <v>75971.05</v>
      </c>
      <c r="C236" s="86">
        <v>37242.632713831008</v>
      </c>
      <c r="D236" s="28">
        <f t="shared" si="12"/>
        <v>1.1132719824398067</v>
      </c>
      <c r="E236" s="29">
        <f t="shared" si="12"/>
        <v>0.86654933382736643</v>
      </c>
      <c r="F236" s="30">
        <f t="shared" si="13"/>
        <v>7.7694185044136388E-2</v>
      </c>
      <c r="G236" s="40">
        <f t="shared" si="13"/>
        <v>6.4397748690499634E-2</v>
      </c>
    </row>
    <row r="237" spans="1:7" x14ac:dyDescent="0.3">
      <c r="A237" s="27">
        <v>42460</v>
      </c>
      <c r="B237" s="85">
        <v>79308.820000000007</v>
      </c>
      <c r="C237" s="86">
        <v>39769.072800082169</v>
      </c>
      <c r="D237" s="28">
        <f t="shared" si="12"/>
        <v>1.1445173655492535</v>
      </c>
      <c r="E237" s="29">
        <f t="shared" si="12"/>
        <v>0.96866390834510874</v>
      </c>
      <c r="F237" s="30">
        <f t="shared" si="13"/>
        <v>7.9277086074479586E-2</v>
      </c>
      <c r="G237" s="40">
        <f t="shared" si="13"/>
        <v>7.0082244302561492E-2</v>
      </c>
    </row>
    <row r="238" spans="1:7" x14ac:dyDescent="0.3">
      <c r="A238" s="27">
        <v>42490</v>
      </c>
      <c r="B238" s="85">
        <v>77920.539999999994</v>
      </c>
      <c r="C238" s="86">
        <v>39923.298079885026</v>
      </c>
      <c r="D238" s="28">
        <f t="shared" si="12"/>
        <v>1.0243102597682294</v>
      </c>
      <c r="E238" s="29">
        <f t="shared" si="12"/>
        <v>0.95012012298185888</v>
      </c>
      <c r="F238" s="30">
        <f t="shared" si="13"/>
        <v>7.3069145660157986E-2</v>
      </c>
      <c r="G238" s="40">
        <f t="shared" si="13"/>
        <v>6.9069984565865772E-2</v>
      </c>
    </row>
    <row r="239" spans="1:7" x14ac:dyDescent="0.3">
      <c r="A239" s="27">
        <v>42521</v>
      </c>
      <c r="B239" s="85">
        <v>79220.2</v>
      </c>
      <c r="C239" s="86">
        <v>40640.209467091103</v>
      </c>
      <c r="D239" s="28">
        <f t="shared" ref="D239:E254" si="14">(B239-B119)/B119</f>
        <v>1.2307801262265807</v>
      </c>
      <c r="E239" s="29">
        <f t="shared" si="14"/>
        <v>1.0439627971349041</v>
      </c>
      <c r="F239" s="30">
        <f t="shared" ref="F239:G254" si="15">POWER(B239/B119,12/120)-1</f>
        <v>8.3541817052795064E-2</v>
      </c>
      <c r="G239" s="40">
        <f t="shared" si="15"/>
        <v>7.410638607482567E-2</v>
      </c>
    </row>
    <row r="240" spans="1:7" x14ac:dyDescent="0.3">
      <c r="A240" s="27">
        <v>42551</v>
      </c>
      <c r="B240" s="85">
        <v>84241.62</v>
      </c>
      <c r="C240" s="86">
        <v>40745.559092309304</v>
      </c>
      <c r="D240" s="28">
        <f t="shared" si="14"/>
        <v>1.3943250131381224</v>
      </c>
      <c r="E240" s="29">
        <f t="shared" si="14"/>
        <v>1.046492318324111</v>
      </c>
      <c r="F240" s="30">
        <f t="shared" si="15"/>
        <v>9.1235058461652807E-2</v>
      </c>
      <c r="G240" s="40">
        <f t="shared" si="15"/>
        <v>7.42392389313562E-2</v>
      </c>
    </row>
    <row r="241" spans="1:7" x14ac:dyDescent="0.3">
      <c r="A241" s="27">
        <v>42582</v>
      </c>
      <c r="B241" s="85">
        <v>87254.47</v>
      </c>
      <c r="C241" s="86">
        <v>42247.766711161341</v>
      </c>
      <c r="D241" s="28">
        <f t="shared" si="14"/>
        <v>1.6762580682363304</v>
      </c>
      <c r="E241" s="29">
        <f t="shared" si="14"/>
        <v>1.1089236289082525</v>
      </c>
      <c r="F241" s="30">
        <f t="shared" si="15"/>
        <v>0.10345035559247417</v>
      </c>
      <c r="G241" s="40">
        <f t="shared" si="15"/>
        <v>7.7472228753397987E-2</v>
      </c>
    </row>
    <row r="242" spans="1:7" x14ac:dyDescent="0.3">
      <c r="A242" s="27">
        <v>42613</v>
      </c>
      <c r="B242" s="85">
        <v>86250.18</v>
      </c>
      <c r="C242" s="86">
        <v>42307.115720299851</v>
      </c>
      <c r="D242" s="28">
        <f t="shared" si="14"/>
        <v>1.6522309751640996</v>
      </c>
      <c r="E242" s="29">
        <f t="shared" si="14"/>
        <v>1.0628163471695844</v>
      </c>
      <c r="F242" s="30">
        <f t="shared" si="15"/>
        <v>0.10245566714481202</v>
      </c>
      <c r="G242" s="40">
        <f t="shared" si="15"/>
        <v>7.509305517966558E-2</v>
      </c>
    </row>
    <row r="243" spans="1:7" x14ac:dyDescent="0.3">
      <c r="A243" s="27">
        <v>42643</v>
      </c>
      <c r="B243" s="85">
        <v>87224.93</v>
      </c>
      <c r="C243" s="86">
        <v>42315.02207618855</v>
      </c>
      <c r="D243" s="28">
        <f t="shared" si="14"/>
        <v>1.6324703290401923</v>
      </c>
      <c r="E243" s="29">
        <f t="shared" si="14"/>
        <v>1.0113622498035524</v>
      </c>
      <c r="F243" s="30">
        <f t="shared" si="15"/>
        <v>0.10163150727025383</v>
      </c>
      <c r="G243" s="40">
        <f t="shared" si="15"/>
        <v>7.2380799379173189E-2</v>
      </c>
    </row>
    <row r="244" spans="1:7" x14ac:dyDescent="0.3">
      <c r="A244" s="27">
        <v>42674</v>
      </c>
      <c r="B244" s="85">
        <v>83532.710000000006</v>
      </c>
      <c r="C244" s="86">
        <v>41543.176917548029</v>
      </c>
      <c r="D244" s="28">
        <f t="shared" si="14"/>
        <v>1.3743753716503153</v>
      </c>
      <c r="E244" s="29">
        <f t="shared" si="14"/>
        <v>0.91236263086994551</v>
      </c>
      <c r="F244" s="30">
        <f t="shared" si="15"/>
        <v>9.0322408531977594E-2</v>
      </c>
      <c r="G244" s="40">
        <f t="shared" si="15"/>
        <v>6.6981832766765947E-2</v>
      </c>
    </row>
    <row r="245" spans="1:7" x14ac:dyDescent="0.3">
      <c r="A245" s="27">
        <v>42704</v>
      </c>
      <c r="B245" s="85">
        <v>84714.22</v>
      </c>
      <c r="C245" s="86">
        <v>43081.733237498745</v>
      </c>
      <c r="D245" s="28">
        <f t="shared" si="14"/>
        <v>1.3733076562324027</v>
      </c>
      <c r="E245" s="29">
        <f t="shared" si="14"/>
        <v>0.94617072299607152</v>
      </c>
      <c r="F245" s="30">
        <f t="shared" si="15"/>
        <v>9.0273368700194867E-2</v>
      </c>
      <c r="G245" s="40">
        <f t="shared" si="15"/>
        <v>6.8853278028815135E-2</v>
      </c>
    </row>
    <row r="246" spans="1:7" x14ac:dyDescent="0.3">
      <c r="A246" s="27">
        <v>42735</v>
      </c>
      <c r="B246" s="85">
        <v>86504.07</v>
      </c>
      <c r="C246" s="86">
        <v>43933.258034705854</v>
      </c>
      <c r="D246" s="28">
        <f t="shared" si="14"/>
        <v>1.2883584908655143</v>
      </c>
      <c r="E246" s="29">
        <f t="shared" si="14"/>
        <v>0.95718461390676668</v>
      </c>
      <c r="F246" s="30">
        <f t="shared" si="15"/>
        <v>8.6306569933909616E-2</v>
      </c>
      <c r="G246" s="40">
        <f t="shared" si="15"/>
        <v>6.9456635191108562E-2</v>
      </c>
    </row>
    <row r="247" spans="1:7" x14ac:dyDescent="0.3">
      <c r="A247" s="27">
        <v>42766</v>
      </c>
      <c r="B247" s="85">
        <v>87226.45</v>
      </c>
      <c r="C247" s="86">
        <v>44766.505801417021</v>
      </c>
      <c r="D247" s="28">
        <f t="shared" si="14"/>
        <v>1.2276587229936782</v>
      </c>
      <c r="E247" s="29">
        <f t="shared" si="14"/>
        <v>0.96459519013694217</v>
      </c>
      <c r="F247" s="30">
        <f t="shared" si="15"/>
        <v>8.3390107684602199E-2</v>
      </c>
      <c r="G247" s="40">
        <f t="shared" si="15"/>
        <v>6.986088007480129E-2</v>
      </c>
    </row>
    <row r="248" spans="1:7" x14ac:dyDescent="0.3">
      <c r="A248" s="27">
        <v>42794</v>
      </c>
      <c r="B248" s="85">
        <v>90928.6</v>
      </c>
      <c r="C248" s="86">
        <v>46544.101037067499</v>
      </c>
      <c r="D248" s="28">
        <f t="shared" si="14"/>
        <v>1.3850162124845311</v>
      </c>
      <c r="E248" s="29">
        <f t="shared" si="14"/>
        <v>1.0833586116243372</v>
      </c>
      <c r="F248" s="30">
        <f t="shared" si="15"/>
        <v>9.0810057452706872E-2</v>
      </c>
      <c r="G248" s="40">
        <f t="shared" si="15"/>
        <v>7.6158903704377279E-2</v>
      </c>
    </row>
    <row r="249" spans="1:7" x14ac:dyDescent="0.3">
      <c r="A249" s="27">
        <v>42825</v>
      </c>
      <c r="B249" s="85">
        <v>91620.88</v>
      </c>
      <c r="C249" s="86">
        <v>46598.316048875691</v>
      </c>
      <c r="D249" s="28">
        <f t="shared" si="14"/>
        <v>1.3373132584492093</v>
      </c>
      <c r="E249" s="29">
        <f t="shared" si="14"/>
        <v>1.062710215806411</v>
      </c>
      <c r="F249" s="30">
        <f t="shared" si="15"/>
        <v>8.8608427905923159E-2</v>
      </c>
      <c r="G249" s="40">
        <f t="shared" si="15"/>
        <v>7.5087523725862804E-2</v>
      </c>
    </row>
    <row r="250" spans="1:7" x14ac:dyDescent="0.3">
      <c r="A250" s="27">
        <v>42855</v>
      </c>
      <c r="B250" s="85">
        <v>93366.61</v>
      </c>
      <c r="C250" s="86">
        <v>47076.90728000825</v>
      </c>
      <c r="D250" s="28">
        <f t="shared" si="14"/>
        <v>1.2197984586616772</v>
      </c>
      <c r="E250" s="29">
        <f t="shared" si="14"/>
        <v>0.99550829789734374</v>
      </c>
      <c r="F250" s="30">
        <f t="shared" si="15"/>
        <v>8.3007226578556637E-2</v>
      </c>
      <c r="G250" s="40">
        <f t="shared" si="15"/>
        <v>7.153251457019616E-2</v>
      </c>
    </row>
    <row r="251" spans="1:7" x14ac:dyDescent="0.3">
      <c r="A251" s="27">
        <v>42886</v>
      </c>
      <c r="B251" s="85">
        <v>92794.73</v>
      </c>
      <c r="C251" s="86">
        <v>47739.398295512925</v>
      </c>
      <c r="D251" s="28">
        <f t="shared" si="14"/>
        <v>1.0520768396045015</v>
      </c>
      <c r="E251" s="29">
        <f t="shared" si="14"/>
        <v>0.95535274944800763</v>
      </c>
      <c r="F251" s="30">
        <f t="shared" si="15"/>
        <v>7.4532020770968543E-2</v>
      </c>
      <c r="G251" s="40">
        <f t="shared" si="15"/>
        <v>6.9356495162349985E-2</v>
      </c>
    </row>
    <row r="252" spans="1:7" x14ac:dyDescent="0.3">
      <c r="A252" s="27">
        <v>42916</v>
      </c>
      <c r="B252" s="85">
        <v>89995.54</v>
      </c>
      <c r="C252" s="86">
        <v>48037.375500564776</v>
      </c>
      <c r="D252" s="28">
        <f t="shared" si="14"/>
        <v>0.95176261573441523</v>
      </c>
      <c r="E252" s="29">
        <f t="shared" si="14"/>
        <v>1.0007954666951782</v>
      </c>
      <c r="F252" s="30">
        <f t="shared" si="15"/>
        <v>6.9159993099749517E-2</v>
      </c>
      <c r="G252" s="40">
        <f t="shared" si="15"/>
        <v>7.1816082913365165E-2</v>
      </c>
    </row>
    <row r="253" spans="1:7" x14ac:dyDescent="0.3">
      <c r="A253" s="27">
        <v>42947</v>
      </c>
      <c r="B253" s="85">
        <v>91199.49</v>
      </c>
      <c r="C253" s="86">
        <v>49025.156586918623</v>
      </c>
      <c r="D253" s="28">
        <f t="shared" si="14"/>
        <v>1.1219457886353348</v>
      </c>
      <c r="E253" s="29">
        <f t="shared" si="14"/>
        <v>1.1072757365110897</v>
      </c>
      <c r="F253" s="30">
        <f t="shared" si="15"/>
        <v>7.8135703698873682E-2</v>
      </c>
      <c r="G253" s="40">
        <f t="shared" si="15"/>
        <v>7.7388006503217976E-2</v>
      </c>
    </row>
    <row r="254" spans="1:7" x14ac:dyDescent="0.3">
      <c r="A254" s="27">
        <v>42978</v>
      </c>
      <c r="B254" s="85">
        <v>94510.37</v>
      </c>
      <c r="C254" s="86">
        <v>49175.274668857222</v>
      </c>
      <c r="D254" s="28">
        <f t="shared" si="14"/>
        <v>1.3963099861156045</v>
      </c>
      <c r="E254" s="29">
        <f t="shared" si="14"/>
        <v>1.0825147518600178</v>
      </c>
      <c r="F254" s="30">
        <f t="shared" si="15"/>
        <v>9.132549164973347E-2</v>
      </c>
      <c r="G254" s="40">
        <f t="shared" si="15"/>
        <v>7.6115306180553954E-2</v>
      </c>
    </row>
    <row r="255" spans="1:7" x14ac:dyDescent="0.3">
      <c r="A255" s="27">
        <v>43008</v>
      </c>
      <c r="B255" s="85">
        <v>94630.76</v>
      </c>
      <c r="C255" s="86">
        <v>50189.649861382124</v>
      </c>
      <c r="D255" s="28">
        <f t="shared" ref="D255:E270" si="16">(B255-B135)/B135</f>
        <v>1.2727575342880293</v>
      </c>
      <c r="E255" s="29">
        <f t="shared" si="16"/>
        <v>1.0488447931861251</v>
      </c>
      <c r="F255" s="30">
        <f t="shared" ref="F255:G270" si="17">POWER(B255/B135,12/120)-1</f>
        <v>8.5563695068946677E-2</v>
      </c>
      <c r="G255" s="40">
        <f t="shared" si="17"/>
        <v>7.4362660578215278E-2</v>
      </c>
    </row>
    <row r="256" spans="1:7" x14ac:dyDescent="0.3">
      <c r="A256" s="27">
        <v>43039</v>
      </c>
      <c r="B256" s="85">
        <v>97881.44</v>
      </c>
      <c r="C256" s="86">
        <v>51360.817332375031</v>
      </c>
      <c r="D256" s="28">
        <f t="shared" si="16"/>
        <v>1.1616562972882964</v>
      </c>
      <c r="E256" s="29">
        <f t="shared" si="16"/>
        <v>1.06382469560625</v>
      </c>
      <c r="F256" s="30">
        <f t="shared" si="17"/>
        <v>8.013655527769914E-2</v>
      </c>
      <c r="G256" s="40">
        <f t="shared" si="17"/>
        <v>7.5145596454835539E-2</v>
      </c>
    </row>
    <row r="257" spans="1:7" x14ac:dyDescent="0.3">
      <c r="A257" s="27">
        <v>43069</v>
      </c>
      <c r="B257" s="85">
        <v>98242.62</v>
      </c>
      <c r="C257" s="86">
        <v>52936.030393264235</v>
      </c>
      <c r="D257" s="28">
        <f t="shared" si="16"/>
        <v>1.3212830984900481</v>
      </c>
      <c r="E257" s="29">
        <f t="shared" si="16"/>
        <v>1.2199333430936037</v>
      </c>
      <c r="F257" s="30">
        <f t="shared" si="17"/>
        <v>8.7859505638965052E-2</v>
      </c>
      <c r="G257" s="40">
        <f t="shared" si="17"/>
        <v>8.3013807212924062E-2</v>
      </c>
    </row>
    <row r="258" spans="1:7" x14ac:dyDescent="0.3">
      <c r="A258" s="27">
        <v>43100</v>
      </c>
      <c r="B258" s="85">
        <v>98586.61</v>
      </c>
      <c r="C258" s="86">
        <v>53524.591847212294</v>
      </c>
      <c r="D258" s="28">
        <f t="shared" si="16"/>
        <v>1.3316074099371185</v>
      </c>
      <c r="E258" s="29">
        <f t="shared" si="16"/>
        <v>1.2602949402271244</v>
      </c>
      <c r="F258" s="30">
        <f t="shared" si="17"/>
        <v>8.8342384454817457E-2</v>
      </c>
      <c r="G258" s="40">
        <f t="shared" si="17"/>
        <v>8.4966955674876665E-2</v>
      </c>
    </row>
    <row r="259" spans="1:7" x14ac:dyDescent="0.3">
      <c r="A259" s="82">
        <v>43131</v>
      </c>
      <c r="B259" s="85">
        <v>98462.25</v>
      </c>
      <c r="C259" s="86">
        <v>56589.074853681137</v>
      </c>
      <c r="D259" s="28">
        <f t="shared" si="16"/>
        <v>1.3017653945452727</v>
      </c>
      <c r="E259" s="29">
        <f t="shared" si="16"/>
        <v>1.5421882928179349</v>
      </c>
      <c r="F259" s="30">
        <f t="shared" si="17"/>
        <v>8.6941337276133179E-2</v>
      </c>
      <c r="G259" s="40">
        <f t="shared" si="17"/>
        <v>9.7793794307087234E-2</v>
      </c>
    </row>
    <row r="260" spans="1:7" x14ac:dyDescent="0.3">
      <c r="A260" s="82">
        <v>43159</v>
      </c>
      <c r="B260" s="85">
        <v>92430.78</v>
      </c>
      <c r="C260" s="86">
        <v>54503.439778211374</v>
      </c>
      <c r="D260" s="28">
        <f t="shared" si="16"/>
        <v>1.0716335846108263</v>
      </c>
      <c r="E260" s="29">
        <f t="shared" si="16"/>
        <v>1.5307108087362404</v>
      </c>
      <c r="F260" s="30">
        <f t="shared" si="17"/>
        <v>7.555170806706113E-2</v>
      </c>
      <c r="G260" s="40">
        <f t="shared" si="17"/>
        <v>9.7297151983852359E-2</v>
      </c>
    </row>
    <row r="261" spans="1:7" x14ac:dyDescent="0.3">
      <c r="A261" s="82">
        <v>43190</v>
      </c>
      <c r="B261" s="85">
        <v>94544.9</v>
      </c>
      <c r="C261" s="86">
        <v>53118.287298490657</v>
      </c>
      <c r="D261" s="28">
        <f t="shared" si="16"/>
        <v>1.1472919609273984</v>
      </c>
      <c r="E261" s="29">
        <f t="shared" si="16"/>
        <v>1.4770831537717513</v>
      </c>
      <c r="F261" s="30">
        <f t="shared" si="17"/>
        <v>7.9416642658032943E-2</v>
      </c>
      <c r="G261" s="40">
        <f t="shared" si="17"/>
        <v>9.4949421761996611E-2</v>
      </c>
    </row>
    <row r="262" spans="1:7" x14ac:dyDescent="0.3">
      <c r="A262" s="82">
        <f>EOMONTH(A261,1)</f>
        <v>43220</v>
      </c>
      <c r="B262" s="85">
        <v>95104.52</v>
      </c>
      <c r="C262" s="86">
        <v>53322.106992504421</v>
      </c>
      <c r="D262" s="28">
        <f t="shared" si="16"/>
        <v>1.1458078187625391</v>
      </c>
      <c r="E262" s="29">
        <f t="shared" si="16"/>
        <v>1.3711103907074011</v>
      </c>
      <c r="F262" s="30">
        <f t="shared" si="17"/>
        <v>7.9342013484798857E-2</v>
      </c>
      <c r="G262" s="40">
        <f t="shared" si="17"/>
        <v>9.0172386481117472E-2</v>
      </c>
    </row>
    <row r="263" spans="1:7" x14ac:dyDescent="0.3">
      <c r="A263" s="82">
        <f t="shared" ref="A263:A297" si="18">EOMONTH(A262,1)</f>
        <v>43251</v>
      </c>
      <c r="B263" s="85">
        <v>96659.03</v>
      </c>
      <c r="C263" s="86">
        <v>54606.222404764419</v>
      </c>
      <c r="D263" s="28">
        <f t="shared" si="16"/>
        <v>1.1409447273668021</v>
      </c>
      <c r="E263" s="29">
        <f t="shared" si="16"/>
        <v>1.3971602434077088</v>
      </c>
      <c r="F263" s="30">
        <f t="shared" si="17"/>
        <v>7.909715000669526E-2</v>
      </c>
      <c r="G263" s="40">
        <f t="shared" si="17"/>
        <v>9.13642078149286E-2</v>
      </c>
    </row>
    <row r="264" spans="1:7" x14ac:dyDescent="0.3">
      <c r="A264" s="82">
        <f t="shared" si="18"/>
        <v>43281</v>
      </c>
      <c r="B264" s="85">
        <v>97280.83</v>
      </c>
      <c r="C264" s="86">
        <v>54942.293870007255</v>
      </c>
      <c r="D264" s="28">
        <f t="shared" si="16"/>
        <v>1.0880518007575992</v>
      </c>
      <c r="E264" s="29">
        <f t="shared" si="16"/>
        <v>1.633969490073691</v>
      </c>
      <c r="F264" s="30">
        <f t="shared" si="17"/>
        <v>7.6401084990054713E-2</v>
      </c>
      <c r="G264" s="40">
        <f t="shared" si="17"/>
        <v>0.10169422782318782</v>
      </c>
    </row>
    <row r="265" spans="1:7" x14ac:dyDescent="0.3">
      <c r="A265" s="82">
        <f t="shared" si="18"/>
        <v>43312</v>
      </c>
      <c r="B265" s="85">
        <v>96659.03</v>
      </c>
      <c r="C265" s="86">
        <v>56986.959646781048</v>
      </c>
      <c r="D265" s="28">
        <f t="shared" si="16"/>
        <v>1.1464358725307191</v>
      </c>
      <c r="E265" s="29">
        <f t="shared" si="16"/>
        <v>1.7551566479182286</v>
      </c>
      <c r="F265" s="30">
        <f t="shared" si="17"/>
        <v>7.9373600449166526E-2</v>
      </c>
      <c r="G265" s="40">
        <f t="shared" si="17"/>
        <v>0.10666106228668837</v>
      </c>
    </row>
    <row r="266" spans="1:7" x14ac:dyDescent="0.3">
      <c r="A266" s="82">
        <f t="shared" si="18"/>
        <v>43343</v>
      </c>
      <c r="B266" s="85">
        <v>100327.65</v>
      </c>
      <c r="C266" s="86">
        <v>58843.823801211693</v>
      </c>
      <c r="D266" s="28">
        <f t="shared" si="16"/>
        <v>1.3098374258143326</v>
      </c>
      <c r="E266" s="29">
        <f t="shared" si="16"/>
        <v>1.8043630384677503</v>
      </c>
      <c r="F266" s="30">
        <f t="shared" si="17"/>
        <v>8.7321915122687388E-2</v>
      </c>
      <c r="G266" s="40">
        <f t="shared" si="17"/>
        <v>0.10862182327098413</v>
      </c>
    </row>
    <row r="267" spans="1:7" x14ac:dyDescent="0.3">
      <c r="A267" s="82">
        <f t="shared" si="18"/>
        <v>43373</v>
      </c>
      <c r="B267" s="85">
        <v>101167.09</v>
      </c>
      <c r="C267" s="86">
        <v>59178.765787041862</v>
      </c>
      <c r="D267" s="28">
        <f t="shared" si="16"/>
        <v>1.3403842995185846</v>
      </c>
      <c r="E267" s="29">
        <f t="shared" si="16"/>
        <v>2.0962158329035594</v>
      </c>
      <c r="F267" s="30">
        <f t="shared" si="17"/>
        <v>8.8751377770772244E-2</v>
      </c>
      <c r="G267" s="40">
        <f t="shared" si="17"/>
        <v>0.11965216115955335</v>
      </c>
    </row>
    <row r="268" spans="1:7" x14ac:dyDescent="0.3">
      <c r="A268" s="82">
        <f t="shared" si="18"/>
        <v>43404</v>
      </c>
      <c r="B268" s="85">
        <v>97405.19</v>
      </c>
      <c r="C268" s="86">
        <v>55133.894650374845</v>
      </c>
      <c r="D268" s="28">
        <f t="shared" si="16"/>
        <v>1.2115568348904224</v>
      </c>
      <c r="E268" s="29">
        <f t="shared" si="16"/>
        <v>2.4668487419373593</v>
      </c>
      <c r="F268" s="30">
        <f t="shared" si="17"/>
        <v>8.2604456411942362E-2</v>
      </c>
      <c r="G268" s="40">
        <f t="shared" si="17"/>
        <v>0.13238338727671883</v>
      </c>
    </row>
    <row r="269" spans="1:7" x14ac:dyDescent="0.3">
      <c r="A269" s="82">
        <f t="shared" si="18"/>
        <v>43434</v>
      </c>
      <c r="B269" s="85">
        <v>99674.76</v>
      </c>
      <c r="C269" s="86">
        <v>56257.418626142382</v>
      </c>
      <c r="D269" s="28">
        <f t="shared" si="16"/>
        <v>1.2919380840662147</v>
      </c>
      <c r="E269" s="29">
        <f t="shared" si="16"/>
        <v>2.8109384564019821</v>
      </c>
      <c r="F269" s="30">
        <f t="shared" si="17"/>
        <v>8.6476377292557416E-2</v>
      </c>
      <c r="G269" s="40">
        <f t="shared" si="17"/>
        <v>0.14314992853524489</v>
      </c>
    </row>
    <row r="270" spans="1:7" x14ac:dyDescent="0.3">
      <c r="A270" s="82">
        <f t="shared" si="18"/>
        <v>43465</v>
      </c>
      <c r="B270" s="85">
        <v>96456.94</v>
      </c>
      <c r="C270" s="86">
        <v>51177.944347469005</v>
      </c>
      <c r="D270" s="28">
        <f t="shared" si="16"/>
        <v>1.165728139731842</v>
      </c>
      <c r="E270" s="29">
        <f t="shared" si="16"/>
        <v>2.430343156822532</v>
      </c>
      <c r="F270" s="30">
        <f t="shared" si="17"/>
        <v>8.0339844867582721E-2</v>
      </c>
      <c r="G270" s="40">
        <f t="shared" si="17"/>
        <v>0.13118531036529579</v>
      </c>
    </row>
    <row r="271" spans="1:7" x14ac:dyDescent="0.3">
      <c r="A271" s="82">
        <f t="shared" si="18"/>
        <v>43496</v>
      </c>
      <c r="B271" s="85">
        <v>99733.2</v>
      </c>
      <c r="C271" s="86">
        <v>55279.084094876336</v>
      </c>
      <c r="D271" s="28">
        <f t="shared" ref="D271:E286" si="19">(B271-B151)/B151</f>
        <v>1.322112516746474</v>
      </c>
      <c r="E271" s="29">
        <f t="shared" si="19"/>
        <v>3.0462905201764756</v>
      </c>
      <c r="F271" s="30">
        <f t="shared" ref="F271:G286" si="20">POWER(B271/B151,12/120)-1</f>
        <v>8.7898369726196135E-2</v>
      </c>
      <c r="G271" s="40">
        <f t="shared" si="20"/>
        <v>0.15002082861037236</v>
      </c>
    </row>
    <row r="272" spans="1:7" x14ac:dyDescent="0.3">
      <c r="A272" s="82">
        <f t="shared" si="18"/>
        <v>43524</v>
      </c>
      <c r="B272" s="85">
        <v>101788.89</v>
      </c>
      <c r="C272" s="86">
        <v>57054.009651915047</v>
      </c>
      <c r="D272" s="28">
        <f t="shared" si="19"/>
        <v>1.3541094216052663</v>
      </c>
      <c r="E272" s="29">
        <f t="shared" si="19"/>
        <v>3.6738753743144601</v>
      </c>
      <c r="F272" s="30">
        <f t="shared" si="20"/>
        <v>8.9388194383037689E-2</v>
      </c>
      <c r="G272" s="40">
        <f t="shared" si="20"/>
        <v>0.1667228749738332</v>
      </c>
    </row>
    <row r="273" spans="1:7" x14ac:dyDescent="0.3">
      <c r="A273" s="82">
        <f t="shared" si="18"/>
        <v>43555</v>
      </c>
      <c r="B273" s="85">
        <v>103105.82</v>
      </c>
      <c r="C273" s="86">
        <v>58162.645035424655</v>
      </c>
      <c r="D273" s="28">
        <f t="shared" si="19"/>
        <v>1.3889235274832341</v>
      </c>
      <c r="E273" s="29">
        <f t="shared" si="19"/>
        <v>3.3809339664960043</v>
      </c>
      <c r="F273" s="30">
        <f t="shared" si="20"/>
        <v>9.098863064564755E-2</v>
      </c>
      <c r="G273" s="40">
        <f t="shared" si="20"/>
        <v>0.15919545777337518</v>
      </c>
    </row>
    <row r="274" spans="1:7" x14ac:dyDescent="0.3">
      <c r="A274" s="82">
        <f t="shared" si="18"/>
        <v>43585</v>
      </c>
      <c r="B274" s="85">
        <v>105257.87</v>
      </c>
      <c r="C274" s="86">
        <v>60517.609610843079</v>
      </c>
      <c r="D274" s="28">
        <f t="shared" si="19"/>
        <v>1.3793821438291689</v>
      </c>
      <c r="E274" s="29">
        <f t="shared" si="19"/>
        <v>3.1601504873899779</v>
      </c>
      <c r="F274" s="30">
        <f t="shared" si="20"/>
        <v>9.0552103584667476E-2</v>
      </c>
      <c r="G274" s="40">
        <f t="shared" si="20"/>
        <v>0.15321665009688634</v>
      </c>
    </row>
    <row r="275" spans="1:7" x14ac:dyDescent="0.3">
      <c r="A275" s="82">
        <f t="shared" si="18"/>
        <v>43616</v>
      </c>
      <c r="B275" s="85">
        <v>99187.15</v>
      </c>
      <c r="C275" s="86">
        <v>56671.834890645929</v>
      </c>
      <c r="D275" s="28">
        <f t="shared" si="19"/>
        <v>1.266516810387476</v>
      </c>
      <c r="E275" s="29">
        <f t="shared" si="19"/>
        <v>2.6894255900853645</v>
      </c>
      <c r="F275" s="30">
        <f t="shared" si="20"/>
        <v>8.5265243125745682E-2</v>
      </c>
      <c r="G275" s="40">
        <f t="shared" si="20"/>
        <v>0.13945158165172078</v>
      </c>
    </row>
    <row r="276" spans="1:7" x14ac:dyDescent="0.3">
      <c r="A276" s="82">
        <f t="shared" si="18"/>
        <v>43646</v>
      </c>
      <c r="B276" s="85">
        <v>103523.38</v>
      </c>
      <c r="C276" s="86">
        <v>60665.879453742753</v>
      </c>
      <c r="D276" s="28">
        <f t="shared" si="19"/>
        <v>1.4302323998183959</v>
      </c>
      <c r="E276" s="29">
        <f t="shared" si="19"/>
        <v>2.9416187439123656</v>
      </c>
      <c r="F276" s="30">
        <f t="shared" si="20"/>
        <v>9.2860629375721704E-2</v>
      </c>
      <c r="G276" s="40">
        <f t="shared" si="20"/>
        <v>0.14701067932753009</v>
      </c>
    </row>
    <row r="277" spans="1:7" x14ac:dyDescent="0.3">
      <c r="A277" s="82">
        <f t="shared" si="18"/>
        <v>43677</v>
      </c>
      <c r="B277" s="85">
        <v>104968.79</v>
      </c>
      <c r="C277" s="86">
        <v>61537.837560324529</v>
      </c>
      <c r="D277" s="28">
        <f t="shared" si="19"/>
        <v>1.4147031976495421</v>
      </c>
      <c r="E277" s="29">
        <f t="shared" si="19"/>
        <v>2.7171325613560677</v>
      </c>
      <c r="F277" s="30">
        <f t="shared" si="20"/>
        <v>9.2160274423333632E-2</v>
      </c>
      <c r="G277" s="40">
        <f t="shared" si="20"/>
        <v>0.14030441267322868</v>
      </c>
    </row>
    <row r="278" spans="1:7" x14ac:dyDescent="0.3">
      <c r="A278" s="82">
        <f t="shared" si="18"/>
        <v>43708</v>
      </c>
      <c r="B278" s="85">
        <v>100504.08</v>
      </c>
      <c r="C278" s="86">
        <v>60562.994147243102</v>
      </c>
      <c r="D278" s="28">
        <f t="shared" si="19"/>
        <v>1.2697388122227589</v>
      </c>
      <c r="E278" s="29">
        <f t="shared" si="19"/>
        <v>2.5307748485501524</v>
      </c>
      <c r="F278" s="30">
        <f t="shared" si="20"/>
        <v>8.5419422072465556E-2</v>
      </c>
      <c r="G278" s="40">
        <f t="shared" si="20"/>
        <v>0.13445429172506418</v>
      </c>
    </row>
    <row r="279" spans="1:7" x14ac:dyDescent="0.3">
      <c r="A279" s="82">
        <f t="shared" si="18"/>
        <v>43738</v>
      </c>
      <c r="B279" s="85">
        <v>103234.3</v>
      </c>
      <c r="C279" s="86">
        <v>61696.170037991651</v>
      </c>
      <c r="D279" s="28">
        <f t="shared" si="19"/>
        <v>1.1971443633771746</v>
      </c>
      <c r="E279" s="29">
        <f t="shared" si="19"/>
        <v>2.4674411089182064</v>
      </c>
      <c r="F279" s="30">
        <f t="shared" si="20"/>
        <v>8.1896857458354066E-2</v>
      </c>
      <c r="G279" s="40">
        <f t="shared" si="20"/>
        <v>0.13240273438434258</v>
      </c>
    </row>
    <row r="280" spans="1:7" x14ac:dyDescent="0.3">
      <c r="A280" s="82">
        <f t="shared" si="18"/>
        <v>43769</v>
      </c>
      <c r="B280" s="85">
        <v>103973</v>
      </c>
      <c r="C280" s="86">
        <v>63032.446863127698</v>
      </c>
      <c r="D280" s="28">
        <f t="shared" si="19"/>
        <v>1.2986444866512457</v>
      </c>
      <c r="E280" s="29">
        <f t="shared" si="19"/>
        <v>2.6095950419540546</v>
      </c>
      <c r="F280" s="30">
        <f t="shared" si="20"/>
        <v>8.6793871537683476E-2</v>
      </c>
      <c r="G280" s="40">
        <f t="shared" si="20"/>
        <v>0.13696173395664579</v>
      </c>
    </row>
    <row r="281" spans="1:7" x14ac:dyDescent="0.3">
      <c r="A281" s="82">
        <f t="shared" si="18"/>
        <v>43799</v>
      </c>
      <c r="B281" s="85">
        <v>108117</v>
      </c>
      <c r="C281" s="86">
        <v>65320.464113358743</v>
      </c>
      <c r="D281" s="28">
        <f t="shared" si="19"/>
        <v>1.2793826521770479</v>
      </c>
      <c r="E281" s="29">
        <f t="shared" si="19"/>
        <v>2.5289457918210685</v>
      </c>
      <c r="F281" s="30">
        <f t="shared" si="20"/>
        <v>8.5879723971987953E-2</v>
      </c>
      <c r="G281" s="40">
        <f t="shared" si="20"/>
        <v>0.13439550958197821</v>
      </c>
    </row>
    <row r="282" spans="1:7" x14ac:dyDescent="0.3">
      <c r="A282" s="82">
        <f t="shared" si="18"/>
        <v>43830</v>
      </c>
      <c r="B282" s="85">
        <v>109807</v>
      </c>
      <c r="C282" s="86">
        <v>67292.021768148756</v>
      </c>
      <c r="D282" s="28">
        <f t="shared" si="19"/>
        <v>1.2887162850124692</v>
      </c>
      <c r="E282" s="29">
        <f t="shared" si="19"/>
        <v>2.566568707482995</v>
      </c>
      <c r="F282" s="30">
        <f t="shared" si="20"/>
        <v>8.6323553583540269E-2</v>
      </c>
      <c r="G282" s="40">
        <f t="shared" si="20"/>
        <v>0.13559915182795601</v>
      </c>
    </row>
    <row r="283" spans="1:7" x14ac:dyDescent="0.3">
      <c r="A283" s="82">
        <f t="shared" si="18"/>
        <v>43861</v>
      </c>
      <c r="B283" s="85">
        <v>108691</v>
      </c>
      <c r="C283" s="86">
        <v>67265.633021870904</v>
      </c>
      <c r="D283" s="28">
        <f t="shared" si="19"/>
        <v>1.3918447843673507</v>
      </c>
      <c r="E283" s="29">
        <f t="shared" si="19"/>
        <v>2.6982048097549982</v>
      </c>
      <c r="F283" s="30">
        <f t="shared" si="20"/>
        <v>9.1121967088142686E-2</v>
      </c>
      <c r="G283" s="40">
        <f t="shared" si="20"/>
        <v>0.13972243140418517</v>
      </c>
    </row>
    <row r="284" spans="1:7" x14ac:dyDescent="0.3">
      <c r="A284" s="82">
        <f t="shared" si="18"/>
        <v>43890</v>
      </c>
      <c r="B284" s="85">
        <v>100102</v>
      </c>
      <c r="C284" s="86">
        <v>61728.411541226065</v>
      </c>
      <c r="D284" s="28">
        <f t="shared" si="19"/>
        <v>1.1139736356220038</v>
      </c>
      <c r="E284" s="29">
        <f t="shared" si="19"/>
        <v>2.2918078925898162</v>
      </c>
      <c r="F284" s="30">
        <f t="shared" si="20"/>
        <v>7.7729961536959991E-2</v>
      </c>
      <c r="G284" s="40">
        <f t="shared" si="20"/>
        <v>0.12653178085793892</v>
      </c>
    </row>
    <row r="285" spans="1:7" x14ac:dyDescent="0.3">
      <c r="A285" s="82">
        <f t="shared" si="18"/>
        <v>43921</v>
      </c>
      <c r="B285" s="85">
        <v>83734</v>
      </c>
      <c r="C285" s="86">
        <v>54104.117465858973</v>
      </c>
      <c r="D285" s="28">
        <f t="shared" si="19"/>
        <v>0.61920944661959521</v>
      </c>
      <c r="E285" s="29">
        <f t="shared" si="19"/>
        <v>1.7210195819218388</v>
      </c>
      <c r="F285" s="30">
        <f t="shared" si="20"/>
        <v>4.9374007892488692E-2</v>
      </c>
      <c r="G285" s="40">
        <f t="shared" si="20"/>
        <v>0.10528217640945048</v>
      </c>
    </row>
    <row r="286" spans="1:7" x14ac:dyDescent="0.3">
      <c r="A286" s="82">
        <f t="shared" si="18"/>
        <v>43951</v>
      </c>
      <c r="B286" s="85">
        <v>90463</v>
      </c>
      <c r="C286" s="86">
        <v>61039.942499229968</v>
      </c>
      <c r="D286" s="28">
        <f t="shared" si="19"/>
        <v>0.69387334756394414</v>
      </c>
      <c r="E286" s="29">
        <f t="shared" si="19"/>
        <v>2.0221295849114171</v>
      </c>
      <c r="F286" s="30">
        <f t="shared" si="20"/>
        <v>5.4115242958487686E-2</v>
      </c>
      <c r="G286" s="40">
        <f t="shared" si="20"/>
        <v>0.11694376522111205</v>
      </c>
    </row>
    <row r="287" spans="1:7" x14ac:dyDescent="0.3">
      <c r="A287" s="82">
        <f t="shared" si="18"/>
        <v>43982</v>
      </c>
      <c r="B287" s="85">
        <v>92391</v>
      </c>
      <c r="C287" s="86">
        <v>63947.119827497765</v>
      </c>
      <c r="D287" s="28">
        <f t="shared" ref="D287:E297" si="21">(B287-B167)/B167</f>
        <v>0.90121446759368817</v>
      </c>
      <c r="E287" s="29">
        <f t="shared" si="21"/>
        <v>2.4408170256024948</v>
      </c>
      <c r="F287" s="30">
        <f t="shared" ref="F287:G297" si="22">POWER(B287/B167,12/120)-1</f>
        <v>6.6358195446393653E-2</v>
      </c>
      <c r="G287" s="40">
        <f t="shared" si="22"/>
        <v>0.13153022160460859</v>
      </c>
    </row>
    <row r="288" spans="1:7" x14ac:dyDescent="0.3">
      <c r="A288" s="82">
        <f t="shared" si="18"/>
        <v>44012</v>
      </c>
      <c r="B288" s="85">
        <v>93947</v>
      </c>
      <c r="C288" s="86">
        <v>65218.913646164976</v>
      </c>
      <c r="D288" s="28">
        <f t="shared" si="21"/>
        <v>1.0020620085787739</v>
      </c>
      <c r="E288" s="29">
        <f t="shared" si="21"/>
        <v>2.7031010418427872</v>
      </c>
      <c r="F288" s="30">
        <f t="shared" si="22"/>
        <v>7.1883911606627215E-2</v>
      </c>
      <c r="G288" s="40">
        <f t="shared" si="22"/>
        <v>0.13987323494189119</v>
      </c>
    </row>
    <row r="289" spans="1:7" x14ac:dyDescent="0.3">
      <c r="A289" s="82">
        <f t="shared" si="18"/>
        <v>44043</v>
      </c>
      <c r="B289" s="144">
        <v>98174</v>
      </c>
      <c r="C289" s="86">
        <v>68896.293253927593</v>
      </c>
      <c r="D289" s="28">
        <f t="shared" si="21"/>
        <v>1.0399440383677538</v>
      </c>
      <c r="E289" s="29">
        <f t="shared" si="21"/>
        <v>2.6557753078348068</v>
      </c>
      <c r="F289" s="30">
        <f t="shared" si="22"/>
        <v>7.3895012442704688E-2</v>
      </c>
      <c r="G289" s="40">
        <f t="shared" si="22"/>
        <v>0.13840802748988512</v>
      </c>
    </row>
    <row r="290" spans="1:7" x14ac:dyDescent="0.3">
      <c r="A290" s="82">
        <f t="shared" si="18"/>
        <v>44074</v>
      </c>
      <c r="B290" s="144">
        <v>99087</v>
      </c>
      <c r="C290" s="86">
        <v>73848.547078755597</v>
      </c>
      <c r="D290" s="28">
        <f t="shared" si="21"/>
        <v>1.0675697838970479</v>
      </c>
      <c r="E290" s="29">
        <f t="shared" si="21"/>
        <v>3.1037973238994629</v>
      </c>
      <c r="F290" s="30">
        <f t="shared" si="22"/>
        <v>7.5340536992753337E-2</v>
      </c>
      <c r="G290" s="40">
        <f t="shared" si="22"/>
        <v>0.1516449045319852</v>
      </c>
    </row>
    <row r="291" spans="1:7" x14ac:dyDescent="0.3">
      <c r="A291" s="82">
        <f t="shared" si="18"/>
        <v>44104</v>
      </c>
      <c r="B291" s="144">
        <v>99222</v>
      </c>
      <c r="C291" s="86">
        <v>71042.509497895138</v>
      </c>
      <c r="D291" s="28">
        <f t="shared" si="21"/>
        <v>0.91140520703903838</v>
      </c>
      <c r="E291" s="29">
        <f t="shared" si="21"/>
        <v>2.6244165640797315</v>
      </c>
      <c r="F291" s="30">
        <f t="shared" si="22"/>
        <v>6.6928402311755342E-2</v>
      </c>
      <c r="G291" s="40">
        <f t="shared" si="22"/>
        <v>0.13742772657935332</v>
      </c>
    </row>
    <row r="292" spans="1:7" x14ac:dyDescent="0.3">
      <c r="A292" s="82">
        <f t="shared" si="18"/>
        <v>44135</v>
      </c>
      <c r="B292" s="144">
        <v>95299</v>
      </c>
      <c r="C292" s="86">
        <v>69153.301160283474</v>
      </c>
      <c r="D292" s="28">
        <f t="shared" si="21"/>
        <v>0.775195986114953</v>
      </c>
      <c r="E292" s="29">
        <f t="shared" si="21"/>
        <v>2.3987050802638312</v>
      </c>
      <c r="F292" s="30">
        <f t="shared" si="22"/>
        <v>5.9069913818493802E-2</v>
      </c>
      <c r="G292" s="40">
        <f t="shared" si="22"/>
        <v>0.13013766194364296</v>
      </c>
    </row>
    <row r="293" spans="1:7" x14ac:dyDescent="0.3">
      <c r="A293" s="82">
        <f t="shared" si="18"/>
        <v>44165</v>
      </c>
      <c r="B293" s="144">
        <v>103686</v>
      </c>
      <c r="C293" s="86">
        <v>76723.072184002551</v>
      </c>
      <c r="D293" s="28">
        <f t="shared" si="21"/>
        <v>0.94444621558174924</v>
      </c>
      <c r="E293" s="29">
        <f t="shared" si="21"/>
        <v>2.7702639970936125</v>
      </c>
      <c r="F293" s="30">
        <f t="shared" si="22"/>
        <v>6.8758528848746669E-2</v>
      </c>
      <c r="G293" s="40">
        <f t="shared" si="22"/>
        <v>0.14192393533217196</v>
      </c>
    </row>
    <row r="294" spans="1:7" x14ac:dyDescent="0.3">
      <c r="A294" s="82">
        <f t="shared" si="18"/>
        <v>44196</v>
      </c>
      <c r="B294" s="144">
        <v>109265</v>
      </c>
      <c r="C294" s="86">
        <v>79672.964370058631</v>
      </c>
      <c r="D294" s="28">
        <f t="shared" si="21"/>
        <v>0.89142151669623282</v>
      </c>
      <c r="E294" s="29">
        <f t="shared" si="21"/>
        <v>2.6699553987390594</v>
      </c>
      <c r="F294" s="30">
        <f t="shared" si="22"/>
        <v>6.5807648506429395E-2</v>
      </c>
      <c r="G294" s="40">
        <f t="shared" si="22"/>
        <v>0.13884882650942365</v>
      </c>
    </row>
    <row r="295" spans="1:7" x14ac:dyDescent="0.3">
      <c r="A295" s="82">
        <f t="shared" si="18"/>
        <v>44227</v>
      </c>
      <c r="B295" s="144">
        <v>107713</v>
      </c>
      <c r="C295" s="86">
        <v>78868.569668343873</v>
      </c>
      <c r="D295" s="28">
        <f t="shared" si="21"/>
        <v>0.88447250847954029</v>
      </c>
      <c r="E295" s="29">
        <f t="shared" si="21"/>
        <v>2.5487941230826121</v>
      </c>
      <c r="F295" s="30">
        <f t="shared" si="22"/>
        <v>6.5415426078813788E-2</v>
      </c>
      <c r="G295" s="40">
        <f t="shared" si="22"/>
        <v>0.13503193399310165</v>
      </c>
    </row>
    <row r="296" spans="1:7" x14ac:dyDescent="0.3">
      <c r="A296" s="82">
        <f t="shared" si="18"/>
        <v>44255</v>
      </c>
      <c r="B296" s="144">
        <v>116536</v>
      </c>
      <c r="C296" s="86">
        <v>81043.33093746801</v>
      </c>
      <c r="D296" s="28">
        <f t="shared" si="21"/>
        <v>0.97125362264539683</v>
      </c>
      <c r="E296" s="29">
        <f t="shared" si="21"/>
        <v>2.525858256460658</v>
      </c>
      <c r="F296" s="30">
        <f t="shared" si="22"/>
        <v>7.0222926935017638E-2</v>
      </c>
      <c r="G296" s="40">
        <f t="shared" si="22"/>
        <v>0.13429622027028953</v>
      </c>
    </row>
    <row r="297" spans="1:7" x14ac:dyDescent="0.3">
      <c r="A297" s="82">
        <f t="shared" si="18"/>
        <v>44286</v>
      </c>
      <c r="B297" s="144">
        <v>117383</v>
      </c>
      <c r="C297" s="86">
        <v>84592.668651812404</v>
      </c>
      <c r="D297" s="28">
        <f t="shared" si="21"/>
        <v>1.0193611495028796</v>
      </c>
      <c r="E297" s="29">
        <f t="shared" si="21"/>
        <v>2.6788125602829305</v>
      </c>
      <c r="F297" s="30">
        <f t="shared" si="22"/>
        <v>7.2806508581040097E-2</v>
      </c>
      <c r="G297" s="40">
        <f t="shared" si="22"/>
        <v>0.13912338106903843</v>
      </c>
    </row>
    <row r="298" spans="1:7" ht="17.25" thickBot="1" x14ac:dyDescent="0.35">
      <c r="B298" s="32"/>
      <c r="C298" s="33"/>
      <c r="D298" s="34"/>
      <c r="E298" s="34"/>
      <c r="F298" s="34" t="s">
        <v>3</v>
      </c>
      <c r="G298" s="35" t="s">
        <v>59</v>
      </c>
    </row>
    <row r="299" spans="1:7" x14ac:dyDescent="0.3">
      <c r="B299" s="160" t="s">
        <v>65</v>
      </c>
      <c r="C299" s="161"/>
      <c r="D299" s="161"/>
      <c r="E299" s="161"/>
      <c r="F299" s="43">
        <f>COUNTA(D42:D297)</f>
        <v>172</v>
      </c>
      <c r="G299" s="44">
        <f>COUNTA(E42:E297)</f>
        <v>172</v>
      </c>
    </row>
    <row r="300" spans="1:7" x14ac:dyDescent="0.3">
      <c r="B300" s="151" t="s">
        <v>66</v>
      </c>
      <c r="C300" s="152"/>
      <c r="D300" s="152"/>
      <c r="E300" s="152"/>
      <c r="F300" s="41">
        <f>AVERAGE(F42:F297)</f>
        <v>9.7443761320251204E-2</v>
      </c>
      <c r="G300" s="45">
        <f>AVERAGE(G42:G297)</f>
        <v>6.7381339523891817E-2</v>
      </c>
    </row>
    <row r="301" spans="1:7" x14ac:dyDescent="0.3">
      <c r="B301" s="151" t="s">
        <v>67</v>
      </c>
      <c r="C301" s="152"/>
      <c r="D301" s="152"/>
      <c r="E301" s="152"/>
      <c r="F301" s="41">
        <f>MAX(F42:F297)</f>
        <v>0.1485153888288695</v>
      </c>
      <c r="G301" s="45">
        <f>MAX(G42:G297)</f>
        <v>0.1667228749738332</v>
      </c>
    </row>
    <row r="302" spans="1:7" x14ac:dyDescent="0.3">
      <c r="B302" s="151" t="s">
        <v>68</v>
      </c>
      <c r="C302" s="152"/>
      <c r="D302" s="152"/>
      <c r="E302" s="152"/>
      <c r="F302" s="41">
        <f>MIN(F42:F297)</f>
        <v>4.9374007892488692E-2</v>
      </c>
      <c r="G302" s="45">
        <f>MIN(G42:G297)</f>
        <v>-3.4321618964459732E-2</v>
      </c>
    </row>
    <row r="303" spans="1:7" x14ac:dyDescent="0.3">
      <c r="B303" s="151" t="s">
        <v>69</v>
      </c>
      <c r="C303" s="152"/>
      <c r="D303" s="152"/>
      <c r="E303" s="152"/>
      <c r="F303" s="41">
        <f>STDEV(F42:F297)</f>
        <v>1.9913380055742922E-2</v>
      </c>
      <c r="G303" s="45">
        <f>STDEV(G42:G297)</f>
        <v>4.639251327746876E-2</v>
      </c>
    </row>
    <row r="304" spans="1:7" x14ac:dyDescent="0.3">
      <c r="B304" s="151" t="s">
        <v>17</v>
      </c>
      <c r="C304" s="152"/>
      <c r="D304" s="152"/>
      <c r="E304" s="152"/>
      <c r="F304" s="42">
        <f>(COUNTIF(F42:F297,"&gt;0"))/F299</f>
        <v>1</v>
      </c>
      <c r="G304" s="46">
        <f>(COUNTIF(G42:G297,"&gt;0"))/G299</f>
        <v>0.86046511627906974</v>
      </c>
    </row>
    <row r="305" spans="1:7" x14ac:dyDescent="0.3">
      <c r="B305" s="151" t="s">
        <v>18</v>
      </c>
      <c r="C305" s="152"/>
      <c r="D305" s="152"/>
      <c r="E305" s="152"/>
      <c r="F305" s="41">
        <f>AVERAGEIF(F42:F297,"&gt;0")</f>
        <v>9.7443761320251204E-2</v>
      </c>
      <c r="G305" s="45">
        <f>AVERAGEIF(G42:G297,"&gt;0")</f>
        <v>8.0321854811620588E-2</v>
      </c>
    </row>
    <row r="306" spans="1:7" x14ac:dyDescent="0.3">
      <c r="A306" s="2"/>
      <c r="B306" s="151" t="s">
        <v>19</v>
      </c>
      <c r="C306" s="152"/>
      <c r="D306" s="152"/>
      <c r="E306" s="152"/>
      <c r="F306" s="42">
        <f>1-F304</f>
        <v>0</v>
      </c>
      <c r="G306" s="46">
        <f>1-G304</f>
        <v>0.13953488372093026</v>
      </c>
    </row>
    <row r="307" spans="1:7" s="37" customFormat="1" ht="17.25" thickBot="1" x14ac:dyDescent="0.35">
      <c r="A307" s="36"/>
      <c r="B307" s="153" t="s">
        <v>20</v>
      </c>
      <c r="C307" s="154"/>
      <c r="D307" s="154"/>
      <c r="E307" s="154"/>
      <c r="F307" s="47" t="str">
        <f>IFERROR(AVERAGEIF(F42:F297,"&lt;0"),"N/A")</f>
        <v>N/A</v>
      </c>
      <c r="G307" s="48">
        <f>AVERAGEIF(G42:G297,"&lt;0")</f>
        <v>-1.2418504750435632E-2</v>
      </c>
    </row>
  </sheetData>
  <mergeCells count="13">
    <mergeCell ref="B305:E305"/>
    <mergeCell ref="B306:E306"/>
    <mergeCell ref="B307:E307"/>
    <mergeCell ref="B1:G1"/>
    <mergeCell ref="D2:G2"/>
    <mergeCell ref="D5:E5"/>
    <mergeCell ref="F5:G5"/>
    <mergeCell ref="B299:E299"/>
    <mergeCell ref="B302:E302"/>
    <mergeCell ref="B303:E303"/>
    <mergeCell ref="B304:E304"/>
    <mergeCell ref="B300:E300"/>
    <mergeCell ref="B301:E30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BFF2-CBD9-4D14-A447-FF56EFB6E1D2}">
  <sheetPr>
    <tabColor rgb="FFFF0000"/>
  </sheetPr>
  <dimension ref="A1:C293"/>
  <sheetViews>
    <sheetView topLeftCell="A266" workbookViewId="0"/>
  </sheetViews>
  <sheetFormatPr defaultRowHeight="15" x14ac:dyDescent="0.25"/>
  <cols>
    <col min="1" max="1" width="10.7109375" bestFit="1" customWidth="1"/>
    <col min="2" max="2" width="9.5703125" style="89" bestFit="1" customWidth="1"/>
    <col min="3" max="3" width="16.140625" style="89" bestFit="1" customWidth="1"/>
  </cols>
  <sheetData>
    <row r="1" spans="1:3" x14ac:dyDescent="0.25">
      <c r="A1" t="s">
        <v>30</v>
      </c>
      <c r="B1" s="89" t="s">
        <v>3</v>
      </c>
      <c r="C1" s="89" t="s">
        <v>45</v>
      </c>
    </row>
    <row r="2" spans="1:3" x14ac:dyDescent="0.25">
      <c r="A2" s="88">
        <f>'MBX Fact Sheet Backup'!A2</f>
        <v>35431</v>
      </c>
      <c r="B2" s="89">
        <f>'MBX Fact Sheet Backup'!B2</f>
        <v>10000</v>
      </c>
      <c r="C2" s="89">
        <f>'MBX Fact Sheet Backup'!E2</f>
        <v>10000</v>
      </c>
    </row>
    <row r="3" spans="1:3" x14ac:dyDescent="0.25">
      <c r="A3" s="88">
        <f>'MBX Fact Sheet Backup'!A3</f>
        <v>35461</v>
      </c>
      <c r="B3" s="89">
        <f>'MBX Fact Sheet Backup'!B3</f>
        <v>10944.91</v>
      </c>
      <c r="C3" s="89">
        <f>'MBX Fact Sheet Backup'!E3</f>
        <v>10624.704795153508</v>
      </c>
    </row>
    <row r="4" spans="1:3" x14ac:dyDescent="0.25">
      <c r="A4" s="88">
        <f>'MBX Fact Sheet Backup'!A4</f>
        <v>35489</v>
      </c>
      <c r="B4" s="89">
        <f>'MBX Fact Sheet Backup'!B4</f>
        <v>11535.37</v>
      </c>
      <c r="C4" s="89">
        <f>'MBX Fact Sheet Backup'!E4</f>
        <v>10707.978231851319</v>
      </c>
    </row>
    <row r="5" spans="1:3" x14ac:dyDescent="0.25">
      <c r="A5" s="88">
        <f>'MBX Fact Sheet Backup'!A5</f>
        <v>35520</v>
      </c>
      <c r="B5" s="89">
        <f>'MBX Fact Sheet Backup'!B5</f>
        <v>10934.28</v>
      </c>
      <c r="C5" s="89">
        <f>'MBX Fact Sheet Backup'!E5</f>
        <v>10267.994660642777</v>
      </c>
    </row>
    <row r="6" spans="1:3" x14ac:dyDescent="0.25">
      <c r="A6" s="88">
        <f>'MBX Fact Sheet Backup'!A6</f>
        <v>35550</v>
      </c>
      <c r="B6" s="89">
        <f>'MBX Fact Sheet Backup'!B6</f>
        <v>10678.78</v>
      </c>
      <c r="C6" s="89">
        <f>'MBX Fact Sheet Backup'!E6</f>
        <v>10880.993941883151</v>
      </c>
    </row>
    <row r="7" spans="1:3" x14ac:dyDescent="0.25">
      <c r="A7" s="88">
        <f>'MBX Fact Sheet Backup'!A7</f>
        <v>35581</v>
      </c>
      <c r="B7" s="89">
        <f>'MBX Fact Sheet Backup'!B7</f>
        <v>11323</v>
      </c>
      <c r="C7" s="89">
        <f>'MBX Fact Sheet Backup'!E7</f>
        <v>11543.484957387822</v>
      </c>
    </row>
    <row r="8" spans="1:3" x14ac:dyDescent="0.25">
      <c r="A8" s="88">
        <f>'MBX Fact Sheet Backup'!A8</f>
        <v>35611</v>
      </c>
      <c r="B8" s="89">
        <f>'MBX Fact Sheet Backup'!B8</f>
        <v>11735.93</v>
      </c>
      <c r="C8" s="89">
        <f>'MBX Fact Sheet Backup'!E8</f>
        <v>12060.683848444398</v>
      </c>
    </row>
    <row r="9" spans="1:3" x14ac:dyDescent="0.25">
      <c r="A9" s="88">
        <f>'MBX Fact Sheet Backup'!A9</f>
        <v>35642</v>
      </c>
      <c r="B9" s="89">
        <f>'MBX Fact Sheet Backup'!B9</f>
        <v>13065.43</v>
      </c>
      <c r="C9" s="89">
        <f>'MBX Fact Sheet Backup'!E9</f>
        <v>13020.33062942807</v>
      </c>
    </row>
    <row r="10" spans="1:3" x14ac:dyDescent="0.25">
      <c r="A10" s="88">
        <f>'MBX Fact Sheet Backup'!A10</f>
        <v>35673</v>
      </c>
      <c r="B10" s="89">
        <f>'MBX Fact Sheet Backup'!B10</f>
        <v>12144.73</v>
      </c>
      <c r="C10" s="89">
        <f>'MBX Fact Sheet Backup'!E10</f>
        <v>12290.892288736008</v>
      </c>
    </row>
    <row r="11" spans="1:3" x14ac:dyDescent="0.25">
      <c r="A11" s="88">
        <f>'MBX Fact Sheet Backup'!A11</f>
        <v>35703</v>
      </c>
      <c r="B11" s="89">
        <f>'MBX Fact Sheet Backup'!B11</f>
        <v>12914.78</v>
      </c>
      <c r="C11" s="89">
        <f>'MBX Fact Sheet Backup'!E11</f>
        <v>12963.959338741141</v>
      </c>
    </row>
    <row r="12" spans="1:3" x14ac:dyDescent="0.25">
      <c r="A12" s="88">
        <f>'MBX Fact Sheet Backup'!A12</f>
        <v>35734</v>
      </c>
      <c r="B12" s="89">
        <f>'MBX Fact Sheet Backup'!B12</f>
        <v>12272.93</v>
      </c>
      <c r="C12" s="89">
        <f>'MBX Fact Sheet Backup'!E12</f>
        <v>12531.060683848442</v>
      </c>
    </row>
    <row r="13" spans="1:3" x14ac:dyDescent="0.25">
      <c r="A13" s="88">
        <f>'MBX Fact Sheet Backup'!A13</f>
        <v>35764</v>
      </c>
      <c r="B13" s="89">
        <f>'MBX Fact Sheet Backup'!B13</f>
        <v>12336.73</v>
      </c>
      <c r="C13" s="89">
        <f>'MBX Fact Sheet Backup'!E13</f>
        <v>13111.099702228152</v>
      </c>
    </row>
    <row r="14" spans="1:3" x14ac:dyDescent="0.25">
      <c r="A14" s="88">
        <f>'MBX Fact Sheet Backup'!A14</f>
        <v>35795</v>
      </c>
      <c r="B14" s="89">
        <f>'MBX Fact Sheet Backup'!B14</f>
        <v>12838.87</v>
      </c>
      <c r="C14" s="89">
        <f>'MBX Fact Sheet Backup'!E14</f>
        <v>13336.276825136047</v>
      </c>
    </row>
    <row r="15" spans="1:3" x14ac:dyDescent="0.25">
      <c r="A15" s="88">
        <f>'MBX Fact Sheet Backup'!A15</f>
        <v>35826</v>
      </c>
      <c r="B15" s="89">
        <f>'MBX Fact Sheet Backup'!B15</f>
        <v>13126.27</v>
      </c>
      <c r="C15" s="89">
        <f>'MBX Fact Sheet Backup'!E15</f>
        <v>13483.827908409485</v>
      </c>
    </row>
    <row r="16" spans="1:3" x14ac:dyDescent="0.25">
      <c r="A16" s="88">
        <f>'MBX Fact Sheet Backup'!A16</f>
        <v>35854</v>
      </c>
      <c r="B16" s="89">
        <f>'MBX Fact Sheet Backup'!B16</f>
        <v>13320.93</v>
      </c>
      <c r="C16" s="89">
        <f>'MBX Fact Sheet Backup'!E16</f>
        <v>14456.309682718964</v>
      </c>
    </row>
    <row r="17" spans="1:3" x14ac:dyDescent="0.25">
      <c r="A17" s="88">
        <f>'MBX Fact Sheet Backup'!A17</f>
        <v>35885</v>
      </c>
      <c r="B17" s="89">
        <f>'MBX Fact Sheet Backup'!B17</f>
        <v>14001.18</v>
      </c>
      <c r="C17" s="89">
        <f>'MBX Fact Sheet Backup'!E17</f>
        <v>15196.632097751306</v>
      </c>
    </row>
    <row r="18" spans="1:3" x14ac:dyDescent="0.25">
      <c r="A18" s="88">
        <f>'MBX Fact Sheet Backup'!A18</f>
        <v>35915</v>
      </c>
      <c r="B18" s="89">
        <f>'MBX Fact Sheet Backup'!B18</f>
        <v>13416.33</v>
      </c>
      <c r="C18" s="89">
        <f>'MBX Fact Sheet Backup'!E18</f>
        <v>15349.522538248279</v>
      </c>
    </row>
    <row r="19" spans="1:3" x14ac:dyDescent="0.25">
      <c r="A19" s="88">
        <f>'MBX Fact Sheet Backup'!A19</f>
        <v>35946</v>
      </c>
      <c r="B19" s="89">
        <f>'MBX Fact Sheet Backup'!B19</f>
        <v>13626.64</v>
      </c>
      <c r="C19" s="89">
        <f>'MBX Fact Sheet Backup'!E19</f>
        <v>15085.63507546976</v>
      </c>
    </row>
    <row r="20" spans="1:3" x14ac:dyDescent="0.25">
      <c r="A20" s="88">
        <f>'MBX Fact Sheet Backup'!A20</f>
        <v>35976</v>
      </c>
      <c r="B20" s="89">
        <f>'MBX Fact Sheet Backup'!B20</f>
        <v>14102.5</v>
      </c>
      <c r="C20" s="89">
        <f>'MBX Fact Sheet Backup'!E20</f>
        <v>15698.42899681692</v>
      </c>
    </row>
    <row r="21" spans="1:3" x14ac:dyDescent="0.25">
      <c r="A21" s="88">
        <f>'MBX Fact Sheet Backup'!A21</f>
        <v>36007</v>
      </c>
      <c r="B21" s="89">
        <f>'MBX Fact Sheet Backup'!B21</f>
        <v>13396.54</v>
      </c>
      <c r="C21" s="89">
        <f>'MBX Fact Sheet Backup'!E21</f>
        <v>15531.266043741656</v>
      </c>
    </row>
    <row r="22" spans="1:3" x14ac:dyDescent="0.25">
      <c r="A22" s="88">
        <f>'MBX Fact Sheet Backup'!A22</f>
        <v>36038</v>
      </c>
      <c r="B22" s="89">
        <f>'MBX Fact Sheet Backup'!B22</f>
        <v>12737.56</v>
      </c>
      <c r="C22" s="89">
        <f>'MBX Fact Sheet Backup'!E22</f>
        <v>13285.758291405689</v>
      </c>
    </row>
    <row r="23" spans="1:3" x14ac:dyDescent="0.25">
      <c r="A23" s="88">
        <f>'MBX Fact Sheet Backup'!A23</f>
        <v>36068</v>
      </c>
      <c r="B23" s="89">
        <f>'MBX Fact Sheet Backup'!B23</f>
        <v>13687.49</v>
      </c>
      <c r="C23" s="89">
        <f>'MBX Fact Sheet Backup'!E23</f>
        <v>14136.872368826369</v>
      </c>
    </row>
    <row r="24" spans="1:3" x14ac:dyDescent="0.25">
      <c r="A24" s="88">
        <f>'MBX Fact Sheet Backup'!A24</f>
        <v>36099</v>
      </c>
      <c r="B24" s="89">
        <f>'MBX Fact Sheet Backup'!B24</f>
        <v>14007.38</v>
      </c>
      <c r="C24" s="89">
        <f>'MBX Fact Sheet Backup'!E24</f>
        <v>15286.785090871754</v>
      </c>
    </row>
    <row r="25" spans="1:3" x14ac:dyDescent="0.25">
      <c r="A25" s="88">
        <f>'MBX Fact Sheet Backup'!A25</f>
        <v>36129</v>
      </c>
      <c r="B25" s="89">
        <f>'MBX Fact Sheet Backup'!B25</f>
        <v>14412.64</v>
      </c>
      <c r="C25" s="89">
        <f>'MBX Fact Sheet Backup'!E25</f>
        <v>16213.368929048158</v>
      </c>
    </row>
    <row r="26" spans="1:3" x14ac:dyDescent="0.25">
      <c r="A26" s="88">
        <f>'MBX Fact Sheet Backup'!A26</f>
        <v>36160</v>
      </c>
      <c r="B26" s="89">
        <f>'MBX Fact Sheet Backup'!B26</f>
        <v>15538.03</v>
      </c>
      <c r="C26" s="89">
        <f>'MBX Fact Sheet Backup'!E26</f>
        <v>17147.653763220045</v>
      </c>
    </row>
    <row r="27" spans="1:3" x14ac:dyDescent="0.25">
      <c r="A27" s="88">
        <f>'MBX Fact Sheet Backup'!A27</f>
        <v>36191</v>
      </c>
      <c r="B27" s="89">
        <f>'MBX Fact Sheet Backup'!B27</f>
        <v>15424.6</v>
      </c>
      <c r="C27" s="89">
        <f>'MBX Fact Sheet Backup'!E27</f>
        <v>17864.667830372731</v>
      </c>
    </row>
    <row r="28" spans="1:3" x14ac:dyDescent="0.25">
      <c r="A28" s="88">
        <f>'MBX Fact Sheet Backup'!A28</f>
        <v>36219</v>
      </c>
      <c r="B28" s="89">
        <f>'MBX Fact Sheet Backup'!B28</f>
        <v>15561.36</v>
      </c>
      <c r="C28" s="89">
        <f>'MBX Fact Sheet Backup'!E28</f>
        <v>17309.477359071778</v>
      </c>
    </row>
    <row r="29" spans="1:3" x14ac:dyDescent="0.25">
      <c r="A29" s="88">
        <f>'MBX Fact Sheet Backup'!A29</f>
        <v>36250</v>
      </c>
      <c r="B29" s="89">
        <f>'MBX Fact Sheet Backup'!B29</f>
        <v>16098.95</v>
      </c>
      <c r="C29" s="89">
        <f>'MBX Fact Sheet Backup'!E29</f>
        <v>18001.950918985527</v>
      </c>
    </row>
    <row r="30" spans="1:3" x14ac:dyDescent="0.25">
      <c r="A30" s="88">
        <f>'MBX Fact Sheet Backup'!A30</f>
        <v>36280</v>
      </c>
      <c r="B30" s="89">
        <f>'MBX Fact Sheet Backup'!B30</f>
        <v>17145.77</v>
      </c>
      <c r="C30" s="89">
        <f>'MBX Fact Sheet Backup'!E30</f>
        <v>18699.14775644317</v>
      </c>
    </row>
    <row r="31" spans="1:3" x14ac:dyDescent="0.25">
      <c r="A31" s="88">
        <f>'MBX Fact Sheet Backup'!A31</f>
        <v>36311</v>
      </c>
      <c r="B31" s="89">
        <f>'MBX Fact Sheet Backup'!B31</f>
        <v>16485.009999999998</v>
      </c>
      <c r="C31" s="89">
        <f>'MBX Fact Sheet Backup'!E31</f>
        <v>18257.521306088922</v>
      </c>
    </row>
    <row r="32" spans="1:3" x14ac:dyDescent="0.25">
      <c r="A32" s="88">
        <f>'MBX Fact Sheet Backup'!A32</f>
        <v>36341</v>
      </c>
      <c r="B32" s="89">
        <f>'MBX Fact Sheet Backup'!B32</f>
        <v>18386.650000000001</v>
      </c>
      <c r="C32" s="89">
        <f>'MBX Fact Sheet Backup'!E32</f>
        <v>19270.767019201154</v>
      </c>
    </row>
    <row r="33" spans="1:3" x14ac:dyDescent="0.25">
      <c r="A33" s="88">
        <f>'MBX Fact Sheet Backup'!A33</f>
        <v>36372</v>
      </c>
      <c r="B33" s="89">
        <f>'MBX Fact Sheet Backup'!B33</f>
        <v>17435.240000000002</v>
      </c>
      <c r="C33" s="89">
        <f>'MBX Fact Sheet Backup'!E33</f>
        <v>18669.06253208749</v>
      </c>
    </row>
    <row r="34" spans="1:3" x14ac:dyDescent="0.25">
      <c r="A34" s="88">
        <f>'MBX Fact Sheet Backup'!A34</f>
        <v>36403</v>
      </c>
      <c r="B34" s="89">
        <f>'MBX Fact Sheet Backup'!B34</f>
        <v>17186.830000000002</v>
      </c>
      <c r="C34" s="89">
        <f>'MBX Fact Sheet Backup'!E34</f>
        <v>18576.75326008831</v>
      </c>
    </row>
    <row r="35" spans="1:3" x14ac:dyDescent="0.25">
      <c r="A35" s="88">
        <f>'MBX Fact Sheet Backup'!A35</f>
        <v>36433</v>
      </c>
      <c r="B35" s="89">
        <f>'MBX Fact Sheet Backup'!B35</f>
        <v>17383.84</v>
      </c>
      <c r="C35" s="89">
        <f>'MBX Fact Sheet Backup'!E35</f>
        <v>18067.460724920424</v>
      </c>
    </row>
    <row r="36" spans="1:3" x14ac:dyDescent="0.25">
      <c r="A36" s="88">
        <f>'MBX Fact Sheet Backup'!A36</f>
        <v>36464</v>
      </c>
      <c r="B36" s="89">
        <f>'MBX Fact Sheet Backup'!B36</f>
        <v>15996.16</v>
      </c>
      <c r="C36" s="89">
        <f>'MBX Fact Sheet Backup'!E36</f>
        <v>19210.801930383001</v>
      </c>
    </row>
    <row r="37" spans="1:3" x14ac:dyDescent="0.25">
      <c r="A37" s="88">
        <f>'MBX Fact Sheet Backup'!A37</f>
        <v>36494</v>
      </c>
      <c r="B37" s="89">
        <f>'MBX Fact Sheet Backup'!B37</f>
        <v>16892.93</v>
      </c>
      <c r="C37" s="89">
        <f>'MBX Fact Sheet Backup'!E37</f>
        <v>19601.293767327243</v>
      </c>
    </row>
    <row r="38" spans="1:3" x14ac:dyDescent="0.25">
      <c r="A38" s="88">
        <f>'MBX Fact Sheet Backup'!A38</f>
        <v>36525</v>
      </c>
      <c r="B38" s="89">
        <f>'MBX Fact Sheet Backup'!B38</f>
        <v>18179</v>
      </c>
      <c r="C38" s="89">
        <f>'MBX Fact Sheet Backup'!E38</f>
        <v>20755.72440702331</v>
      </c>
    </row>
    <row r="39" spans="1:3" x14ac:dyDescent="0.25">
      <c r="A39" s="88">
        <f>'MBX Fact Sheet Backup'!A39</f>
        <v>36556</v>
      </c>
      <c r="B39" s="89">
        <f>'MBX Fact Sheet Backup'!B39</f>
        <v>18128.490000000002</v>
      </c>
      <c r="C39" s="89">
        <f>'MBX Fact Sheet Backup'!E39</f>
        <v>19712.906869288428</v>
      </c>
    </row>
    <row r="40" spans="1:3" x14ac:dyDescent="0.25">
      <c r="A40" s="88">
        <f>'MBX Fact Sheet Backup'!A40</f>
        <v>36585</v>
      </c>
      <c r="B40" s="89">
        <f>'MBX Fact Sheet Backup'!B40</f>
        <v>18249</v>
      </c>
      <c r="C40" s="89">
        <f>'MBX Fact Sheet Backup'!E40</f>
        <v>19339.767943320672</v>
      </c>
    </row>
    <row r="41" spans="1:3" x14ac:dyDescent="0.25">
      <c r="A41" s="88">
        <f>'MBX Fact Sheet Backup'!A41</f>
        <v>36616</v>
      </c>
      <c r="B41" s="89">
        <f>'MBX Fact Sheet Backup'!B41</f>
        <v>19098.509999999998</v>
      </c>
      <c r="C41" s="89">
        <f>'MBX Fact Sheet Backup'!E41</f>
        <v>21231.748639490714</v>
      </c>
    </row>
    <row r="42" spans="1:3" x14ac:dyDescent="0.25">
      <c r="A42" s="88">
        <f>'MBX Fact Sheet Backup'!A42</f>
        <v>36646</v>
      </c>
      <c r="B42" s="89">
        <f>'MBX Fact Sheet Backup'!B42</f>
        <v>17996.46</v>
      </c>
      <c r="C42" s="89">
        <f>'MBX Fact Sheet Backup'!E42</f>
        <v>20592.976691652126</v>
      </c>
    </row>
    <row r="43" spans="1:3" x14ac:dyDescent="0.25">
      <c r="A43" s="88">
        <f>'MBX Fact Sheet Backup'!A43</f>
        <v>36677</v>
      </c>
      <c r="B43" s="89">
        <f>'MBX Fact Sheet Backup'!B43</f>
        <v>16709.2</v>
      </c>
      <c r="C43" s="89">
        <f>'MBX Fact Sheet Backup'!E43</f>
        <v>20170.448711366676</v>
      </c>
    </row>
    <row r="44" spans="1:3" x14ac:dyDescent="0.25">
      <c r="A44" s="88">
        <f>'MBX Fact Sheet Backup'!A44</f>
        <v>36707</v>
      </c>
      <c r="B44" s="89">
        <f>'MBX Fact Sheet Backup'!B44</f>
        <v>16424.16</v>
      </c>
      <c r="C44" s="89">
        <f>'MBX Fact Sheet Backup'!E44</f>
        <v>20667.727692781606</v>
      </c>
    </row>
    <row r="45" spans="1:3" x14ac:dyDescent="0.25">
      <c r="A45" s="88">
        <f>'MBX Fact Sheet Backup'!A45</f>
        <v>36738</v>
      </c>
      <c r="B45" s="89">
        <f>'MBX Fact Sheet Backup'!B45</f>
        <v>16156.25</v>
      </c>
      <c r="C45" s="89">
        <f>'MBX Fact Sheet Backup'!E45</f>
        <v>20344.593900811178</v>
      </c>
    </row>
    <row r="46" spans="1:3" x14ac:dyDescent="0.25">
      <c r="A46" s="88">
        <f>'MBX Fact Sheet Backup'!A46</f>
        <v>36769</v>
      </c>
      <c r="B46" s="89">
        <f>'MBX Fact Sheet Backup'!B46</f>
        <v>17439.669999999998</v>
      </c>
      <c r="C46" s="89">
        <f>'MBX Fact Sheet Backup'!E46</f>
        <v>21608.276003696486</v>
      </c>
    </row>
    <row r="47" spans="1:3" x14ac:dyDescent="0.25">
      <c r="A47" s="88">
        <f>'MBX Fact Sheet Backup'!A47</f>
        <v>36799</v>
      </c>
      <c r="B47" s="89">
        <f>'MBX Fact Sheet Backup'!B47</f>
        <v>16176.64</v>
      </c>
      <c r="C47" s="89">
        <f>'MBX Fact Sheet Backup'!E47</f>
        <v>20467.501796899076</v>
      </c>
    </row>
    <row r="48" spans="1:3" x14ac:dyDescent="0.25">
      <c r="A48" s="88">
        <f>'MBX Fact Sheet Backup'!A48</f>
        <v>36830</v>
      </c>
      <c r="B48" s="89">
        <f>'MBX Fact Sheet Backup'!B48</f>
        <v>16091.57</v>
      </c>
      <c r="C48" s="89">
        <f>'MBX Fact Sheet Backup'!E48</f>
        <v>20380.942601909861</v>
      </c>
    </row>
    <row r="49" spans="1:3" x14ac:dyDescent="0.25">
      <c r="A49" s="88">
        <f>'MBX Fact Sheet Backup'!A49</f>
        <v>36860</v>
      </c>
      <c r="B49" s="89">
        <f>'MBX Fact Sheet Backup'!B49</f>
        <v>16279.72</v>
      </c>
      <c r="C49" s="89">
        <f>'MBX Fact Sheet Backup'!E49</f>
        <v>18774.206797412477</v>
      </c>
    </row>
    <row r="50" spans="1:3" x14ac:dyDescent="0.25">
      <c r="A50" s="88">
        <f>'MBX Fact Sheet Backup'!A50</f>
        <v>36891</v>
      </c>
      <c r="B50" s="89">
        <f>'MBX Fact Sheet Backup'!B50</f>
        <v>19034.12</v>
      </c>
      <c r="C50" s="89">
        <f>'MBX Fact Sheet Backup'!E50</f>
        <v>18866.105349625228</v>
      </c>
    </row>
    <row r="51" spans="1:3" x14ac:dyDescent="0.25">
      <c r="A51" s="88">
        <f>'MBX Fact Sheet Backup'!A51</f>
        <v>36922</v>
      </c>
      <c r="B51" s="89">
        <f>'MBX Fact Sheet Backup'!B51</f>
        <v>20435.39</v>
      </c>
      <c r="C51" s="89">
        <f>'MBX Fact Sheet Backup'!E51</f>
        <v>19535.373241605925</v>
      </c>
    </row>
    <row r="52" spans="1:3" x14ac:dyDescent="0.25">
      <c r="A52" s="88">
        <f>'MBX Fact Sheet Backup'!A52</f>
        <v>36950</v>
      </c>
      <c r="B52" s="89">
        <f>'MBX Fact Sheet Backup'!B52</f>
        <v>19528.87</v>
      </c>
      <c r="C52" s="89">
        <f>'MBX Fact Sheet Backup'!E52</f>
        <v>17754.184207824223</v>
      </c>
    </row>
    <row r="53" spans="1:3" x14ac:dyDescent="0.25">
      <c r="A53" s="88">
        <f>'MBX Fact Sheet Backup'!A53</f>
        <v>36981</v>
      </c>
      <c r="B53" s="89">
        <f>'MBX Fact Sheet Backup'!B53</f>
        <v>20685.57</v>
      </c>
      <c r="C53" s="89">
        <f>'MBX Fact Sheet Backup'!E53</f>
        <v>16629.428072697414</v>
      </c>
    </row>
    <row r="54" spans="1:3" x14ac:dyDescent="0.25">
      <c r="A54" s="88">
        <f>'MBX Fact Sheet Backup'!A54</f>
        <v>37011</v>
      </c>
      <c r="B54" s="89">
        <f>'MBX Fact Sheet Backup'!B54</f>
        <v>20283.560000000001</v>
      </c>
      <c r="C54" s="89">
        <f>'MBX Fact Sheet Backup'!E54</f>
        <v>17921.655200739311</v>
      </c>
    </row>
    <row r="55" spans="1:3" x14ac:dyDescent="0.25">
      <c r="A55" s="88">
        <f>'MBX Fact Sheet Backup'!A55</f>
        <v>37042</v>
      </c>
      <c r="B55" s="89">
        <f>'MBX Fact Sheet Backup'!B55</f>
        <v>20500.37</v>
      </c>
      <c r="C55" s="89">
        <f>'MBX Fact Sheet Backup'!E55</f>
        <v>18041.790738268832</v>
      </c>
    </row>
    <row r="56" spans="1:3" x14ac:dyDescent="0.25">
      <c r="A56" s="88">
        <f>'MBX Fact Sheet Backup'!A56</f>
        <v>37072</v>
      </c>
      <c r="B56" s="89">
        <f>'MBX Fact Sheet Backup'!B56</f>
        <v>20258.75</v>
      </c>
      <c r="C56" s="89">
        <f>'MBX Fact Sheet Backup'!E56</f>
        <v>17602.628606633141</v>
      </c>
    </row>
    <row r="57" spans="1:3" x14ac:dyDescent="0.25">
      <c r="A57" s="88">
        <f>'MBX Fact Sheet Backup'!A57</f>
        <v>37103</v>
      </c>
      <c r="B57" s="89">
        <f>'MBX Fact Sheet Backup'!B57</f>
        <v>19109.14</v>
      </c>
      <c r="C57" s="89">
        <f>'MBX Fact Sheet Backup'!E57</f>
        <v>17429.304856761493</v>
      </c>
    </row>
    <row r="58" spans="1:3" x14ac:dyDescent="0.25">
      <c r="A58" s="88">
        <f>'MBX Fact Sheet Backup'!A58</f>
        <v>37134</v>
      </c>
      <c r="B58" s="89">
        <f>'MBX Fact Sheet Backup'!B58</f>
        <v>19193.03</v>
      </c>
      <c r="C58" s="89">
        <f>'MBX Fact Sheet Backup'!E58</f>
        <v>16338.227744121592</v>
      </c>
    </row>
    <row r="59" spans="1:3" x14ac:dyDescent="0.25">
      <c r="A59" s="88">
        <f>'MBX Fact Sheet Backup'!A59</f>
        <v>37164</v>
      </c>
      <c r="B59" s="89">
        <f>'MBX Fact Sheet Backup'!B59</f>
        <v>16959.39</v>
      </c>
      <c r="C59" s="89">
        <f>'MBX Fact Sheet Backup'!E59</f>
        <v>15018.893110175599</v>
      </c>
    </row>
    <row r="60" spans="1:3" x14ac:dyDescent="0.25">
      <c r="A60" s="88">
        <f>'MBX Fact Sheet Backup'!A60</f>
        <v>37195</v>
      </c>
      <c r="B60" s="89">
        <f>'MBX Fact Sheet Backup'!B60</f>
        <v>18835.919999999998</v>
      </c>
      <c r="C60" s="89">
        <f>'MBX Fact Sheet Backup'!E60</f>
        <v>15305.267481260924</v>
      </c>
    </row>
    <row r="61" spans="1:3" x14ac:dyDescent="0.25">
      <c r="A61" s="88">
        <f>'MBX Fact Sheet Backup'!A61</f>
        <v>37225</v>
      </c>
      <c r="B61" s="89">
        <f>'MBX Fact Sheet Backup'!B61</f>
        <v>18702.7</v>
      </c>
      <c r="C61" s="89">
        <f>'MBX Fact Sheet Backup'!E61</f>
        <v>16479.309990758818</v>
      </c>
    </row>
    <row r="62" spans="1:3" x14ac:dyDescent="0.25">
      <c r="A62" s="88">
        <f>'MBX Fact Sheet Backup'!A62</f>
        <v>37256</v>
      </c>
      <c r="B62" s="89">
        <f>'MBX Fact Sheet Backup'!B62</f>
        <v>19659.73</v>
      </c>
      <c r="C62" s="89">
        <f>'MBX Fact Sheet Backup'!E62</f>
        <v>16623.677995687456</v>
      </c>
    </row>
    <row r="63" spans="1:3" x14ac:dyDescent="0.25">
      <c r="A63" s="88">
        <f>'MBX Fact Sheet Backup'!A63</f>
        <v>37287</v>
      </c>
      <c r="B63" s="89">
        <f>'MBX Fact Sheet Backup'!B63</f>
        <v>20209.13</v>
      </c>
      <c r="C63" s="89">
        <f>'MBX Fact Sheet Backup'!E63</f>
        <v>16381.045281856466</v>
      </c>
    </row>
    <row r="64" spans="1:3" x14ac:dyDescent="0.25">
      <c r="A64" s="88">
        <f>'MBX Fact Sheet Backup'!A64</f>
        <v>37315</v>
      </c>
      <c r="B64" s="89">
        <f>'MBX Fact Sheet Backup'!B64</f>
        <v>18469.95</v>
      </c>
      <c r="C64" s="89">
        <f>'MBX Fact Sheet Backup'!E64</f>
        <v>16065.201766095093</v>
      </c>
    </row>
    <row r="65" spans="1:3" x14ac:dyDescent="0.25">
      <c r="A65" s="88">
        <f>'MBX Fact Sheet Backup'!A65</f>
        <v>37346</v>
      </c>
      <c r="B65" s="89">
        <f>'MBX Fact Sheet Backup'!B65</f>
        <v>19152.86</v>
      </c>
      <c r="C65" s="89">
        <f>'MBX Fact Sheet Backup'!E65</f>
        <v>16669.370571927317</v>
      </c>
    </row>
    <row r="66" spans="1:3" x14ac:dyDescent="0.25">
      <c r="A66" s="88">
        <f>'MBX Fact Sheet Backup'!A66</f>
        <v>37376</v>
      </c>
      <c r="B66" s="89">
        <f>'MBX Fact Sheet Backup'!B66</f>
        <v>18542.310000000001</v>
      </c>
      <c r="C66" s="89">
        <f>'MBX Fact Sheet Backup'!E66</f>
        <v>15658.691857480248</v>
      </c>
    </row>
    <row r="67" spans="1:3" x14ac:dyDescent="0.25">
      <c r="A67" s="88">
        <f>'MBX Fact Sheet Backup'!A67</f>
        <v>37407</v>
      </c>
      <c r="B67" s="89">
        <f>'MBX Fact Sheet Backup'!B67</f>
        <v>19746.86</v>
      </c>
      <c r="C67" s="89">
        <f>'MBX Fact Sheet Backup'!E67</f>
        <v>15543.382277441229</v>
      </c>
    </row>
    <row r="68" spans="1:3" x14ac:dyDescent="0.25">
      <c r="A68" s="88">
        <f>'MBX Fact Sheet Backup'!A68</f>
        <v>37437</v>
      </c>
      <c r="B68" s="89">
        <f>'MBX Fact Sheet Backup'!B68</f>
        <v>21744.2</v>
      </c>
      <c r="C68" s="89">
        <f>'MBX Fact Sheet Backup'!E68</f>
        <v>14436.184413184117</v>
      </c>
    </row>
    <row r="69" spans="1:3" x14ac:dyDescent="0.25">
      <c r="A69" s="88">
        <f>'MBX Fact Sheet Backup'!A69</f>
        <v>37468</v>
      </c>
      <c r="B69" s="89">
        <f>'MBX Fact Sheet Backup'!B69</f>
        <v>21678.92</v>
      </c>
      <c r="C69" s="89">
        <f>'MBX Fact Sheet Backup'!E69</f>
        <v>13310.812198377667</v>
      </c>
    </row>
    <row r="70" spans="1:3" x14ac:dyDescent="0.25">
      <c r="A70" s="88">
        <f>'MBX Fact Sheet Backup'!A70</f>
        <v>37499</v>
      </c>
      <c r="B70" s="89">
        <f>'MBX Fact Sheet Backup'!B70</f>
        <v>22030.13</v>
      </c>
      <c r="C70" s="89">
        <f>'MBX Fact Sheet Backup'!E70</f>
        <v>13398.295512886343</v>
      </c>
    </row>
    <row r="71" spans="1:3" x14ac:dyDescent="0.25">
      <c r="A71" s="88">
        <f>'MBX Fact Sheet Backup'!A71</f>
        <v>37529</v>
      </c>
      <c r="B71" s="89">
        <f>'MBX Fact Sheet Backup'!B71</f>
        <v>22384.880000000001</v>
      </c>
      <c r="C71" s="89">
        <f>'MBX Fact Sheet Backup'!E71</f>
        <v>11942.088510113985</v>
      </c>
    </row>
    <row r="72" spans="1:3" x14ac:dyDescent="0.25">
      <c r="A72" s="88">
        <f>'MBX Fact Sheet Backup'!A72</f>
        <v>37560</v>
      </c>
      <c r="B72" s="89">
        <f>'MBX Fact Sheet Backup'!B72</f>
        <v>21371.439999999999</v>
      </c>
      <c r="C72" s="89">
        <f>'MBX Fact Sheet Backup'!E72</f>
        <v>12993.223123523989</v>
      </c>
    </row>
    <row r="73" spans="1:3" x14ac:dyDescent="0.25">
      <c r="A73" s="88">
        <f>'MBX Fact Sheet Backup'!A73</f>
        <v>37590</v>
      </c>
      <c r="B73" s="89">
        <f>'MBX Fact Sheet Backup'!B73</f>
        <v>21792.35</v>
      </c>
      <c r="C73" s="89">
        <f>'MBX Fact Sheet Backup'!E73</f>
        <v>13757.983365848666</v>
      </c>
    </row>
    <row r="74" spans="1:3" x14ac:dyDescent="0.25">
      <c r="A74" s="88">
        <f>'MBX Fact Sheet Backup'!A74</f>
        <v>37621</v>
      </c>
      <c r="B74" s="89">
        <f>'MBX Fact Sheet Backup'!B74</f>
        <v>22380.74</v>
      </c>
      <c r="C74" s="89">
        <f>'MBX Fact Sheet Backup'!E74</f>
        <v>12949.789506109471</v>
      </c>
    </row>
    <row r="75" spans="1:3" x14ac:dyDescent="0.25">
      <c r="A75" s="88">
        <f>'MBX Fact Sheet Backup'!A75</f>
        <v>37652</v>
      </c>
      <c r="B75" s="89">
        <f>'MBX Fact Sheet Backup'!B75</f>
        <v>22860.14</v>
      </c>
      <c r="C75" s="89">
        <f>'MBX Fact Sheet Backup'!E75</f>
        <v>12610.534962521835</v>
      </c>
    </row>
    <row r="76" spans="1:3" x14ac:dyDescent="0.25">
      <c r="A76" s="88">
        <f>'MBX Fact Sheet Backup'!A76</f>
        <v>37680</v>
      </c>
      <c r="B76" s="89">
        <f>'MBX Fact Sheet Backup'!B76</f>
        <v>24090.68</v>
      </c>
      <c r="C76" s="89">
        <f>'MBX Fact Sheet Backup'!E76</f>
        <v>12421.295820926187</v>
      </c>
    </row>
    <row r="77" spans="1:3" x14ac:dyDescent="0.25">
      <c r="A77" s="88">
        <f>'MBX Fact Sheet Backup'!A77</f>
        <v>37711</v>
      </c>
      <c r="B77" s="89">
        <f>'MBX Fact Sheet Backup'!B77</f>
        <v>22118.45</v>
      </c>
      <c r="C77" s="89">
        <f>'MBX Fact Sheet Backup'!E77</f>
        <v>12541.94475818874</v>
      </c>
    </row>
    <row r="78" spans="1:3" x14ac:dyDescent="0.25">
      <c r="A78" s="88">
        <f>'MBX Fact Sheet Backup'!A78</f>
        <v>37741</v>
      </c>
      <c r="B78" s="89">
        <f>'MBX Fact Sheet Backup'!B78</f>
        <v>23372.32</v>
      </c>
      <c r="C78" s="89">
        <f>'MBX Fact Sheet Backup'!E78</f>
        <v>13575.00770099601</v>
      </c>
    </row>
    <row r="79" spans="1:3" x14ac:dyDescent="0.25">
      <c r="A79" s="88">
        <f>'MBX Fact Sheet Backup'!A79</f>
        <v>37772</v>
      </c>
      <c r="B79" s="89">
        <f>'MBX Fact Sheet Backup'!B79</f>
        <v>26433.32</v>
      </c>
      <c r="C79" s="89">
        <f>'MBX Fact Sheet Backup'!E79</f>
        <v>14290.173529109781</v>
      </c>
    </row>
    <row r="80" spans="1:3" x14ac:dyDescent="0.25">
      <c r="A80" s="88">
        <f>'MBX Fact Sheet Backup'!A80</f>
        <v>37802</v>
      </c>
      <c r="B80" s="89">
        <f>'MBX Fact Sheet Backup'!B80</f>
        <v>25815.09</v>
      </c>
      <c r="C80" s="89">
        <f>'MBX Fact Sheet Backup'!E80</f>
        <v>14472.533114282796</v>
      </c>
    </row>
    <row r="81" spans="1:3" x14ac:dyDescent="0.25">
      <c r="A81" s="88">
        <f>'MBX Fact Sheet Backup'!A81</f>
        <v>37833</v>
      </c>
      <c r="B81" s="89">
        <f>'MBX Fact Sheet Backup'!B81</f>
        <v>27306.75</v>
      </c>
      <c r="C81" s="89">
        <f>'MBX Fact Sheet Backup'!E81</f>
        <v>14727.692781599768</v>
      </c>
    </row>
    <row r="82" spans="1:3" x14ac:dyDescent="0.25">
      <c r="A82" s="88">
        <f>'MBX Fact Sheet Backup'!A82</f>
        <v>37864</v>
      </c>
      <c r="B82" s="89">
        <f>'MBX Fact Sheet Backup'!B82</f>
        <v>28641.56</v>
      </c>
      <c r="C82" s="89">
        <f>'MBX Fact Sheet Backup'!E82</f>
        <v>15014.888592257945</v>
      </c>
    </row>
    <row r="83" spans="1:3" x14ac:dyDescent="0.25">
      <c r="A83" s="88">
        <f>'MBX Fact Sheet Backup'!A83</f>
        <v>37894</v>
      </c>
      <c r="B83" s="89">
        <f>'MBX Fact Sheet Backup'!B83</f>
        <v>27898.39</v>
      </c>
      <c r="C83" s="89">
        <f>'MBX Fact Sheet Backup'!E83</f>
        <v>14855.426635178163</v>
      </c>
    </row>
    <row r="84" spans="1:3" x14ac:dyDescent="0.25">
      <c r="A84" s="88">
        <f>'MBX Fact Sheet Backup'!A84</f>
        <v>37925</v>
      </c>
      <c r="B84" s="89">
        <f>'MBX Fact Sheet Backup'!B84</f>
        <v>27233.5</v>
      </c>
      <c r="C84" s="89">
        <f>'MBX Fact Sheet Backup'!E84</f>
        <v>15695.861998151775</v>
      </c>
    </row>
    <row r="85" spans="1:3" x14ac:dyDescent="0.25">
      <c r="A85" s="88">
        <f>'MBX Fact Sheet Backup'!A85</f>
        <v>37955</v>
      </c>
      <c r="B85" s="89">
        <f>'MBX Fact Sheet Backup'!B85</f>
        <v>26981.83</v>
      </c>
      <c r="C85" s="89">
        <f>'MBX Fact Sheet Backup'!E85</f>
        <v>15833.966526337423</v>
      </c>
    </row>
    <row r="86" spans="1:3" x14ac:dyDescent="0.25">
      <c r="A86" s="88">
        <f>'MBX Fact Sheet Backup'!A86</f>
        <v>37986</v>
      </c>
      <c r="B86" s="89">
        <f>'MBX Fact Sheet Backup'!B86</f>
        <v>28350.02</v>
      </c>
      <c r="C86" s="89">
        <f>'MBX Fact Sheet Backup'!E86</f>
        <v>16664.339254543604</v>
      </c>
    </row>
    <row r="87" spans="1:3" x14ac:dyDescent="0.25">
      <c r="A87" s="88">
        <f>'MBX Fact Sheet Backup'!A87</f>
        <v>38017</v>
      </c>
      <c r="B87" s="89">
        <f>'MBX Fact Sheet Backup'!B87</f>
        <v>28527.84</v>
      </c>
      <c r="C87" s="89">
        <f>'MBX Fact Sheet Backup'!E87</f>
        <v>16970.222815484154</v>
      </c>
    </row>
    <row r="88" spans="1:3" x14ac:dyDescent="0.25">
      <c r="A88" s="88">
        <f>'MBX Fact Sheet Backup'!A88</f>
        <v>38046</v>
      </c>
      <c r="B88" s="89">
        <f>'MBX Fact Sheet Backup'!B88</f>
        <v>29959.83</v>
      </c>
      <c r="C88" s="89">
        <f>'MBX Fact Sheet Backup'!E88</f>
        <v>17206.078652839118</v>
      </c>
    </row>
    <row r="89" spans="1:3" x14ac:dyDescent="0.25">
      <c r="A89" s="88">
        <f>'MBX Fact Sheet Backup'!A89</f>
        <v>38077</v>
      </c>
      <c r="B89" s="89">
        <f>'MBX Fact Sheet Backup'!B89</f>
        <v>29516.47</v>
      </c>
      <c r="C89" s="89">
        <f>'MBX Fact Sheet Backup'!E89</f>
        <v>16946.503747818067</v>
      </c>
    </row>
    <row r="90" spans="1:3" x14ac:dyDescent="0.25">
      <c r="A90" s="88">
        <f>'MBX Fact Sheet Backup'!A90</f>
        <v>38107</v>
      </c>
      <c r="B90" s="89">
        <f>'MBX Fact Sheet Backup'!B90</f>
        <v>27011.08</v>
      </c>
      <c r="C90" s="89">
        <f>'MBX Fact Sheet Backup'!E90</f>
        <v>16680.460006160811</v>
      </c>
    </row>
    <row r="91" spans="1:3" x14ac:dyDescent="0.25">
      <c r="A91" s="88">
        <f>'MBX Fact Sheet Backup'!A91</f>
        <v>38138</v>
      </c>
      <c r="B91" s="89">
        <f>'MBX Fact Sheet Backup'!B91</f>
        <v>26382.51</v>
      </c>
      <c r="C91" s="89">
        <f>'MBX Fact Sheet Backup'!E91</f>
        <v>16909.333607146538</v>
      </c>
    </row>
    <row r="92" spans="1:3" x14ac:dyDescent="0.25">
      <c r="A92" s="88">
        <f>'MBX Fact Sheet Backup'!A92</f>
        <v>38168</v>
      </c>
      <c r="B92" s="89">
        <f>'MBX Fact Sheet Backup'!B92</f>
        <v>25763.11</v>
      </c>
      <c r="C92" s="89">
        <f>'MBX Fact Sheet Backup'!E92</f>
        <v>17238.217476126927</v>
      </c>
    </row>
    <row r="93" spans="1:3" x14ac:dyDescent="0.25">
      <c r="A93" s="88">
        <f>'MBX Fact Sheet Backup'!A93</f>
        <v>38199</v>
      </c>
      <c r="B93" s="89">
        <f>'MBX Fact Sheet Backup'!B93</f>
        <v>24079.46</v>
      </c>
      <c r="C93" s="89">
        <f>'MBX Fact Sheet Backup'!E93</f>
        <v>16667.625012835008</v>
      </c>
    </row>
    <row r="94" spans="1:3" x14ac:dyDescent="0.25">
      <c r="A94" s="88">
        <f>'MBX Fact Sheet Backup'!A94</f>
        <v>38230</v>
      </c>
      <c r="B94" s="89">
        <f>'MBX Fact Sheet Backup'!B94</f>
        <v>23335.99</v>
      </c>
      <c r="C94" s="89">
        <f>'MBX Fact Sheet Backup'!E94</f>
        <v>16735.085737755431</v>
      </c>
    </row>
    <row r="95" spans="1:3" x14ac:dyDescent="0.25">
      <c r="A95" s="88">
        <f>'MBX Fact Sheet Backup'!A95</f>
        <v>38260</v>
      </c>
      <c r="B95" s="89">
        <f>'MBX Fact Sheet Backup'!B95</f>
        <v>24209.13</v>
      </c>
      <c r="C95" s="89">
        <f>'MBX Fact Sheet Backup'!E95</f>
        <v>16916.315843515775</v>
      </c>
    </row>
    <row r="96" spans="1:3" x14ac:dyDescent="0.25">
      <c r="A96" s="88">
        <f>'MBX Fact Sheet Backup'!A96</f>
        <v>38291</v>
      </c>
      <c r="B96" s="89">
        <f>'MBX Fact Sheet Backup'!B96</f>
        <v>26253.73</v>
      </c>
      <c r="C96" s="89">
        <f>'MBX Fact Sheet Backup'!E96</f>
        <v>17174.761269124156</v>
      </c>
    </row>
    <row r="97" spans="1:3" x14ac:dyDescent="0.25">
      <c r="A97" s="88">
        <f>'MBX Fact Sheet Backup'!A97</f>
        <v>38321</v>
      </c>
      <c r="B97" s="89">
        <f>'MBX Fact Sheet Backup'!B97</f>
        <v>29246.49</v>
      </c>
      <c r="C97" s="89">
        <f>'MBX Fact Sheet Backup'!E97</f>
        <v>17869.699147756455</v>
      </c>
    </row>
    <row r="98" spans="1:3" x14ac:dyDescent="0.25">
      <c r="A98" s="88">
        <f>'MBX Fact Sheet Backup'!A98</f>
        <v>38352</v>
      </c>
      <c r="B98" s="89">
        <f>'MBX Fact Sheet Backup'!B98</f>
        <v>30495.35</v>
      </c>
      <c r="C98" s="89">
        <f>'MBX Fact Sheet Backup'!E98</f>
        <v>18477.76979155972</v>
      </c>
    </row>
    <row r="99" spans="1:3" x14ac:dyDescent="0.25">
      <c r="A99" s="88">
        <f>'MBX Fact Sheet Backup'!A99</f>
        <v>38383</v>
      </c>
      <c r="B99" s="89">
        <f>'MBX Fact Sheet Backup'!B99</f>
        <v>28874.61</v>
      </c>
      <c r="C99" s="89">
        <f>'MBX Fact Sheet Backup'!E99</f>
        <v>18027.312865797321</v>
      </c>
    </row>
    <row r="100" spans="1:3" x14ac:dyDescent="0.25">
      <c r="A100" s="88">
        <f>'MBX Fact Sheet Backup'!A100</f>
        <v>38411</v>
      </c>
      <c r="B100" s="89">
        <f>'MBX Fact Sheet Backup'!B100</f>
        <v>29168.22</v>
      </c>
      <c r="C100" s="89">
        <f>'MBX Fact Sheet Backup'!E100</f>
        <v>18406.715268508073</v>
      </c>
    </row>
    <row r="101" spans="1:3" x14ac:dyDescent="0.25">
      <c r="A101" s="88">
        <f>'MBX Fact Sheet Backup'!A101</f>
        <v>38442</v>
      </c>
      <c r="B101" s="89">
        <f>'MBX Fact Sheet Backup'!B101</f>
        <v>28023.040000000001</v>
      </c>
      <c r="C101" s="89">
        <f>'MBX Fact Sheet Backup'!E101</f>
        <v>18080.809117979272</v>
      </c>
    </row>
    <row r="102" spans="1:3" x14ac:dyDescent="0.25">
      <c r="A102" s="88">
        <f>'MBX Fact Sheet Backup'!A102</f>
        <v>38472</v>
      </c>
      <c r="B102" s="89">
        <f>'MBX Fact Sheet Backup'!B102</f>
        <v>25943.29</v>
      </c>
      <c r="C102" s="89">
        <f>'MBX Fact Sheet Backup'!E102</f>
        <v>17737.858096313801</v>
      </c>
    </row>
    <row r="103" spans="1:3" x14ac:dyDescent="0.25">
      <c r="A103" s="88">
        <f>'MBX Fact Sheet Backup'!A103</f>
        <v>38503</v>
      </c>
      <c r="B103" s="89">
        <f>'MBX Fact Sheet Backup'!B103</f>
        <v>28104.86</v>
      </c>
      <c r="C103" s="89">
        <f>'MBX Fact Sheet Backup'!E103</f>
        <v>18302.289762809334</v>
      </c>
    </row>
    <row r="104" spans="1:3" x14ac:dyDescent="0.25">
      <c r="A104" s="88">
        <f>'MBX Fact Sheet Backup'!A104</f>
        <v>38533</v>
      </c>
      <c r="B104" s="89">
        <f>'MBX Fact Sheet Backup'!B104</f>
        <v>29722.05</v>
      </c>
      <c r="C104" s="89">
        <f>'MBX Fact Sheet Backup'!E104</f>
        <v>18328.26778930076</v>
      </c>
    </row>
    <row r="105" spans="1:3" x14ac:dyDescent="0.25">
      <c r="A105" s="88">
        <f>'MBX Fact Sheet Backup'!A105</f>
        <v>38564</v>
      </c>
      <c r="B105" s="89">
        <f>'MBX Fact Sheet Backup'!B105</f>
        <v>30938.12</v>
      </c>
      <c r="C105" s="89">
        <f>'MBX Fact Sheet Backup'!E105</f>
        <v>19009.85727487423</v>
      </c>
    </row>
    <row r="106" spans="1:3" x14ac:dyDescent="0.25">
      <c r="A106" s="88">
        <f>'MBX Fact Sheet Backup'!A106</f>
        <v>38595</v>
      </c>
      <c r="B106" s="89">
        <f>'MBX Fact Sheet Backup'!B106</f>
        <v>30923.35</v>
      </c>
      <c r="C106" s="89">
        <f>'MBX Fact Sheet Backup'!E106</f>
        <v>18836.430845055973</v>
      </c>
    </row>
    <row r="107" spans="1:3" x14ac:dyDescent="0.25">
      <c r="A107" s="88">
        <f>'MBX Fact Sheet Backup'!A107</f>
        <v>38625</v>
      </c>
      <c r="B107" s="89">
        <f>'MBX Fact Sheet Backup'!B107</f>
        <v>31999.41</v>
      </c>
      <c r="C107" s="89">
        <f>'MBX Fact Sheet Backup'!E107</f>
        <v>18988.910565766517</v>
      </c>
    </row>
    <row r="108" spans="1:3" x14ac:dyDescent="0.25">
      <c r="A108" s="88">
        <f>'MBX Fact Sheet Backup'!A108</f>
        <v>38656</v>
      </c>
      <c r="B108" s="89">
        <f>'MBX Fact Sheet Backup'!B108</f>
        <v>31424.01</v>
      </c>
      <c r="C108" s="89">
        <f>'MBX Fact Sheet Backup'!E108</f>
        <v>18672.348290378901</v>
      </c>
    </row>
    <row r="109" spans="1:3" x14ac:dyDescent="0.25">
      <c r="A109" s="88">
        <f>'MBX Fact Sheet Backup'!A109</f>
        <v>38686</v>
      </c>
      <c r="B109" s="89">
        <f>'MBX Fact Sheet Backup'!B109</f>
        <v>34325.800000000003</v>
      </c>
      <c r="C109" s="89">
        <f>'MBX Fact Sheet Backup'!E109</f>
        <v>19378.580963137912</v>
      </c>
    </row>
    <row r="110" spans="1:3" x14ac:dyDescent="0.25">
      <c r="A110" s="88">
        <f>'MBX Fact Sheet Backup'!A110</f>
        <v>38717</v>
      </c>
      <c r="B110" s="89">
        <f>'MBX Fact Sheet Backup'!B110</f>
        <v>34129.67</v>
      </c>
      <c r="C110" s="89">
        <f>'MBX Fact Sheet Backup'!E110</f>
        <v>19385.357839613938</v>
      </c>
    </row>
    <row r="111" spans="1:3" x14ac:dyDescent="0.25">
      <c r="A111" s="88">
        <f>'MBX Fact Sheet Backup'!A111</f>
        <v>38748</v>
      </c>
      <c r="B111" s="89">
        <f>'MBX Fact Sheet Backup'!B111</f>
        <v>36565.94</v>
      </c>
      <c r="C111" s="89">
        <f>'MBX Fact Sheet Backup'!E111</f>
        <v>19898.654892699469</v>
      </c>
    </row>
    <row r="112" spans="1:3" x14ac:dyDescent="0.25">
      <c r="A112" s="88">
        <f>'MBX Fact Sheet Backup'!A112</f>
        <v>38776</v>
      </c>
      <c r="B112" s="89">
        <f>'MBX Fact Sheet Backup'!B112</f>
        <v>35949.49</v>
      </c>
      <c r="C112" s="89">
        <f>'MBX Fact Sheet Backup'!E112</f>
        <v>19952.664544614447</v>
      </c>
    </row>
    <row r="113" spans="1:3" x14ac:dyDescent="0.25">
      <c r="A113" s="88">
        <f>'MBX Fact Sheet Backup'!A113</f>
        <v>38807</v>
      </c>
      <c r="B113" s="89">
        <f>'MBX Fact Sheet Backup'!B113</f>
        <v>36982.129999999997</v>
      </c>
      <c r="C113" s="89">
        <f>'MBX Fact Sheet Backup'!E113</f>
        <v>20201.047335455398</v>
      </c>
    </row>
    <row r="114" spans="1:3" x14ac:dyDescent="0.25">
      <c r="A114" s="88">
        <f>'MBX Fact Sheet Backup'!A114</f>
        <v>38837</v>
      </c>
      <c r="B114" s="89">
        <f>'MBX Fact Sheet Backup'!B114</f>
        <v>38492.39</v>
      </c>
      <c r="C114" s="89">
        <f>'MBX Fact Sheet Backup'!E114</f>
        <v>20472.225074442973</v>
      </c>
    </row>
    <row r="115" spans="1:3" x14ac:dyDescent="0.25">
      <c r="A115" s="88">
        <f>'MBX Fact Sheet Backup'!A115</f>
        <v>38868</v>
      </c>
      <c r="B115" s="89">
        <f>'MBX Fact Sheet Backup'!B115</f>
        <v>35512.33</v>
      </c>
      <c r="C115" s="89">
        <f>'MBX Fact Sheet Backup'!E115</f>
        <v>19883.047540815292</v>
      </c>
    </row>
    <row r="116" spans="1:3" x14ac:dyDescent="0.25">
      <c r="A116" s="88">
        <f>'MBX Fact Sheet Backup'!A116</f>
        <v>38898</v>
      </c>
      <c r="B116" s="89">
        <f>'MBX Fact Sheet Backup'!B116</f>
        <v>35183.870000000003</v>
      </c>
      <c r="C116" s="89">
        <f>'MBX Fact Sheet Backup'!E116</f>
        <v>19909.949686826174</v>
      </c>
    </row>
    <row r="117" spans="1:3" x14ac:dyDescent="0.25">
      <c r="A117" s="88">
        <f>'MBX Fact Sheet Backup'!A117</f>
        <v>38929</v>
      </c>
      <c r="B117" s="89">
        <f>'MBX Fact Sheet Backup'!B117</f>
        <v>32603.16</v>
      </c>
      <c r="C117" s="89">
        <f>'MBX Fact Sheet Backup'!E117</f>
        <v>20032.857582914068</v>
      </c>
    </row>
    <row r="118" spans="1:3" x14ac:dyDescent="0.25">
      <c r="A118" s="88">
        <f>'MBX Fact Sheet Backup'!A118</f>
        <v>38960</v>
      </c>
      <c r="B118" s="89">
        <f>'MBX Fact Sheet Backup'!B118</f>
        <v>32519.86</v>
      </c>
      <c r="C118" s="89">
        <f>'MBX Fact Sheet Backup'!E118</f>
        <v>20509.395215114502</v>
      </c>
    </row>
    <row r="119" spans="1:3" x14ac:dyDescent="0.25">
      <c r="A119" s="88">
        <f>'MBX Fact Sheet Backup'!A119</f>
        <v>38990</v>
      </c>
      <c r="B119" s="89">
        <f>'MBX Fact Sheet Backup'!B119</f>
        <v>33134.25</v>
      </c>
      <c r="C119" s="89">
        <f>'MBX Fact Sheet Backup'!E119</f>
        <v>21037.99158024439</v>
      </c>
    </row>
    <row r="120" spans="1:3" x14ac:dyDescent="0.25">
      <c r="A120" s="88">
        <f>'MBX Fact Sheet Backup'!A120</f>
        <v>39021</v>
      </c>
      <c r="B120" s="89">
        <f>'MBX Fact Sheet Backup'!B120</f>
        <v>35180.92</v>
      </c>
      <c r="C120" s="89">
        <f>'MBX Fact Sheet Backup'!E120</f>
        <v>21723.482903788903</v>
      </c>
    </row>
    <row r="121" spans="1:3" x14ac:dyDescent="0.25">
      <c r="A121" s="88">
        <f>'MBX Fact Sheet Backup'!A121</f>
        <v>39051</v>
      </c>
      <c r="B121" s="89">
        <f>'MBX Fact Sheet Backup'!B121</f>
        <v>35694.58</v>
      </c>
      <c r="C121" s="89">
        <f>'MBX Fact Sheet Backup'!E121</f>
        <v>22136.667008933167</v>
      </c>
    </row>
    <row r="122" spans="1:3" x14ac:dyDescent="0.25">
      <c r="A122" s="88">
        <f>'MBX Fact Sheet Backup'!A122</f>
        <v>39082</v>
      </c>
      <c r="B122" s="89">
        <f>'MBX Fact Sheet Backup'!B122</f>
        <v>37801.800000000003</v>
      </c>
      <c r="C122" s="89">
        <f>'MBX Fact Sheet Backup'!E122</f>
        <v>22447.17116747101</v>
      </c>
    </row>
    <row r="123" spans="1:3" x14ac:dyDescent="0.25">
      <c r="A123" s="88">
        <f>'MBX Fact Sheet Backup'!A123</f>
        <v>39113</v>
      </c>
      <c r="B123" s="89">
        <f>'MBX Fact Sheet Backup'!B123</f>
        <v>39156.11</v>
      </c>
      <c r="C123" s="89">
        <f>'MBX Fact Sheet Backup'!E123</f>
        <v>22786.631070951858</v>
      </c>
    </row>
    <row r="124" spans="1:3" x14ac:dyDescent="0.25">
      <c r="A124" s="88">
        <f>'MBX Fact Sheet Backup'!A124</f>
        <v>39141</v>
      </c>
      <c r="B124" s="89">
        <f>'MBX Fact Sheet Backup'!B124</f>
        <v>38124.94</v>
      </c>
      <c r="C124" s="89">
        <f>'MBX Fact Sheet Backup'!E124</f>
        <v>22340.897422733357</v>
      </c>
    </row>
    <row r="125" spans="1:3" x14ac:dyDescent="0.25">
      <c r="A125" s="88">
        <f>'MBX Fact Sheet Backup'!A125</f>
        <v>39172</v>
      </c>
      <c r="B125" s="89">
        <f>'MBX Fact Sheet Backup'!B125</f>
        <v>39199.230000000003</v>
      </c>
      <c r="C125" s="89">
        <f>'MBX Fact Sheet Backup'!E125</f>
        <v>22590.820412773399</v>
      </c>
    </row>
    <row r="126" spans="1:3" x14ac:dyDescent="0.25">
      <c r="A126" s="88">
        <f>'MBX Fact Sheet Backup'!A126</f>
        <v>39202</v>
      </c>
      <c r="B126" s="89">
        <f>'MBX Fact Sheet Backup'!B126</f>
        <v>42060.85</v>
      </c>
      <c r="C126" s="89">
        <f>'MBX Fact Sheet Backup'!E126</f>
        <v>23591.436492453042</v>
      </c>
    </row>
    <row r="127" spans="1:3" x14ac:dyDescent="0.25">
      <c r="A127" s="88">
        <f>'MBX Fact Sheet Backup'!A127</f>
        <v>39233</v>
      </c>
      <c r="B127" s="89">
        <f>'MBX Fact Sheet Backup'!B127</f>
        <v>45219.91</v>
      </c>
      <c r="C127" s="89">
        <f>'MBX Fact Sheet Backup'!E127</f>
        <v>24414.724304343381</v>
      </c>
    </row>
    <row r="128" spans="1:3" x14ac:dyDescent="0.25">
      <c r="A128" s="88">
        <f>'MBX Fact Sheet Backup'!A128</f>
        <v>39263</v>
      </c>
      <c r="B128" s="89">
        <f>'MBX Fact Sheet Backup'!B128</f>
        <v>46109.88</v>
      </c>
      <c r="C128" s="89">
        <f>'MBX Fact Sheet Backup'!E128</f>
        <v>24009.138515247989</v>
      </c>
    </row>
    <row r="129" spans="1:3" x14ac:dyDescent="0.25">
      <c r="A129" s="88">
        <f>'MBX Fact Sheet Backup'!A129</f>
        <v>39294</v>
      </c>
      <c r="B129" s="89">
        <f>'MBX Fact Sheet Backup'!B129</f>
        <v>42979.18</v>
      </c>
      <c r="C129" s="89">
        <f>'MBX Fact Sheet Backup'!E129</f>
        <v>23264.708902351387</v>
      </c>
    </row>
    <row r="130" spans="1:3" x14ac:dyDescent="0.25">
      <c r="A130" s="88">
        <f>'MBX Fact Sheet Backup'!A130</f>
        <v>39325</v>
      </c>
      <c r="B130" s="89">
        <f>'MBX Fact Sheet Backup'!B130</f>
        <v>39439.96</v>
      </c>
      <c r="C130" s="89">
        <f>'MBX Fact Sheet Backup'!E130</f>
        <v>23613.410001026816</v>
      </c>
    </row>
    <row r="131" spans="1:3" x14ac:dyDescent="0.25">
      <c r="A131" s="88">
        <f>'MBX Fact Sheet Backup'!A131</f>
        <v>39355</v>
      </c>
      <c r="B131" s="89">
        <f>'MBX Fact Sheet Backup'!B131</f>
        <v>41636.980000000003</v>
      </c>
      <c r="C131" s="89">
        <f>'MBX Fact Sheet Backup'!E131</f>
        <v>24496.560221788699</v>
      </c>
    </row>
    <row r="132" spans="1:3" x14ac:dyDescent="0.25">
      <c r="A132" s="88">
        <f>'MBX Fact Sheet Backup'!A132</f>
        <v>39386</v>
      </c>
      <c r="B132" s="89">
        <f>'MBX Fact Sheet Backup'!B132</f>
        <v>45280.76</v>
      </c>
      <c r="C132" s="89">
        <f>'MBX Fact Sheet Backup'!E132</f>
        <v>24886.230619160098</v>
      </c>
    </row>
    <row r="133" spans="1:3" x14ac:dyDescent="0.25">
      <c r="A133" s="88">
        <f>'MBX Fact Sheet Backup'!A133</f>
        <v>39416</v>
      </c>
      <c r="B133" s="89">
        <f>'MBX Fact Sheet Backup'!B133</f>
        <v>42322.55</v>
      </c>
      <c r="C133" s="89">
        <f>'MBX Fact Sheet Backup'!E133</f>
        <v>23845.774720197165</v>
      </c>
    </row>
    <row r="134" spans="1:3" x14ac:dyDescent="0.25">
      <c r="A134" s="88">
        <f>'MBX Fact Sheet Backup'!A134</f>
        <v>39447</v>
      </c>
      <c r="B134" s="89">
        <f>'MBX Fact Sheet Backup'!B134</f>
        <v>42282.68</v>
      </c>
      <c r="C134" s="89">
        <f>'MBX Fact Sheet Backup'!E134</f>
        <v>23680.357326214209</v>
      </c>
    </row>
    <row r="135" spans="1:3" x14ac:dyDescent="0.25">
      <c r="A135" s="88">
        <f>'MBX Fact Sheet Backup'!A135</f>
        <v>39478</v>
      </c>
      <c r="B135" s="89">
        <f>'MBX Fact Sheet Backup'!B135</f>
        <v>42776.84</v>
      </c>
      <c r="C135" s="89">
        <f>'MBX Fact Sheet Backup'!E135</f>
        <v>22259.985624807494</v>
      </c>
    </row>
    <row r="136" spans="1:3" x14ac:dyDescent="0.25">
      <c r="A136" s="88">
        <f>'MBX Fact Sheet Backup'!A136</f>
        <v>39507</v>
      </c>
      <c r="B136" s="89">
        <f>'MBX Fact Sheet Backup'!B136</f>
        <v>44617.34</v>
      </c>
      <c r="C136" s="89">
        <f>'MBX Fact Sheet Backup'!E136</f>
        <v>21536.810760858418</v>
      </c>
    </row>
    <row r="137" spans="1:3" x14ac:dyDescent="0.25">
      <c r="A137" s="88">
        <f>'MBX Fact Sheet Backup'!A137</f>
        <v>39538</v>
      </c>
      <c r="B137" s="89">
        <f>'MBX Fact Sheet Backup'!B137</f>
        <v>44029.83</v>
      </c>
      <c r="C137" s="89">
        <f>'MBX Fact Sheet Backup'!E137</f>
        <v>21443.885409179606</v>
      </c>
    </row>
    <row r="138" spans="1:3" x14ac:dyDescent="0.25">
      <c r="A138" s="88">
        <f>'MBX Fact Sheet Backup'!A138</f>
        <v>39568</v>
      </c>
      <c r="B138" s="89">
        <f>'MBX Fact Sheet Backup'!B138</f>
        <v>44321.08</v>
      </c>
      <c r="C138" s="89">
        <f>'MBX Fact Sheet Backup'!E138</f>
        <v>22488.243146113586</v>
      </c>
    </row>
    <row r="139" spans="1:3" x14ac:dyDescent="0.25">
      <c r="A139" s="88">
        <f>'MBX Fact Sheet Backup'!A139</f>
        <v>39599</v>
      </c>
      <c r="B139" s="89">
        <f>'MBX Fact Sheet Backup'!B139</f>
        <v>45147.839999999997</v>
      </c>
      <c r="C139" s="89">
        <f>'MBX Fact Sheet Backup'!E139</f>
        <v>22779.54615463602</v>
      </c>
    </row>
    <row r="140" spans="1:3" x14ac:dyDescent="0.25">
      <c r="A140" s="88">
        <f>'MBX Fact Sheet Backup'!A140</f>
        <v>39629</v>
      </c>
      <c r="B140" s="89">
        <f>'MBX Fact Sheet Backup'!B140</f>
        <v>46589.279999999999</v>
      </c>
      <c r="C140" s="89">
        <f>'MBX Fact Sheet Backup'!E140</f>
        <v>20859.123113256002</v>
      </c>
    </row>
    <row r="141" spans="1:3" x14ac:dyDescent="0.25">
      <c r="A141" s="88">
        <f>'MBX Fact Sheet Backup'!A141</f>
        <v>39660</v>
      </c>
      <c r="B141" s="89">
        <f>'MBX Fact Sheet Backup'!B141</f>
        <v>45032.34</v>
      </c>
      <c r="C141" s="89">
        <f>'MBX Fact Sheet Backup'!E141</f>
        <v>20683.745764452226</v>
      </c>
    </row>
    <row r="142" spans="1:3" x14ac:dyDescent="0.25">
      <c r="A142" s="88">
        <f>'MBX Fact Sheet Backup'!A142</f>
        <v>39691</v>
      </c>
      <c r="B142" s="89">
        <f>'MBX Fact Sheet Backup'!B142</f>
        <v>43434.94</v>
      </c>
      <c r="C142" s="89">
        <f>'MBX Fact Sheet Backup'!E142</f>
        <v>20982.955128863352</v>
      </c>
    </row>
    <row r="143" spans="1:3" x14ac:dyDescent="0.25">
      <c r="A143" s="88">
        <f>'MBX Fact Sheet Backup'!A143</f>
        <v>39721</v>
      </c>
      <c r="B143" s="89">
        <f>'MBX Fact Sheet Backup'!B143</f>
        <v>43226.7</v>
      </c>
      <c r="C143" s="89">
        <f>'MBX Fact Sheet Backup'!E143</f>
        <v>19113.255981106908</v>
      </c>
    </row>
    <row r="144" spans="1:3" x14ac:dyDescent="0.25">
      <c r="A144" s="88">
        <f>'MBX Fact Sheet Backup'!A144</f>
        <v>39752</v>
      </c>
      <c r="B144" s="89">
        <f>'MBX Fact Sheet Backup'!B144</f>
        <v>44043.72</v>
      </c>
      <c r="C144" s="89">
        <f>'MBX Fact Sheet Backup'!E144</f>
        <v>15903.172810350152</v>
      </c>
    </row>
    <row r="145" spans="1:3" x14ac:dyDescent="0.25">
      <c r="A145" s="88">
        <f>'MBX Fact Sheet Backup'!A145</f>
        <v>39782</v>
      </c>
      <c r="B145" s="89">
        <f>'MBX Fact Sheet Backup'!B145</f>
        <v>43489.29</v>
      </c>
      <c r="C145" s="89">
        <f>'MBX Fact Sheet Backup'!E145</f>
        <v>14762.09056371292</v>
      </c>
    </row>
    <row r="146" spans="1:3" x14ac:dyDescent="0.25">
      <c r="A146" s="88">
        <f>'MBX Fact Sheet Backup'!A146</f>
        <v>39813</v>
      </c>
      <c r="B146" s="89">
        <f>'MBX Fact Sheet Backup'!B146</f>
        <v>44537.88</v>
      </c>
      <c r="C146" s="89">
        <f>'MBX Fact Sheet Backup'!E146</f>
        <v>14919.190882020754</v>
      </c>
    </row>
    <row r="147" spans="1:3" x14ac:dyDescent="0.25">
      <c r="A147" s="88">
        <f>'MBX Fact Sheet Backup'!A147</f>
        <v>39844</v>
      </c>
      <c r="B147" s="89">
        <f>'MBX Fact Sheet Backup'!B147</f>
        <v>42949.34</v>
      </c>
      <c r="C147" s="89">
        <f>'MBX Fact Sheet Backup'!E147</f>
        <v>13661.66957593183</v>
      </c>
    </row>
    <row r="148" spans="1:3" x14ac:dyDescent="0.25">
      <c r="A148" s="88">
        <f>'MBX Fact Sheet Backup'!A148</f>
        <v>39872</v>
      </c>
      <c r="B148" s="89">
        <f>'MBX Fact Sheet Backup'!B148</f>
        <v>43238.81</v>
      </c>
      <c r="C148" s="89">
        <f>'MBX Fact Sheet Backup'!E148</f>
        <v>12207.002772358566</v>
      </c>
    </row>
    <row r="149" spans="1:3" x14ac:dyDescent="0.25">
      <c r="A149" s="88">
        <f>'MBX Fact Sheet Backup'!A149</f>
        <v>39903</v>
      </c>
      <c r="B149" s="89">
        <f>'MBX Fact Sheet Backup'!B149</f>
        <v>43159.95</v>
      </c>
      <c r="C149" s="89">
        <f>'MBX Fact Sheet Backup'!E149</f>
        <v>13276.311736317906</v>
      </c>
    </row>
    <row r="150" spans="1:3" x14ac:dyDescent="0.25">
      <c r="A150" s="88">
        <f>'MBX Fact Sheet Backup'!A150</f>
        <v>39933</v>
      </c>
      <c r="B150" s="89">
        <f>'MBX Fact Sheet Backup'!B150</f>
        <v>44237.48</v>
      </c>
      <c r="C150" s="89">
        <f>'MBX Fact Sheet Backup'!E150</f>
        <v>14546.976075572451</v>
      </c>
    </row>
    <row r="151" spans="1:3" x14ac:dyDescent="0.25">
      <c r="A151" s="88">
        <f>'MBX Fact Sheet Backup'!A151</f>
        <v>39964</v>
      </c>
      <c r="B151" s="89">
        <f>'MBX Fact Sheet Backup'!B151</f>
        <v>43761.93</v>
      </c>
      <c r="C151" s="89">
        <f>'MBX Fact Sheet Backup'!E151</f>
        <v>15360.611972481787</v>
      </c>
    </row>
    <row r="152" spans="1:3" x14ac:dyDescent="0.25">
      <c r="A152" s="88">
        <f>'MBX Fact Sheet Backup'!A152</f>
        <v>39994</v>
      </c>
      <c r="B152" s="89">
        <f>'MBX Fact Sheet Backup'!B152</f>
        <v>42598.14</v>
      </c>
      <c r="C152" s="89">
        <f>'MBX Fact Sheet Backup'!E152</f>
        <v>15391.107916623898</v>
      </c>
    </row>
    <row r="153" spans="1:3" x14ac:dyDescent="0.25">
      <c r="A153" s="88">
        <f>'MBX Fact Sheet Backup'!A153</f>
        <v>40025</v>
      </c>
      <c r="B153" s="89">
        <f>'MBX Fact Sheet Backup'!B153</f>
        <v>43470.68</v>
      </c>
      <c r="C153" s="89">
        <f>'MBX Fact Sheet Backup'!E153</f>
        <v>16555.190471300968</v>
      </c>
    </row>
    <row r="154" spans="1:3" x14ac:dyDescent="0.25">
      <c r="A154" s="88">
        <f>'MBX Fact Sheet Backup'!A154</f>
        <v>40056</v>
      </c>
      <c r="B154" s="89">
        <f>'MBX Fact Sheet Backup'!B154</f>
        <v>44280.02</v>
      </c>
      <c r="C154" s="89">
        <f>'MBX Fact Sheet Backup'!E154</f>
        <v>17152.890440496984</v>
      </c>
    </row>
    <row r="155" spans="1:3" x14ac:dyDescent="0.25">
      <c r="A155" s="88">
        <f>'MBX Fact Sheet Backup'!A155</f>
        <v>40086</v>
      </c>
      <c r="B155" s="89">
        <f>'MBX Fact Sheet Backup'!B155</f>
        <v>46985.67</v>
      </c>
      <c r="C155" s="89">
        <f>'MBX Fact Sheet Backup'!E155</f>
        <v>17792.997227641452</v>
      </c>
    </row>
    <row r="156" spans="1:3" x14ac:dyDescent="0.25">
      <c r="A156" s="88">
        <f>'MBX Fact Sheet Backup'!A156</f>
        <v>40117</v>
      </c>
      <c r="B156" s="89">
        <f>'MBX Fact Sheet Backup'!B156</f>
        <v>45232.31</v>
      </c>
      <c r="C156" s="89">
        <f>'MBX Fact Sheet Backup'!E156</f>
        <v>17462.470479515363</v>
      </c>
    </row>
    <row r="157" spans="1:3" x14ac:dyDescent="0.25">
      <c r="A157" s="88">
        <f>'MBX Fact Sheet Backup'!A157</f>
        <v>40147</v>
      </c>
      <c r="B157" s="89">
        <f>'MBX Fact Sheet Backup'!B157</f>
        <v>47432.58</v>
      </c>
      <c r="C157" s="89">
        <f>'MBX Fact Sheet Backup'!E157</f>
        <v>18509.908614847533</v>
      </c>
    </row>
    <row r="158" spans="1:3" x14ac:dyDescent="0.25">
      <c r="A158" s="88">
        <f>'MBX Fact Sheet Backup'!A158</f>
        <v>40178</v>
      </c>
      <c r="B158" s="89">
        <f>'MBX Fact Sheet Backup'!B158</f>
        <v>47977.55</v>
      </c>
      <c r="C158" s="89">
        <f>'MBX Fact Sheet Backup'!E158</f>
        <v>18867.440188931112</v>
      </c>
    </row>
    <row r="159" spans="1:3" x14ac:dyDescent="0.25">
      <c r="A159" s="88">
        <f>'MBX Fact Sheet Backup'!A159</f>
        <v>40209</v>
      </c>
      <c r="B159" s="89">
        <f>'MBX Fact Sheet Backup'!B159</f>
        <v>45442.33</v>
      </c>
      <c r="C159" s="89">
        <f>'MBX Fact Sheet Backup'!E159</f>
        <v>18188.725741862625</v>
      </c>
    </row>
    <row r="160" spans="1:3" x14ac:dyDescent="0.25">
      <c r="A160" s="88">
        <f>'MBX Fact Sheet Backup'!A160</f>
        <v>40237</v>
      </c>
      <c r="B160" s="89">
        <f>'MBX Fact Sheet Backup'!B160</f>
        <v>47352.53</v>
      </c>
      <c r="C160" s="89">
        <f>'MBX Fact Sheet Backup'!E160</f>
        <v>18752.130608892094</v>
      </c>
    </row>
    <row r="161" spans="1:3" x14ac:dyDescent="0.25">
      <c r="A161" s="88">
        <f>'MBX Fact Sheet Backup'!A161</f>
        <v>40268</v>
      </c>
      <c r="B161" s="89">
        <f>'MBX Fact Sheet Backup'!B161</f>
        <v>51712.89</v>
      </c>
      <c r="C161" s="89">
        <f>'MBX Fact Sheet Backup'!E161</f>
        <v>19883.766300441534</v>
      </c>
    </row>
    <row r="162" spans="1:3" x14ac:dyDescent="0.25">
      <c r="A162" s="88">
        <f>'MBX Fact Sheet Backup'!A162</f>
        <v>40298</v>
      </c>
      <c r="B162" s="89">
        <f>'MBX Fact Sheet Backup'!B162</f>
        <v>53406</v>
      </c>
      <c r="C162" s="89">
        <f>'MBX Fact Sheet Backup'!E162</f>
        <v>20197.658897217385</v>
      </c>
    </row>
    <row r="163" spans="1:3" x14ac:dyDescent="0.25">
      <c r="A163" s="88">
        <f>'MBX Fact Sheet Backup'!A163</f>
        <v>40329</v>
      </c>
      <c r="B163" s="89">
        <f>'MBX Fact Sheet Backup'!B163</f>
        <v>48595.78</v>
      </c>
      <c r="C163" s="89">
        <f>'MBX Fact Sheet Backup'!E163</f>
        <v>18584.864975870223</v>
      </c>
    </row>
    <row r="164" spans="1:3" x14ac:dyDescent="0.25">
      <c r="A164" s="88">
        <f>'MBX Fact Sheet Backup'!A164</f>
        <v>40359</v>
      </c>
      <c r="B164" s="89">
        <f>'MBX Fact Sheet Backup'!B164</f>
        <v>46925.120000000003</v>
      </c>
      <c r="C164" s="89">
        <f>'MBX Fact Sheet Backup'!E164</f>
        <v>17611.972481774319</v>
      </c>
    </row>
    <row r="165" spans="1:3" x14ac:dyDescent="0.25">
      <c r="A165" s="88">
        <f>'MBX Fact Sheet Backup'!A165</f>
        <v>40390</v>
      </c>
      <c r="B165" s="89">
        <f>'MBX Fact Sheet Backup'!B165</f>
        <v>48125.83</v>
      </c>
      <c r="C165" s="89">
        <f>'MBX Fact Sheet Backup'!E165</f>
        <v>18845.877400143763</v>
      </c>
    </row>
    <row r="166" spans="1:3" x14ac:dyDescent="0.25">
      <c r="A166" s="88">
        <f>'MBX Fact Sheet Backup'!A166</f>
        <v>40421</v>
      </c>
      <c r="B166" s="89">
        <f>'MBX Fact Sheet Backup'!B166</f>
        <v>47924.38</v>
      </c>
      <c r="C166" s="89">
        <f>'MBX Fact Sheet Backup'!E166</f>
        <v>17995.174042509509</v>
      </c>
    </row>
    <row r="167" spans="1:3" x14ac:dyDescent="0.25">
      <c r="A167" s="88">
        <f>'MBX Fact Sheet Backup'!A167</f>
        <v>40451</v>
      </c>
      <c r="B167" s="89">
        <f>'MBX Fact Sheet Backup'!B167</f>
        <v>51910.5</v>
      </c>
      <c r="C167" s="89">
        <f>'MBX Fact Sheet Backup'!E167</f>
        <v>19601.088407434039</v>
      </c>
    </row>
    <row r="168" spans="1:3" x14ac:dyDescent="0.25">
      <c r="A168" s="88">
        <f>'MBX Fact Sheet Backup'!A168</f>
        <v>40482</v>
      </c>
      <c r="B168" s="89">
        <f>'MBX Fact Sheet Backup'!B168</f>
        <v>53683.65</v>
      </c>
      <c r="C168" s="89">
        <f>'MBX Fact Sheet Backup'!E168</f>
        <v>20346.955539583127</v>
      </c>
    </row>
    <row r="169" spans="1:3" x14ac:dyDescent="0.25">
      <c r="A169" s="88">
        <f>'MBX Fact Sheet Backup'!A169</f>
        <v>40512</v>
      </c>
      <c r="B169" s="89">
        <f>'MBX Fact Sheet Backup'!B169</f>
        <v>53324.18</v>
      </c>
      <c r="C169" s="89">
        <f>'MBX Fact Sheet Backup'!E169</f>
        <v>20349.522538248289</v>
      </c>
    </row>
    <row r="170" spans="1:3" x14ac:dyDescent="0.25">
      <c r="A170" s="88">
        <f>'MBX Fact Sheet Backup'!A170</f>
        <v>40543</v>
      </c>
      <c r="B170" s="89">
        <f>'MBX Fact Sheet Backup'!B170</f>
        <v>57768.72</v>
      </c>
      <c r="C170" s="89">
        <f>'MBX Fact Sheet Backup'!E170</f>
        <v>21709.518431050426</v>
      </c>
    </row>
    <row r="171" spans="1:3" x14ac:dyDescent="0.25">
      <c r="A171" s="88">
        <f>'MBX Fact Sheet Backup'!A171</f>
        <v>40574</v>
      </c>
      <c r="B171" s="89">
        <f>'MBX Fact Sheet Backup'!B171</f>
        <v>57158.17</v>
      </c>
      <c r="C171" s="89">
        <f>'MBX Fact Sheet Backup'!E171</f>
        <v>22224.047643495236</v>
      </c>
    </row>
    <row r="172" spans="1:3" x14ac:dyDescent="0.25">
      <c r="A172" s="88">
        <f>'MBX Fact Sheet Backup'!A172</f>
        <v>40602</v>
      </c>
      <c r="B172" s="89">
        <f>'MBX Fact Sheet Backup'!B172</f>
        <v>59117.71</v>
      </c>
      <c r="C172" s="89">
        <f>'MBX Fact Sheet Backup'!E172</f>
        <v>22985.419447581899</v>
      </c>
    </row>
    <row r="173" spans="1:3" x14ac:dyDescent="0.25">
      <c r="A173" s="88">
        <f>'MBX Fact Sheet Backup'!A173</f>
        <v>40633</v>
      </c>
      <c r="B173" s="89">
        <f>'MBX Fact Sheet Backup'!B173</f>
        <v>58128.78</v>
      </c>
      <c r="C173" s="89">
        <f>'MBX Fact Sheet Backup'!E173</f>
        <v>22994.557962829869</v>
      </c>
    </row>
    <row r="174" spans="1:3" x14ac:dyDescent="0.25">
      <c r="A174" s="88">
        <f>'MBX Fact Sheet Backup'!A174</f>
        <v>40663</v>
      </c>
      <c r="B174" s="89">
        <f>'MBX Fact Sheet Backup'!B174</f>
        <v>62734.01</v>
      </c>
      <c r="C174" s="89">
        <f>'MBX Fact Sheet Backup'!E174</f>
        <v>23675.531368723699</v>
      </c>
    </row>
    <row r="175" spans="1:3" x14ac:dyDescent="0.25">
      <c r="A175" s="88">
        <f>'MBX Fact Sheet Backup'!A175</f>
        <v>40694</v>
      </c>
      <c r="B175" s="89">
        <f>'MBX Fact Sheet Backup'!B175</f>
        <v>58726.63</v>
      </c>
      <c r="C175" s="89">
        <f>'MBX Fact Sheet Backup'!E175</f>
        <v>23407.536708080919</v>
      </c>
    </row>
    <row r="176" spans="1:3" x14ac:dyDescent="0.25">
      <c r="A176" s="88">
        <f>'MBX Fact Sheet Backup'!A176</f>
        <v>40724</v>
      </c>
      <c r="B176" s="89">
        <f>'MBX Fact Sheet Backup'!B176</f>
        <v>57039.43</v>
      </c>
      <c r="C176" s="89">
        <f>'MBX Fact Sheet Backup'!E176</f>
        <v>23017.352910976493</v>
      </c>
    </row>
    <row r="177" spans="1:3" x14ac:dyDescent="0.25">
      <c r="A177" s="88">
        <f>'MBX Fact Sheet Backup'!A177</f>
        <v>40755</v>
      </c>
      <c r="B177" s="89">
        <f>'MBX Fact Sheet Backup'!B177</f>
        <v>58946.98</v>
      </c>
      <c r="C177" s="89">
        <f>'MBX Fact Sheet Backup'!E177</f>
        <v>22549.337714344398</v>
      </c>
    </row>
    <row r="178" spans="1:3" x14ac:dyDescent="0.25">
      <c r="A178" s="88">
        <f>'MBX Fact Sheet Backup'!A178</f>
        <v>40786</v>
      </c>
      <c r="B178" s="89">
        <f>'MBX Fact Sheet Backup'!B178</f>
        <v>55351.65</v>
      </c>
      <c r="C178" s="89">
        <f>'MBX Fact Sheet Backup'!E178</f>
        <v>21324.365951329717</v>
      </c>
    </row>
    <row r="179" spans="1:3" x14ac:dyDescent="0.25">
      <c r="A179" s="88">
        <f>'MBX Fact Sheet Backup'!A179</f>
        <v>40816</v>
      </c>
      <c r="B179" s="89">
        <f>'MBX Fact Sheet Backup'!B179</f>
        <v>51585.29</v>
      </c>
      <c r="C179" s="89">
        <f>'MBX Fact Sheet Backup'!E179</f>
        <v>19825.341410822475</v>
      </c>
    </row>
    <row r="180" spans="1:3" x14ac:dyDescent="0.25">
      <c r="A180" s="88">
        <f>'MBX Fact Sheet Backup'!A180</f>
        <v>40847</v>
      </c>
      <c r="B180" s="89">
        <f>'MBX Fact Sheet Backup'!B180</f>
        <v>54058.48</v>
      </c>
      <c r="C180" s="89">
        <f>'MBX Fact Sheet Backup'!E180</f>
        <v>21992.093644111315</v>
      </c>
    </row>
    <row r="181" spans="1:3" x14ac:dyDescent="0.25">
      <c r="A181" s="88">
        <f>'MBX Fact Sheet Backup'!A181</f>
        <v>40877</v>
      </c>
      <c r="B181" s="89">
        <f>'MBX Fact Sheet Backup'!B181</f>
        <v>53523.56</v>
      </c>
      <c r="C181" s="89">
        <f>'MBX Fact Sheet Backup'!E181</f>
        <v>21943.526029366476</v>
      </c>
    </row>
    <row r="182" spans="1:3" x14ac:dyDescent="0.25">
      <c r="A182" s="88">
        <f>'MBX Fact Sheet Backup'!A182</f>
        <v>40908</v>
      </c>
      <c r="B182" s="89">
        <f>'MBX Fact Sheet Backup'!B182</f>
        <v>53609.22</v>
      </c>
      <c r="C182" s="89">
        <f>'MBX Fact Sheet Backup'!E182</f>
        <v>22167.984392648126</v>
      </c>
    </row>
    <row r="183" spans="1:3" x14ac:dyDescent="0.25">
      <c r="A183" s="88">
        <f>'MBX Fact Sheet Backup'!A183</f>
        <v>40939</v>
      </c>
      <c r="B183" s="89">
        <f>'MBX Fact Sheet Backup'!B183</f>
        <v>54962.93</v>
      </c>
      <c r="C183" s="89">
        <f>'MBX Fact Sheet Backup'!E183</f>
        <v>23161.412876065315</v>
      </c>
    </row>
    <row r="184" spans="1:3" x14ac:dyDescent="0.25">
      <c r="A184" s="88">
        <f>'MBX Fact Sheet Backup'!A184</f>
        <v>40968</v>
      </c>
      <c r="B184" s="89">
        <f>'MBX Fact Sheet Backup'!B184</f>
        <v>55459.75</v>
      </c>
      <c r="C184" s="89">
        <f>'MBX Fact Sheet Backup'!E184</f>
        <v>24162.953075264413</v>
      </c>
    </row>
    <row r="185" spans="1:3" x14ac:dyDescent="0.25">
      <c r="A185" s="88">
        <f>'MBX Fact Sheet Backup'!A185</f>
        <v>40999</v>
      </c>
      <c r="B185" s="89">
        <f>'MBX Fact Sheet Backup'!B185</f>
        <v>55245.02</v>
      </c>
      <c r="C185" s="89">
        <f>'MBX Fact Sheet Backup'!E185</f>
        <v>24958.106581784592</v>
      </c>
    </row>
    <row r="186" spans="1:3" x14ac:dyDescent="0.25">
      <c r="A186" s="88">
        <f>'MBX Fact Sheet Backup'!A186</f>
        <v>41029</v>
      </c>
      <c r="B186" s="89">
        <f>'MBX Fact Sheet Backup'!B186</f>
        <v>55589.43</v>
      </c>
      <c r="C186" s="89">
        <f>'MBX Fact Sheet Backup'!E186</f>
        <v>24801.51966320979</v>
      </c>
    </row>
    <row r="187" spans="1:3" x14ac:dyDescent="0.25">
      <c r="A187" s="88">
        <f>'MBX Fact Sheet Backup'!A187</f>
        <v>41060</v>
      </c>
      <c r="B187" s="89">
        <f>'MBX Fact Sheet Backup'!B187</f>
        <v>55106.19</v>
      </c>
      <c r="C187" s="89">
        <f>'MBX Fact Sheet Backup'!E187</f>
        <v>23310.914878324278</v>
      </c>
    </row>
    <row r="188" spans="1:3" x14ac:dyDescent="0.25">
      <c r="A188" s="88">
        <f>'MBX Fact Sheet Backup'!A188</f>
        <v>41090</v>
      </c>
      <c r="B188" s="89">
        <f>'MBX Fact Sheet Backup'!B188</f>
        <v>53218.43</v>
      </c>
      <c r="C188" s="89">
        <f>'MBX Fact Sheet Backup'!E188</f>
        <v>24271.3830988808</v>
      </c>
    </row>
    <row r="189" spans="1:3" x14ac:dyDescent="0.25">
      <c r="A189" s="88">
        <f>'MBX Fact Sheet Backup'!A189</f>
        <v>41121</v>
      </c>
      <c r="B189" s="89">
        <f>'MBX Fact Sheet Backup'!B189</f>
        <v>54795.45</v>
      </c>
      <c r="C189" s="89">
        <f>'MBX Fact Sheet Backup'!E189</f>
        <v>24608.481363589701</v>
      </c>
    </row>
    <row r="190" spans="1:3" x14ac:dyDescent="0.25">
      <c r="A190" s="88">
        <f>'MBX Fact Sheet Backup'!A190</f>
        <v>41152</v>
      </c>
      <c r="B190" s="89">
        <f>'MBX Fact Sheet Backup'!B190</f>
        <v>55413.09</v>
      </c>
      <c r="C190" s="89">
        <f>'MBX Fact Sheet Backup'!E190</f>
        <v>25162.747715371203</v>
      </c>
    </row>
    <row r="191" spans="1:3" x14ac:dyDescent="0.25">
      <c r="A191" s="88">
        <f>'MBX Fact Sheet Backup'!A191</f>
        <v>41182</v>
      </c>
      <c r="B191" s="89">
        <f>'MBX Fact Sheet Backup'!B191</f>
        <v>55394.77</v>
      </c>
      <c r="C191" s="89">
        <f>'MBX Fact Sheet Backup'!E191</f>
        <v>25813.01981722971</v>
      </c>
    </row>
    <row r="192" spans="1:3" x14ac:dyDescent="0.25">
      <c r="A192" s="88">
        <f>'MBX Fact Sheet Backup'!A192</f>
        <v>41213</v>
      </c>
      <c r="B192" s="89">
        <f>'MBX Fact Sheet Backup'!B192</f>
        <v>54820.85</v>
      </c>
      <c r="C192" s="89">
        <f>'MBX Fact Sheet Backup'!E192</f>
        <v>25336.379505082674</v>
      </c>
    </row>
    <row r="193" spans="1:3" x14ac:dyDescent="0.25">
      <c r="A193" s="88">
        <f>'MBX Fact Sheet Backup'!A193</f>
        <v>41243</v>
      </c>
      <c r="B193" s="89">
        <f>'MBX Fact Sheet Backup'!B193</f>
        <v>56531.97</v>
      </c>
      <c r="C193" s="89">
        <f>'MBX Fact Sheet Backup'!E193</f>
        <v>25483.314508676471</v>
      </c>
    </row>
    <row r="194" spans="1:3" x14ac:dyDescent="0.25">
      <c r="A194" s="88">
        <f>'MBX Fact Sheet Backup'!A194</f>
        <v>41274</v>
      </c>
      <c r="B194" s="89">
        <f>'MBX Fact Sheet Backup'!B194</f>
        <v>57857.63</v>
      </c>
      <c r="C194" s="89">
        <f>'MBX Fact Sheet Backup'!E194</f>
        <v>25715.576547900208</v>
      </c>
    </row>
    <row r="195" spans="1:3" x14ac:dyDescent="0.25">
      <c r="A195" s="88">
        <f>'MBX Fact Sheet Backup'!A195</f>
        <v>41305</v>
      </c>
      <c r="B195" s="89">
        <f>'MBX Fact Sheet Backup'!B195</f>
        <v>59383.839999999997</v>
      </c>
      <c r="C195" s="89">
        <f>'MBX Fact Sheet Backup'!E195</f>
        <v>27047.540815278786</v>
      </c>
    </row>
    <row r="196" spans="1:3" x14ac:dyDescent="0.25">
      <c r="A196" s="88">
        <f>'MBX Fact Sheet Backup'!A196</f>
        <v>41333</v>
      </c>
      <c r="B196" s="89">
        <f>'MBX Fact Sheet Backup'!B196</f>
        <v>58634.77</v>
      </c>
      <c r="C196" s="89">
        <f>'MBX Fact Sheet Backup'!E196</f>
        <v>27414.724304343377</v>
      </c>
    </row>
    <row r="197" spans="1:3" x14ac:dyDescent="0.25">
      <c r="A197" s="88">
        <f>'MBX Fact Sheet Backup'!A197</f>
        <v>41364</v>
      </c>
      <c r="B197" s="89">
        <f>'MBX Fact Sheet Backup'!B197</f>
        <v>59942.11</v>
      </c>
      <c r="C197" s="89">
        <f>'MBX Fact Sheet Backup'!E197</f>
        <v>28442.858609713538</v>
      </c>
    </row>
    <row r="198" spans="1:3" x14ac:dyDescent="0.25">
      <c r="A198" s="88">
        <f>'MBX Fact Sheet Backup'!A198</f>
        <v>41394</v>
      </c>
      <c r="B198" s="89">
        <f>'MBX Fact Sheet Backup'!B198</f>
        <v>62293.9</v>
      </c>
      <c r="C198" s="89">
        <f>'MBX Fact Sheet Backup'!E198</f>
        <v>28990.86148475204</v>
      </c>
    </row>
    <row r="199" spans="1:3" x14ac:dyDescent="0.25">
      <c r="A199" s="88">
        <f>'MBX Fact Sheet Backup'!A199</f>
        <v>41425</v>
      </c>
      <c r="B199" s="89">
        <f>'MBX Fact Sheet Backup'!B199</f>
        <v>58917.440000000002</v>
      </c>
      <c r="C199" s="89">
        <f>'MBX Fact Sheet Backup'!E199</f>
        <v>29668.959852140892</v>
      </c>
    </row>
    <row r="200" spans="1:3" x14ac:dyDescent="0.25">
      <c r="A200" s="88">
        <f>'MBX Fact Sheet Backup'!A200</f>
        <v>41455</v>
      </c>
      <c r="B200" s="89">
        <f>'MBX Fact Sheet Backup'!B200</f>
        <v>56527.839999999997</v>
      </c>
      <c r="C200" s="89">
        <f>'MBX Fact Sheet Backup'!E200</f>
        <v>29270.56165930795</v>
      </c>
    </row>
    <row r="201" spans="1:3" x14ac:dyDescent="0.25">
      <c r="A201" s="88">
        <f>'MBX Fact Sheet Backup'!A201</f>
        <v>41486</v>
      </c>
      <c r="B201" s="89">
        <f>'MBX Fact Sheet Backup'!B201</f>
        <v>57510.86</v>
      </c>
      <c r="C201" s="89">
        <f>'MBX Fact Sheet Backup'!E201</f>
        <v>30760.036964780793</v>
      </c>
    </row>
    <row r="202" spans="1:3" x14ac:dyDescent="0.25">
      <c r="A202" s="88">
        <f>'MBX Fact Sheet Backup'!A202</f>
        <v>41517</v>
      </c>
      <c r="B202" s="89">
        <f>'MBX Fact Sheet Backup'!B202</f>
        <v>55237.34</v>
      </c>
      <c r="C202" s="89">
        <f>'MBX Fact Sheet Backup'!E202</f>
        <v>29869.185748023428</v>
      </c>
    </row>
    <row r="203" spans="1:3" x14ac:dyDescent="0.25">
      <c r="A203" s="88">
        <f>'MBX Fact Sheet Backup'!A203</f>
        <v>41547</v>
      </c>
      <c r="B203" s="89">
        <f>'MBX Fact Sheet Backup'!B203</f>
        <v>57038.84</v>
      </c>
      <c r="C203" s="89">
        <f>'MBX Fact Sheet Backup'!E203</f>
        <v>30805.832220967259</v>
      </c>
    </row>
    <row r="204" spans="1:3" x14ac:dyDescent="0.25">
      <c r="A204" s="88">
        <f>'MBX Fact Sheet Backup'!A204</f>
        <v>41578</v>
      </c>
      <c r="B204" s="89">
        <f>'MBX Fact Sheet Backup'!B204</f>
        <v>58559.15</v>
      </c>
      <c r="C204" s="89">
        <f>'MBX Fact Sheet Backup'!E204</f>
        <v>32221.891364616509</v>
      </c>
    </row>
    <row r="205" spans="1:3" x14ac:dyDescent="0.25">
      <c r="A205" s="88">
        <f>'MBX Fact Sheet Backup'!A205</f>
        <v>41608</v>
      </c>
      <c r="B205" s="89">
        <f>'MBX Fact Sheet Backup'!B205</f>
        <v>59899.28</v>
      </c>
      <c r="C205" s="89">
        <f>'MBX Fact Sheet Backup'!E205</f>
        <v>33203.819694013771</v>
      </c>
    </row>
    <row r="206" spans="1:3" x14ac:dyDescent="0.25">
      <c r="A206" s="88">
        <f>'MBX Fact Sheet Backup'!A206</f>
        <v>41639</v>
      </c>
      <c r="B206" s="89">
        <f>'MBX Fact Sheet Backup'!B206</f>
        <v>59058.04</v>
      </c>
      <c r="C206" s="89">
        <f>'MBX Fact Sheet Backup'!E206</f>
        <v>34044.460416880604</v>
      </c>
    </row>
    <row r="207" spans="1:3" x14ac:dyDescent="0.25">
      <c r="A207" s="88">
        <f>'MBX Fact Sheet Backup'!A207</f>
        <v>41670</v>
      </c>
      <c r="B207" s="89">
        <f>'MBX Fact Sheet Backup'!B207</f>
        <v>55941.81</v>
      </c>
      <c r="C207" s="89">
        <f>'MBX Fact Sheet Backup'!E207</f>
        <v>32867.337508984514</v>
      </c>
    </row>
    <row r="208" spans="1:3" x14ac:dyDescent="0.25">
      <c r="A208" s="88">
        <f>'MBX Fact Sheet Backup'!A208</f>
        <v>41698</v>
      </c>
      <c r="B208" s="89">
        <f>'MBX Fact Sheet Backup'!B208</f>
        <v>60088.91</v>
      </c>
      <c r="C208" s="89">
        <f>'MBX Fact Sheet Backup'!E208</f>
        <v>34370.879967142442</v>
      </c>
    </row>
    <row r="209" spans="1:3" x14ac:dyDescent="0.25">
      <c r="A209" s="88">
        <f>'MBX Fact Sheet Backup'!A209</f>
        <v>41729</v>
      </c>
      <c r="B209" s="89">
        <f>'MBX Fact Sheet Backup'!B209</f>
        <v>60761.78</v>
      </c>
      <c r="C209" s="89">
        <f>'MBX Fact Sheet Backup'!E209</f>
        <v>34659.718656946323</v>
      </c>
    </row>
    <row r="210" spans="1:3" x14ac:dyDescent="0.25">
      <c r="A210" s="88">
        <f>'MBX Fact Sheet Backup'!A210</f>
        <v>41759</v>
      </c>
      <c r="B210" s="89">
        <f>'MBX Fact Sheet Backup'!B210</f>
        <v>61740.66</v>
      </c>
      <c r="C210" s="89">
        <f>'MBX Fact Sheet Backup'!E210</f>
        <v>34915.905123729353</v>
      </c>
    </row>
    <row r="211" spans="1:3" x14ac:dyDescent="0.25">
      <c r="A211" s="88">
        <f>'MBX Fact Sheet Backup'!A211</f>
        <v>41790</v>
      </c>
      <c r="B211" s="89">
        <f>'MBX Fact Sheet Backup'!B211</f>
        <v>63508.79</v>
      </c>
      <c r="C211" s="89">
        <f>'MBX Fact Sheet Backup'!E211</f>
        <v>35735.599137488469</v>
      </c>
    </row>
    <row r="212" spans="1:3" x14ac:dyDescent="0.25">
      <c r="A212" s="88">
        <f>'MBX Fact Sheet Backup'!A212</f>
        <v>41820</v>
      </c>
      <c r="B212" s="89">
        <f>'MBX Fact Sheet Backup'!B212</f>
        <v>64562.1</v>
      </c>
      <c r="C212" s="89">
        <f>'MBX Fact Sheet Backup'!E212</f>
        <v>36473.765273642079</v>
      </c>
    </row>
    <row r="213" spans="1:3" x14ac:dyDescent="0.25">
      <c r="A213" s="88">
        <f>'MBX Fact Sheet Backup'!A213</f>
        <v>41851</v>
      </c>
      <c r="B213" s="89">
        <f>'MBX Fact Sheet Backup'!B213</f>
        <v>63500.52</v>
      </c>
      <c r="C213" s="89">
        <f>'MBX Fact Sheet Backup'!E213</f>
        <v>35970.736215217192</v>
      </c>
    </row>
    <row r="214" spans="1:3" x14ac:dyDescent="0.25">
      <c r="A214" s="88">
        <f>'MBX Fact Sheet Backup'!A214</f>
        <v>41882</v>
      </c>
      <c r="B214" s="89">
        <f>'MBX Fact Sheet Backup'!B214</f>
        <v>66497.710000000006</v>
      </c>
      <c r="C214" s="89">
        <f>'MBX Fact Sheet Backup'!E214</f>
        <v>37409.795666906284</v>
      </c>
    </row>
    <row r="215" spans="1:3" x14ac:dyDescent="0.25">
      <c r="A215" s="88">
        <f>'MBX Fact Sheet Backup'!A215</f>
        <v>41912</v>
      </c>
      <c r="B215" s="89">
        <f>'MBX Fact Sheet Backup'!B215</f>
        <v>66695.320000000007</v>
      </c>
      <c r="C215" s="89">
        <f>'MBX Fact Sheet Backup'!E215</f>
        <v>36885.203819694041</v>
      </c>
    </row>
    <row r="216" spans="1:3" x14ac:dyDescent="0.25">
      <c r="A216" s="88">
        <f>'MBX Fact Sheet Backup'!A216</f>
        <v>41943</v>
      </c>
      <c r="B216" s="89">
        <f>'MBX Fact Sheet Backup'!B216</f>
        <v>68814.36</v>
      </c>
      <c r="C216" s="89">
        <f>'MBX Fact Sheet Backup'!E216</f>
        <v>37786.117671218832</v>
      </c>
    </row>
    <row r="217" spans="1:3" x14ac:dyDescent="0.25">
      <c r="A217" s="88">
        <f>'MBX Fact Sheet Backup'!A217</f>
        <v>41973</v>
      </c>
      <c r="B217" s="89">
        <f>'MBX Fact Sheet Backup'!B217</f>
        <v>72060.55</v>
      </c>
      <c r="C217" s="89">
        <f>'MBX Fact Sheet Backup'!E217</f>
        <v>38802.341102782651</v>
      </c>
    </row>
    <row r="218" spans="1:3" x14ac:dyDescent="0.25">
      <c r="A218" s="88">
        <f>'MBX Fact Sheet Backup'!A218</f>
        <v>42004</v>
      </c>
      <c r="B218" s="89">
        <f>'MBX Fact Sheet Backup'!B218</f>
        <v>72047.850000000006</v>
      </c>
      <c r="C218" s="89">
        <f>'MBX Fact Sheet Backup'!E218</f>
        <v>38704.589793613333</v>
      </c>
    </row>
    <row r="219" spans="1:3" x14ac:dyDescent="0.25">
      <c r="A219" s="88">
        <f>'MBX Fact Sheet Backup'!A219</f>
        <v>42035</v>
      </c>
      <c r="B219" s="89">
        <f>'MBX Fact Sheet Backup'!B219</f>
        <v>72042.83</v>
      </c>
      <c r="C219" s="89">
        <f>'MBX Fact Sheet Backup'!E219</f>
        <v>37542.663517814995</v>
      </c>
    </row>
    <row r="220" spans="1:3" x14ac:dyDescent="0.25">
      <c r="A220" s="88">
        <f>'MBX Fact Sheet Backup'!A220</f>
        <v>42063</v>
      </c>
      <c r="B220" s="89">
        <f>'MBX Fact Sheet Backup'!B220</f>
        <v>74198.2</v>
      </c>
      <c r="C220" s="89">
        <f>'MBX Fact Sheet Backup'!E220</f>
        <v>39700.37991580247</v>
      </c>
    </row>
    <row r="221" spans="1:3" x14ac:dyDescent="0.25">
      <c r="A221" s="88">
        <f>'MBX Fact Sheet Backup'!A221</f>
        <v>42094</v>
      </c>
      <c r="B221" s="89">
        <f>'MBX Fact Sheet Backup'!B221</f>
        <v>77103.53</v>
      </c>
      <c r="C221" s="89">
        <f>'MBX Fact Sheet Backup'!E221</f>
        <v>39072.492042304162</v>
      </c>
    </row>
    <row r="222" spans="1:3" x14ac:dyDescent="0.25">
      <c r="A222" s="88">
        <f>'MBX Fact Sheet Backup'!A222</f>
        <v>42124</v>
      </c>
      <c r="B222" s="89">
        <f>'MBX Fact Sheet Backup'!B222</f>
        <v>73852.02</v>
      </c>
      <c r="C222" s="89">
        <f>'MBX Fact Sheet Backup'!E222</f>
        <v>39447.376527364235</v>
      </c>
    </row>
    <row r="223" spans="1:3" x14ac:dyDescent="0.25">
      <c r="A223" s="88">
        <f>'MBX Fact Sheet Backup'!A223</f>
        <v>42155</v>
      </c>
      <c r="B223" s="89">
        <f>'MBX Fact Sheet Backup'!B223</f>
        <v>73020.820000000007</v>
      </c>
      <c r="C223" s="89">
        <f>'MBX Fact Sheet Backup'!E223</f>
        <v>39954.615463599985</v>
      </c>
    </row>
    <row r="224" spans="1:3" x14ac:dyDescent="0.25">
      <c r="A224" s="88">
        <f>'MBX Fact Sheet Backup'!A224</f>
        <v>42185</v>
      </c>
      <c r="B224" s="89">
        <f>'MBX Fact Sheet Backup'!B224</f>
        <v>70603.16</v>
      </c>
      <c r="C224" s="89">
        <f>'MBX Fact Sheet Backup'!E224</f>
        <v>39181.127425813764</v>
      </c>
    </row>
    <row r="225" spans="1:3" x14ac:dyDescent="0.25">
      <c r="A225" s="88">
        <f>'MBX Fact Sheet Backup'!A225</f>
        <v>42216</v>
      </c>
      <c r="B225" s="89">
        <f>'MBX Fact Sheet Backup'!B225</f>
        <v>74461.97</v>
      </c>
      <c r="C225" s="89">
        <f>'MBX Fact Sheet Backup'!E225</f>
        <v>40002.053598932158</v>
      </c>
    </row>
    <row r="226" spans="1:3" x14ac:dyDescent="0.25">
      <c r="A226" s="88">
        <f>'MBX Fact Sheet Backup'!A226</f>
        <v>42247</v>
      </c>
      <c r="B226" s="89">
        <f>'MBX Fact Sheet Backup'!B226</f>
        <v>69752.179999999993</v>
      </c>
      <c r="C226" s="89">
        <f>'MBX Fact Sheet Backup'!E226</f>
        <v>37588.561453948067</v>
      </c>
    </row>
    <row r="227" spans="1:3" x14ac:dyDescent="0.25">
      <c r="A227" s="88">
        <f>'MBX Fact Sheet Backup'!A227</f>
        <v>42277</v>
      </c>
      <c r="B227" s="89">
        <f>'MBX Fact Sheet Backup'!B227</f>
        <v>70847.44</v>
      </c>
      <c r="C227" s="89">
        <f>'MBX Fact Sheet Backup'!E227</f>
        <v>36658.486497587044</v>
      </c>
    </row>
    <row r="228" spans="1:3" x14ac:dyDescent="0.25">
      <c r="A228" s="88">
        <f>'MBX Fact Sheet Backup'!A228</f>
        <v>42308</v>
      </c>
      <c r="B228" s="89">
        <f>'MBX Fact Sheet Backup'!B228</f>
        <v>72146.8</v>
      </c>
      <c r="C228" s="89">
        <f>'MBX Fact Sheet Backup'!E228</f>
        <v>39750.795769586221</v>
      </c>
    </row>
    <row r="229" spans="1:3" x14ac:dyDescent="0.25">
      <c r="A229" s="88">
        <f>'MBX Fact Sheet Backup'!A229</f>
        <v>42338</v>
      </c>
      <c r="B229" s="89">
        <f>'MBX Fact Sheet Backup'!B229</f>
        <v>74238.960000000006</v>
      </c>
      <c r="C229" s="89">
        <f>'MBX Fact Sheet Backup'!E229</f>
        <v>39868.980388130221</v>
      </c>
    </row>
    <row r="230" spans="1:3" x14ac:dyDescent="0.25">
      <c r="A230" s="88">
        <f>'MBX Fact Sheet Backup'!A230</f>
        <v>42369</v>
      </c>
      <c r="B230" s="89">
        <f>'MBX Fact Sheet Backup'!B230</f>
        <v>73312.66</v>
      </c>
      <c r="C230" s="89">
        <f>'MBX Fact Sheet Backup'!E230</f>
        <v>39240.168395112458</v>
      </c>
    </row>
    <row r="231" spans="1:3" x14ac:dyDescent="0.25">
      <c r="A231" s="88">
        <f>'MBX Fact Sheet Backup'!A231</f>
        <v>42400</v>
      </c>
      <c r="B231" s="89">
        <f>'MBX Fact Sheet Backup'!B231</f>
        <v>73903.41</v>
      </c>
      <c r="C231" s="89">
        <f>'MBX Fact Sheet Backup'!E231</f>
        <v>37292.94588766816</v>
      </c>
    </row>
    <row r="232" spans="1:3" x14ac:dyDescent="0.25">
      <c r="A232" s="88">
        <f>'MBX Fact Sheet Backup'!A232</f>
        <v>42429</v>
      </c>
      <c r="B232" s="89">
        <f>'MBX Fact Sheet Backup'!B232</f>
        <v>75971.05</v>
      </c>
      <c r="C232" s="89">
        <f>'MBX Fact Sheet Backup'!E232</f>
        <v>37242.632713831008</v>
      </c>
    </row>
    <row r="233" spans="1:3" x14ac:dyDescent="0.25">
      <c r="A233" s="88">
        <f>'MBX Fact Sheet Backup'!A233</f>
        <v>42460</v>
      </c>
      <c r="B233" s="89">
        <f>'MBX Fact Sheet Backup'!B233</f>
        <v>79308.820000000007</v>
      </c>
      <c r="C233" s="89">
        <f>'MBX Fact Sheet Backup'!E233</f>
        <v>39769.072800082169</v>
      </c>
    </row>
    <row r="234" spans="1:3" x14ac:dyDescent="0.25">
      <c r="A234" s="88">
        <f>'MBX Fact Sheet Backup'!A234</f>
        <v>42490</v>
      </c>
      <c r="B234" s="89">
        <f>'MBX Fact Sheet Backup'!B234</f>
        <v>77920.539999999994</v>
      </c>
      <c r="C234" s="89">
        <f>'MBX Fact Sheet Backup'!E234</f>
        <v>39923.298079885026</v>
      </c>
    </row>
    <row r="235" spans="1:3" x14ac:dyDescent="0.25">
      <c r="A235" s="88">
        <f>'MBX Fact Sheet Backup'!A235</f>
        <v>42521</v>
      </c>
      <c r="B235" s="89">
        <f>'MBX Fact Sheet Backup'!B235</f>
        <v>79220.2</v>
      </c>
      <c r="C235" s="89">
        <f>'MBX Fact Sheet Backup'!E235</f>
        <v>40640.209467091103</v>
      </c>
    </row>
    <row r="236" spans="1:3" x14ac:dyDescent="0.25">
      <c r="A236" s="88">
        <f>'MBX Fact Sheet Backup'!A236</f>
        <v>42551</v>
      </c>
      <c r="B236" s="89">
        <f>'MBX Fact Sheet Backup'!B236</f>
        <v>84241.62</v>
      </c>
      <c r="C236" s="89">
        <f>'MBX Fact Sheet Backup'!E236</f>
        <v>40745.559092309304</v>
      </c>
    </row>
    <row r="237" spans="1:3" x14ac:dyDescent="0.25">
      <c r="A237" s="88">
        <f>'MBX Fact Sheet Backup'!A237</f>
        <v>42582</v>
      </c>
      <c r="B237" s="89">
        <f>'MBX Fact Sheet Backup'!B237</f>
        <v>87254.47</v>
      </c>
      <c r="C237" s="89">
        <f>'MBX Fact Sheet Backup'!E237</f>
        <v>42247.766711161341</v>
      </c>
    </row>
    <row r="238" spans="1:3" x14ac:dyDescent="0.25">
      <c r="A238" s="88">
        <f>'MBX Fact Sheet Backup'!A238</f>
        <v>42613</v>
      </c>
      <c r="B238" s="89">
        <f>'MBX Fact Sheet Backup'!B238</f>
        <v>86250.18</v>
      </c>
      <c r="C238" s="89">
        <f>'MBX Fact Sheet Backup'!E238</f>
        <v>42307.115720299851</v>
      </c>
    </row>
    <row r="239" spans="1:3" x14ac:dyDescent="0.25">
      <c r="A239" s="88">
        <f>'MBX Fact Sheet Backup'!A239</f>
        <v>42643</v>
      </c>
      <c r="B239" s="89">
        <f>'MBX Fact Sheet Backup'!B239</f>
        <v>87224.93</v>
      </c>
      <c r="C239" s="89">
        <f>'MBX Fact Sheet Backup'!E239</f>
        <v>42315.02207618855</v>
      </c>
    </row>
    <row r="240" spans="1:3" x14ac:dyDescent="0.25">
      <c r="A240" s="88">
        <f>'MBX Fact Sheet Backup'!A240</f>
        <v>42674</v>
      </c>
      <c r="B240" s="89">
        <f>'MBX Fact Sheet Backup'!B240</f>
        <v>83532.710000000006</v>
      </c>
      <c r="C240" s="89">
        <f>'MBX Fact Sheet Backup'!E240</f>
        <v>41543.176917548029</v>
      </c>
    </row>
    <row r="241" spans="1:3" x14ac:dyDescent="0.25">
      <c r="A241" s="88">
        <f>'MBX Fact Sheet Backup'!A241</f>
        <v>42704</v>
      </c>
      <c r="B241" s="89">
        <f>'MBX Fact Sheet Backup'!B241</f>
        <v>84714.22</v>
      </c>
      <c r="C241" s="89">
        <f>'MBX Fact Sheet Backup'!E241</f>
        <v>43081.733237498745</v>
      </c>
    </row>
    <row r="242" spans="1:3" x14ac:dyDescent="0.25">
      <c r="A242" s="88">
        <f>'MBX Fact Sheet Backup'!A242</f>
        <v>42735</v>
      </c>
      <c r="B242" s="89">
        <f>'MBX Fact Sheet Backup'!B242</f>
        <v>86504.07</v>
      </c>
      <c r="C242" s="89">
        <f>'MBX Fact Sheet Backup'!E242</f>
        <v>43933.258034705854</v>
      </c>
    </row>
    <row r="243" spans="1:3" x14ac:dyDescent="0.25">
      <c r="A243" s="88">
        <f>'MBX Fact Sheet Backup'!A243</f>
        <v>42766</v>
      </c>
      <c r="B243" s="89">
        <f>'MBX Fact Sheet Backup'!B243</f>
        <v>87226.45</v>
      </c>
      <c r="C243" s="89">
        <f>'MBX Fact Sheet Backup'!E243</f>
        <v>44766.505801417021</v>
      </c>
    </row>
    <row r="244" spans="1:3" x14ac:dyDescent="0.25">
      <c r="A244" s="88">
        <f>'MBX Fact Sheet Backup'!A244</f>
        <v>42794</v>
      </c>
      <c r="B244" s="89">
        <f>'MBX Fact Sheet Backup'!B244</f>
        <v>90928.6</v>
      </c>
      <c r="C244" s="89">
        <f>'MBX Fact Sheet Backup'!E244</f>
        <v>46544.101037067499</v>
      </c>
    </row>
    <row r="245" spans="1:3" x14ac:dyDescent="0.25">
      <c r="A245" s="88">
        <f>'MBX Fact Sheet Backup'!A245</f>
        <v>42825</v>
      </c>
      <c r="B245" s="89">
        <f>'MBX Fact Sheet Backup'!B245</f>
        <v>91620.88</v>
      </c>
      <c r="C245" s="89">
        <f>'MBX Fact Sheet Backup'!E245</f>
        <v>46598.316048875691</v>
      </c>
    </row>
    <row r="246" spans="1:3" x14ac:dyDescent="0.25">
      <c r="A246" s="88">
        <f>'MBX Fact Sheet Backup'!A246</f>
        <v>42855</v>
      </c>
      <c r="B246" s="89">
        <f>'MBX Fact Sheet Backup'!B246</f>
        <v>93366.61</v>
      </c>
      <c r="C246" s="89">
        <f>'MBX Fact Sheet Backup'!E246</f>
        <v>47076.90728000825</v>
      </c>
    </row>
    <row r="247" spans="1:3" x14ac:dyDescent="0.25">
      <c r="A247" s="88">
        <f>'MBX Fact Sheet Backup'!A247</f>
        <v>42886</v>
      </c>
      <c r="B247" s="89">
        <f>'MBX Fact Sheet Backup'!B247</f>
        <v>92794.73</v>
      </c>
      <c r="C247" s="89">
        <f>'MBX Fact Sheet Backup'!E247</f>
        <v>47739.398295512925</v>
      </c>
    </row>
    <row r="248" spans="1:3" x14ac:dyDescent="0.25">
      <c r="A248" s="88">
        <f>'MBX Fact Sheet Backup'!A248</f>
        <v>42916</v>
      </c>
      <c r="B248" s="89">
        <f>'MBX Fact Sheet Backup'!B248</f>
        <v>89995.54</v>
      </c>
      <c r="C248" s="89">
        <f>'MBX Fact Sheet Backup'!E248</f>
        <v>48037.375500564776</v>
      </c>
    </row>
    <row r="249" spans="1:3" x14ac:dyDescent="0.25">
      <c r="A249" s="88">
        <f>'MBX Fact Sheet Backup'!A249</f>
        <v>42947</v>
      </c>
      <c r="B249" s="89">
        <f>'MBX Fact Sheet Backup'!B249</f>
        <v>91199.49</v>
      </c>
      <c r="C249" s="89">
        <f>'MBX Fact Sheet Backup'!E249</f>
        <v>49025.156586918623</v>
      </c>
    </row>
    <row r="250" spans="1:3" x14ac:dyDescent="0.25">
      <c r="A250" s="88">
        <f>'MBX Fact Sheet Backup'!A250</f>
        <v>42978</v>
      </c>
      <c r="B250" s="89">
        <f>'MBX Fact Sheet Backup'!B250</f>
        <v>94510.37</v>
      </c>
      <c r="C250" s="89">
        <f>'MBX Fact Sheet Backup'!E250</f>
        <v>49175.274668857222</v>
      </c>
    </row>
    <row r="251" spans="1:3" x14ac:dyDescent="0.25">
      <c r="A251" s="88">
        <f>'MBX Fact Sheet Backup'!A251</f>
        <v>43008</v>
      </c>
      <c r="B251" s="89">
        <f>'MBX Fact Sheet Backup'!B251</f>
        <v>94630.76</v>
      </c>
      <c r="C251" s="89">
        <f>'MBX Fact Sheet Backup'!E251</f>
        <v>50189.649861382124</v>
      </c>
    </row>
    <row r="252" spans="1:3" x14ac:dyDescent="0.25">
      <c r="A252" s="88">
        <f>'MBX Fact Sheet Backup'!A252</f>
        <v>43039</v>
      </c>
      <c r="B252" s="89">
        <f>'MBX Fact Sheet Backup'!B252</f>
        <v>97881.44</v>
      </c>
      <c r="C252" s="89">
        <f>'MBX Fact Sheet Backup'!E252</f>
        <v>51360.817332375031</v>
      </c>
    </row>
    <row r="253" spans="1:3" x14ac:dyDescent="0.25">
      <c r="A253" s="88">
        <f>'MBX Fact Sheet Backup'!A253</f>
        <v>43069</v>
      </c>
      <c r="B253" s="89">
        <f>'MBX Fact Sheet Backup'!B253</f>
        <v>98242.62</v>
      </c>
      <c r="C253" s="89">
        <f>'MBX Fact Sheet Backup'!E253</f>
        <v>52936.030393264235</v>
      </c>
    </row>
    <row r="254" spans="1:3" x14ac:dyDescent="0.25">
      <c r="A254" s="88">
        <f>'MBX Fact Sheet Backup'!A254</f>
        <v>43100</v>
      </c>
      <c r="B254" s="89">
        <f>'MBX Fact Sheet Backup'!B254</f>
        <v>98586.61</v>
      </c>
      <c r="C254" s="89">
        <f>'MBX Fact Sheet Backup'!E254</f>
        <v>53524.591847212294</v>
      </c>
    </row>
    <row r="255" spans="1:3" x14ac:dyDescent="0.25">
      <c r="A255" s="88">
        <f>'MBX Fact Sheet Backup'!A255</f>
        <v>43131</v>
      </c>
      <c r="B255" s="89">
        <f>'MBX Fact Sheet Backup'!B255</f>
        <v>98462.25</v>
      </c>
      <c r="C255" s="89">
        <f>'MBX Fact Sheet Backup'!E255</f>
        <v>56589.074853681137</v>
      </c>
    </row>
    <row r="256" spans="1:3" x14ac:dyDescent="0.25">
      <c r="A256" s="88">
        <f>'MBX Fact Sheet Backup'!A256</f>
        <v>43159</v>
      </c>
      <c r="B256" s="89">
        <f>'MBX Fact Sheet Backup'!B256</f>
        <v>92430.78</v>
      </c>
      <c r="C256" s="89">
        <f>'MBX Fact Sheet Backup'!E256</f>
        <v>54503.439778211374</v>
      </c>
    </row>
    <row r="257" spans="1:3" x14ac:dyDescent="0.25">
      <c r="A257" s="88">
        <f>'MBX Fact Sheet Backup'!A257</f>
        <v>43190</v>
      </c>
      <c r="B257" s="89">
        <f>'MBX Fact Sheet Backup'!B257</f>
        <v>94544.9</v>
      </c>
      <c r="C257" s="89">
        <f>'MBX Fact Sheet Backup'!E257</f>
        <v>53118.287298490657</v>
      </c>
    </row>
    <row r="258" spans="1:3" x14ac:dyDescent="0.25">
      <c r="A258" s="88">
        <f>'MBX Fact Sheet Backup'!A258</f>
        <v>43220</v>
      </c>
      <c r="B258" s="89">
        <f>'MBX Fact Sheet Backup'!B258</f>
        <v>95104.52</v>
      </c>
      <c r="C258" s="89">
        <f>'MBX Fact Sheet Backup'!E258</f>
        <v>53322.106992504421</v>
      </c>
    </row>
    <row r="259" spans="1:3" x14ac:dyDescent="0.25">
      <c r="A259" s="88">
        <f>'MBX Fact Sheet Backup'!A259</f>
        <v>43251</v>
      </c>
      <c r="B259" s="89">
        <f>'MBX Fact Sheet Backup'!B259</f>
        <v>96659.03</v>
      </c>
      <c r="C259" s="89">
        <f>'MBX Fact Sheet Backup'!E259</f>
        <v>54606.222404764419</v>
      </c>
    </row>
    <row r="260" spans="1:3" x14ac:dyDescent="0.25">
      <c r="A260" s="88">
        <f>'MBX Fact Sheet Backup'!A260</f>
        <v>43281</v>
      </c>
      <c r="B260" s="89">
        <f>'MBX Fact Sheet Backup'!B260</f>
        <v>97280.83</v>
      </c>
      <c r="C260" s="89">
        <f>'MBX Fact Sheet Backup'!E260</f>
        <v>54942.293870007255</v>
      </c>
    </row>
    <row r="261" spans="1:3" x14ac:dyDescent="0.25">
      <c r="A261" s="88">
        <f>'MBX Fact Sheet Backup'!A261</f>
        <v>43312</v>
      </c>
      <c r="B261" s="89">
        <f>'MBX Fact Sheet Backup'!B261</f>
        <v>96659.03</v>
      </c>
      <c r="C261" s="89">
        <f>'MBX Fact Sheet Backup'!E261</f>
        <v>56986.959646781048</v>
      </c>
    </row>
    <row r="262" spans="1:3" x14ac:dyDescent="0.25">
      <c r="A262" s="88">
        <f>'MBX Fact Sheet Backup'!A262</f>
        <v>43343</v>
      </c>
      <c r="B262" s="89">
        <f>'MBX Fact Sheet Backup'!B262</f>
        <v>100327.65</v>
      </c>
      <c r="C262" s="89">
        <f>'MBX Fact Sheet Backup'!E262</f>
        <v>58843.823801211693</v>
      </c>
    </row>
    <row r="263" spans="1:3" x14ac:dyDescent="0.25">
      <c r="A263" s="88">
        <f>'MBX Fact Sheet Backup'!A263</f>
        <v>43373</v>
      </c>
      <c r="B263" s="89">
        <f>'MBX Fact Sheet Backup'!B263</f>
        <v>101167.09</v>
      </c>
      <c r="C263" s="89">
        <f>'MBX Fact Sheet Backup'!E263</f>
        <v>59178.765787041862</v>
      </c>
    </row>
    <row r="264" spans="1:3" x14ac:dyDescent="0.25">
      <c r="A264" s="88">
        <f>'MBX Fact Sheet Backup'!A264</f>
        <v>43404</v>
      </c>
      <c r="B264" s="89">
        <f>'MBX Fact Sheet Backup'!B264</f>
        <v>97405.19</v>
      </c>
      <c r="C264" s="89">
        <f>'MBX Fact Sheet Backup'!E264</f>
        <v>55133.894650374845</v>
      </c>
    </row>
    <row r="265" spans="1:3" x14ac:dyDescent="0.25">
      <c r="A265" s="88">
        <f>'MBX Fact Sheet Backup'!A265</f>
        <v>43434</v>
      </c>
      <c r="B265" s="89">
        <f>'MBX Fact Sheet Backup'!B265</f>
        <v>99674.76</v>
      </c>
      <c r="C265" s="89">
        <f>'MBX Fact Sheet Backup'!E265</f>
        <v>56257.418626142382</v>
      </c>
    </row>
    <row r="266" spans="1:3" x14ac:dyDescent="0.25">
      <c r="A266" s="88">
        <f>'MBX Fact Sheet Backup'!A266</f>
        <v>43465</v>
      </c>
      <c r="B266" s="89">
        <f>'MBX Fact Sheet Backup'!B266</f>
        <v>96456.94</v>
      </c>
      <c r="C266" s="89">
        <f>'MBX Fact Sheet Backup'!E266</f>
        <v>51177.944347469005</v>
      </c>
    </row>
    <row r="267" spans="1:3" x14ac:dyDescent="0.25">
      <c r="A267" s="88">
        <f>'MBX Fact Sheet Backup'!A267</f>
        <v>43496</v>
      </c>
      <c r="B267" s="89">
        <f>'MBX Fact Sheet Backup'!B267</f>
        <v>99733.2</v>
      </c>
      <c r="C267" s="89">
        <f>'MBX Fact Sheet Backup'!E267</f>
        <v>55279.084094876336</v>
      </c>
    </row>
    <row r="268" spans="1:3" x14ac:dyDescent="0.25">
      <c r="A268" s="88">
        <f>'MBX Fact Sheet Backup'!A268</f>
        <v>43524</v>
      </c>
      <c r="B268" s="89">
        <f>'MBX Fact Sheet Backup'!B268</f>
        <v>101788.89</v>
      </c>
      <c r="C268" s="89">
        <f>'MBX Fact Sheet Backup'!E268</f>
        <v>57054.009651915047</v>
      </c>
    </row>
    <row r="269" spans="1:3" x14ac:dyDescent="0.25">
      <c r="A269" s="88">
        <f>'MBX Fact Sheet Backup'!A269</f>
        <v>43555</v>
      </c>
      <c r="B269" s="89">
        <f>'MBX Fact Sheet Backup'!B269</f>
        <v>103105.82</v>
      </c>
      <c r="C269" s="89">
        <f>'MBX Fact Sheet Backup'!E269</f>
        <v>58162.645035424655</v>
      </c>
    </row>
    <row r="270" spans="1:3" x14ac:dyDescent="0.25">
      <c r="A270" s="88">
        <f>'MBX Fact Sheet Backup'!A270</f>
        <v>43585</v>
      </c>
      <c r="B270" s="89">
        <f>'MBX Fact Sheet Backup'!B270</f>
        <v>105257.87</v>
      </c>
      <c r="C270" s="89">
        <f>'MBX Fact Sheet Backup'!E270</f>
        <v>60517.609610843079</v>
      </c>
    </row>
    <row r="271" spans="1:3" x14ac:dyDescent="0.25">
      <c r="A271" s="88">
        <f>'MBX Fact Sheet Backup'!A271</f>
        <v>43616</v>
      </c>
      <c r="B271" s="89">
        <f>'MBX Fact Sheet Backup'!B271</f>
        <v>99187.15</v>
      </c>
      <c r="C271" s="89">
        <f>'MBX Fact Sheet Backup'!E271</f>
        <v>56671.834890645929</v>
      </c>
    </row>
    <row r="272" spans="1:3" x14ac:dyDescent="0.25">
      <c r="A272" s="88">
        <f>'MBX Fact Sheet Backup'!A272</f>
        <v>43646</v>
      </c>
      <c r="B272" s="89">
        <f>'MBX Fact Sheet Backup'!B272</f>
        <v>103523.38</v>
      </c>
      <c r="C272" s="89">
        <f>'MBX Fact Sheet Backup'!E272</f>
        <v>60665.879453742753</v>
      </c>
    </row>
    <row r="273" spans="1:3" x14ac:dyDescent="0.25">
      <c r="A273" s="88">
        <f>'MBX Fact Sheet Backup'!A273</f>
        <v>43677</v>
      </c>
      <c r="B273" s="89">
        <f>'MBX Fact Sheet Backup'!B273</f>
        <v>104968.79</v>
      </c>
      <c r="C273" s="89">
        <f>'MBX Fact Sheet Backup'!E273</f>
        <v>61537.837560324529</v>
      </c>
    </row>
    <row r="274" spans="1:3" x14ac:dyDescent="0.25">
      <c r="A274" s="88">
        <f>'MBX Fact Sheet Backup'!A274</f>
        <v>43708</v>
      </c>
      <c r="B274" s="89">
        <f>'MBX Fact Sheet Backup'!B274</f>
        <v>100504.08</v>
      </c>
      <c r="C274" s="89">
        <f>'MBX Fact Sheet Backup'!E274</f>
        <v>60562.994147243102</v>
      </c>
    </row>
    <row r="275" spans="1:3" x14ac:dyDescent="0.25">
      <c r="A275" s="88">
        <f>'MBX Fact Sheet Backup'!A275</f>
        <v>43738</v>
      </c>
      <c r="B275" s="89">
        <f>'MBX Fact Sheet Backup'!B275</f>
        <v>103234.3</v>
      </c>
      <c r="C275" s="89">
        <f>'MBX Fact Sheet Backup'!E275</f>
        <v>61696.170037991651</v>
      </c>
    </row>
    <row r="276" spans="1:3" x14ac:dyDescent="0.25">
      <c r="A276" s="88">
        <f>'MBX Fact Sheet Backup'!A276</f>
        <v>43769</v>
      </c>
      <c r="B276" s="89">
        <f>'MBX Fact Sheet Backup'!B276</f>
        <v>103973</v>
      </c>
      <c r="C276" s="89">
        <f>'MBX Fact Sheet Backup'!E276</f>
        <v>63032.446863127698</v>
      </c>
    </row>
    <row r="277" spans="1:3" x14ac:dyDescent="0.25">
      <c r="A277" s="88">
        <f>'MBX Fact Sheet Backup'!A277</f>
        <v>43799</v>
      </c>
      <c r="B277" s="89">
        <f>'MBX Fact Sheet Backup'!B277</f>
        <v>108117</v>
      </c>
      <c r="C277" s="89">
        <f>'MBX Fact Sheet Backup'!E277</f>
        <v>65320.464113358743</v>
      </c>
    </row>
    <row r="278" spans="1:3" x14ac:dyDescent="0.25">
      <c r="A278" s="88">
        <f>'MBX Fact Sheet Backup'!A278</f>
        <v>43830</v>
      </c>
      <c r="B278" s="89">
        <f>'MBX Fact Sheet Backup'!B278</f>
        <v>109807</v>
      </c>
      <c r="C278" s="89">
        <f>'MBX Fact Sheet Backup'!E278</f>
        <v>67292.021768148756</v>
      </c>
    </row>
    <row r="279" spans="1:3" x14ac:dyDescent="0.25">
      <c r="A279" s="88">
        <f>'MBX Fact Sheet Backup'!A279</f>
        <v>43861</v>
      </c>
      <c r="B279" s="89">
        <f>'MBX Fact Sheet Backup'!B279</f>
        <v>108691</v>
      </c>
      <c r="C279" s="89">
        <f>'MBX Fact Sheet Backup'!E279</f>
        <v>67265.633021870904</v>
      </c>
    </row>
    <row r="280" spans="1:3" x14ac:dyDescent="0.25">
      <c r="A280" s="88">
        <f>'MBX Fact Sheet Backup'!A280</f>
        <v>43890</v>
      </c>
      <c r="B280" s="89">
        <f>'MBX Fact Sheet Backup'!B280</f>
        <v>100102</v>
      </c>
      <c r="C280" s="89">
        <f>'MBX Fact Sheet Backup'!E280</f>
        <v>61728.411541226065</v>
      </c>
    </row>
    <row r="281" spans="1:3" x14ac:dyDescent="0.25">
      <c r="A281" s="88">
        <f>'MBX Fact Sheet Backup'!A281</f>
        <v>43921</v>
      </c>
      <c r="B281" s="89">
        <f>'MBX Fact Sheet Backup'!B281</f>
        <v>83734</v>
      </c>
      <c r="C281" s="89">
        <f>'MBX Fact Sheet Backup'!E281</f>
        <v>54104.117465858973</v>
      </c>
    </row>
    <row r="282" spans="1:3" x14ac:dyDescent="0.25">
      <c r="A282" s="88">
        <f>'MBX Fact Sheet Backup'!A282</f>
        <v>43951</v>
      </c>
      <c r="B282" s="89">
        <f>'MBX Fact Sheet Backup'!B282</f>
        <v>90463</v>
      </c>
      <c r="C282" s="89">
        <f>'MBX Fact Sheet Backup'!E282</f>
        <v>61039.942499229968</v>
      </c>
    </row>
    <row r="283" spans="1:3" x14ac:dyDescent="0.25">
      <c r="A283" s="88">
        <f>'MBX Fact Sheet Backup'!A283</f>
        <v>43982</v>
      </c>
      <c r="B283" s="89">
        <f>'MBX Fact Sheet Backup'!B283</f>
        <v>92391</v>
      </c>
      <c r="C283" s="89">
        <f>'MBX Fact Sheet Backup'!E283</f>
        <v>63947.119827497765</v>
      </c>
    </row>
    <row r="284" spans="1:3" x14ac:dyDescent="0.25">
      <c r="A284" s="88">
        <f>'MBX Fact Sheet Backup'!A284</f>
        <v>44012</v>
      </c>
      <c r="B284" s="89">
        <f>'MBX Fact Sheet Backup'!B284</f>
        <v>93947</v>
      </c>
      <c r="C284" s="89">
        <f>'MBX Fact Sheet Backup'!E284</f>
        <v>65218.913646164976</v>
      </c>
    </row>
    <row r="285" spans="1:3" x14ac:dyDescent="0.25">
      <c r="A285" s="88">
        <f>'MBX Fact Sheet Backup'!A285</f>
        <v>44043</v>
      </c>
      <c r="B285" s="89">
        <f>'MBX Fact Sheet Backup'!B285</f>
        <v>98174</v>
      </c>
      <c r="C285" s="89">
        <f>'MBX Fact Sheet Backup'!E285</f>
        <v>68896.293253927593</v>
      </c>
    </row>
    <row r="286" spans="1:3" x14ac:dyDescent="0.25">
      <c r="A286" s="88">
        <f>'MBX Fact Sheet Backup'!A286</f>
        <v>44074</v>
      </c>
      <c r="B286" s="89">
        <f>'MBX Fact Sheet Backup'!B286</f>
        <v>99087</v>
      </c>
      <c r="C286" s="89">
        <f>'MBX Fact Sheet Backup'!E286</f>
        <v>73848.547078755597</v>
      </c>
    </row>
    <row r="287" spans="1:3" x14ac:dyDescent="0.25">
      <c r="A287" s="88">
        <f>'MBX Fact Sheet Backup'!A287</f>
        <v>44104</v>
      </c>
      <c r="B287" s="89">
        <f>'MBX Fact Sheet Backup'!B287</f>
        <v>99222</v>
      </c>
      <c r="C287" s="89">
        <f>'MBX Fact Sheet Backup'!E287</f>
        <v>71042.509497895138</v>
      </c>
    </row>
    <row r="288" spans="1:3" x14ac:dyDescent="0.25">
      <c r="A288" s="88">
        <f>'MBX Fact Sheet Backup'!A288</f>
        <v>44135</v>
      </c>
      <c r="B288" s="89">
        <f>'MBX Fact Sheet Backup'!B288</f>
        <v>95299</v>
      </c>
      <c r="C288" s="89">
        <f>'MBX Fact Sheet Backup'!E288</f>
        <v>69153.301160283474</v>
      </c>
    </row>
    <row r="289" spans="1:3" x14ac:dyDescent="0.25">
      <c r="A289" s="88">
        <f>'MBX Fact Sheet Backup'!A289</f>
        <v>44165</v>
      </c>
      <c r="B289" s="89">
        <f>'MBX Fact Sheet Backup'!B289</f>
        <v>103686</v>
      </c>
      <c r="C289" s="89">
        <f>'MBX Fact Sheet Backup'!E289</f>
        <v>76723.072184002551</v>
      </c>
    </row>
    <row r="290" spans="1:3" x14ac:dyDescent="0.25">
      <c r="A290" s="88">
        <f>'MBX Fact Sheet Backup'!A290</f>
        <v>44196</v>
      </c>
      <c r="B290" s="89">
        <f>'MBX Fact Sheet Backup'!B290</f>
        <v>109265</v>
      </c>
      <c r="C290" s="89">
        <f>'MBX Fact Sheet Backup'!E290</f>
        <v>79672.964370058631</v>
      </c>
    </row>
    <row r="291" spans="1:3" x14ac:dyDescent="0.25">
      <c r="A291" s="88">
        <f>'MBX Fact Sheet Backup'!A291</f>
        <v>44227</v>
      </c>
      <c r="B291" s="89">
        <f>'MBX Fact Sheet Backup'!B291</f>
        <v>107713</v>
      </c>
      <c r="C291" s="89">
        <f>'MBX Fact Sheet Backup'!E291</f>
        <v>78868.569668343873</v>
      </c>
    </row>
    <row r="292" spans="1:3" x14ac:dyDescent="0.25">
      <c r="A292" s="88">
        <f>'MBX Fact Sheet Backup'!A292</f>
        <v>44255</v>
      </c>
      <c r="B292" s="89">
        <f>'MBX Fact Sheet Backup'!B292</f>
        <v>116536</v>
      </c>
      <c r="C292" s="89">
        <f>'MBX Fact Sheet Backup'!E292</f>
        <v>81043.33093746801</v>
      </c>
    </row>
    <row r="293" spans="1:3" x14ac:dyDescent="0.25">
      <c r="A293" s="88">
        <f>'MBX Fact Sheet Backup'!A293</f>
        <v>44286</v>
      </c>
      <c r="B293" s="89">
        <f>'MBX Fact Sheet Backup'!B293</f>
        <v>117383</v>
      </c>
      <c r="C293" s="89">
        <f>'MBX Fact Sheet Backup'!E293</f>
        <v>84592.668651812404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6482-2249-4428-8421-D3F565ECB5D5}">
  <sheetPr>
    <tabColor rgb="FFFF0000"/>
  </sheetPr>
  <dimension ref="A1:D26"/>
  <sheetViews>
    <sheetView workbookViewId="0"/>
  </sheetViews>
  <sheetFormatPr defaultRowHeight="15" x14ac:dyDescent="0.25"/>
  <cols>
    <col min="2" max="3" width="9.140625" style="89"/>
  </cols>
  <sheetData>
    <row r="1" spans="1:4" x14ac:dyDescent="0.25">
      <c r="A1" t="s">
        <v>72</v>
      </c>
      <c r="B1" s="89" t="s">
        <v>3</v>
      </c>
      <c r="C1" s="89" t="s">
        <v>59</v>
      </c>
      <c r="D1" t="s">
        <v>73</v>
      </c>
    </row>
    <row r="2" spans="1:4" x14ac:dyDescent="0.25">
      <c r="A2">
        <f>'MBX Fact Sheet Backup'!I29</f>
        <v>1997</v>
      </c>
      <c r="B2" s="89">
        <f>'MBX Fact Sheet Backup'!M29*100</f>
        <v>28.388700000000007</v>
      </c>
      <c r="C2" s="89">
        <f>'MBX Fact Sheet Backup'!N29*100</f>
        <v>33.362768251360471</v>
      </c>
      <c r="D2">
        <v>1</v>
      </c>
    </row>
    <row r="3" spans="1:4" x14ac:dyDescent="0.25">
      <c r="A3">
        <f>'MBX Fact Sheet Backup'!I30</f>
        <v>1998</v>
      </c>
      <c r="B3" s="89">
        <f>'MBX Fact Sheet Backup'!M30*100</f>
        <v>21.023345512494476</v>
      </c>
      <c r="C3" s="89">
        <f>'MBX Fact Sheet Backup'!N30*100</f>
        <v>28.579017877766027</v>
      </c>
      <c r="D3">
        <v>2</v>
      </c>
    </row>
    <row r="4" spans="1:4" x14ac:dyDescent="0.25">
      <c r="A4">
        <f>'MBX Fact Sheet Backup'!I31</f>
        <v>1999</v>
      </c>
      <c r="B4" s="89">
        <f>'MBX Fact Sheet Backup'!M31*100</f>
        <v>16.996813624378376</v>
      </c>
      <c r="C4" s="89">
        <f>'MBX Fact Sheet Backup'!N31*100</f>
        <v>21.041191370111552</v>
      </c>
      <c r="D4">
        <v>3</v>
      </c>
    </row>
    <row r="5" spans="1:4" x14ac:dyDescent="0.25">
      <c r="A5">
        <f>'MBX Fact Sheet Backup'!I32</f>
        <v>2000</v>
      </c>
      <c r="B5" s="89">
        <f>'MBX Fact Sheet Backup'!M32*100</f>
        <v>4.7038891028109298</v>
      </c>
      <c r="C5" s="89">
        <f>'MBX Fact Sheet Backup'!N32*100</f>
        <v>-9.1040862768377959</v>
      </c>
      <c r="D5">
        <v>4</v>
      </c>
    </row>
    <row r="6" spans="1:4" x14ac:dyDescent="0.25">
      <c r="A6">
        <f>'MBX Fact Sheet Backup'!I33</f>
        <v>2001</v>
      </c>
      <c r="B6" s="89">
        <f>'MBX Fact Sheet Backup'!M33*100</f>
        <v>3.2867818422916355</v>
      </c>
      <c r="C6" s="89">
        <f>'MBX Fact Sheet Backup'!N33*100</f>
        <v>-11.886010983089932</v>
      </c>
      <c r="D6">
        <v>5</v>
      </c>
    </row>
    <row r="7" spans="1:4" x14ac:dyDescent="0.25">
      <c r="A7">
        <f>'MBX Fact Sheet Backup'!I34</f>
        <v>2002</v>
      </c>
      <c r="B7" s="89">
        <f>'MBX Fact Sheet Backup'!M34*100</f>
        <v>13.840525785450778</v>
      </c>
      <c r="C7" s="89">
        <f>'MBX Fact Sheet Backup'!N34*100</f>
        <v>-22.100334778687795</v>
      </c>
      <c r="D7">
        <v>6</v>
      </c>
    </row>
    <row r="8" spans="1:4" x14ac:dyDescent="0.25">
      <c r="A8">
        <f>'MBX Fact Sheet Backup'!I35</f>
        <v>2003</v>
      </c>
      <c r="B8" s="89">
        <f>'MBX Fact Sheet Backup'!M35*100</f>
        <v>26.671504159379889</v>
      </c>
      <c r="C8" s="89">
        <f>'MBX Fact Sheet Backup'!N35*100</f>
        <v>28.684248085126608</v>
      </c>
      <c r="D8">
        <v>7</v>
      </c>
    </row>
    <row r="9" spans="1:4" x14ac:dyDescent="0.25">
      <c r="A9">
        <f>'MBX Fact Sheet Backup'!I36</f>
        <v>2004</v>
      </c>
      <c r="B9" s="89">
        <f>'MBX Fact Sheet Backup'!M36*100</f>
        <v>7.5672962488209814</v>
      </c>
      <c r="C9" s="89">
        <f>'MBX Fact Sheet Backup'!N36*100</f>
        <v>10.882102850382601</v>
      </c>
      <c r="D9">
        <v>8</v>
      </c>
    </row>
    <row r="10" spans="1:4" x14ac:dyDescent="0.25">
      <c r="A10">
        <f>'MBX Fact Sheet Backup'!I37</f>
        <v>2005</v>
      </c>
      <c r="B10" s="89">
        <f>'MBX Fact Sheet Backup'!M37*100</f>
        <v>11.917620227346136</v>
      </c>
      <c r="C10" s="89">
        <f>'MBX Fact Sheet Backup'!N37*100</f>
        <v>4.9117835014309277</v>
      </c>
      <c r="D10">
        <v>9</v>
      </c>
    </row>
    <row r="11" spans="1:4" x14ac:dyDescent="0.25">
      <c r="A11">
        <f>'MBX Fact Sheet Backup'!I38</f>
        <v>2006</v>
      </c>
      <c r="B11" s="89">
        <f>'MBX Fact Sheet Backup'!M38*100</f>
        <v>10.759348098003892</v>
      </c>
      <c r="C11" s="89">
        <f>'MBX Fact Sheet Backup'!N38*100</f>
        <v>15.794463807112511</v>
      </c>
      <c r="D11">
        <v>10</v>
      </c>
    </row>
    <row r="12" spans="1:4" x14ac:dyDescent="0.25">
      <c r="A12">
        <f>'MBX Fact Sheet Backup'!I39</f>
        <v>2007</v>
      </c>
      <c r="B12" s="89">
        <f>'MBX Fact Sheet Backup'!M39*100</f>
        <v>11.853615436301968</v>
      </c>
      <c r="C12" s="89">
        <f>'MBX Fact Sheet Backup'!N39*100</f>
        <v>5.4937263566210666</v>
      </c>
      <c r="D12">
        <v>11</v>
      </c>
    </row>
    <row r="13" spans="1:4" x14ac:dyDescent="0.25">
      <c r="A13">
        <f>'MBX Fact Sheet Backup'!I40</f>
        <v>2008</v>
      </c>
      <c r="B13" s="89">
        <f>'MBX Fact Sheet Backup'!M40*100</f>
        <v>5.3336259669443784</v>
      </c>
      <c r="C13" s="89">
        <f>'MBX Fact Sheet Backup'!N40*100</f>
        <v>-36.997610819389216</v>
      </c>
      <c r="D13">
        <v>12</v>
      </c>
    </row>
    <row r="14" spans="1:4" x14ac:dyDescent="0.25">
      <c r="A14">
        <f>'MBX Fact Sheet Backup'!I41</f>
        <v>2009</v>
      </c>
      <c r="B14" s="89">
        <f>'MBX Fact Sheet Backup'!M41*100</f>
        <v>7.7230213921273441</v>
      </c>
      <c r="C14" s="89">
        <f>'MBX Fact Sheet Backup'!N41*100</f>
        <v>26.464232129829696</v>
      </c>
      <c r="D14">
        <v>13</v>
      </c>
    </row>
    <row r="15" spans="1:4" x14ac:dyDescent="0.25">
      <c r="A15">
        <f>'MBX Fact Sheet Backup'!I42</f>
        <v>2010</v>
      </c>
      <c r="B15" s="89">
        <f>'MBX Fact Sheet Backup'!M42*100</f>
        <v>20.407815738819505</v>
      </c>
      <c r="C15" s="89">
        <f>'MBX Fact Sheet Backup'!N42*100</f>
        <v>15.06340136054421</v>
      </c>
      <c r="D15">
        <v>14</v>
      </c>
    </row>
    <row r="16" spans="1:4" x14ac:dyDescent="0.25">
      <c r="A16">
        <f>'MBX Fact Sheet Backup'!I43</f>
        <v>2011</v>
      </c>
      <c r="B16" s="89">
        <f>'MBX Fact Sheet Backup'!M43*100</f>
        <v>-7.200263395138407</v>
      </c>
      <c r="C16" s="89">
        <f>'MBX Fact Sheet Backup'!N43*100</f>
        <v>2.1118200436080179</v>
      </c>
      <c r="D16">
        <v>15</v>
      </c>
    </row>
    <row r="17" spans="1:4" x14ac:dyDescent="0.25">
      <c r="A17">
        <f>'MBX Fact Sheet Backup'!I44</f>
        <v>2012</v>
      </c>
      <c r="B17" s="89">
        <f>'MBX Fact Sheet Backup'!M44*100</f>
        <v>7.9247748801418787</v>
      </c>
      <c r="C17" s="89">
        <f>'MBX Fact Sheet Backup'!N44*100</f>
        <v>16.00322380427432</v>
      </c>
      <c r="D17">
        <v>16</v>
      </c>
    </row>
    <row r="18" spans="1:4" x14ac:dyDescent="0.25">
      <c r="A18">
        <f>'MBX Fact Sheet Backup'!I45</f>
        <v>2013</v>
      </c>
      <c r="B18" s="89">
        <f>'MBX Fact Sheet Backup'!M45*100</f>
        <v>2.0747652470382962</v>
      </c>
      <c r="C18" s="89">
        <f>'MBX Fact Sheet Backup'!N45*100</f>
        <v>32.388478062960196</v>
      </c>
      <c r="D18">
        <v>17</v>
      </c>
    </row>
    <row r="19" spans="1:4" x14ac:dyDescent="0.25">
      <c r="A19">
        <f>'MBX Fact Sheet Backup'!I46</f>
        <v>2014</v>
      </c>
      <c r="B19" s="89">
        <f>'MBX Fact Sheet Backup'!M46*100</f>
        <v>21.994990013214128</v>
      </c>
      <c r="C19" s="89">
        <f>'MBX Fact Sheet Backup'!N46*100</f>
        <v>13.688363157085174</v>
      </c>
      <c r="D19">
        <v>18</v>
      </c>
    </row>
    <row r="20" spans="1:4" x14ac:dyDescent="0.25">
      <c r="A20">
        <f>'MBX Fact Sheet Backup'!I47</f>
        <v>2015</v>
      </c>
      <c r="B20" s="89">
        <f>'MBX Fact Sheet Backup'!M47*100</f>
        <v>1.7555138702959181</v>
      </c>
      <c r="C20" s="89">
        <f>'MBX Fact Sheet Backup'!N47*100</f>
        <v>1.3837599218982051</v>
      </c>
      <c r="D20">
        <v>19</v>
      </c>
    </row>
    <row r="21" spans="1:4" x14ac:dyDescent="0.25">
      <c r="A21">
        <f>'MBX Fact Sheet Backup'!I48</f>
        <v>2016</v>
      </c>
      <c r="B21" s="89">
        <f>'MBX Fact Sheet Backup'!M48*100</f>
        <v>17.993358855073602</v>
      </c>
      <c r="C21" s="89">
        <f>'MBX Fact Sheet Backup'!N48*100</f>
        <v>11.959912078710502</v>
      </c>
      <c r="D21">
        <v>20</v>
      </c>
    </row>
    <row r="22" spans="1:4" x14ac:dyDescent="0.25">
      <c r="A22">
        <f>'MBX Fact Sheet Backup'!I49</f>
        <v>2017</v>
      </c>
      <c r="B22" s="89">
        <f>'MBX Fact Sheet Backup'!M49*100</f>
        <v>13.967597131556921</v>
      </c>
      <c r="C22" s="89">
        <f>'MBX Fact Sheet Backup'!N49*100</f>
        <v>21.831601482707239</v>
      </c>
      <c r="D22">
        <v>21</v>
      </c>
    </row>
    <row r="23" spans="1:4" x14ac:dyDescent="0.25">
      <c r="A23">
        <f>'MBX Fact Sheet Backup'!I50</f>
        <v>2018</v>
      </c>
      <c r="B23" s="89">
        <f>'MBX Fact Sheet Backup'!M50*100</f>
        <v>-2.1602020801810693</v>
      </c>
      <c r="C23" s="89">
        <f>'MBX Fact Sheet Backup'!N50*100</f>
        <v>-4.3842417452558466</v>
      </c>
      <c r="D23">
        <v>22</v>
      </c>
    </row>
    <row r="24" spans="1:4" x14ac:dyDescent="0.25">
      <c r="A24">
        <f>'MBX Fact Sheet Backup'!I51</f>
        <v>2019</v>
      </c>
      <c r="B24" s="89">
        <f>'MBX Fact Sheet Backup'!M51*100</f>
        <v>13.84043491323693</v>
      </c>
      <c r="C24" s="89">
        <f>'MBX Fact Sheet Backup'!N51*100</f>
        <v>31.486370986834427</v>
      </c>
      <c r="D24">
        <v>23</v>
      </c>
    </row>
    <row r="25" spans="1:4" x14ac:dyDescent="0.25">
      <c r="A25">
        <f>'MBX Fact Sheet Backup'!I52</f>
        <v>2020</v>
      </c>
      <c r="B25" s="89">
        <f>'MBX Fact Sheet Backup'!M52*100</f>
        <v>-0.49359330461628131</v>
      </c>
      <c r="C25" s="89">
        <f>'MBX Fact Sheet Backup'!N52*100</f>
        <v>18.398826898926863</v>
      </c>
      <c r="D25">
        <v>24</v>
      </c>
    </row>
    <row r="26" spans="1:4" x14ac:dyDescent="0.25">
      <c r="A26" t="str">
        <f>'MBX Fact Sheet Backup'!I53</f>
        <v>2021 YTD</v>
      </c>
      <c r="B26" s="89">
        <f>'MBX Fact Sheet Backup'!M53*100</f>
        <v>7.4296435272045036</v>
      </c>
      <c r="C26" s="89">
        <f>'MBX Fact Sheet Backup'!N53*100</f>
        <v>6.1748728952811689</v>
      </c>
      <c r="D26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414B-6C74-4599-BF11-10771D6A4A63}">
  <sheetPr>
    <tabColor rgb="FFFF0000"/>
  </sheetPr>
  <dimension ref="A1:G9"/>
  <sheetViews>
    <sheetView workbookViewId="0"/>
  </sheetViews>
  <sheetFormatPr defaultRowHeight="15" x14ac:dyDescent="0.25"/>
  <cols>
    <col min="1" max="1" width="22" bestFit="1" customWidth="1"/>
    <col min="2" max="5" width="9.140625" style="89"/>
    <col min="6" max="6" width="15.7109375" style="89" bestFit="1" customWidth="1"/>
  </cols>
  <sheetData>
    <row r="1" spans="1:7" x14ac:dyDescent="0.25">
      <c r="A1" t="str">
        <f>'MBX Fact Sheet Backup'!P5</f>
        <v>Share Class/Benchmark</v>
      </c>
      <c r="B1" s="89" t="str">
        <f>'MBX Fact Sheet Backup'!Q5</f>
        <v>1 Year</v>
      </c>
      <c r="C1" s="89" t="str">
        <f>'MBX Fact Sheet Backup'!R5</f>
        <v>3 Years</v>
      </c>
      <c r="D1" s="89" t="str">
        <f>'MBX Fact Sheet Backup'!S5</f>
        <v>5 Years</v>
      </c>
      <c r="E1" s="89" t="str">
        <f>'MBX Fact Sheet Backup'!T5</f>
        <v>10 Years</v>
      </c>
      <c r="F1" s="89" t="str">
        <f>'MBX Fact Sheet Backup'!U5</f>
        <v>Since Inception*</v>
      </c>
      <c r="G1" t="s">
        <v>73</v>
      </c>
    </row>
    <row r="2" spans="1:7" x14ac:dyDescent="0.25">
      <c r="A2" t="str">
        <f>'MBX Fact Sheet Backup'!P6</f>
        <v>Class I</v>
      </c>
      <c r="B2" s="89">
        <f>'MBX Fact Sheet Backup'!Q6</f>
        <v>40.185587694365495</v>
      </c>
      <c r="C2" s="89">
        <f>'MBX Fact Sheet Backup'!R6</f>
        <v>7.48</v>
      </c>
      <c r="D2" s="89">
        <f>'MBX Fact Sheet Backup'!S6</f>
        <v>8.157525665578035</v>
      </c>
      <c r="E2" s="89">
        <f>'MBX Fact Sheet Backup'!T6</f>
        <v>7.28</v>
      </c>
      <c r="F2" s="89">
        <f>'MBX Fact Sheet Backup'!U6</f>
        <v>10.69</v>
      </c>
      <c r="G2">
        <v>1</v>
      </c>
    </row>
    <row r="3" spans="1:7" x14ac:dyDescent="0.25">
      <c r="A3" t="str">
        <f>'MBX Fact Sheet Backup'!P7</f>
        <v>S&amp;P 500 TR Index</v>
      </c>
      <c r="B3" s="89">
        <f>'MBX Fact Sheet Backup'!Q7</f>
        <v>56.351628330676419</v>
      </c>
      <c r="C3" s="89">
        <f>'MBX Fact Sheet Backup'!R7</f>
        <v>16.78</v>
      </c>
      <c r="D3" s="89">
        <f>'MBX Fact Sheet Backup'!S7</f>
        <v>16.29</v>
      </c>
      <c r="E3" s="89">
        <f>'MBX Fact Sheet Backup'!T7</f>
        <v>13.91</v>
      </c>
      <c r="F3" s="89">
        <f>'MBX Fact Sheet Backup'!U7</f>
        <v>9.2100000000000009</v>
      </c>
      <c r="G3">
        <v>2</v>
      </c>
    </row>
    <row r="4" spans="1:7" x14ac:dyDescent="0.25">
      <c r="A4" t="str">
        <f>'MBX Fact Sheet Backup'!P8</f>
        <v>ML 3 Month T-Bill Index</v>
      </c>
      <c r="B4" s="89">
        <f>'MBX Fact Sheet Backup'!Q8</f>
        <v>0.12</v>
      </c>
      <c r="C4" s="89">
        <f>'MBX Fact Sheet Backup'!R8</f>
        <v>1.49</v>
      </c>
      <c r="D4" s="89">
        <f>'MBX Fact Sheet Backup'!S8</f>
        <v>1.19</v>
      </c>
      <c r="E4" s="89">
        <f>'MBX Fact Sheet Backup'!T8</f>
        <v>0.63</v>
      </c>
      <c r="F4" s="89">
        <f>'MBX Fact Sheet Backup'!U8</f>
        <v>2.12</v>
      </c>
      <c r="G4">
        <v>3</v>
      </c>
    </row>
    <row r="5" spans="1:7" x14ac:dyDescent="0.25">
      <c r="A5" t="str">
        <f>'MBX Fact Sheet Backup'!P9</f>
        <v>Class A</v>
      </c>
      <c r="B5" s="89">
        <f>'MBX Fact Sheet Backup'!Q9</f>
        <v>39.83</v>
      </c>
      <c r="C5" s="89">
        <f>'MBX Fact Sheet Backup'!R9</f>
        <v>7.2</v>
      </c>
      <c r="D5" s="89">
        <f>'MBX Fact Sheet Backup'!S9</f>
        <v>7.89</v>
      </c>
      <c r="E5" s="89" t="str">
        <f>'MBX Fact Sheet Backup'!T9</f>
        <v>n/a</v>
      </c>
      <c r="F5" s="89">
        <f>'MBX Fact Sheet Backup'!U9</f>
        <v>8.9499999999999993</v>
      </c>
      <c r="G5">
        <v>4</v>
      </c>
    </row>
    <row r="6" spans="1:7" x14ac:dyDescent="0.25">
      <c r="A6" t="str">
        <f>'MBX Fact Sheet Backup'!P10</f>
        <v>Class C</v>
      </c>
      <c r="B6" s="89">
        <f>'MBX Fact Sheet Backup'!Q10</f>
        <v>38.79</v>
      </c>
      <c r="C6" s="89">
        <f>'MBX Fact Sheet Backup'!R10</f>
        <v>6.41</v>
      </c>
      <c r="D6" s="89">
        <f>'MBX Fact Sheet Backup'!S10</f>
        <v>7.09</v>
      </c>
      <c r="E6" s="89" t="str">
        <f>'MBX Fact Sheet Backup'!T10</f>
        <v>n/a</v>
      </c>
      <c r="F6" s="89">
        <f>'MBX Fact Sheet Backup'!U10</f>
        <v>8.1300000000000008</v>
      </c>
      <c r="G6">
        <v>5</v>
      </c>
    </row>
    <row r="7" spans="1:7" x14ac:dyDescent="0.25">
      <c r="A7" t="str">
        <f>'MBX Fact Sheet Backup'!P11</f>
        <v>S&amp;P 500 TR Index</v>
      </c>
      <c r="B7" s="89">
        <f>'MBX Fact Sheet Backup'!Q11</f>
        <v>56.351628330676419</v>
      </c>
      <c r="C7" s="89">
        <f>'MBX Fact Sheet Backup'!R11</f>
        <v>16.78</v>
      </c>
      <c r="D7" s="89">
        <f>'MBX Fact Sheet Backup'!S11</f>
        <v>16.29</v>
      </c>
      <c r="E7" s="89" t="str">
        <f>'MBX Fact Sheet Backup'!T11</f>
        <v>n/a</v>
      </c>
      <c r="F7" s="89">
        <f>'MBX Fact Sheet Backup'!U11</f>
        <v>15.6</v>
      </c>
      <c r="G7">
        <v>6</v>
      </c>
    </row>
    <row r="8" spans="1:7" x14ac:dyDescent="0.25">
      <c r="A8" t="str">
        <f>'MBX Fact Sheet Backup'!P12</f>
        <v>ML 3 Month T-Bill Index</v>
      </c>
      <c r="B8" s="89">
        <f>'MBX Fact Sheet Backup'!Q12</f>
        <v>0.12</v>
      </c>
      <c r="C8" s="89">
        <f>'MBX Fact Sheet Backup'!R12</f>
        <v>1.49</v>
      </c>
      <c r="D8" s="89">
        <f>'MBX Fact Sheet Backup'!S12</f>
        <v>1.19</v>
      </c>
      <c r="E8" s="89" t="str">
        <f>'MBX Fact Sheet Backup'!T12</f>
        <v>n/a</v>
      </c>
      <c r="F8" s="89">
        <f>'MBX Fact Sheet Backup'!U12</f>
        <v>1.1499999999999999</v>
      </c>
      <c r="G8">
        <v>7</v>
      </c>
    </row>
    <row r="9" spans="1:7" x14ac:dyDescent="0.25">
      <c r="A9" t="str">
        <f>'MBX Fact Sheet Backup'!P13</f>
        <v>Class A w/ Sales Charge</v>
      </c>
      <c r="B9" s="89">
        <f>'MBX Fact Sheet Backup'!Q13</f>
        <v>31.81</v>
      </c>
      <c r="C9" s="89">
        <f>'MBX Fact Sheet Backup'!R13</f>
        <v>5.1100000000000003</v>
      </c>
      <c r="D9" s="89">
        <f>'MBX Fact Sheet Backup'!S13</f>
        <v>6.62</v>
      </c>
      <c r="E9" s="89" t="str">
        <f>'MBX Fact Sheet Backup'!T13</f>
        <v>n/a</v>
      </c>
      <c r="F9" s="89">
        <f>'MBX Fact Sheet Backup'!U13</f>
        <v>7.73</v>
      </c>
      <c r="G9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15AE-BD35-47AB-8653-F9A0E82F69DE}">
  <sheetPr>
    <tabColor rgb="FFFF0000"/>
  </sheetPr>
  <dimension ref="A1:C4"/>
  <sheetViews>
    <sheetView workbookViewId="0"/>
  </sheetViews>
  <sheetFormatPr defaultRowHeight="15" x14ac:dyDescent="0.25"/>
  <cols>
    <col min="1" max="1" width="13.85546875" customWidth="1"/>
    <col min="2" max="2" width="9.140625" style="89"/>
  </cols>
  <sheetData>
    <row r="1" spans="1:3" x14ac:dyDescent="0.25">
      <c r="A1" t="s">
        <v>74</v>
      </c>
      <c r="B1" s="89" t="s">
        <v>75</v>
      </c>
      <c r="C1" t="s">
        <v>73</v>
      </c>
    </row>
    <row r="2" spans="1:3" x14ac:dyDescent="0.25">
      <c r="A2" t="s">
        <v>83</v>
      </c>
      <c r="B2" s="89">
        <f>'MBX Fact Sheet Backup'!K10</f>
        <v>5.8992284230384833</v>
      </c>
      <c r="C2">
        <v>1</v>
      </c>
    </row>
    <row r="3" spans="1:3" x14ac:dyDescent="0.25">
      <c r="A3" t="s">
        <v>84</v>
      </c>
      <c r="B3" s="89">
        <f>'MBX Fact Sheet Backup'!K7</f>
        <v>0.5195311902795241</v>
      </c>
      <c r="C3">
        <v>2</v>
      </c>
    </row>
    <row r="4" spans="1:3" x14ac:dyDescent="0.25">
      <c r="A4" t="s">
        <v>85</v>
      </c>
      <c r="B4" s="89">
        <f>'MBX Fact Sheet Backup'!K11</f>
        <v>0.25379479375486508</v>
      </c>
      <c r="C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MBX Fact Sheet Backup</vt:lpstr>
      <vt:lpstr>MBXIX Rolling 12mos</vt:lpstr>
      <vt:lpstr>MBXIX Rolling 36mos</vt:lpstr>
      <vt:lpstr>MBXIX Rolling 5yrs</vt:lpstr>
      <vt:lpstr>MBXIX Rolling 10yrs</vt:lpstr>
      <vt:lpstr>MBX_EXPORT_10kChart</vt:lpstr>
      <vt:lpstr>MBX_EXPORT_AnnualReturn</vt:lpstr>
      <vt:lpstr>MBX_EXPORT_PerformanceTable</vt:lpstr>
      <vt:lpstr>MBX_EXPORT_PortStatistics</vt:lpstr>
      <vt:lpstr>MBX_EXPORT_Rolling36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2016-07-06T20:42:34Z</dcterms:created>
  <dcterms:modified xsi:type="dcterms:W3CDTF">2021-04-26T13:23:15Z</dcterms:modified>
</cp:coreProperties>
</file>