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MLX\"/>
    </mc:Choice>
  </mc:AlternateContent>
  <xr:revisionPtr revIDLastSave="0" documentId="13_ncr:1_{8D511391-41CB-4709-A7BF-056FC93322C3}" xr6:coauthVersionLast="46" xr6:coauthVersionMax="46" xr10:uidLastSave="{00000000-0000-0000-0000-000000000000}"/>
  <bookViews>
    <workbookView xWindow="-28920" yWindow="-120" windowWidth="29040" windowHeight="15840" tabRatio="876" xr2:uid="{00000000-000D-0000-FFFF-FFFF00000000}"/>
  </bookViews>
  <sheets>
    <sheet name="MLX Fact Sheet Backup" sheetId="1" r:id="rId1"/>
    <sheet name="MLX Portfolio" sheetId="2" r:id="rId2"/>
    <sheet name="MLX" sheetId="6" r:id="rId3"/>
    <sheet name="MLX_EXPORT_10kChart" sheetId="7" r:id="rId4"/>
    <sheet name="MLX_EXPORT_MonthlyDistributions" sheetId="8" r:id="rId5"/>
    <sheet name="MLX_EXPORT_PerformanceTable" sheetId="9" r:id="rId6"/>
    <sheet name="MLX_EXPORT_PortfolioStatistics" sheetId="10" r:id="rId7"/>
    <sheet name="MLX_EXPORT_PortCharacteristics" sheetId="11" r:id="rId8"/>
    <sheet name="MLX_EXPORT_TopHoldings" sheetId="12" r:id="rId9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MLX!$1:$2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7" l="1"/>
  <c r="B76" i="7"/>
  <c r="C76" i="7"/>
  <c r="A77" i="7"/>
  <c r="B77" i="7"/>
  <c r="C77" i="7"/>
  <c r="A78" i="7"/>
  <c r="B78" i="7"/>
  <c r="C78" i="7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A37" i="1"/>
  <c r="C36" i="1"/>
  <c r="C35" i="1"/>
  <c r="C34" i="1"/>
  <c r="Q33" i="1"/>
  <c r="C33" i="1"/>
  <c r="Q32" i="1"/>
  <c r="J14" i="1" s="1"/>
  <c r="J22" i="1" s="1"/>
  <c r="C32" i="1"/>
  <c r="Q31" i="1"/>
  <c r="C31" i="1"/>
  <c r="Q30" i="1"/>
  <c r="C30" i="1"/>
  <c r="Q29" i="1"/>
  <c r="C29" i="1"/>
  <c r="C28" i="1"/>
  <c r="C27" i="1"/>
  <c r="R26" i="1"/>
  <c r="C26" i="1"/>
  <c r="R25" i="1"/>
  <c r="C25" i="1"/>
  <c r="R24" i="1"/>
  <c r="C24" i="1"/>
  <c r="R23" i="1"/>
  <c r="C23" i="1"/>
  <c r="R22" i="1"/>
  <c r="M22" i="1"/>
  <c r="I22" i="1"/>
  <c r="H22" i="1"/>
  <c r="C22" i="1"/>
  <c r="C21" i="1"/>
  <c r="R20" i="1"/>
  <c r="C20" i="1"/>
  <c r="R19" i="1"/>
  <c r="M19" i="1"/>
  <c r="L19" i="1"/>
  <c r="K19" i="1"/>
  <c r="J19" i="1"/>
  <c r="I19" i="1"/>
  <c r="H19" i="1"/>
  <c r="C19" i="1"/>
  <c r="C18" i="1"/>
  <c r="T17" i="1"/>
  <c r="G18" i="1" s="1"/>
  <c r="S17" i="1"/>
  <c r="S28" i="1" s="1"/>
  <c r="M17" i="1"/>
  <c r="L17" i="1"/>
  <c r="K17" i="1"/>
  <c r="J17" i="1"/>
  <c r="I17" i="1"/>
  <c r="H17" i="1"/>
  <c r="C17" i="1"/>
  <c r="M16" i="1"/>
  <c r="L16" i="1"/>
  <c r="K16" i="1"/>
  <c r="J16" i="1"/>
  <c r="I16" i="1"/>
  <c r="H16" i="1"/>
  <c r="C16" i="1"/>
  <c r="M15" i="1"/>
  <c r="L15" i="1"/>
  <c r="K15" i="1"/>
  <c r="J15" i="1"/>
  <c r="I15" i="1"/>
  <c r="H15" i="1"/>
  <c r="C15" i="1"/>
  <c r="K14" i="1"/>
  <c r="K22" i="1" s="1"/>
  <c r="I14" i="1"/>
  <c r="H14" i="1"/>
  <c r="C14" i="1"/>
  <c r="C13" i="1"/>
  <c r="C12" i="1"/>
  <c r="C11" i="1"/>
  <c r="C10" i="1"/>
  <c r="C9" i="1"/>
  <c r="C8" i="1"/>
  <c r="H3" i="1" s="1"/>
  <c r="C7" i="1"/>
  <c r="C6" i="1"/>
  <c r="I5" i="1"/>
  <c r="H5" i="1"/>
  <c r="C5" i="1"/>
  <c r="C4" i="1"/>
  <c r="I3" i="1"/>
  <c r="E3" i="1"/>
  <c r="I1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C3" i="1"/>
  <c r="H11" i="1" s="1"/>
  <c r="B73" i="7"/>
  <c r="B74" i="7"/>
  <c r="B75" i="7"/>
  <c r="C73" i="7" l="1"/>
  <c r="D74" i="1"/>
  <c r="H7" i="1"/>
  <c r="H8" i="1"/>
  <c r="A38" i="1"/>
  <c r="T28" i="1"/>
  <c r="B70" i="7"/>
  <c r="C70" i="7"/>
  <c r="B71" i="7"/>
  <c r="C71" i="7"/>
  <c r="B72" i="7"/>
  <c r="C72" i="7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D75" i="1"/>
  <c r="C74" i="7"/>
  <c r="B67" i="7"/>
  <c r="C67" i="7"/>
  <c r="B68" i="7"/>
  <c r="C68" i="7"/>
  <c r="B69" i="7"/>
  <c r="C69" i="7"/>
  <c r="A71" i="1" l="1"/>
  <c r="A70" i="7"/>
  <c r="C75" i="7"/>
  <c r="D76" i="1"/>
  <c r="D77" i="1" s="1"/>
  <c r="D78" i="1" s="1"/>
  <c r="A67" i="7"/>
  <c r="A64" i="7"/>
  <c r="B64" i="7"/>
  <c r="C64" i="7"/>
  <c r="A65" i="7"/>
  <c r="B65" i="7"/>
  <c r="C65" i="7"/>
  <c r="A66" i="7"/>
  <c r="B66" i="7"/>
  <c r="C66" i="7"/>
  <c r="A72" i="1" l="1"/>
  <c r="A71" i="7"/>
  <c r="A68" i="7"/>
  <c r="B3" i="12"/>
  <c r="B4" i="12"/>
  <c r="B5" i="12"/>
  <c r="B6" i="12"/>
  <c r="B7" i="12"/>
  <c r="B8" i="12"/>
  <c r="B9" i="12"/>
  <c r="B10" i="12"/>
  <c r="B11" i="12"/>
  <c r="B2" i="12"/>
  <c r="A9" i="12"/>
  <c r="A10" i="12"/>
  <c r="A11" i="12"/>
  <c r="A3" i="12"/>
  <c r="A4" i="12"/>
  <c r="A5" i="12"/>
  <c r="A6" i="12"/>
  <c r="A7" i="12"/>
  <c r="A8" i="12"/>
  <c r="A2" i="12"/>
  <c r="B2" i="11"/>
  <c r="B3" i="11"/>
  <c r="B4" i="11"/>
  <c r="A3" i="11"/>
  <c r="A4" i="11"/>
  <c r="A2" i="11"/>
  <c r="B3" i="10"/>
  <c r="B4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A6" i="9"/>
  <c r="B6" i="9"/>
  <c r="C6" i="9"/>
  <c r="D6" i="9"/>
  <c r="E6" i="9"/>
  <c r="F6" i="9"/>
  <c r="G6" i="9"/>
  <c r="F1" i="9"/>
  <c r="G1" i="9"/>
  <c r="B1" i="9"/>
  <c r="C1" i="9"/>
  <c r="D1" i="9"/>
  <c r="E1" i="9"/>
  <c r="A1" i="9"/>
  <c r="C2" i="8"/>
  <c r="C3" i="8"/>
  <c r="C4" i="8"/>
  <c r="B3" i="8"/>
  <c r="B4" i="8"/>
  <c r="B2" i="8"/>
  <c r="A3" i="8"/>
  <c r="A4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2" i="7"/>
  <c r="A59" i="7"/>
  <c r="A60" i="7"/>
  <c r="A61" i="7"/>
  <c r="A62" i="7"/>
  <c r="A63" i="7"/>
  <c r="A47" i="7"/>
  <c r="A48" i="7"/>
  <c r="A49" i="7"/>
  <c r="A50" i="7"/>
  <c r="A51" i="7"/>
  <c r="A52" i="7"/>
  <c r="A53" i="7"/>
  <c r="A54" i="7"/>
  <c r="A55" i="7"/>
  <c r="A56" i="7"/>
  <c r="A57" i="7"/>
  <c r="A58" i="7"/>
  <c r="A41" i="7"/>
  <c r="A42" i="7"/>
  <c r="A43" i="7"/>
  <c r="A44" i="7"/>
  <c r="A45" i="7"/>
  <c r="A4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A73" i="1" l="1"/>
  <c r="A72" i="7"/>
  <c r="A69" i="7"/>
  <c r="A73" i="7" l="1"/>
  <c r="A74" i="1"/>
  <c r="A75" i="1" l="1"/>
  <c r="A74" i="7"/>
  <c r="A76" i="1" l="1"/>
  <c r="A75" i="7"/>
  <c r="A77" i="1" l="1"/>
  <c r="A78" i="1" s="1"/>
  <c r="T22" i="1"/>
  <c r="T26" i="1" l="1"/>
  <c r="S21" i="1"/>
  <c r="T23" i="1"/>
  <c r="S26" i="1"/>
  <c r="S24" i="1"/>
  <c r="S25" i="1"/>
  <c r="T24" i="1"/>
  <c r="T20" i="1"/>
  <c r="T19" i="1"/>
  <c r="T21" i="1"/>
  <c r="S23" i="1"/>
  <c r="S19" i="1"/>
  <c r="S20" i="1"/>
  <c r="S22" i="1"/>
  <c r="T25" i="1"/>
  <c r="S32" i="1" l="1"/>
  <c r="S31" i="1"/>
  <c r="S30" i="1"/>
  <c r="S36" i="1"/>
  <c r="S34" i="1"/>
  <c r="S29" i="1"/>
  <c r="S35" i="1"/>
  <c r="H10" i="1" s="1"/>
  <c r="S33" i="1"/>
  <c r="T30" i="1"/>
  <c r="T29" i="1"/>
  <c r="H18" i="1" s="1"/>
  <c r="B5" i="9" s="1"/>
  <c r="T35" i="1"/>
  <c r="I10" i="1" s="1"/>
  <c r="T33" i="1"/>
  <c r="K18" i="1" s="1"/>
  <c r="E5" i="9" s="1"/>
  <c r="T31" i="1"/>
  <c r="I18" i="1" s="1"/>
  <c r="C5" i="9" s="1"/>
  <c r="T36" i="1"/>
  <c r="T34" i="1"/>
  <c r="L18" i="1" s="1"/>
  <c r="F5" i="9" s="1"/>
  <c r="T32" i="1"/>
  <c r="J18" i="1" s="1"/>
  <c r="D5" i="9" s="1"/>
  <c r="H9" i="1" l="1"/>
  <c r="H6" i="1"/>
  <c r="B2" i="10" s="1"/>
  <c r="I9" i="1"/>
  <c r="M18" i="1"/>
  <c r="G5" i="9" s="1"/>
</calcChain>
</file>

<file path=xl/sharedStrings.xml><?xml version="1.0" encoding="utf-8"?>
<sst xmlns="http://schemas.openxmlformats.org/spreadsheetml/2006/main" count="250" uniqueCount="180">
  <si>
    <t>Date</t>
  </si>
  <si>
    <t>% Return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</si>
  <si>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</si>
  <si>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</si>
  <si>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</si>
  <si>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</si>
  <si>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</si>
  <si>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</si>
  <si>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</si>
  <si>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</si>
  <si>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</si>
  <si>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</si>
  <si>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</si>
  <si>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</si>
  <si>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</si>
  <si>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</si>
  <si>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Cumm. Inception</t>
  </si>
  <si>
    <t>PORTFOLIO CHARACTERISTICS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</si>
  <si>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</si>
  <si>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</si>
  <si>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</si>
  <si>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</si>
  <si>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</si>
  <si>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</si>
  <si>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</si>
  <si>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</si>
  <si>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</si>
  <si>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</si>
  <si>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</si>
  <si>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</si>
  <si>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</si>
  <si>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</si>
  <si>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</si>
  <si>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Average:</t>
  </si>
  <si>
    <t>Median:</t>
  </si>
  <si>
    <t>Sector</t>
  </si>
  <si>
    <t>P/E</t>
  </si>
  <si>
    <t>Market Cap ($ millions)</t>
  </si>
  <si>
    <t>% Assets</t>
  </si>
  <si>
    <t>#N/A Field Not Applicable</t>
  </si>
  <si>
    <t>Top Holdings</t>
  </si>
  <si>
    <t>KMI</t>
  </si>
  <si>
    <t>49456B101</t>
  </si>
  <si>
    <t>WMB</t>
  </si>
  <si>
    <t>969457100</t>
  </si>
  <si>
    <t>Alerian MLP TR Index</t>
  </si>
  <si>
    <t>3MOS</t>
  </si>
  <si>
    <t>6MOS</t>
  </si>
  <si>
    <t>Williams Cos Inc/The</t>
  </si>
  <si>
    <t>PAGP</t>
  </si>
  <si>
    <t>29336T100</t>
  </si>
  <si>
    <t>ENLC</t>
  </si>
  <si>
    <t>EnLink Midstream LLC</t>
  </si>
  <si>
    <t>87612G101</t>
  </si>
  <si>
    <t>TRGP</t>
  </si>
  <si>
    <t>682680103</t>
  </si>
  <si>
    <t>OKE</t>
  </si>
  <si>
    <t>ONEOK Inc</t>
  </si>
  <si>
    <t>29250N105</t>
  </si>
  <si>
    <t>ENB</t>
  </si>
  <si>
    <t>TRP</t>
  </si>
  <si>
    <t>226344208</t>
  </si>
  <si>
    <t>CEQP</t>
  </si>
  <si>
    <t>#N/A N/A</t>
  </si>
  <si>
    <t>29273V100</t>
  </si>
  <si>
    <t>293792107</t>
  </si>
  <si>
    <t>EPD</t>
  </si>
  <si>
    <t>559080106</t>
  </si>
  <si>
    <t>MMP</t>
  </si>
  <si>
    <t>Number of Holdings</t>
  </si>
  <si>
    <t>Average Market Cap</t>
  </si>
  <si>
    <t>Median Market Cap</t>
  </si>
  <si>
    <t>YTD</t>
  </si>
  <si>
    <t>1YR</t>
  </si>
  <si>
    <t>706327103</t>
  </si>
  <si>
    <t>PBA</t>
  </si>
  <si>
    <t>Pembina Pipeline Corp</t>
  </si>
  <si>
    <t>16411R208</t>
  </si>
  <si>
    <t>LNG</t>
  </si>
  <si>
    <t>Cheniere Energy Inc</t>
  </si>
  <si>
    <t>Cash</t>
  </si>
  <si>
    <t>PARTNERSHIP SHARES</t>
  </si>
  <si>
    <t>TOTAL - PARTNERSHIP SHARES</t>
  </si>
  <si>
    <t>72651A207</t>
  </si>
  <si>
    <t>MLXIX</t>
  </si>
  <si>
    <t>3YR</t>
  </si>
  <si>
    <t>67058H102</t>
  </si>
  <si>
    <t>NS</t>
  </si>
  <si>
    <t>294600101</t>
  </si>
  <si>
    <t>ETRN</t>
  </si>
  <si>
    <t>ET</t>
  </si>
  <si>
    <t>Energy Transfer LP</t>
  </si>
  <si>
    <t>958669103</t>
  </si>
  <si>
    <t>WES</t>
  </si>
  <si>
    <t>Monthly Distributions</t>
  </si>
  <si>
    <t>Payable Date</t>
  </si>
  <si>
    <t>NAV</t>
  </si>
  <si>
    <t>87807B107</t>
  </si>
  <si>
    <t>TC Energy Corp</t>
  </si>
  <si>
    <t>BDD54N3</t>
  </si>
  <si>
    <t>IPL CN</t>
  </si>
  <si>
    <t>84857L101</t>
  </si>
  <si>
    <t>SR</t>
  </si>
  <si>
    <t>Utilities</t>
  </si>
  <si>
    <t>838518108</t>
  </si>
  <si>
    <t>SJI</t>
  </si>
  <si>
    <t>66765N105</t>
  </si>
  <si>
    <t>NWN</t>
  </si>
  <si>
    <t>844895102</t>
  </si>
  <si>
    <t>SWX</t>
  </si>
  <si>
    <t>68235P108</t>
  </si>
  <si>
    <t>OGS</t>
  </si>
  <si>
    <t>049560105</t>
  </si>
  <si>
    <t>ATO</t>
  </si>
  <si>
    <t>65473P105</t>
  </si>
  <si>
    <t>NI</t>
  </si>
  <si>
    <t>55336V100</t>
  </si>
  <si>
    <t>MPLX</t>
  </si>
  <si>
    <t>B3SGMV5</t>
  </si>
  <si>
    <t>KEY CN</t>
  </si>
  <si>
    <t>B44WH97</t>
  </si>
  <si>
    <t>GEI CN</t>
  </si>
  <si>
    <t>56585A102</t>
  </si>
  <si>
    <t>MPC</t>
  </si>
  <si>
    <t>5 YR</t>
  </si>
  <si>
    <t>5YR</t>
  </si>
  <si>
    <t>ID</t>
  </si>
  <si>
    <t>Label</t>
  </si>
  <si>
    <t>Value</t>
  </si>
  <si>
    <t>428103105</t>
  </si>
  <si>
    <t>HESM</t>
  </si>
  <si>
    <t>Alpha:</t>
  </si>
  <si>
    <t>Beta:</t>
  </si>
  <si>
    <t>R-squared:</t>
  </si>
  <si>
    <t>Sharpe Ratio:</t>
  </si>
  <si>
    <t>Standard Deviation:</t>
  </si>
  <si>
    <t>Enterprise Products Partners L</t>
  </si>
  <si>
    <t>COMMON STOCKS</t>
  </si>
  <si>
    <t>TOTAL - COMMON STOCKS</t>
  </si>
  <si>
    <t>R-Squared</t>
  </si>
  <si>
    <t>Beta</t>
  </si>
  <si>
    <t>Alpha</t>
  </si>
  <si>
    <t>Gibson Energy Inc.</t>
  </si>
  <si>
    <t>Keyera Corporation</t>
  </si>
  <si>
    <t>Inter Pipeline Ltd.</t>
  </si>
  <si>
    <t>Plains GP Holdings L.P.</t>
  </si>
  <si>
    <t>Marathon Petroleum Corporation</t>
  </si>
  <si>
    <t>Southwest Gas Holdings Inc.</t>
  </si>
  <si>
    <t>Atmos Energy Corporation</t>
  </si>
  <si>
    <t>Spire Inc.</t>
  </si>
  <si>
    <t>ONE Gas Inc.</t>
  </si>
  <si>
    <t>South Jersey Industries Inc.</t>
  </si>
  <si>
    <t>NiSource Inc.</t>
  </si>
  <si>
    <t>Northwest Natural Holding Company</t>
  </si>
  <si>
    <t>Hess Midstream L.P.</t>
  </si>
  <si>
    <t>NuStar Energy L.P.</t>
  </si>
  <si>
    <t>Crestwood Equity Partners L.P.</t>
  </si>
  <si>
    <t>MPLX L.P.</t>
  </si>
  <si>
    <t>Western Midstream Partners L.P.</t>
  </si>
  <si>
    <t>Targa Resources Corp</t>
  </si>
  <si>
    <t>CATALYST ENERGY INFRASTRUCTURE FND (1984)</t>
  </si>
  <si>
    <t>CATALYST ENERGY INFRASTRUCTURE FND</t>
  </si>
  <si>
    <t>87968A104</t>
  </si>
  <si>
    <t>TELL</t>
  </si>
  <si>
    <t>Tellurian Inc.</t>
  </si>
  <si>
    <t>TOTAL - CATALYST ENERGY INFRASTRUCTURE FND</t>
  </si>
  <si>
    <t>$14.8B</t>
  </si>
  <si>
    <t>$7.4B</t>
  </si>
  <si>
    <t>Kinder Morgan Inc</t>
  </si>
  <si>
    <t>Equitrans Midstream Corp</t>
  </si>
  <si>
    <t>As of Date: 3/31/2021</t>
  </si>
  <si>
    <t>Enbridge Inc.</t>
  </si>
  <si>
    <t>65342K105</t>
  </si>
  <si>
    <t>NEXT</t>
  </si>
  <si>
    <t>NextDecade Corporation</t>
  </si>
  <si>
    <t>MONEY MARKET FUNDS</t>
  </si>
  <si>
    <t>8AMMF0A92</t>
  </si>
  <si>
    <t>US BANK MMDA - USBGFS5</t>
  </si>
  <si>
    <t>TOTAL - MONEY MARKET FUNDS</t>
  </si>
  <si>
    <t>Magellan Midstream Partners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</si>
</sst>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[$-10409]#,##0.000;\(#,##0.000\);0.000"/>
    <numFmt numFmtId="171" formatCode="[$-10409]#,##0.00;\(#,##0.00\)"/>
    <numFmt numFmtId="172" formatCode="0.0000%"/>
    <numFmt numFmtId="173" formatCode="&quot;$&quot;#,##0.00"/>
    <numFmt numFmtId="174" formatCode="&quot;$&quot;#,##0.0000"/>
    <numFmt numFmtId="175" formatCode="0.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9"/>
      <color rgb="FF000000"/>
      <name val="Trade Gothic LT Std Cn"/>
      <family val="3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BFBFB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>
      <alignment wrapText="1"/>
    </xf>
  </cellStyleXfs>
  <cellXfs count="157">
    <xf numFmtId="0" fontId="0" fillId="0" borderId="0" xfId="0"/>
    <xf numFmtId="0" fontId="10" fillId="0" borderId="9" xfId="0" applyFont="1" applyBorder="1" applyAlignment="1">
      <alignment horizontal="left" vertical="center" readingOrder="1"/>
    </xf>
    <xf numFmtId="2" fontId="14" fillId="0" borderId="9" xfId="0" applyNumberFormat="1" applyFont="1" applyBorder="1" applyAlignment="1">
      <alignment horizontal="center" vertical="center" readingOrder="1"/>
    </xf>
    <xf numFmtId="0" fontId="11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10" fontId="7" fillId="0" borderId="9" xfId="2" applyNumberFormat="1" applyFont="1" applyBorder="1" applyAlignment="1">
      <alignment horizontal="center" vertical="center"/>
    </xf>
    <xf numFmtId="10" fontId="8" fillId="0" borderId="9" xfId="2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0" fontId="5" fillId="7" borderId="9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readingOrder="1"/>
    </xf>
    <xf numFmtId="0" fontId="0" fillId="0" borderId="13" xfId="0" applyBorder="1" applyAlignment="1">
      <alignment vertical="center"/>
    </xf>
    <xf numFmtId="14" fontId="9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9" fillId="0" borderId="7" xfId="0" applyNumberFormat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43" fontId="18" fillId="0" borderId="20" xfId="0" applyNumberFormat="1" applyFont="1" applyBorder="1" applyAlignment="1">
      <alignment horizontal="center" vertical="center"/>
    </xf>
    <xf numFmtId="43" fontId="18" fillId="0" borderId="21" xfId="0" applyNumberFormat="1" applyFont="1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5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12" fillId="0" borderId="9" xfId="0" applyNumberFormat="1" applyFont="1" applyBorder="1" applyAlignment="1">
      <alignment horizontal="center" vertical="center" readingOrder="1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readingOrder="1"/>
    </xf>
    <xf numFmtId="0" fontId="15" fillId="0" borderId="13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6" fillId="6" borderId="0" xfId="0" applyFont="1" applyFill="1" applyAlignment="1">
      <alignment horizontal="center" vertical="center"/>
    </xf>
    <xf numFmtId="10" fontId="16" fillId="6" borderId="0" xfId="2" applyNumberFormat="1" applyFont="1" applyFill="1" applyAlignment="1">
      <alignment horizontal="center" vertical="center"/>
    </xf>
    <xf numFmtId="0" fontId="24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66" fontId="23" fillId="0" borderId="9" xfId="2" applyNumberFormat="1" applyFont="1" applyBorder="1" applyAlignment="1">
      <alignment horizontal="center" vertical="center"/>
    </xf>
    <xf numFmtId="169" fontId="23" fillId="0" borderId="9" xfId="0" applyNumberFormat="1" applyFont="1" applyBorder="1" applyAlignment="1">
      <alignment horizontal="center" vertical="center"/>
    </xf>
    <xf numFmtId="169" fontId="23" fillId="0" borderId="9" xfId="3" applyNumberFormat="1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13" fillId="5" borderId="9" xfId="0" applyNumberFormat="1" applyFont="1" applyFill="1" applyBorder="1" applyAlignment="1">
      <alignment horizontal="left" vertical="center" readingOrder="1"/>
    </xf>
    <xf numFmtId="165" fontId="27" fillId="0" borderId="0" xfId="1" applyNumberFormat="1" applyFont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10" fontId="31" fillId="0" borderId="27" xfId="0" applyNumberFormat="1" applyFont="1" applyBorder="1" applyAlignment="1">
      <alignment horizontal="center" vertical="center" wrapText="1" readingOrder="1"/>
    </xf>
    <xf numFmtId="10" fontId="31" fillId="0" borderId="28" xfId="0" applyNumberFormat="1" applyFont="1" applyBorder="1" applyAlignment="1">
      <alignment horizontal="center" vertical="center" wrapText="1" readingOrder="1"/>
    </xf>
    <xf numFmtId="10" fontId="31" fillId="0" borderId="29" xfId="0" applyNumberFormat="1" applyFont="1" applyBorder="1" applyAlignment="1">
      <alignment horizontal="center" vertical="center" wrapText="1" readingOrder="1"/>
    </xf>
    <xf numFmtId="10" fontId="0" fillId="0" borderId="0" xfId="0" applyNumberFormat="1" applyAlignment="1">
      <alignment vertical="center"/>
    </xf>
    <xf numFmtId="10" fontId="31" fillId="0" borderId="27" xfId="0" applyNumberFormat="1" applyFont="1" applyBorder="1" applyAlignment="1">
      <alignment horizontal="center" wrapText="1" readingOrder="1"/>
    </xf>
    <xf numFmtId="10" fontId="31" fillId="0" borderId="28" xfId="0" applyNumberFormat="1" applyFont="1" applyBorder="1" applyAlignment="1">
      <alignment horizontal="center" wrapText="1" readingOrder="1"/>
    </xf>
    <xf numFmtId="10" fontId="31" fillId="0" borderId="29" xfId="0" applyNumberFormat="1" applyFont="1" applyBorder="1" applyAlignment="1">
      <alignment horizontal="center" wrapText="1" readingOrder="1"/>
    </xf>
    <xf numFmtId="166" fontId="0" fillId="0" borderId="0" xfId="2" applyNumberFormat="1" applyFont="1" applyAlignment="1">
      <alignment vertical="center"/>
    </xf>
    <xf numFmtId="171" fontId="0" fillId="0" borderId="12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71" fontId="0" fillId="4" borderId="12" xfId="1" applyNumberFormat="1" applyFont="1" applyFill="1" applyBorder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10" fontId="0" fillId="0" borderId="26" xfId="2" applyNumberFormat="1" applyFont="1" applyBorder="1" applyAlignment="1">
      <alignment horizontal="center" vertical="center"/>
    </xf>
    <xf numFmtId="14" fontId="9" fillId="3" borderId="0" xfId="0" applyNumberFormat="1" applyFont="1" applyFill="1" applyAlignment="1">
      <alignment vertical="center"/>
    </xf>
    <xf numFmtId="0" fontId="21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2" fillId="0" borderId="25" xfId="0" applyFont="1" applyBorder="1" applyAlignment="1">
      <alignment horizontal="center" wrapText="1"/>
    </xf>
    <xf numFmtId="0" fontId="0" fillId="0" borderId="15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0" fontId="21" fillId="3" borderId="0" xfId="0" applyFont="1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21" fillId="0" borderId="0" xfId="0" applyFont="1"/>
    <xf numFmtId="14" fontId="19" fillId="9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14" fontId="19" fillId="9" borderId="6" xfId="0" applyNumberFormat="1" applyFont="1" applyFill="1" applyBorder="1" applyAlignment="1">
      <alignment horizontal="left" vertical="center" wrapText="1"/>
    </xf>
    <xf numFmtId="174" fontId="19" fillId="4" borderId="7" xfId="3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4" fontId="19" fillId="4" borderId="0" xfId="3" applyNumberFormat="1" applyFont="1" applyFill="1" applyBorder="1" applyAlignment="1">
      <alignment horizontal="center" vertical="center" wrapText="1"/>
    </xf>
    <xf numFmtId="173" fontId="19" fillId="4" borderId="5" xfId="3" applyNumberFormat="1" applyFont="1" applyFill="1" applyBorder="1" applyAlignment="1">
      <alignment horizontal="center" vertical="center" wrapText="1"/>
    </xf>
    <xf numFmtId="173" fontId="19" fillId="4" borderId="8" xfId="3" applyNumberFormat="1" applyFont="1" applyFill="1" applyBorder="1" applyAlignment="1">
      <alignment horizontal="center" vertical="center" wrapText="1"/>
    </xf>
    <xf numFmtId="0" fontId="22" fillId="0" borderId="15" xfId="0" applyFont="1" applyBorder="1" applyAlignment="1" applyProtection="1">
      <alignment horizontal="center" readingOrder="1"/>
      <protection locked="0"/>
    </xf>
    <xf numFmtId="0" fontId="22" fillId="0" borderId="15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70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0" fontId="22" fillId="8" borderId="0" xfId="0" applyFont="1" applyFill="1" applyAlignment="1" applyProtection="1">
      <alignment vertical="top" readingOrder="1"/>
      <protection locked="0"/>
    </xf>
    <xf numFmtId="170" fontId="32" fillId="8" borderId="16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7" fontId="32" fillId="8" borderId="16" xfId="0" applyNumberFormat="1" applyFont="1" applyFill="1" applyBorder="1" applyAlignment="1" applyProtection="1">
      <alignment vertical="top" readingOrder="1"/>
      <protection locked="0"/>
    </xf>
    <xf numFmtId="170" fontId="32" fillId="8" borderId="0" xfId="0" applyNumberFormat="1" applyFont="1" applyFill="1" applyAlignment="1" applyProtection="1">
      <alignment vertical="top" readingOrder="1"/>
      <protection locked="0"/>
    </xf>
    <xf numFmtId="167" fontId="32" fillId="8" borderId="0" xfId="0" applyNumberFormat="1" applyFont="1" applyFill="1" applyAlignment="1" applyProtection="1">
      <alignment vertical="top" readingOrder="1"/>
      <protection locked="0"/>
    </xf>
    <xf numFmtId="0" fontId="22" fillId="0" borderId="0" xfId="0" applyFont="1" applyAlignment="1" applyProtection="1">
      <alignment vertical="top" readingOrder="1"/>
      <protection locked="0"/>
    </xf>
    <xf numFmtId="10" fontId="19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75" fontId="0" fillId="0" borderId="0" xfId="0" applyNumberFormat="1"/>
    <xf numFmtId="0" fontId="5" fillId="0" borderId="0" xfId="0" applyFont="1" applyAlignment="1">
      <alignment horizontal="center" vertical="center" wrapText="1"/>
    </xf>
    <xf numFmtId="10" fontId="0" fillId="0" borderId="0" xfId="5" applyNumberFormat="1" applyFont="1" applyFill="1" applyAlignment="1">
      <alignment wrapText="1"/>
    </xf>
    <xf numFmtId="10" fontId="0" fillId="3" borderId="0" xfId="5" applyNumberFormat="1" applyFont="1" applyFill="1" applyAlignment="1">
      <alignment wrapText="1"/>
    </xf>
    <xf numFmtId="0" fontId="21" fillId="0" borderId="0" xfId="0" applyFont="1" applyAlignment="1">
      <alignment wrapText="1"/>
    </xf>
    <xf numFmtId="172" fontId="21" fillId="3" borderId="0" xfId="5" applyNumberFormat="1" applyFont="1" applyFill="1"/>
    <xf numFmtId="4" fontId="0" fillId="4" borderId="12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43" fontId="27" fillId="0" borderId="3" xfId="0" applyNumberFormat="1" applyFont="1" applyBorder="1" applyAlignment="1">
      <alignment horizontal="center" vertical="center" wrapText="1"/>
    </xf>
    <xf numFmtId="43" fontId="27" fillId="0" borderId="13" xfId="0" applyNumberFormat="1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BC50FDBD-911A-45AD-83B2-1718FB176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0744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D8DB26E1-D07E-4A01-93B1-414638BA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669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502920</xdr:colOff>
      <xdr:row>1</xdr:row>
      <xdr:rowOff>1905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973EC4DC-747F-43D7-93B5-2FB7D5FE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39801FEB-0596-468F-ACDA-DBF2732E7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669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502920</xdr:colOff>
      <xdr:row>1</xdr:row>
      <xdr:rowOff>1905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A2ACA5A8-3626-46F4-89DB-CC3788FE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FBE8B936-158F-4456-BE34-6DBC12C32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tabSelected="1" zoomScale="115" zoomScaleNormal="115" workbookViewId="0">
      <selection activeCell="A2" sqref="A2"/>
    </sheetView>
  </sheetViews>
  <sheetFormatPr defaultColWidth="9.140625" defaultRowHeight="15"/>
  <cols>
    <col min="1" max="1" width="10.42578125" style="9" bestFit="1" customWidth="1"/>
    <col min="2" max="2" width="10.5703125" style="68" bestFit="1" customWidth="1"/>
    <col min="3" max="3" width="8.140625" style="8" bestFit="1" customWidth="1"/>
    <col min="4" max="4" width="16.42578125" style="30" customWidth="1"/>
    <col min="5" max="5" width="8.140625" style="8" bestFit="1" customWidth="1"/>
    <col min="6" max="6" width="9.140625" style="7"/>
    <col min="7" max="7" width="19" style="7" bestFit="1" customWidth="1"/>
    <col min="8" max="8" width="11.5703125" style="7" customWidth="1"/>
    <col min="9" max="9" width="18.85546875" style="8" bestFit="1" customWidth="1"/>
    <col min="10" max="10" width="13.5703125" style="8" bestFit="1" customWidth="1"/>
    <col min="11" max="13" width="13.5703125" style="8" customWidth="1"/>
    <col min="14" max="14" width="13" style="8" bestFit="1" customWidth="1"/>
    <col min="15" max="16" width="9" style="7" customWidth="1"/>
    <col min="17" max="17" width="9.42578125" style="7" bestFit="1" customWidth="1"/>
    <col min="18" max="18" width="20.5703125" style="7" bestFit="1" customWidth="1"/>
    <col min="19" max="19" width="10.85546875" style="7" bestFit="1" customWidth="1"/>
    <col min="20" max="21" width="17.42578125" style="7" bestFit="1" customWidth="1"/>
    <col min="22" max="16384" width="9.140625" style="7"/>
  </cols>
  <sheetData>
    <row r="1" spans="1:20" ht="32.25" customHeight="1">
      <c r="A1" s="6" t="s">
        <v>0</v>
      </c>
      <c r="B1" s="67" t="s">
        <v>84</v>
      </c>
      <c r="C1" s="31" t="s">
        <v>1</v>
      </c>
      <c r="D1" s="66" t="s">
        <v>45</v>
      </c>
      <c r="E1" s="32" t="s">
        <v>1</v>
      </c>
      <c r="G1" s="5" t="s">
        <v>2</v>
      </c>
      <c r="H1" s="4">
        <v>44286</v>
      </c>
      <c r="R1" s="139" t="s">
        <v>29</v>
      </c>
      <c r="S1" s="140"/>
      <c r="T1" s="141"/>
    </row>
    <row r="2" spans="1:20">
      <c r="A2" s="9">
        <v>41995</v>
      </c>
      <c r="B2" s="80">
        <v>10000</v>
      </c>
      <c r="C2" s="10"/>
      <c r="D2" s="81">
        <v>10000</v>
      </c>
      <c r="E2" s="10"/>
      <c r="G2" s="11" t="s">
        <v>3</v>
      </c>
      <c r="H2" s="133">
        <v>1.7699999999999999E-4</v>
      </c>
      <c r="I2" s="82"/>
      <c r="J2" s="83"/>
      <c r="K2" s="83"/>
      <c r="L2" s="83"/>
      <c r="M2" s="83"/>
      <c r="N2" s="83"/>
      <c r="O2" s="12"/>
      <c r="P2" s="12"/>
      <c r="R2" s="142" t="s">
        <v>30</v>
      </c>
      <c r="S2" s="143"/>
      <c r="T2" s="144"/>
    </row>
    <row r="3" spans="1:20">
      <c r="A3" s="9">
        <v>42004</v>
      </c>
      <c r="B3" s="80">
        <v>9990</v>
      </c>
      <c r="C3" s="10">
        <f>B3/B2-1</f>
        <v>-1.0000000000000009E-3</v>
      </c>
      <c r="D3" s="81">
        <f>D2*(1+E3)</f>
        <v>10107.230165197421</v>
      </c>
      <c r="E3" s="10">
        <f>1637.25/1619.88-1</f>
        <v>1.0723016519742057E-2</v>
      </c>
      <c r="G3" s="13" t="s">
        <v>4</v>
      </c>
      <c r="H3" s="14">
        <f>(COUNTA(C4:C214))+I3</f>
        <v>75.258064516129039</v>
      </c>
      <c r="I3" s="49">
        <f>8/31</f>
        <v>0.25806451612903225</v>
      </c>
      <c r="J3" s="15" t="s">
        <v>28</v>
      </c>
      <c r="K3" s="15"/>
      <c r="L3" s="15"/>
      <c r="M3" s="15"/>
      <c r="R3" s="145" t="s">
        <v>31</v>
      </c>
      <c r="S3" s="146"/>
      <c r="T3" s="147"/>
    </row>
    <row r="4" spans="1:20" ht="15.75" thickBot="1">
      <c r="A4" s="9">
        <v>42034</v>
      </c>
      <c r="B4" s="80">
        <v>9560</v>
      </c>
      <c r="C4" s="10">
        <f t="shared" ref="C4:C67" si="0">B4/B3-1</f>
        <v>-4.3043043043043072E-2</v>
      </c>
      <c r="D4" s="81">
        <f t="shared" ref="D4:D67" si="1">D3*(1+E4)</f>
        <v>9798.7752179173767</v>
      </c>
      <c r="E4" s="10">
        <v>-3.05182470606199E-2</v>
      </c>
      <c r="R4" s="148" t="s">
        <v>32</v>
      </c>
      <c r="S4" s="149"/>
      <c r="T4" s="150"/>
    </row>
    <row r="5" spans="1:20">
      <c r="A5" s="9">
        <v>42062</v>
      </c>
      <c r="B5" s="80">
        <v>10369.49</v>
      </c>
      <c r="C5" s="10">
        <f t="shared" si="0"/>
        <v>8.467468619246854E-2</v>
      </c>
      <c r="D5" s="81">
        <f t="shared" si="1"/>
        <v>10002.531051682841</v>
      </c>
      <c r="E5" s="10">
        <v>2.0794010397635201E-2</v>
      </c>
      <c r="G5" s="13"/>
      <c r="H5" s="16" t="str">
        <f>B1</f>
        <v>MLXIX</v>
      </c>
      <c r="I5" s="17" t="str">
        <f>D1</f>
        <v>Alerian MLP TR Index</v>
      </c>
      <c r="N5" s="7"/>
    </row>
    <row r="6" spans="1:20">
      <c r="A6" s="9">
        <v>42094</v>
      </c>
      <c r="B6" s="80">
        <v>10457.43</v>
      </c>
      <c r="C6" s="10">
        <f t="shared" si="0"/>
        <v>8.4806485179116375E-3</v>
      </c>
      <c r="D6" s="81">
        <f t="shared" si="1"/>
        <v>9578.7465738202845</v>
      </c>
      <c r="E6" s="10">
        <v>-4.2367724296267902E-2</v>
      </c>
      <c r="G6" s="18" t="s">
        <v>131</v>
      </c>
      <c r="H6" s="23">
        <f>((S36-H2)-H7*(S36-H2))*100</f>
        <v>-0.93149427058060175</v>
      </c>
      <c r="I6" s="24"/>
      <c r="N6" s="7"/>
    </row>
    <row r="7" spans="1:20">
      <c r="A7" s="9">
        <v>42124</v>
      </c>
      <c r="B7" s="80">
        <v>11046.49</v>
      </c>
      <c r="C7" s="10">
        <f t="shared" si="0"/>
        <v>5.6329327569010657E-2</v>
      </c>
      <c r="D7" s="81">
        <f t="shared" si="1"/>
        <v>10170.98797441786</v>
      </c>
      <c r="E7" s="10">
        <v>6.1828695021145297E-2</v>
      </c>
      <c r="G7" s="18" t="s">
        <v>132</v>
      </c>
      <c r="H7" s="21">
        <f>COVAR(C3:C78,E3:E78)/VAR(E3:E78)</f>
        <v>0.8798007797456453</v>
      </c>
      <c r="I7" s="21"/>
      <c r="N7" s="7"/>
    </row>
    <row r="8" spans="1:20" ht="15.75" thickBot="1">
      <c r="A8" s="9">
        <v>42153</v>
      </c>
      <c r="B8" s="80">
        <v>10463.98</v>
      </c>
      <c r="C8" s="10">
        <f t="shared" si="0"/>
        <v>-5.2732587455381785E-2</v>
      </c>
      <c r="D8" s="81">
        <f t="shared" si="1"/>
        <v>9807.3684470454609</v>
      </c>
      <c r="E8" s="10">
        <v>-3.5750659452845397E-2</v>
      </c>
      <c r="G8" s="18" t="s">
        <v>133</v>
      </c>
      <c r="H8" s="25">
        <f>RSQ(C3:C78,E3:E78)</f>
        <v>0.84026502624199717</v>
      </c>
      <c r="I8" s="25"/>
      <c r="N8" s="7"/>
    </row>
    <row r="9" spans="1:20">
      <c r="A9" s="9">
        <v>42185</v>
      </c>
      <c r="B9" s="80">
        <v>10175.709999999999</v>
      </c>
      <c r="C9" s="10">
        <f t="shared" si="0"/>
        <v>-2.7548791186527533E-2</v>
      </c>
      <c r="D9" s="81">
        <f t="shared" si="1"/>
        <v>8995.061362570068</v>
      </c>
      <c r="E9" s="10">
        <v>-8.2826202447824293E-2</v>
      </c>
      <c r="G9" s="26" t="s">
        <v>134</v>
      </c>
      <c r="H9" s="21">
        <f>(S36-$H$2)/H11</f>
        <v>-0.22372638008207366</v>
      </c>
      <c r="I9" s="22">
        <f>(T36-$H$2)/I11</f>
        <v>-0.21226465420386492</v>
      </c>
      <c r="N9" s="7"/>
      <c r="R9" s="69" t="s">
        <v>94</v>
      </c>
      <c r="S9" s="70"/>
      <c r="T9" s="71"/>
    </row>
    <row r="10" spans="1:20">
      <c r="A10" s="9">
        <v>42216</v>
      </c>
      <c r="B10" s="80">
        <v>9487.32</v>
      </c>
      <c r="C10" s="10">
        <f t="shared" si="0"/>
        <v>-6.7650316292425683E-2</v>
      </c>
      <c r="D10" s="81">
        <f t="shared" si="1"/>
        <v>8702.9162654023767</v>
      </c>
      <c r="E10" s="10">
        <v>-3.2478388461401303E-2</v>
      </c>
      <c r="G10" s="26" t="s">
        <v>7</v>
      </c>
      <c r="H10" s="19">
        <f>S35</f>
        <v>-0.39629999999999999</v>
      </c>
      <c r="I10" s="19">
        <f>T35</f>
        <v>-0.38847013359014226</v>
      </c>
      <c r="N10" s="7"/>
      <c r="R10" s="105" t="s">
        <v>95</v>
      </c>
      <c r="S10" s="129" t="s">
        <v>84</v>
      </c>
      <c r="T10" s="108" t="s">
        <v>96</v>
      </c>
    </row>
    <row r="11" spans="1:20">
      <c r="A11" s="9">
        <v>42247</v>
      </c>
      <c r="B11" s="80">
        <v>8721.02</v>
      </c>
      <c r="C11" s="10">
        <f t="shared" si="0"/>
        <v>-8.07709658786675E-2</v>
      </c>
      <c r="D11" s="81">
        <f t="shared" si="1"/>
        <v>8271.1126750129642</v>
      </c>
      <c r="E11" s="10">
        <v>-4.9615965180086499E-2</v>
      </c>
      <c r="G11" s="26" t="s">
        <v>135</v>
      </c>
      <c r="H11" s="19">
        <f>STDEV(C2:C109)*SQRT(12)</f>
        <v>0.34638680651609655</v>
      </c>
      <c r="I11" s="20">
        <f>STDEV(E2:E109)*SQRT(12)</f>
        <v>0.35614988974233797</v>
      </c>
      <c r="N11" s="7"/>
      <c r="R11" s="104">
        <v>44285</v>
      </c>
      <c r="S11" s="109">
        <v>0.11360000000000001</v>
      </c>
      <c r="T11" s="110">
        <v>14.82</v>
      </c>
    </row>
    <row r="12" spans="1:20">
      <c r="A12" s="9">
        <v>42277</v>
      </c>
      <c r="B12" s="80">
        <v>7040.7</v>
      </c>
      <c r="C12" s="10">
        <f t="shared" si="0"/>
        <v>-0.19267471006831771</v>
      </c>
      <c r="D12" s="81">
        <f t="shared" si="1"/>
        <v>7006.9079191051214</v>
      </c>
      <c r="E12" s="10">
        <v>-0.152845790594415</v>
      </c>
      <c r="R12" s="104">
        <v>44252</v>
      </c>
      <c r="S12" s="109">
        <v>0.1108</v>
      </c>
      <c r="T12" s="110">
        <v>14.61</v>
      </c>
    </row>
    <row r="13" spans="1:20" ht="15.75" thickBot="1">
      <c r="A13" s="9">
        <v>42307</v>
      </c>
      <c r="B13" s="80">
        <v>7633.46</v>
      </c>
      <c r="C13" s="10">
        <f t="shared" si="0"/>
        <v>8.4190492422628438E-2</v>
      </c>
      <c r="D13" s="81">
        <f t="shared" si="1"/>
        <v>7686.2051509988432</v>
      </c>
      <c r="E13" s="10">
        <v>9.6946790187086906E-2</v>
      </c>
      <c r="N13" s="7"/>
      <c r="R13" s="106">
        <v>44224</v>
      </c>
      <c r="S13" s="107">
        <v>0.11070000000000001</v>
      </c>
      <c r="T13" s="111">
        <v>13.36</v>
      </c>
    </row>
    <row r="14" spans="1:20">
      <c r="A14" s="9">
        <v>42338</v>
      </c>
      <c r="B14" s="80">
        <v>6668.67</v>
      </c>
      <c r="C14" s="10">
        <f t="shared" si="0"/>
        <v>-0.12638960576200042</v>
      </c>
      <c r="D14" s="81">
        <f t="shared" si="1"/>
        <v>7065.5048522112784</v>
      </c>
      <c r="E14" s="10">
        <v>-8.0755104319184506E-2</v>
      </c>
      <c r="G14" s="1" t="s">
        <v>9</v>
      </c>
      <c r="H14" s="27" t="str">
        <f>Q19</f>
        <v>3MOS</v>
      </c>
      <c r="I14" s="27" t="str">
        <f>Q21</f>
        <v>YTD</v>
      </c>
      <c r="J14" s="27" t="str">
        <f>Q32</f>
        <v>1YR</v>
      </c>
      <c r="K14" s="27" t="str">
        <f>Q33</f>
        <v>3YR</v>
      </c>
      <c r="L14" s="27" t="s">
        <v>124</v>
      </c>
      <c r="M14" s="27" t="s">
        <v>10</v>
      </c>
      <c r="N14" s="7"/>
    </row>
    <row r="15" spans="1:20">
      <c r="A15" s="9">
        <v>42369</v>
      </c>
      <c r="B15" s="80">
        <v>5431.47</v>
      </c>
      <c r="C15" s="10">
        <f t="shared" si="0"/>
        <v>-0.18552424996288608</v>
      </c>
      <c r="D15" s="81">
        <f t="shared" si="1"/>
        <v>6813.288638664596</v>
      </c>
      <c r="E15" s="10">
        <v>-3.5696842451073602E-2</v>
      </c>
      <c r="G15" s="3" t="s">
        <v>11</v>
      </c>
      <c r="H15" s="51">
        <f t="shared" ref="H15:M16" si="2">H23*100</f>
        <v>20.440000000000001</v>
      </c>
      <c r="I15" s="51">
        <f t="shared" si="2"/>
        <v>20.440000000000001</v>
      </c>
      <c r="J15" s="51">
        <f t="shared" si="2"/>
        <v>82.57</v>
      </c>
      <c r="K15" s="51">
        <f t="shared" si="2"/>
        <v>-3.6999999999999997</v>
      </c>
      <c r="L15" s="51">
        <f t="shared" si="2"/>
        <v>1.8800000000000001</v>
      </c>
      <c r="M15" s="51">
        <f t="shared" si="2"/>
        <v>-7.9799999999999995</v>
      </c>
      <c r="N15" s="7"/>
    </row>
    <row r="16" spans="1:20" ht="15.75" thickBot="1">
      <c r="A16" s="9">
        <v>42400</v>
      </c>
      <c r="B16" s="80">
        <v>4780.1400000000003</v>
      </c>
      <c r="C16" s="10">
        <f t="shared" si="0"/>
        <v>-0.11991781230495613</v>
      </c>
      <c r="D16" s="81">
        <f t="shared" si="1"/>
        <v>6056.7017309924222</v>
      </c>
      <c r="E16" s="10">
        <v>-0.111045773604634</v>
      </c>
      <c r="G16" s="3" t="s">
        <v>12</v>
      </c>
      <c r="H16" s="51">
        <f>H24*100</f>
        <v>20.239999999999998</v>
      </c>
      <c r="I16" s="51">
        <f t="shared" si="2"/>
        <v>20.239999999999998</v>
      </c>
      <c r="J16" s="51">
        <f t="shared" si="2"/>
        <v>81.089999999999989</v>
      </c>
      <c r="K16" s="51">
        <f t="shared" si="2"/>
        <v>-4.43</v>
      </c>
      <c r="L16" s="51">
        <f t="shared" si="2"/>
        <v>1.1400000000000001</v>
      </c>
      <c r="M16" s="51">
        <f>M24*100</f>
        <v>-8.6300000000000008</v>
      </c>
      <c r="N16" s="12"/>
      <c r="O16" s="12"/>
    </row>
    <row r="17" spans="1:20">
      <c r="A17" s="9">
        <v>42429</v>
      </c>
      <c r="B17" s="80">
        <v>4697.8500000000004</v>
      </c>
      <c r="C17" s="10">
        <f t="shared" si="0"/>
        <v>-1.7214976967201756E-2</v>
      </c>
      <c r="D17" s="81">
        <f t="shared" si="1"/>
        <v>6027.7674889498012</v>
      </c>
      <c r="E17" s="10">
        <v>-4.7772274957115198E-3</v>
      </c>
      <c r="G17" s="3" t="s">
        <v>14</v>
      </c>
      <c r="H17" s="51">
        <f>H25*100</f>
        <v>20.61</v>
      </c>
      <c r="I17" s="51">
        <f>I25*100</f>
        <v>20.61</v>
      </c>
      <c r="J17" s="51">
        <f>J25*100</f>
        <v>83.09</v>
      </c>
      <c r="K17" s="51">
        <f>K25*100</f>
        <v>-3.5000000000000004</v>
      </c>
      <c r="L17" s="51">
        <f>L25*100</f>
        <v>2.1800000000000002</v>
      </c>
      <c r="M17" s="51">
        <f>M25*100</f>
        <v>-7.7299999999999995</v>
      </c>
      <c r="N17" s="12"/>
      <c r="O17" s="12"/>
      <c r="Q17" s="34"/>
      <c r="R17" s="35"/>
      <c r="S17" s="153" t="str">
        <f>B1</f>
        <v>MLXIX</v>
      </c>
      <c r="T17" s="151" t="str">
        <f>D1</f>
        <v>Alerian MLP TR Index</v>
      </c>
    </row>
    <row r="18" spans="1:20">
      <c r="A18" s="9">
        <v>42460</v>
      </c>
      <c r="B18" s="80">
        <v>5420.6</v>
      </c>
      <c r="C18" s="10">
        <f t="shared" si="0"/>
        <v>0.15384697255127344</v>
      </c>
      <c r="D18" s="81">
        <f t="shared" si="1"/>
        <v>6529.5083586438532</v>
      </c>
      <c r="E18" s="10">
        <v>8.3238258710849597E-2</v>
      </c>
      <c r="G18" s="65" t="str">
        <f>T17</f>
        <v>Alerian MLP TR Index</v>
      </c>
      <c r="H18" s="2">
        <f>T29*100</f>
        <v>21.951084394008618</v>
      </c>
      <c r="I18" s="2">
        <f>T31*100</f>
        <v>21.951084394008614</v>
      </c>
      <c r="J18" s="2">
        <f>T32*100</f>
        <v>103.13393935541293</v>
      </c>
      <c r="K18" s="2">
        <f>T33*100</f>
        <v>-2.9840649754766191</v>
      </c>
      <c r="L18" s="2">
        <f>T34*100</f>
        <v>-1.3022077738319093</v>
      </c>
      <c r="M18" s="2">
        <f>T36*100</f>
        <v>-7.5421033190901987</v>
      </c>
      <c r="N18" s="12"/>
      <c r="O18" s="12"/>
      <c r="Q18" s="36"/>
      <c r="R18" s="28"/>
      <c r="S18" s="154"/>
      <c r="T18" s="152"/>
    </row>
    <row r="19" spans="1:20">
      <c r="A19" s="9">
        <v>42490</v>
      </c>
      <c r="B19" s="80">
        <v>6629.3</v>
      </c>
      <c r="C19" s="10">
        <f t="shared" si="0"/>
        <v>0.22298269564254869</v>
      </c>
      <c r="D19" s="81">
        <f t="shared" si="1"/>
        <v>7250.456823962274</v>
      </c>
      <c r="E19" s="10">
        <v>0.110413897298105</v>
      </c>
      <c r="G19" s="3" t="s">
        <v>15</v>
      </c>
      <c r="H19" s="51">
        <f t="shared" ref="H19:M19" si="3">H26*100</f>
        <v>13.5</v>
      </c>
      <c r="I19" s="51">
        <f t="shared" si="3"/>
        <v>13.5</v>
      </c>
      <c r="J19" s="51">
        <f t="shared" si="3"/>
        <v>72.05</v>
      </c>
      <c r="K19" s="51">
        <f t="shared" si="3"/>
        <v>-5.6000000000000005</v>
      </c>
      <c r="L19" s="51">
        <f t="shared" si="3"/>
        <v>0.67</v>
      </c>
      <c r="M19" s="51">
        <f t="shared" si="3"/>
        <v>-8.85</v>
      </c>
      <c r="N19" s="12"/>
      <c r="O19" s="12"/>
      <c r="Q19" s="37" t="s">
        <v>46</v>
      </c>
      <c r="R19" s="29">
        <f>EOMONTH($H$1,-3)</f>
        <v>44196</v>
      </c>
      <c r="S19" s="30">
        <f t="shared" ref="S19:S26" si="4">SUMIF($A$2:$A$321,$R19,$B$2:$B$321)</f>
        <v>5006</v>
      </c>
      <c r="T19" s="38">
        <f t="shared" ref="T19:T26" si="5">SUMIF($A$2:$A$321,$R19,$D$2:$D$321)</f>
        <v>5014.5504605279411</v>
      </c>
    </row>
    <row r="20" spans="1:20">
      <c r="A20" s="9">
        <v>42521</v>
      </c>
      <c r="B20" s="80">
        <v>7006.12</v>
      </c>
      <c r="C20" s="10">
        <f t="shared" si="0"/>
        <v>5.6841597152037071E-2</v>
      </c>
      <c r="D20" s="81">
        <f t="shared" si="1"/>
        <v>7434.0074573425236</v>
      </c>
      <c r="E20" s="10">
        <v>2.53157335926237E-2</v>
      </c>
      <c r="H20" s="84"/>
      <c r="I20" s="85"/>
      <c r="J20" s="85"/>
      <c r="K20" s="85"/>
      <c r="L20" s="85"/>
      <c r="M20" s="85"/>
      <c r="N20" s="7"/>
      <c r="Q20" s="37" t="s">
        <v>47</v>
      </c>
      <c r="R20" s="29">
        <f>EOMONTH($H$1,-6)</f>
        <v>44104</v>
      </c>
      <c r="S20" s="30">
        <f t="shared" si="4"/>
        <v>4180</v>
      </c>
      <c r="T20" s="38">
        <f t="shared" si="5"/>
        <v>3786.0397066449373</v>
      </c>
    </row>
    <row r="21" spans="1:20">
      <c r="A21" s="9">
        <v>42551</v>
      </c>
      <c r="B21" s="80">
        <v>7239.43</v>
      </c>
      <c r="C21" s="10">
        <f t="shared" si="0"/>
        <v>3.3300885511524214E-2</v>
      </c>
      <c r="D21" s="81">
        <f t="shared" si="1"/>
        <v>7815.5171988048551</v>
      </c>
      <c r="E21" s="10">
        <v>5.1319526332397801E-2</v>
      </c>
      <c r="I21" s="7"/>
      <c r="J21" s="7"/>
      <c r="K21" s="7"/>
      <c r="L21" s="7"/>
      <c r="M21" s="7"/>
      <c r="N21" s="7"/>
      <c r="Q21" s="37" t="s">
        <v>72</v>
      </c>
      <c r="R21" s="90">
        <v>44196</v>
      </c>
      <c r="S21" s="30">
        <f t="shared" si="4"/>
        <v>5006</v>
      </c>
      <c r="T21" s="38">
        <f t="shared" si="5"/>
        <v>5014.5504605279411</v>
      </c>
    </row>
    <row r="22" spans="1:20">
      <c r="A22" s="9">
        <v>42582</v>
      </c>
      <c r="B22" s="80">
        <v>7268.59</v>
      </c>
      <c r="C22" s="10">
        <f t="shared" si="0"/>
        <v>4.0279414263277857E-3</v>
      </c>
      <c r="D22" s="81">
        <f t="shared" si="1"/>
        <v>7859.0636343432907</v>
      </c>
      <c r="E22" s="10">
        <v>5.57179191481971E-3</v>
      </c>
      <c r="G22" s="52"/>
      <c r="H22" s="53" t="str">
        <f>H14</f>
        <v>3MOS</v>
      </c>
      <c r="I22" s="53" t="str">
        <f t="shared" ref="I22" si="6">I14</f>
        <v>YTD</v>
      </c>
      <c r="J22" s="53" t="str">
        <f>J14</f>
        <v>1YR</v>
      </c>
      <c r="K22" s="53" t="str">
        <f>K14</f>
        <v>3YR</v>
      </c>
      <c r="L22" s="53" t="s">
        <v>124</v>
      </c>
      <c r="M22" s="53" t="str">
        <f>M14</f>
        <v>Since Inception*</v>
      </c>
      <c r="N22" s="7"/>
      <c r="Q22" s="37" t="s">
        <v>73</v>
      </c>
      <c r="R22" s="29">
        <f>EOMONTH($H$1,-12)</f>
        <v>43921</v>
      </c>
      <c r="S22" s="30">
        <f t="shared" si="4"/>
        <v>3297</v>
      </c>
      <c r="T22" s="38">
        <f t="shared" si="5"/>
        <v>3010.4760846482459</v>
      </c>
    </row>
    <row r="23" spans="1:20">
      <c r="A23" s="9">
        <v>42613</v>
      </c>
      <c r="B23" s="80">
        <v>7725.35</v>
      </c>
      <c r="C23" s="10">
        <f t="shared" si="0"/>
        <v>6.2840248246221142E-2</v>
      </c>
      <c r="D23" s="81">
        <f t="shared" si="1"/>
        <v>7755.7102995283667</v>
      </c>
      <c r="E23" s="10">
        <v>-1.3150845905265499E-2</v>
      </c>
      <c r="G23" s="3" t="s">
        <v>11</v>
      </c>
      <c r="H23" s="125">
        <v>0.2044</v>
      </c>
      <c r="I23" s="125">
        <v>0.2044</v>
      </c>
      <c r="J23" s="125">
        <v>0.82569999999999999</v>
      </c>
      <c r="K23" s="125">
        <v>-3.6999999999999998E-2</v>
      </c>
      <c r="L23" s="125">
        <v>1.8800000000000001E-2</v>
      </c>
      <c r="M23" s="125">
        <v>-7.9799999999999996E-2</v>
      </c>
      <c r="N23" s="12" t="s">
        <v>13</v>
      </c>
      <c r="O23" s="12"/>
      <c r="Q23" s="37" t="s">
        <v>85</v>
      </c>
      <c r="R23" s="29">
        <f>EOMONTH($H$1,-36)</f>
        <v>43190</v>
      </c>
      <c r="S23" s="30">
        <f t="shared" si="4"/>
        <v>6717.36</v>
      </c>
      <c r="T23" s="38">
        <f t="shared" si="5"/>
        <v>6697.1257130157828</v>
      </c>
    </row>
    <row r="24" spans="1:20">
      <c r="A24" s="9">
        <v>42643</v>
      </c>
      <c r="B24" s="80">
        <v>8338.27</v>
      </c>
      <c r="C24" s="10">
        <f t="shared" si="0"/>
        <v>7.9338800183810454E-2</v>
      </c>
      <c r="D24" s="81">
        <f t="shared" si="1"/>
        <v>7899.4431686297812</v>
      </c>
      <c r="E24" s="10">
        <v>1.8532521658287698E-2</v>
      </c>
      <c r="G24" s="3" t="s">
        <v>12</v>
      </c>
      <c r="H24" s="125">
        <v>0.2024</v>
      </c>
      <c r="I24" s="125">
        <v>0.2024</v>
      </c>
      <c r="J24" s="125">
        <v>0.81089999999999995</v>
      </c>
      <c r="K24" s="125">
        <v>-4.4299999999999999E-2</v>
      </c>
      <c r="L24" s="125">
        <v>1.14E-2</v>
      </c>
      <c r="M24" s="125">
        <v>-8.6300000000000002E-2</v>
      </c>
      <c r="N24" s="12" t="s">
        <v>13</v>
      </c>
      <c r="O24" s="12"/>
      <c r="Q24" s="37" t="s">
        <v>125</v>
      </c>
      <c r="R24" s="29">
        <f>EOMONTH($H$1,-60)</f>
        <v>42460</v>
      </c>
      <c r="S24" s="30">
        <f t="shared" si="4"/>
        <v>5420.6</v>
      </c>
      <c r="T24" s="38">
        <f t="shared" si="5"/>
        <v>6529.5083586438532</v>
      </c>
    </row>
    <row r="25" spans="1:20">
      <c r="A25" s="9">
        <v>42674</v>
      </c>
      <c r="B25" s="80">
        <v>7944.2</v>
      </c>
      <c r="C25" s="10">
        <f t="shared" si="0"/>
        <v>-4.726040293730005E-2</v>
      </c>
      <c r="D25" s="81">
        <f t="shared" si="1"/>
        <v>7547.9047830703566</v>
      </c>
      <c r="E25" s="10">
        <v>-4.4501666516881998E-2</v>
      </c>
      <c r="G25" s="3" t="s">
        <v>14</v>
      </c>
      <c r="H25" s="125">
        <v>0.20610000000000001</v>
      </c>
      <c r="I25" s="125">
        <v>0.20610000000000001</v>
      </c>
      <c r="J25" s="125">
        <v>0.83089999999999997</v>
      </c>
      <c r="K25" s="125">
        <v>-3.5000000000000003E-2</v>
      </c>
      <c r="L25" s="125">
        <v>2.18E-2</v>
      </c>
      <c r="M25" s="125">
        <v>-7.7299999999999994E-2</v>
      </c>
      <c r="N25" s="12"/>
      <c r="O25" s="12"/>
      <c r="Q25" s="37" t="s">
        <v>5</v>
      </c>
      <c r="R25" s="29">
        <f>A2</f>
        <v>41995</v>
      </c>
      <c r="S25" s="30">
        <f t="shared" si="4"/>
        <v>10000</v>
      </c>
      <c r="T25" s="38">
        <f t="shared" si="5"/>
        <v>10000</v>
      </c>
    </row>
    <row r="26" spans="1:20" ht="15.75" thickBot="1">
      <c r="A26" s="9">
        <v>42704</v>
      </c>
      <c r="B26" s="80">
        <v>8605.18</v>
      </c>
      <c r="C26" s="10">
        <f t="shared" si="0"/>
        <v>8.3202839807658524E-2</v>
      </c>
      <c r="D26" s="81">
        <f t="shared" si="1"/>
        <v>7721.4670222485674</v>
      </c>
      <c r="E26" s="10">
        <v>2.29947573752525E-2</v>
      </c>
      <c r="G26" s="3" t="s">
        <v>15</v>
      </c>
      <c r="H26" s="125">
        <v>0.13500000000000001</v>
      </c>
      <c r="I26" s="125">
        <v>0.13500000000000001</v>
      </c>
      <c r="J26" s="125">
        <v>0.72050000000000003</v>
      </c>
      <c r="K26" s="125">
        <v>-5.6000000000000001E-2</v>
      </c>
      <c r="L26" s="125">
        <v>6.7000000000000002E-3</v>
      </c>
      <c r="M26" s="125">
        <v>-8.8499999999999995E-2</v>
      </c>
      <c r="N26" s="12" t="s">
        <v>13</v>
      </c>
      <c r="O26" s="12"/>
      <c r="Q26" s="39" t="s">
        <v>6</v>
      </c>
      <c r="R26" s="40">
        <f>H1</f>
        <v>44286</v>
      </c>
      <c r="S26" s="41">
        <f t="shared" si="4"/>
        <v>6037</v>
      </c>
      <c r="T26" s="42">
        <f t="shared" si="5"/>
        <v>6115.2986640985773</v>
      </c>
    </row>
    <row r="27" spans="1:20" ht="15.75" thickBot="1">
      <c r="A27" s="9">
        <v>42735</v>
      </c>
      <c r="B27" s="80">
        <v>8981.8799999999992</v>
      </c>
      <c r="C27" s="10">
        <f t="shared" si="0"/>
        <v>4.3775958201920151E-2</v>
      </c>
      <c r="D27" s="81">
        <f t="shared" si="1"/>
        <v>8060.5291750006236</v>
      </c>
      <c r="E27" s="10">
        <v>4.3911623500441803E-2</v>
      </c>
      <c r="G27" s="8"/>
      <c r="H27" s="46"/>
      <c r="I27" s="46"/>
      <c r="J27" s="46"/>
      <c r="K27" s="46"/>
      <c r="L27" s="46"/>
      <c r="N27" s="7"/>
    </row>
    <row r="28" spans="1:20">
      <c r="A28" s="9">
        <v>42766</v>
      </c>
      <c r="B28" s="80">
        <v>9013.17</v>
      </c>
      <c r="C28" s="10">
        <f t="shared" si="0"/>
        <v>3.4836804766931184E-3</v>
      </c>
      <c r="D28" s="81">
        <f t="shared" si="1"/>
        <v>8454.8978936711428</v>
      </c>
      <c r="E28" s="10">
        <v>4.8925909218669801E-2</v>
      </c>
      <c r="M28" s="7"/>
      <c r="N28" s="7"/>
      <c r="Q28" s="155"/>
      <c r="R28" s="156"/>
      <c r="S28" s="43" t="str">
        <f>S17</f>
        <v>MLXIX</v>
      </c>
      <c r="T28" s="44" t="str">
        <f>T17</f>
        <v>Alerian MLP TR Index</v>
      </c>
    </row>
    <row r="29" spans="1:20">
      <c r="A29" s="9">
        <v>42794</v>
      </c>
      <c r="B29" s="80">
        <v>8934.73</v>
      </c>
      <c r="C29" s="10">
        <f t="shared" si="0"/>
        <v>-8.7028204283288169E-3</v>
      </c>
      <c r="D29" s="81">
        <f t="shared" si="1"/>
        <v>8488.8695458922939</v>
      </c>
      <c r="E29" s="10">
        <v>4.0179849181360998E-3</v>
      </c>
      <c r="M29" s="7"/>
      <c r="N29" s="7"/>
      <c r="Q29" s="137" t="str">
        <f>Q19</f>
        <v>3MOS</v>
      </c>
      <c r="R29" s="138"/>
      <c r="S29" s="33">
        <f>($S$26-S19)/S19</f>
        <v>0.20595285657211346</v>
      </c>
      <c r="T29" s="45">
        <f>($T$26-T19)/T19</f>
        <v>0.21951084394008619</v>
      </c>
    </row>
    <row r="30" spans="1:20">
      <c r="A30" s="9">
        <v>42825</v>
      </c>
      <c r="B30" s="80">
        <v>8954.74</v>
      </c>
      <c r="C30" s="10">
        <f t="shared" si="0"/>
        <v>2.2395752305890415E-3</v>
      </c>
      <c r="D30" s="81">
        <f t="shared" si="1"/>
        <v>8378.7626243919349</v>
      </c>
      <c r="E30" s="10">
        <v>-1.2970740203404199E-2</v>
      </c>
      <c r="M30" s="7"/>
      <c r="N30" s="7"/>
      <c r="Q30" s="137" t="str">
        <f>Q20</f>
        <v>6MOS</v>
      </c>
      <c r="R30" s="138"/>
      <c r="S30" s="33">
        <f>S26/S20-1</f>
        <v>0.44425837320574169</v>
      </c>
      <c r="T30" s="45">
        <f>($T$26-T20)/T20</f>
        <v>0.61522306629946888</v>
      </c>
    </row>
    <row r="31" spans="1:20">
      <c r="A31" s="9">
        <v>42855</v>
      </c>
      <c r="B31" s="80">
        <v>8579.6299999999992</v>
      </c>
      <c r="C31" s="10">
        <f t="shared" si="0"/>
        <v>-4.1889546765176977E-2</v>
      </c>
      <c r="D31" s="81">
        <f t="shared" si="1"/>
        <v>8271.4089932587631</v>
      </c>
      <c r="E31" s="10">
        <v>-1.28125877227561E-2</v>
      </c>
      <c r="M31" s="7"/>
      <c r="N31" s="7"/>
      <c r="Q31" s="137" t="str">
        <f>Q21</f>
        <v>YTD</v>
      </c>
      <c r="R31" s="138"/>
      <c r="S31" s="33">
        <f>S26/S21-1</f>
        <v>0.20595285657211337</v>
      </c>
      <c r="T31" s="45">
        <f>T26/T21-1</f>
        <v>0.21951084394008613</v>
      </c>
    </row>
    <row r="32" spans="1:20">
      <c r="A32" s="9">
        <v>42886</v>
      </c>
      <c r="B32" s="86">
        <v>7916.23</v>
      </c>
      <c r="C32" s="10">
        <f t="shared" si="0"/>
        <v>-7.7322681747348021E-2</v>
      </c>
      <c r="D32" s="81">
        <f t="shared" si="1"/>
        <v>7897.5850062967675</v>
      </c>
      <c r="E32" s="87">
        <v>-4.5194716796940398E-2</v>
      </c>
      <c r="M32" s="7"/>
      <c r="N32" s="7"/>
      <c r="Q32" s="137" t="str">
        <f>Q22</f>
        <v>1YR</v>
      </c>
      <c r="R32" s="138"/>
      <c r="S32" s="33">
        <f>S26/S22-1</f>
        <v>0.83105853806490759</v>
      </c>
      <c r="T32" s="45">
        <f>T26/T22-1</f>
        <v>1.0313393935541293</v>
      </c>
    </row>
    <row r="33" spans="1:20">
      <c r="A33" s="9">
        <v>42916</v>
      </c>
      <c r="B33" s="86">
        <v>7935.27</v>
      </c>
      <c r="C33" s="10">
        <f t="shared" si="0"/>
        <v>2.4051852965365494E-3</v>
      </c>
      <c r="D33" s="81">
        <f t="shared" si="1"/>
        <v>7846.4207225226601</v>
      </c>
      <c r="E33" s="87">
        <v>-6.47847205611762E-3</v>
      </c>
      <c r="H33" s="72"/>
      <c r="I33" s="76"/>
      <c r="M33" s="7"/>
      <c r="N33" s="7"/>
      <c r="Q33" s="137" t="str">
        <f>Q23</f>
        <v>3YR</v>
      </c>
      <c r="R33" s="138"/>
      <c r="S33" s="33">
        <f>(S26/S23)^(1/3)-1</f>
        <v>-3.4969919664114002E-2</v>
      </c>
      <c r="T33" s="45">
        <f>(T26/T23)^(1/3)-1</f>
        <v>-2.9840649754766191E-2</v>
      </c>
    </row>
    <row r="34" spans="1:20">
      <c r="A34" s="9">
        <v>42947</v>
      </c>
      <c r="B34" s="86">
        <v>7953.11</v>
      </c>
      <c r="C34" s="10">
        <f t="shared" si="0"/>
        <v>2.2481906727811474E-3</v>
      </c>
      <c r="D34" s="81">
        <f t="shared" si="1"/>
        <v>7947.9035484109963</v>
      </c>
      <c r="E34" s="87">
        <v>1.29336457318732E-2</v>
      </c>
      <c r="G34" s="50"/>
      <c r="H34" s="73"/>
      <c r="I34" s="77"/>
      <c r="J34" s="10"/>
      <c r="K34" s="10"/>
      <c r="L34" s="10"/>
      <c r="M34" s="50"/>
      <c r="N34" s="50"/>
      <c r="O34" s="50"/>
      <c r="Q34" s="137" t="s">
        <v>125</v>
      </c>
      <c r="R34" s="138"/>
      <c r="S34" s="33">
        <f>(S26/S24)^(1/5)-1</f>
        <v>2.1773801345006838E-2</v>
      </c>
      <c r="T34" s="45">
        <f>(T26/T24)^(1/5)-1</f>
        <v>-1.3022077738319093E-2</v>
      </c>
    </row>
    <row r="35" spans="1:20">
      <c r="A35" s="9">
        <v>42978</v>
      </c>
      <c r="B35" s="86">
        <v>7591.9</v>
      </c>
      <c r="C35" s="10">
        <f t="shared" si="0"/>
        <v>-4.5417453046669776E-2</v>
      </c>
      <c r="D35" s="81">
        <f t="shared" si="1"/>
        <v>7554.9423414080084</v>
      </c>
      <c r="E35" s="87">
        <v>-4.94421207566808E-2</v>
      </c>
      <c r="G35" s="50"/>
      <c r="H35" s="73"/>
      <c r="I35" s="77"/>
      <c r="J35" s="10"/>
      <c r="K35" s="10"/>
      <c r="L35" s="10"/>
      <c r="M35" s="50"/>
      <c r="N35" s="50"/>
      <c r="O35" s="50"/>
      <c r="Q35" s="137" t="s">
        <v>16</v>
      </c>
      <c r="R35" s="138"/>
      <c r="S35" s="33">
        <f>($S$26-S25)/S25</f>
        <v>-0.39629999999999999</v>
      </c>
      <c r="T35" s="45">
        <f>($T$26-T25)/T25</f>
        <v>-0.38847013359014226</v>
      </c>
    </row>
    <row r="36" spans="1:20" ht="15.75" thickBot="1">
      <c r="A36" s="9">
        <v>43008</v>
      </c>
      <c r="B36" s="86">
        <v>7893.5</v>
      </c>
      <c r="C36" s="10">
        <f t="shared" si="0"/>
        <v>3.9726550665841298E-2</v>
      </c>
      <c r="D36" s="81">
        <f t="shared" si="1"/>
        <v>7607.2301651974249</v>
      </c>
      <c r="E36" s="87">
        <v>6.9210089801521298E-3</v>
      </c>
      <c r="G36" s="50"/>
      <c r="H36" s="73"/>
      <c r="I36" s="77"/>
      <c r="J36" s="10"/>
      <c r="K36" s="10"/>
      <c r="L36" s="10"/>
      <c r="M36" s="50"/>
      <c r="N36" s="50"/>
      <c r="O36" s="50"/>
      <c r="Q36" s="135" t="s">
        <v>8</v>
      </c>
      <c r="R36" s="136"/>
      <c r="S36" s="88">
        <f>(S26/S25)^(12/$H$3)-1</f>
        <v>-7.7318866330035929E-2</v>
      </c>
      <c r="T36" s="89">
        <f>(T26/T25)^(12/$H$3)-1</f>
        <v>-7.5421033190901987E-2</v>
      </c>
    </row>
    <row r="37" spans="1:20">
      <c r="A37" s="9">
        <f>EOMONTH(A36,1)</f>
        <v>43039</v>
      </c>
      <c r="B37" s="86">
        <v>7368.69</v>
      </c>
      <c r="C37" s="10">
        <f t="shared" si="0"/>
        <v>-6.6486349528092736E-2</v>
      </c>
      <c r="D37" s="81">
        <f t="shared" si="1"/>
        <v>7292.3673358520418</v>
      </c>
      <c r="E37" s="87">
        <v>-4.13899438439315E-2</v>
      </c>
      <c r="G37" s="50"/>
      <c r="H37" s="73"/>
      <c r="I37" s="77"/>
      <c r="J37" s="10"/>
      <c r="K37" s="10"/>
      <c r="L37" s="10"/>
      <c r="M37" s="50"/>
      <c r="N37" s="50"/>
      <c r="O37" s="50"/>
    </row>
    <row r="38" spans="1:20">
      <c r="A38" s="9">
        <f t="shared" ref="A38:A78" si="7">EOMONTH(A37,1)</f>
        <v>43069</v>
      </c>
      <c r="B38" s="86">
        <v>7194.05</v>
      </c>
      <c r="C38" s="10">
        <f t="shared" si="0"/>
        <v>-2.3700277797003233E-2</v>
      </c>
      <c r="D38" s="81">
        <f t="shared" si="1"/>
        <v>7193.8044793441513</v>
      </c>
      <c r="E38" s="87">
        <v>-1.3515892983519601E-2</v>
      </c>
      <c r="G38" s="50"/>
      <c r="H38" s="73"/>
      <c r="I38" s="77"/>
      <c r="J38" s="10"/>
      <c r="K38" s="10"/>
      <c r="L38" s="10"/>
      <c r="M38" s="50"/>
      <c r="N38" s="50"/>
      <c r="O38" s="50"/>
    </row>
    <row r="39" spans="1:20">
      <c r="A39" s="9">
        <f t="shared" si="7"/>
        <v>43100</v>
      </c>
      <c r="B39" s="86">
        <v>7741.93</v>
      </c>
      <c r="C39" s="10">
        <f t="shared" si="0"/>
        <v>7.6157380057130464E-2</v>
      </c>
      <c r="D39" s="81">
        <f t="shared" si="1"/>
        <v>7534.9717263007169</v>
      </c>
      <c r="E39" s="87">
        <v>4.74251486728854E-2</v>
      </c>
      <c r="G39" s="50"/>
      <c r="H39" s="73"/>
      <c r="I39" s="77"/>
      <c r="J39" s="10"/>
      <c r="K39" s="10"/>
      <c r="L39" s="10"/>
      <c r="M39" s="50"/>
      <c r="N39" s="50"/>
      <c r="O39" s="50"/>
    </row>
    <row r="40" spans="1:20">
      <c r="A40" s="9">
        <f t="shared" si="7"/>
        <v>43131</v>
      </c>
      <c r="B40" s="86">
        <v>7881.29</v>
      </c>
      <c r="C40" s="10">
        <f t="shared" si="0"/>
        <v>1.8000679417147891E-2</v>
      </c>
      <c r="D40" s="81">
        <f t="shared" si="1"/>
        <v>7969.065609798261</v>
      </c>
      <c r="E40" s="87">
        <v>5.7610552403580401E-2</v>
      </c>
      <c r="G40" s="50"/>
      <c r="H40" s="73"/>
      <c r="I40" s="77"/>
      <c r="J40" s="10"/>
      <c r="K40" s="10"/>
      <c r="L40" s="10"/>
      <c r="M40" s="50"/>
      <c r="N40" s="50"/>
      <c r="O40" s="50"/>
    </row>
    <row r="41" spans="1:20">
      <c r="A41" s="9">
        <f t="shared" si="7"/>
        <v>43159</v>
      </c>
      <c r="B41" s="86">
        <v>6941.94</v>
      </c>
      <c r="C41" s="10">
        <f t="shared" si="0"/>
        <v>-0.11918734115861751</v>
      </c>
      <c r="D41" s="81">
        <f t="shared" si="1"/>
        <v>7196.5577697113413</v>
      </c>
      <c r="E41" s="87">
        <v>-9.6938320991747498E-2</v>
      </c>
      <c r="G41" s="50"/>
      <c r="H41" s="73"/>
      <c r="I41" s="77"/>
      <c r="J41" s="10"/>
      <c r="K41" s="10"/>
      <c r="L41" s="10"/>
      <c r="M41" s="50"/>
      <c r="N41" s="50"/>
      <c r="O41" s="50"/>
    </row>
    <row r="42" spans="1:20">
      <c r="A42" s="9">
        <f t="shared" si="7"/>
        <v>43190</v>
      </c>
      <c r="B42" s="86">
        <v>6717.36</v>
      </c>
      <c r="C42" s="10">
        <f t="shared" si="0"/>
        <v>-3.2351187132127368E-2</v>
      </c>
      <c r="D42" s="81">
        <f t="shared" si="1"/>
        <v>6697.1257130157828</v>
      </c>
      <c r="E42" s="87">
        <v>-6.9398742103836605E-2</v>
      </c>
      <c r="G42" s="50"/>
      <c r="H42" s="73"/>
      <c r="I42" s="77"/>
      <c r="J42" s="10"/>
      <c r="K42" s="10"/>
      <c r="L42" s="10"/>
      <c r="M42" s="50"/>
      <c r="N42" s="50"/>
      <c r="O42" s="50"/>
    </row>
    <row r="43" spans="1:20">
      <c r="A43" s="9">
        <f t="shared" si="7"/>
        <v>43220</v>
      </c>
      <c r="B43" s="86">
        <v>7218</v>
      </c>
      <c r="C43" s="10">
        <f t="shared" si="0"/>
        <v>7.4529279359748513E-2</v>
      </c>
      <c r="D43" s="81">
        <f t="shared" si="1"/>
        <v>7239.2399436995374</v>
      </c>
      <c r="E43" s="87">
        <v>8.0947297977423699E-2</v>
      </c>
      <c r="G43" s="50"/>
      <c r="H43" s="73"/>
      <c r="I43" s="77"/>
      <c r="J43" s="10"/>
      <c r="K43" s="10"/>
      <c r="L43" s="10"/>
      <c r="M43" s="50"/>
      <c r="N43" s="50"/>
      <c r="O43" s="50"/>
    </row>
    <row r="44" spans="1:20">
      <c r="A44" s="9">
        <f t="shared" si="7"/>
        <v>43251</v>
      </c>
      <c r="B44" s="86">
        <v>7808.65</v>
      </c>
      <c r="C44" s="10">
        <f t="shared" si="0"/>
        <v>8.1830146855084385E-2</v>
      </c>
      <c r="D44" s="81">
        <f t="shared" si="1"/>
        <v>7604.754673185671</v>
      </c>
      <c r="E44" s="87">
        <v>5.0490760401476799E-2</v>
      </c>
      <c r="G44" s="50"/>
      <c r="H44" s="73"/>
      <c r="I44" s="77"/>
      <c r="J44" s="10"/>
      <c r="K44" s="10"/>
      <c r="L44" s="10"/>
      <c r="M44" s="50"/>
      <c r="N44" s="50"/>
      <c r="O44" s="50"/>
    </row>
    <row r="45" spans="1:20">
      <c r="A45" s="9">
        <f t="shared" si="7"/>
        <v>43281</v>
      </c>
      <c r="B45" s="86">
        <v>7801.07</v>
      </c>
      <c r="C45" s="10">
        <f t="shared" si="0"/>
        <v>-9.7071837001272421E-4</v>
      </c>
      <c r="D45" s="81">
        <f t="shared" si="1"/>
        <v>7487.3385682890121</v>
      </c>
      <c r="E45" s="87">
        <v>-1.5439828100000099E-2</v>
      </c>
      <c r="G45" s="50"/>
      <c r="H45" s="73"/>
      <c r="I45" s="77"/>
      <c r="J45" s="10"/>
      <c r="K45" s="10"/>
      <c r="L45" s="10"/>
      <c r="M45" s="50"/>
      <c r="N45" s="50"/>
      <c r="O45" s="50"/>
    </row>
    <row r="46" spans="1:20">
      <c r="A46" s="9">
        <f t="shared" si="7"/>
        <v>43312</v>
      </c>
      <c r="B46" s="86">
        <v>8119.06</v>
      </c>
      <c r="C46" s="10">
        <f t="shared" si="0"/>
        <v>4.0762356958724988E-2</v>
      </c>
      <c r="D46" s="81">
        <f t="shared" si="1"/>
        <v>7980.0972911573735</v>
      </c>
      <c r="E46" s="87">
        <v>6.5812266718555223E-2</v>
      </c>
      <c r="G46" s="50"/>
      <c r="H46" s="73"/>
      <c r="I46" s="77"/>
      <c r="J46" s="10"/>
      <c r="K46" s="10"/>
      <c r="L46" s="10"/>
      <c r="M46" s="50"/>
      <c r="N46" s="50"/>
      <c r="O46" s="50"/>
    </row>
    <row r="47" spans="1:20">
      <c r="A47" s="9">
        <f t="shared" si="7"/>
        <v>43343</v>
      </c>
      <c r="B47" s="86">
        <v>8125.09</v>
      </c>
      <c r="C47" s="10">
        <f t="shared" si="0"/>
        <v>7.4269681465577442E-4</v>
      </c>
      <c r="D47" s="81">
        <f t="shared" si="1"/>
        <v>8106.2239178210775</v>
      </c>
      <c r="E47" s="87">
        <v>1.5805148992790174E-2</v>
      </c>
      <c r="G47" s="50"/>
      <c r="H47" s="73"/>
      <c r="I47" s="77"/>
      <c r="J47" s="10"/>
      <c r="K47" s="10"/>
      <c r="L47" s="10"/>
      <c r="M47" s="50"/>
      <c r="N47" s="50"/>
      <c r="O47" s="50"/>
    </row>
    <row r="48" spans="1:20">
      <c r="A48" s="9">
        <f t="shared" si="7"/>
        <v>43373</v>
      </c>
      <c r="B48" s="86">
        <v>7943.51</v>
      </c>
      <c r="C48" s="10">
        <f t="shared" si="0"/>
        <v>-2.2348060144564585E-2</v>
      </c>
      <c r="D48" s="81">
        <f t="shared" si="1"/>
        <v>7979.2700693878596</v>
      </c>
      <c r="E48" s="87">
        <v>-1.5661280729504234E-2</v>
      </c>
      <c r="G48" s="50"/>
      <c r="H48" s="73"/>
      <c r="I48" s="77"/>
      <c r="J48" s="10"/>
      <c r="K48" s="10"/>
      <c r="L48" s="10"/>
      <c r="M48" s="50"/>
      <c r="N48" s="50"/>
      <c r="O48" s="50"/>
    </row>
    <row r="49" spans="1:16">
      <c r="A49" s="9">
        <f t="shared" si="7"/>
        <v>43404</v>
      </c>
      <c r="B49" s="86">
        <v>7206.81</v>
      </c>
      <c r="C49" s="10">
        <f t="shared" si="0"/>
        <v>-9.2742377110370589E-2</v>
      </c>
      <c r="D49" s="81">
        <f t="shared" si="1"/>
        <v>7341.6364175124118</v>
      </c>
      <c r="E49" s="87">
        <v>-7.9911275884958832E-2</v>
      </c>
      <c r="G49" s="50"/>
      <c r="H49" s="73"/>
      <c r="I49" s="77"/>
      <c r="J49" s="10"/>
      <c r="K49" s="10"/>
      <c r="L49" s="10"/>
      <c r="M49" s="50"/>
      <c r="N49" s="50"/>
      <c r="O49" s="50"/>
    </row>
    <row r="50" spans="1:16">
      <c r="A50" s="9">
        <f t="shared" si="7"/>
        <v>43434</v>
      </c>
      <c r="B50" s="86">
        <v>7049.78</v>
      </c>
      <c r="C50" s="10">
        <f t="shared" si="0"/>
        <v>-2.178911335250977E-2</v>
      </c>
      <c r="D50" s="81">
        <f t="shared" si="1"/>
        <v>7280.5886855816507</v>
      </c>
      <c r="E50" s="87">
        <v>-8.3152758402936788E-3</v>
      </c>
      <c r="G50" s="50"/>
      <c r="H50" s="73"/>
      <c r="I50" s="77"/>
      <c r="J50" s="10"/>
      <c r="K50" s="10"/>
      <c r="L50" s="10"/>
      <c r="M50" s="50"/>
      <c r="N50" s="50"/>
      <c r="O50" s="50"/>
    </row>
    <row r="51" spans="1:16">
      <c r="A51" s="9">
        <f t="shared" si="7"/>
        <v>43465</v>
      </c>
      <c r="B51" s="86">
        <v>6309.68</v>
      </c>
      <c r="C51" s="10">
        <f t="shared" si="0"/>
        <v>-0.10498199943828024</v>
      </c>
      <c r="D51" s="81">
        <f t="shared" si="1"/>
        <v>6599.2480924512956</v>
      </c>
      <c r="E51" s="87">
        <v>-9.3583173360647365E-2</v>
      </c>
      <c r="G51" s="50"/>
      <c r="H51" s="73"/>
      <c r="I51" s="77"/>
      <c r="J51" s="10"/>
      <c r="K51" s="10"/>
      <c r="L51" s="10"/>
      <c r="M51" s="50"/>
      <c r="N51" s="50"/>
      <c r="O51" s="50"/>
    </row>
    <row r="52" spans="1:16">
      <c r="A52" s="9">
        <f t="shared" si="7"/>
        <v>43496</v>
      </c>
      <c r="B52" s="86">
        <v>7358.96</v>
      </c>
      <c r="C52" s="10">
        <f t="shared" si="0"/>
        <v>0.16629686450025982</v>
      </c>
      <c r="D52" s="81">
        <f t="shared" si="1"/>
        <v>7433.1246759019214</v>
      </c>
      <c r="E52" s="87">
        <v>0.12635933242220054</v>
      </c>
      <c r="G52" s="50"/>
      <c r="H52" s="73"/>
      <c r="I52" s="77"/>
      <c r="J52" s="10"/>
      <c r="K52" s="10"/>
      <c r="L52" s="10"/>
      <c r="M52" s="50"/>
      <c r="N52" s="50"/>
      <c r="O52" s="50"/>
    </row>
    <row r="53" spans="1:16">
      <c r="A53" s="9">
        <f t="shared" si="7"/>
        <v>43524</v>
      </c>
      <c r="B53" s="86">
        <v>7363.77</v>
      </c>
      <c r="C53" s="10">
        <f t="shared" si="0"/>
        <v>6.5362496874565856E-4</v>
      </c>
      <c r="D53" s="81">
        <f t="shared" si="1"/>
        <v>7453.4656888164582</v>
      </c>
      <c r="E53" s="87">
        <v>2.7365359524349486E-3</v>
      </c>
      <c r="G53" s="50"/>
      <c r="H53" s="73"/>
      <c r="I53" s="77"/>
      <c r="J53" s="10"/>
      <c r="K53" s="10"/>
      <c r="L53" s="10"/>
      <c r="M53" s="50"/>
      <c r="N53" s="50"/>
      <c r="O53" s="50"/>
    </row>
    <row r="54" spans="1:16">
      <c r="A54" s="9">
        <f t="shared" si="7"/>
        <v>43555</v>
      </c>
      <c r="B54" s="86">
        <v>7757.07</v>
      </c>
      <c r="C54" s="10">
        <f t="shared" si="0"/>
        <v>5.3410141815944723E-2</v>
      </c>
      <c r="D54" s="81">
        <f t="shared" si="1"/>
        <v>7709.2871076869906</v>
      </c>
      <c r="E54" s="87">
        <v>3.4322478904595943E-2</v>
      </c>
      <c r="G54" s="50"/>
      <c r="H54" s="73"/>
      <c r="I54" s="10"/>
      <c r="J54" s="77"/>
      <c r="K54" s="10"/>
      <c r="L54" s="10"/>
      <c r="M54" s="10"/>
      <c r="N54" s="50"/>
      <c r="O54" s="50"/>
      <c r="P54" s="50"/>
    </row>
    <row r="55" spans="1:16">
      <c r="A55" s="9">
        <f t="shared" si="7"/>
        <v>43585</v>
      </c>
      <c r="B55" s="86">
        <v>7574.63</v>
      </c>
      <c r="C55" s="10">
        <f t="shared" si="0"/>
        <v>-2.3519189590915035E-2</v>
      </c>
      <c r="D55" s="81">
        <f t="shared" si="1"/>
        <v>7606.6437020026196</v>
      </c>
      <c r="E55" s="87">
        <v>-1.3314253866875014E-2</v>
      </c>
      <c r="G55" s="50"/>
      <c r="H55" s="73"/>
      <c r="I55" s="10"/>
      <c r="J55" s="77"/>
      <c r="K55" s="10"/>
      <c r="L55" s="10"/>
      <c r="M55" s="10"/>
      <c r="N55" s="50"/>
      <c r="O55" s="50"/>
      <c r="P55" s="50"/>
    </row>
    <row r="56" spans="1:16">
      <c r="A56" s="9">
        <f t="shared" si="7"/>
        <v>43616</v>
      </c>
      <c r="B56" s="86">
        <v>7296.07</v>
      </c>
      <c r="C56" s="10">
        <f t="shared" si="0"/>
        <v>-3.6775393649590815E-2</v>
      </c>
      <c r="D56" s="81">
        <f t="shared" si="1"/>
        <v>7519.8224559843966</v>
      </c>
      <c r="E56" s="87">
        <v>-1.1413870482110955E-2</v>
      </c>
      <c r="G56" s="50"/>
      <c r="H56" s="73"/>
      <c r="I56" s="10"/>
      <c r="J56" s="77"/>
      <c r="K56" s="10"/>
      <c r="L56" s="10"/>
      <c r="M56" s="10"/>
      <c r="N56" s="50"/>
      <c r="O56" s="50"/>
      <c r="P56" s="50"/>
    </row>
    <row r="57" spans="1:16">
      <c r="A57" s="9">
        <f t="shared" si="7"/>
        <v>43646</v>
      </c>
      <c r="B57" s="86">
        <v>7446.83</v>
      </c>
      <c r="C57" s="10">
        <f t="shared" si="0"/>
        <v>2.0663178944281047E-2</v>
      </c>
      <c r="D57" s="81">
        <f t="shared" si="1"/>
        <v>7718.5655727584781</v>
      </c>
      <c r="E57" s="87">
        <v>2.6429229936927312E-2</v>
      </c>
      <c r="G57" s="50"/>
      <c r="H57" s="73"/>
      <c r="I57" s="10"/>
      <c r="J57" s="77"/>
      <c r="K57" s="10"/>
      <c r="L57" s="10"/>
      <c r="M57" s="10"/>
      <c r="N57" s="50"/>
      <c r="O57" s="50"/>
      <c r="P57" s="50"/>
    </row>
    <row r="58" spans="1:16">
      <c r="A58" s="9">
        <f t="shared" si="7"/>
        <v>43677</v>
      </c>
      <c r="B58" s="86">
        <v>7210.35</v>
      </c>
      <c r="C58" s="10">
        <f t="shared" si="0"/>
        <v>-3.1755794076137045E-2</v>
      </c>
      <c r="D58" s="81">
        <f t="shared" si="1"/>
        <v>7703.5829814554172</v>
      </c>
      <c r="E58" s="87">
        <v>-1.9411108400684274E-3</v>
      </c>
      <c r="G58" s="50"/>
      <c r="H58" s="73"/>
      <c r="I58" s="10"/>
      <c r="J58" s="77"/>
      <c r="K58" s="10"/>
      <c r="L58" s="10"/>
      <c r="M58" s="10"/>
      <c r="N58" s="50"/>
      <c r="O58" s="50"/>
      <c r="P58" s="50"/>
    </row>
    <row r="59" spans="1:16">
      <c r="A59" s="9">
        <f t="shared" si="7"/>
        <v>43708</v>
      </c>
      <c r="B59" s="86">
        <v>6774.01</v>
      </c>
      <c r="C59" s="10">
        <f t="shared" si="0"/>
        <v>-6.0515786334921384E-2</v>
      </c>
      <c r="D59" s="81">
        <f t="shared" si="1"/>
        <v>7279.137960836606</v>
      </c>
      <c r="E59" s="87">
        <v>-5.5097092046722085E-2</v>
      </c>
      <c r="G59" s="50"/>
      <c r="H59" s="73"/>
      <c r="I59" s="10"/>
      <c r="J59" s="77"/>
      <c r="K59" s="10"/>
      <c r="L59" s="10"/>
      <c r="M59" s="10"/>
      <c r="N59" s="50"/>
      <c r="O59" s="50"/>
      <c r="P59" s="50"/>
    </row>
    <row r="60" spans="1:16">
      <c r="A60" s="9">
        <f t="shared" si="7"/>
        <v>43738</v>
      </c>
      <c r="B60" s="86">
        <v>7211.38</v>
      </c>
      <c r="C60" s="10">
        <f t="shared" si="0"/>
        <v>6.4565892285367132E-2</v>
      </c>
      <c r="D60" s="81">
        <f t="shared" si="1"/>
        <v>7330.7528952761932</v>
      </c>
      <c r="E60" s="87">
        <v>7.0908031579133279E-3</v>
      </c>
      <c r="G60" s="50"/>
      <c r="H60" s="73"/>
      <c r="I60" s="10"/>
      <c r="J60" s="77"/>
      <c r="K60" s="10"/>
      <c r="L60" s="10"/>
      <c r="M60" s="10"/>
      <c r="N60" s="50"/>
      <c r="O60" s="50"/>
      <c r="P60" s="50"/>
    </row>
    <row r="61" spans="1:16">
      <c r="A61" s="9">
        <f t="shared" si="7"/>
        <v>43769</v>
      </c>
      <c r="B61" s="86">
        <v>6847</v>
      </c>
      <c r="C61" s="10">
        <f t="shared" si="0"/>
        <v>-5.0528470278920268E-2</v>
      </c>
      <c r="D61" s="81">
        <f t="shared" si="1"/>
        <v>6874.9598735708823</v>
      </c>
      <c r="E61" s="87">
        <v>-6.2175472044490254E-2</v>
      </c>
      <c r="G61" s="50"/>
      <c r="H61" s="73"/>
      <c r="I61" s="10"/>
      <c r="J61" s="77"/>
      <c r="K61" s="10"/>
      <c r="L61" s="10"/>
      <c r="M61" s="10"/>
      <c r="N61" s="50"/>
      <c r="O61" s="50"/>
      <c r="P61" s="50"/>
    </row>
    <row r="62" spans="1:16">
      <c r="A62" s="9">
        <f t="shared" si="7"/>
        <v>43799</v>
      </c>
      <c r="B62" s="86">
        <v>6595</v>
      </c>
      <c r="C62" s="10">
        <f t="shared" si="0"/>
        <v>-3.6804439900686381E-2</v>
      </c>
      <c r="D62" s="81">
        <f t="shared" si="1"/>
        <v>6479.3997086203917</v>
      </c>
      <c r="E62" s="87">
        <v>-5.7536359807876969E-2</v>
      </c>
      <c r="G62" s="50"/>
      <c r="H62" s="73"/>
      <c r="I62" s="10"/>
      <c r="J62" s="77"/>
      <c r="K62" s="10"/>
      <c r="L62" s="10"/>
      <c r="M62" s="10"/>
      <c r="N62" s="50"/>
      <c r="O62" s="50"/>
      <c r="P62" s="50"/>
    </row>
    <row r="63" spans="1:16">
      <c r="A63" s="9">
        <f t="shared" si="7"/>
        <v>43830</v>
      </c>
      <c r="B63" s="86">
        <v>7069</v>
      </c>
      <c r="C63" s="10">
        <f t="shared" si="0"/>
        <v>7.1872630780894564E-2</v>
      </c>
      <c r="D63" s="81">
        <f t="shared" si="1"/>
        <v>7031.8542114230686</v>
      </c>
      <c r="E63" s="87">
        <v>8.5263223083409168E-2</v>
      </c>
      <c r="G63" s="50"/>
      <c r="H63" s="73"/>
      <c r="I63" s="10"/>
      <c r="J63" s="77"/>
      <c r="K63" s="10"/>
      <c r="L63" s="10"/>
      <c r="M63" s="10"/>
      <c r="N63" s="50"/>
      <c r="O63" s="50"/>
      <c r="P63" s="50"/>
    </row>
    <row r="64" spans="1:16">
      <c r="A64" s="9">
        <f t="shared" si="7"/>
        <v>43861</v>
      </c>
      <c r="B64" s="134">
        <v>6741</v>
      </c>
      <c r="C64" s="10">
        <f t="shared" si="0"/>
        <v>-4.6399773659640653E-2</v>
      </c>
      <c r="D64" s="81">
        <f t="shared" si="1"/>
        <v>6637.4978393461242</v>
      </c>
      <c r="E64" s="87">
        <v>-5.6081420379325064E-2</v>
      </c>
      <c r="G64" s="50"/>
      <c r="H64" s="73"/>
      <c r="I64" s="10"/>
      <c r="J64" s="77"/>
      <c r="K64" s="10"/>
      <c r="L64" s="10"/>
      <c r="M64" s="10"/>
      <c r="N64" s="50"/>
      <c r="O64" s="50"/>
      <c r="P64" s="50"/>
    </row>
    <row r="65" spans="1:16">
      <c r="A65" s="9">
        <f t="shared" si="7"/>
        <v>43890</v>
      </c>
      <c r="B65" s="134">
        <v>5912</v>
      </c>
      <c r="C65" s="10">
        <f t="shared" si="0"/>
        <v>-0.12297878653018834</v>
      </c>
      <c r="D65" s="81">
        <f t="shared" si="1"/>
        <v>5704.9596266390108</v>
      </c>
      <c r="E65" s="87">
        <v>-0.14049544501230005</v>
      </c>
      <c r="G65" s="50"/>
      <c r="H65" s="73"/>
      <c r="I65" s="10"/>
      <c r="J65" s="77"/>
      <c r="K65" s="10"/>
      <c r="L65" s="10"/>
      <c r="M65" s="10"/>
      <c r="N65" s="50"/>
      <c r="O65" s="50"/>
      <c r="P65" s="50"/>
    </row>
    <row r="66" spans="1:16">
      <c r="A66" s="9">
        <f t="shared" si="7"/>
        <v>43921</v>
      </c>
      <c r="B66" s="134">
        <v>3297</v>
      </c>
      <c r="C66" s="10">
        <f t="shared" si="0"/>
        <v>-0.44232070365358589</v>
      </c>
      <c r="D66" s="81">
        <f t="shared" si="1"/>
        <v>3010.4760846482459</v>
      </c>
      <c r="E66" s="87">
        <v>-0.47230545320759409</v>
      </c>
      <c r="G66" s="50"/>
      <c r="H66" s="73"/>
      <c r="I66" s="10"/>
      <c r="J66" s="77"/>
      <c r="K66" s="10"/>
      <c r="L66" s="10"/>
      <c r="M66" s="10"/>
      <c r="N66" s="50"/>
      <c r="O66" s="50"/>
      <c r="P66" s="50"/>
    </row>
    <row r="67" spans="1:16">
      <c r="A67" s="9">
        <f t="shared" si="7"/>
        <v>43951</v>
      </c>
      <c r="B67" s="134">
        <v>4399</v>
      </c>
      <c r="C67" s="10">
        <f t="shared" si="0"/>
        <v>0.33424325144070366</v>
      </c>
      <c r="D67" s="81">
        <f t="shared" si="1"/>
        <v>4504.2287082993798</v>
      </c>
      <c r="E67" s="87">
        <v>0.49618484972142518</v>
      </c>
      <c r="G67" s="50"/>
      <c r="H67" s="73"/>
      <c r="I67" s="10"/>
      <c r="J67" s="77"/>
      <c r="K67" s="10"/>
      <c r="L67" s="10"/>
      <c r="M67" s="10"/>
      <c r="N67" s="50"/>
      <c r="O67" s="50"/>
      <c r="P67" s="50"/>
    </row>
    <row r="68" spans="1:16">
      <c r="A68" s="9">
        <f t="shared" si="7"/>
        <v>43982</v>
      </c>
      <c r="B68" s="134">
        <v>4727</v>
      </c>
      <c r="C68" s="10">
        <f t="shared" ref="C68:C78" si="8">B68/B67-1</f>
        <v>7.45624005455785E-2</v>
      </c>
      <c r="D68" s="81">
        <f t="shared" ref="D68:D78" si="9">D67*(1+E68)</f>
        <v>4907.3758550016055</v>
      </c>
      <c r="E68" s="87">
        <v>8.9504146616577573E-2</v>
      </c>
      <c r="G68" s="50"/>
      <c r="H68" s="73"/>
      <c r="I68" s="10"/>
      <c r="J68" s="77"/>
      <c r="K68" s="10"/>
      <c r="L68" s="10"/>
      <c r="M68" s="10"/>
      <c r="N68" s="50"/>
      <c r="O68" s="50"/>
      <c r="P68" s="50"/>
    </row>
    <row r="69" spans="1:16">
      <c r="A69" s="9">
        <f t="shared" si="7"/>
        <v>44012</v>
      </c>
      <c r="B69" s="134">
        <v>4583</v>
      </c>
      <c r="C69" s="10">
        <f t="shared" si="8"/>
        <v>-3.0463295959382242E-2</v>
      </c>
      <c r="D69" s="81">
        <f t="shared" si="9"/>
        <v>4521.0447687483029</v>
      </c>
      <c r="E69" s="87">
        <v>-7.8724576569686122E-2</v>
      </c>
      <c r="G69" s="50"/>
      <c r="H69" s="73"/>
      <c r="I69" s="10"/>
      <c r="J69" s="77"/>
      <c r="K69" s="10"/>
      <c r="L69" s="10"/>
      <c r="M69" s="10"/>
      <c r="N69" s="50"/>
      <c r="O69" s="50"/>
      <c r="P69" s="50"/>
    </row>
    <row r="70" spans="1:16">
      <c r="A70" s="9">
        <f t="shared" si="7"/>
        <v>44043</v>
      </c>
      <c r="B70" s="134">
        <v>4572</v>
      </c>
      <c r="C70" s="10">
        <f t="shared" si="8"/>
        <v>-2.4001745581496703E-3</v>
      </c>
      <c r="D70" s="81">
        <f t="shared" si="9"/>
        <v>4360.4032397461542</v>
      </c>
      <c r="E70" s="87">
        <v>-3.553194830375983E-2</v>
      </c>
      <c r="G70" s="50"/>
      <c r="H70" s="73"/>
      <c r="I70" s="10"/>
      <c r="J70" s="77"/>
      <c r="K70" s="10"/>
      <c r="L70" s="10"/>
      <c r="M70" s="10"/>
      <c r="N70" s="50"/>
      <c r="O70" s="50"/>
      <c r="P70" s="50"/>
    </row>
    <row r="71" spans="1:16">
      <c r="A71" s="9">
        <f t="shared" si="7"/>
        <v>44074</v>
      </c>
      <c r="B71" s="134">
        <v>4700</v>
      </c>
      <c r="C71" s="10">
        <f t="shared" si="8"/>
        <v>2.7996500437445393E-2</v>
      </c>
      <c r="D71" s="81">
        <f t="shared" si="9"/>
        <v>4383.1209719238468</v>
      </c>
      <c r="E71" s="87">
        <v>5.2100071779175305E-3</v>
      </c>
      <c r="G71" s="50"/>
      <c r="H71" s="73"/>
      <c r="I71" s="10"/>
      <c r="J71" s="77"/>
      <c r="K71" s="10"/>
      <c r="L71" s="10"/>
      <c r="M71" s="10"/>
      <c r="N71" s="50"/>
      <c r="O71" s="50"/>
      <c r="P71" s="50"/>
    </row>
    <row r="72" spans="1:16">
      <c r="A72" s="9">
        <f t="shared" si="7"/>
        <v>44104</v>
      </c>
      <c r="B72" s="134">
        <v>4180</v>
      </c>
      <c r="C72" s="10">
        <f t="shared" si="8"/>
        <v>-0.11063829787234047</v>
      </c>
      <c r="D72" s="81">
        <f t="shared" si="9"/>
        <v>3786.0397066449373</v>
      </c>
      <c r="E72" s="87">
        <v>-0.13622285789133437</v>
      </c>
      <c r="G72" s="50"/>
      <c r="H72" s="73"/>
      <c r="I72" s="10"/>
      <c r="J72" s="77"/>
      <c r="K72" s="10"/>
      <c r="L72" s="10"/>
      <c r="M72" s="10"/>
      <c r="N72" s="50"/>
      <c r="O72" s="50"/>
      <c r="P72" s="50"/>
    </row>
    <row r="73" spans="1:16">
      <c r="A73" s="9">
        <f t="shared" si="7"/>
        <v>44135</v>
      </c>
      <c r="B73" s="134">
        <v>4199</v>
      </c>
      <c r="C73" s="10">
        <f t="shared" si="8"/>
        <v>4.5454545454546302E-3</v>
      </c>
      <c r="D73" s="81">
        <f t="shared" si="9"/>
        <v>3951.811245277428</v>
      </c>
      <c r="E73" s="87">
        <v>4.3784944553418859E-2</v>
      </c>
      <c r="G73" s="50"/>
      <c r="H73" s="73"/>
      <c r="I73" s="10"/>
      <c r="J73" s="77"/>
      <c r="K73" s="10"/>
      <c r="L73" s="10"/>
      <c r="M73" s="10"/>
      <c r="N73" s="50"/>
      <c r="O73" s="50"/>
      <c r="P73" s="50"/>
    </row>
    <row r="74" spans="1:16">
      <c r="A74" s="9">
        <f t="shared" si="7"/>
        <v>44165</v>
      </c>
      <c r="B74" s="134">
        <v>4981</v>
      </c>
      <c r="C74" s="10">
        <f t="shared" si="8"/>
        <v>0.18623481781376516</v>
      </c>
      <c r="D74" s="81">
        <f t="shared" si="9"/>
        <v>4891.7080277551431</v>
      </c>
      <c r="E74" s="87">
        <v>0.23783949286569017</v>
      </c>
      <c r="G74" s="50"/>
      <c r="H74" s="73"/>
      <c r="I74" s="10"/>
      <c r="J74" s="77"/>
      <c r="K74" s="10"/>
      <c r="L74" s="10"/>
      <c r="M74" s="10"/>
      <c r="N74" s="50"/>
      <c r="O74" s="50"/>
      <c r="P74" s="50"/>
    </row>
    <row r="75" spans="1:16">
      <c r="A75" s="9">
        <f t="shared" si="7"/>
        <v>44196</v>
      </c>
      <c r="B75" s="134">
        <v>5006</v>
      </c>
      <c r="C75" s="10">
        <f t="shared" si="8"/>
        <v>5.0190724754064497E-3</v>
      </c>
      <c r="D75" s="81">
        <f t="shared" si="9"/>
        <v>5014.5504605279411</v>
      </c>
      <c r="E75" s="87">
        <v>2.5112380394700651E-2</v>
      </c>
      <c r="H75" s="73"/>
      <c r="J75" s="77"/>
      <c r="N75" s="7"/>
    </row>
    <row r="76" spans="1:16">
      <c r="A76" s="9">
        <f t="shared" si="7"/>
        <v>44227</v>
      </c>
      <c r="B76" s="134">
        <v>5279</v>
      </c>
      <c r="C76" s="10">
        <f t="shared" si="8"/>
        <v>5.4534558529764299E-2</v>
      </c>
      <c r="D76" s="81">
        <f t="shared" si="9"/>
        <v>5307.5783391362338</v>
      </c>
      <c r="E76" s="87">
        <v>5.8435522967584586E-2</v>
      </c>
      <c r="H76" s="74"/>
      <c r="I76" s="7"/>
      <c r="J76" s="77"/>
      <c r="K76" s="7"/>
      <c r="L76" s="7"/>
      <c r="M76" s="7"/>
      <c r="N76" s="7"/>
    </row>
    <row r="77" spans="1:16">
      <c r="A77" s="9">
        <f t="shared" si="7"/>
        <v>44255</v>
      </c>
      <c r="B77" s="134">
        <v>5693</v>
      </c>
      <c r="C77" s="10">
        <f t="shared" si="8"/>
        <v>7.8423943928774387E-2</v>
      </c>
      <c r="D77" s="81">
        <f t="shared" si="9"/>
        <v>5720.0656838778195</v>
      </c>
      <c r="E77" s="87">
        <v>7.7716675738923602E-2</v>
      </c>
      <c r="H77" s="75"/>
      <c r="I77" s="7"/>
      <c r="J77" s="77"/>
      <c r="K77" s="7"/>
      <c r="L77" s="7"/>
      <c r="M77" s="7"/>
      <c r="N77" s="7"/>
    </row>
    <row r="78" spans="1:16">
      <c r="A78" s="9">
        <f t="shared" si="7"/>
        <v>44286</v>
      </c>
      <c r="B78" s="134">
        <v>6037</v>
      </c>
      <c r="C78" s="10">
        <f t="shared" si="8"/>
        <v>6.0425083435798443E-2</v>
      </c>
      <c r="D78" s="81">
        <f t="shared" si="9"/>
        <v>6115.2986640985773</v>
      </c>
      <c r="E78" s="87">
        <v>6.9095881422259531E-2</v>
      </c>
      <c r="H78" s="47"/>
      <c r="I78" s="47"/>
      <c r="J78" s="77"/>
      <c r="K78" s="47"/>
      <c r="L78" s="47"/>
      <c r="M78" s="47"/>
      <c r="N78" s="47"/>
    </row>
    <row r="79" spans="1:16">
      <c r="C79" s="10"/>
      <c r="E79" s="10"/>
      <c r="H79" s="47"/>
      <c r="I79" s="47"/>
      <c r="J79" s="77"/>
      <c r="K79" s="47"/>
      <c r="L79" s="47"/>
      <c r="M79" s="47"/>
      <c r="N79" s="47"/>
    </row>
    <row r="80" spans="1:16">
      <c r="C80" s="10"/>
      <c r="E80" s="10"/>
      <c r="H80" s="47"/>
      <c r="I80" s="47"/>
      <c r="J80" s="77"/>
      <c r="K80" s="47"/>
      <c r="L80" s="47"/>
      <c r="M80" s="47"/>
      <c r="N80" s="47"/>
    </row>
    <row r="81" spans="3:14">
      <c r="C81" s="10"/>
      <c r="E81" s="10"/>
      <c r="H81" s="47"/>
      <c r="I81" s="47"/>
      <c r="J81" s="78"/>
      <c r="K81" s="47"/>
      <c r="L81" s="47"/>
      <c r="M81" s="47"/>
      <c r="N81" s="47"/>
    </row>
    <row r="82" spans="3:14">
      <c r="C82" s="10"/>
      <c r="E82" s="10"/>
      <c r="H82" s="47"/>
      <c r="I82" s="47"/>
      <c r="J82" s="79"/>
      <c r="K82" s="47"/>
      <c r="L82" s="47"/>
      <c r="M82" s="47"/>
      <c r="N82" s="47"/>
    </row>
    <row r="83" spans="3:14">
      <c r="C83" s="10"/>
      <c r="E83" s="10"/>
      <c r="H83" s="47"/>
      <c r="I83" s="47"/>
      <c r="J83" s="47"/>
      <c r="K83" s="47"/>
      <c r="L83" s="47"/>
      <c r="M83" s="47"/>
      <c r="N83" s="47"/>
    </row>
    <row r="84" spans="3:14">
      <c r="C84" s="10"/>
      <c r="E84" s="10"/>
      <c r="H84" s="47"/>
      <c r="I84" s="47"/>
      <c r="J84" s="47"/>
      <c r="K84" s="47"/>
      <c r="L84" s="47"/>
      <c r="M84" s="47"/>
      <c r="N84" s="47"/>
    </row>
    <row r="85" spans="3:14">
      <c r="C85" s="10"/>
      <c r="E85" s="10"/>
      <c r="H85" s="47"/>
      <c r="I85" s="47"/>
      <c r="J85" s="47"/>
      <c r="K85" s="47"/>
      <c r="L85" s="47"/>
      <c r="M85" s="47"/>
      <c r="N85" s="47"/>
    </row>
    <row r="86" spans="3:14">
      <c r="C86" s="10"/>
      <c r="E86" s="10"/>
      <c r="H86" s="47"/>
      <c r="I86" s="47"/>
      <c r="J86" s="47"/>
      <c r="K86" s="47"/>
      <c r="L86" s="47"/>
      <c r="M86" s="47"/>
      <c r="N86" s="47"/>
    </row>
    <row r="87" spans="3:14">
      <c r="C87" s="10"/>
      <c r="E87" s="10"/>
      <c r="H87" s="47"/>
      <c r="I87" s="47"/>
      <c r="J87" s="47"/>
      <c r="K87" s="47"/>
      <c r="L87" s="47"/>
      <c r="M87" s="47"/>
      <c r="N87" s="47"/>
    </row>
    <row r="88" spans="3:14">
      <c r="C88" s="10"/>
      <c r="E88" s="10"/>
      <c r="H88" s="47"/>
      <c r="I88" s="48"/>
      <c r="J88" s="48"/>
      <c r="K88" s="48"/>
      <c r="L88" s="48"/>
      <c r="M88" s="48"/>
      <c r="N88" s="48"/>
    </row>
    <row r="89" spans="3:14">
      <c r="C89" s="10"/>
      <c r="E89" s="10"/>
      <c r="H89" s="47"/>
      <c r="I89" s="48"/>
      <c r="J89" s="48"/>
      <c r="K89" s="48"/>
      <c r="L89" s="48"/>
      <c r="M89" s="48"/>
      <c r="N89" s="48"/>
    </row>
    <row r="90" spans="3:14">
      <c r="C90" s="10"/>
      <c r="E90" s="10"/>
      <c r="H90" s="47"/>
      <c r="I90" s="48"/>
      <c r="J90" s="48"/>
      <c r="K90" s="48"/>
      <c r="L90" s="48"/>
      <c r="M90" s="48"/>
      <c r="N90" s="48"/>
    </row>
    <row r="91" spans="3:14">
      <c r="C91" s="10"/>
      <c r="E91" s="10"/>
      <c r="H91" s="47"/>
      <c r="I91" s="48"/>
      <c r="J91" s="48"/>
      <c r="K91" s="48"/>
      <c r="L91" s="48"/>
      <c r="M91" s="48"/>
      <c r="N91" s="48"/>
    </row>
    <row r="92" spans="3:14">
      <c r="C92" s="10"/>
      <c r="E92" s="10"/>
      <c r="H92" s="47"/>
      <c r="I92" s="48"/>
      <c r="J92" s="48"/>
      <c r="K92" s="48"/>
      <c r="L92" s="48"/>
      <c r="M92" s="48"/>
      <c r="N92" s="48"/>
    </row>
    <row r="93" spans="3:14">
      <c r="C93" s="10"/>
      <c r="E93" s="10"/>
      <c r="H93" s="47"/>
      <c r="I93" s="48"/>
      <c r="J93" s="48"/>
      <c r="K93" s="48"/>
      <c r="L93" s="48"/>
      <c r="M93" s="48"/>
      <c r="N93" s="48"/>
    </row>
    <row r="94" spans="3:14">
      <c r="C94" s="10"/>
      <c r="E94" s="10"/>
      <c r="H94" s="47"/>
      <c r="I94" s="48"/>
      <c r="J94" s="48"/>
      <c r="K94" s="48"/>
      <c r="L94" s="48"/>
      <c r="M94" s="48"/>
      <c r="N94" s="48"/>
    </row>
    <row r="95" spans="3:14">
      <c r="C95" s="10"/>
      <c r="E95" s="10"/>
      <c r="H95" s="47"/>
      <c r="I95" s="48"/>
      <c r="J95" s="48"/>
      <c r="K95" s="48"/>
      <c r="L95" s="48"/>
      <c r="M95" s="48"/>
      <c r="N95" s="48"/>
    </row>
    <row r="96" spans="3:14">
      <c r="C96" s="10"/>
      <c r="E96" s="10"/>
      <c r="H96" s="47"/>
      <c r="I96" s="48"/>
      <c r="J96" s="48"/>
      <c r="K96" s="48"/>
      <c r="L96" s="48"/>
      <c r="M96" s="48"/>
      <c r="N96" s="48"/>
    </row>
    <row r="97" spans="3:14">
      <c r="C97" s="10"/>
      <c r="E97" s="10"/>
      <c r="H97" s="47"/>
      <c r="I97" s="48"/>
      <c r="J97" s="48"/>
      <c r="K97" s="48"/>
      <c r="L97" s="48"/>
      <c r="M97" s="48"/>
      <c r="N97" s="48"/>
    </row>
    <row r="98" spans="3:14">
      <c r="C98" s="10"/>
      <c r="E98" s="10"/>
      <c r="H98" s="47"/>
      <c r="I98" s="48"/>
      <c r="J98" s="48"/>
      <c r="K98" s="48"/>
      <c r="L98" s="48"/>
      <c r="M98" s="48"/>
      <c r="N98" s="48"/>
    </row>
    <row r="99" spans="3:14">
      <c r="C99" s="10"/>
      <c r="E99" s="10"/>
      <c r="H99" s="47"/>
      <c r="I99" s="48"/>
      <c r="J99" s="48"/>
      <c r="K99" s="48"/>
      <c r="L99" s="48"/>
      <c r="M99" s="48"/>
      <c r="N99" s="48"/>
    </row>
    <row r="100" spans="3:14">
      <c r="C100" s="10"/>
      <c r="E100" s="10"/>
      <c r="H100" s="47"/>
      <c r="I100" s="48"/>
      <c r="J100" s="48"/>
      <c r="K100" s="48"/>
      <c r="L100" s="48"/>
      <c r="M100" s="48"/>
      <c r="N100" s="48"/>
    </row>
    <row r="101" spans="3:14">
      <c r="C101" s="10"/>
      <c r="E101" s="10"/>
      <c r="H101" s="47"/>
      <c r="I101" s="48"/>
      <c r="J101" s="48"/>
      <c r="K101" s="48"/>
      <c r="L101" s="48"/>
      <c r="M101" s="48"/>
      <c r="N101" s="48"/>
    </row>
    <row r="102" spans="3:14">
      <c r="C102" s="10"/>
      <c r="E102" s="10"/>
      <c r="H102" s="47"/>
      <c r="I102" s="48"/>
      <c r="J102" s="48"/>
      <c r="K102" s="48"/>
      <c r="L102" s="48"/>
      <c r="M102" s="48"/>
      <c r="N102" s="48"/>
    </row>
    <row r="103" spans="3:14">
      <c r="C103" s="10"/>
      <c r="E103" s="10"/>
      <c r="H103" s="47"/>
      <c r="I103" s="48"/>
      <c r="J103" s="48"/>
      <c r="K103" s="48"/>
      <c r="L103" s="48"/>
      <c r="M103" s="48"/>
      <c r="N103" s="48"/>
    </row>
    <row r="104" spans="3:14">
      <c r="C104" s="10"/>
      <c r="E104" s="10"/>
      <c r="H104" s="47"/>
      <c r="I104" s="48"/>
      <c r="J104" s="48"/>
      <c r="K104" s="48"/>
      <c r="L104" s="48"/>
      <c r="M104" s="48"/>
      <c r="N104" s="48"/>
    </row>
    <row r="105" spans="3:14">
      <c r="C105" s="10"/>
      <c r="E105" s="10"/>
      <c r="H105" s="47"/>
      <c r="I105" s="48"/>
      <c r="J105" s="48"/>
      <c r="K105" s="48"/>
      <c r="L105" s="48"/>
      <c r="M105" s="48"/>
      <c r="N105" s="48"/>
    </row>
    <row r="106" spans="3:14">
      <c r="C106" s="10"/>
      <c r="E106" s="10"/>
    </row>
    <row r="107" spans="3:14">
      <c r="C107" s="10"/>
      <c r="E107" s="10"/>
    </row>
    <row r="108" spans="3:14">
      <c r="C108" s="10"/>
      <c r="E108" s="10"/>
    </row>
    <row r="109" spans="3:14">
      <c r="C109" s="10"/>
      <c r="E109" s="10"/>
    </row>
    <row r="110" spans="3:14">
      <c r="C110" s="10"/>
      <c r="E110" s="10"/>
    </row>
    <row r="111" spans="3:14">
      <c r="C111" s="10"/>
      <c r="E111" s="10"/>
    </row>
    <row r="112" spans="3:14">
      <c r="C112" s="10"/>
      <c r="E112" s="10"/>
    </row>
    <row r="113" spans="3:5">
      <c r="C113" s="10"/>
      <c r="E113" s="10"/>
    </row>
    <row r="114" spans="3:5">
      <c r="C114" s="10"/>
      <c r="E114" s="10"/>
    </row>
    <row r="115" spans="3:5">
      <c r="C115" s="10"/>
      <c r="E115" s="10"/>
    </row>
    <row r="116" spans="3:5">
      <c r="C116" s="10"/>
      <c r="E116" s="10"/>
    </row>
    <row r="117" spans="3:5">
      <c r="C117" s="10"/>
      <c r="E117" s="10"/>
    </row>
    <row r="118" spans="3:5">
      <c r="C118" s="10"/>
      <c r="E118" s="10"/>
    </row>
    <row r="119" spans="3:5">
      <c r="C119" s="10"/>
      <c r="E119" s="10"/>
    </row>
    <row r="120" spans="3:5">
      <c r="C120" s="10"/>
      <c r="E120" s="10"/>
    </row>
    <row r="121" spans="3:5">
      <c r="C121" s="10"/>
      <c r="E121" s="10"/>
    </row>
    <row r="122" spans="3:5">
      <c r="C122" s="10"/>
      <c r="E122" s="10"/>
    </row>
    <row r="123" spans="3:5">
      <c r="C123" s="10"/>
      <c r="E123" s="10"/>
    </row>
    <row r="124" spans="3:5">
      <c r="C124" s="10"/>
      <c r="E124" s="10"/>
    </row>
    <row r="125" spans="3:5">
      <c r="C125" s="10"/>
      <c r="E125" s="10"/>
    </row>
    <row r="126" spans="3:5">
      <c r="C126" s="10"/>
      <c r="E126" s="10"/>
    </row>
    <row r="127" spans="3:5">
      <c r="C127" s="10"/>
      <c r="E127" s="10"/>
    </row>
    <row r="128" spans="3:5">
      <c r="C128" s="10"/>
      <c r="E128" s="10"/>
    </row>
  </sheetData>
  <mergeCells count="15">
    <mergeCell ref="Q36:R36"/>
    <mergeCell ref="Q30:R30"/>
    <mergeCell ref="R1:T1"/>
    <mergeCell ref="R2:T2"/>
    <mergeCell ref="R3:T3"/>
    <mergeCell ref="R4:T4"/>
    <mergeCell ref="Q35:R35"/>
    <mergeCell ref="Q33:R33"/>
    <mergeCell ref="Q32:R32"/>
    <mergeCell ref="Q34:R34"/>
    <mergeCell ref="T17:T18"/>
    <mergeCell ref="S17:S18"/>
    <mergeCell ref="Q28:R28"/>
    <mergeCell ref="Q29:R29"/>
    <mergeCell ref="Q31:R3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110" zoomScaleNormal="110" workbookViewId="0">
      <selection activeCell="D18" sqref="D18"/>
    </sheetView>
  </sheetViews>
  <sheetFormatPr defaultColWidth="9.140625" defaultRowHeight="15"/>
  <cols>
    <col min="1" max="1" width="27.7109375" style="7" bestFit="1" customWidth="1"/>
    <col min="2" max="2" width="10.42578125" style="8" customWidth="1"/>
    <col min="3" max="3" width="3" style="8" customWidth="1"/>
    <col min="4" max="4" width="32.5703125" style="7" bestFit="1" customWidth="1"/>
    <col min="5" max="5" width="9.140625" style="10"/>
    <col min="6" max="16384" width="9.140625" style="7"/>
  </cols>
  <sheetData>
    <row r="2" spans="1:6">
      <c r="A2" s="54"/>
      <c r="B2" s="54"/>
    </row>
    <row r="3" spans="1:6">
      <c r="A3" s="55" t="s">
        <v>17</v>
      </c>
      <c r="B3" s="56"/>
      <c r="D3" s="55" t="s">
        <v>40</v>
      </c>
      <c r="E3" s="57"/>
    </row>
    <row r="4" spans="1:6">
      <c r="A4" s="58" t="s">
        <v>69</v>
      </c>
      <c r="B4" s="59">
        <v>33</v>
      </c>
      <c r="D4" s="58" t="s">
        <v>48</v>
      </c>
      <c r="E4" s="60">
        <v>9.9000000000000005E-2</v>
      </c>
    </row>
    <row r="5" spans="1:6">
      <c r="A5" s="58" t="s">
        <v>70</v>
      </c>
      <c r="B5" s="62" t="s">
        <v>166</v>
      </c>
      <c r="D5" s="58" t="s">
        <v>79</v>
      </c>
      <c r="E5" s="60">
        <v>8.7999999999999995E-2</v>
      </c>
    </row>
    <row r="6" spans="1:6">
      <c r="A6" s="58" t="s">
        <v>71</v>
      </c>
      <c r="B6" s="61" t="s">
        <v>167</v>
      </c>
      <c r="D6" s="58" t="s">
        <v>136</v>
      </c>
      <c r="E6" s="60">
        <v>8.7999999999999995E-2</v>
      </c>
    </row>
    <row r="7" spans="1:6">
      <c r="D7" s="58" t="s">
        <v>91</v>
      </c>
      <c r="E7" s="60">
        <v>8.2000000000000003E-2</v>
      </c>
    </row>
    <row r="8" spans="1:6">
      <c r="B8" s="63"/>
      <c r="D8" s="58" t="s">
        <v>76</v>
      </c>
      <c r="E8" s="60">
        <v>7.3999999999999996E-2</v>
      </c>
    </row>
    <row r="9" spans="1:6">
      <c r="B9" s="63"/>
      <c r="D9" s="58" t="s">
        <v>57</v>
      </c>
      <c r="E9" s="60">
        <v>4.9000000000000002E-2</v>
      </c>
    </row>
    <row r="10" spans="1:6">
      <c r="D10" s="58" t="s">
        <v>168</v>
      </c>
      <c r="E10" s="60">
        <v>4.4999999999999998E-2</v>
      </c>
    </row>
    <row r="11" spans="1:6">
      <c r="D11" s="58" t="s">
        <v>169</v>
      </c>
      <c r="E11" s="60">
        <v>4.4999999999999998E-2</v>
      </c>
    </row>
    <row r="12" spans="1:6">
      <c r="D12" s="58" t="s">
        <v>98</v>
      </c>
      <c r="E12" s="60">
        <v>4.3999999999999997E-2</v>
      </c>
    </row>
    <row r="13" spans="1:6">
      <c r="D13" s="58" t="s">
        <v>159</v>
      </c>
      <c r="E13" s="60">
        <v>4.3999999999999997E-2</v>
      </c>
    </row>
    <row r="14" spans="1:6">
      <c r="F14" s="64"/>
    </row>
  </sheetData>
  <sortState xmlns:xlrd2="http://schemas.microsoft.com/office/spreadsheetml/2017/richdata2" ref="D4:E13">
    <sortCondition descending="1" ref="E4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50"/>
  <sheetViews>
    <sheetView showGridLines="0" zoomScale="80" zoomScaleNormal="80" workbookViewId="0">
      <pane ySplit="2" topLeftCell="A3" activePane="bottomLeft" state="frozenSplit"/>
      <selection pane="bottomLeft"/>
    </sheetView>
  </sheetViews>
  <sheetFormatPr defaultColWidth="9.140625" defaultRowHeight="12.95" customHeight="1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18.140625" customWidth="1"/>
    <col min="10" max="10" width="15.5703125" customWidth="1"/>
    <col min="11" max="11" width="45" customWidth="1"/>
    <col min="12" max="14" width="8.85546875" customWidth="1"/>
  </cols>
  <sheetData>
    <row r="1" spans="1:14" ht="38.1" customHeight="1"/>
    <row r="2" spans="1:14" ht="3" customHeight="1"/>
    <row r="3" spans="1:14" ht="12.95" customHeight="1">
      <c r="A3" s="124"/>
      <c r="C3" s="124" t="s">
        <v>19</v>
      </c>
    </row>
    <row r="4" spans="1:14" ht="12.95" customHeight="1">
      <c r="A4" s="124"/>
      <c r="C4" s="124" t="s">
        <v>160</v>
      </c>
    </row>
    <row r="5" spans="1:14" ht="12.95" customHeight="1">
      <c r="A5" s="124"/>
      <c r="C5" s="124" t="s">
        <v>170</v>
      </c>
      <c r="I5" s="91" t="s">
        <v>33</v>
      </c>
      <c r="J5" s="92">
        <v>21.830826556563871</v>
      </c>
      <c r="K5" s="92">
        <v>14788.496761893903</v>
      </c>
    </row>
    <row r="6" spans="1:14" ht="12.95" customHeight="1">
      <c r="A6" s="124"/>
      <c r="C6" s="124" t="s">
        <v>20</v>
      </c>
      <c r="I6" s="91" t="s">
        <v>34</v>
      </c>
      <c r="J6" s="92">
        <v>18.801979978398901</v>
      </c>
      <c r="K6" s="92">
        <v>7383.4598377299999</v>
      </c>
    </row>
    <row r="7" spans="1:14" ht="12.95" customHeight="1" thickBot="1">
      <c r="A7" s="112" t="s">
        <v>21</v>
      </c>
      <c r="B7" s="112" t="s">
        <v>22</v>
      </c>
      <c r="C7" s="112" t="s">
        <v>23</v>
      </c>
      <c r="D7" s="112" t="s">
        <v>24</v>
      </c>
      <c r="E7" s="112" t="s">
        <v>25</v>
      </c>
      <c r="F7" s="112" t="s">
        <v>26</v>
      </c>
      <c r="G7" s="112" t="s">
        <v>27</v>
      </c>
      <c r="I7" s="94" t="s">
        <v>35</v>
      </c>
      <c r="J7" s="94" t="s">
        <v>36</v>
      </c>
      <c r="K7" s="94" t="s">
        <v>37</v>
      </c>
      <c r="L7" s="93"/>
      <c r="M7" s="94" t="s">
        <v>38</v>
      </c>
      <c r="N7" s="93"/>
    </row>
    <row r="8" spans="1:14" ht="12.95" customHeight="1">
      <c r="A8" s="113" t="s">
        <v>161</v>
      </c>
      <c r="B8" s="95"/>
      <c r="C8" s="95"/>
      <c r="D8" s="95"/>
      <c r="E8" s="114"/>
      <c r="F8" s="114"/>
      <c r="G8" s="114"/>
      <c r="I8" s="93"/>
      <c r="J8" s="93"/>
      <c r="K8" s="93"/>
      <c r="L8" s="93"/>
      <c r="M8" s="93"/>
      <c r="N8" s="93"/>
    </row>
    <row r="9" spans="1:14" ht="12.95" customHeight="1">
      <c r="A9" s="113" t="s">
        <v>137</v>
      </c>
      <c r="B9" s="95"/>
      <c r="C9" s="95"/>
      <c r="D9" s="95"/>
      <c r="E9" s="114"/>
      <c r="F9" s="114"/>
      <c r="G9" s="114"/>
      <c r="I9" s="93"/>
      <c r="J9" s="96"/>
      <c r="K9" s="96"/>
      <c r="L9" s="93"/>
      <c r="M9" s="130"/>
      <c r="N9" s="97"/>
    </row>
    <row r="10" spans="1:14" ht="12.95" customHeight="1">
      <c r="A10" s="114" t="s">
        <v>44</v>
      </c>
      <c r="B10" s="114" t="s">
        <v>43</v>
      </c>
      <c r="C10" s="98" t="s">
        <v>48</v>
      </c>
      <c r="D10" s="115">
        <v>491542</v>
      </c>
      <c r="E10" s="116">
        <v>23.69</v>
      </c>
      <c r="F10" s="117">
        <v>11615990.880000001</v>
      </c>
      <c r="G10" s="117">
        <v>11644629.98</v>
      </c>
      <c r="H10" s="99">
        <v>1</v>
      </c>
      <c r="I10" s="100" t="s">
        <v>18</v>
      </c>
      <c r="J10" s="101">
        <v>20.698418435371895</v>
      </c>
      <c r="K10" s="101">
        <v>28832.258178255001</v>
      </c>
      <c r="L10" s="100"/>
      <c r="M10" s="131">
        <v>9.8519106701868198E-2</v>
      </c>
      <c r="N10" s="102">
        <v>9.9000000000000005E-2</v>
      </c>
    </row>
    <row r="11" spans="1:14" ht="12.95" customHeight="1">
      <c r="A11" s="114" t="s">
        <v>77</v>
      </c>
      <c r="B11" s="114" t="s">
        <v>78</v>
      </c>
      <c r="C11" s="98" t="s">
        <v>79</v>
      </c>
      <c r="D11" s="115">
        <v>144634</v>
      </c>
      <c r="E11" s="116">
        <v>72.010000000000005</v>
      </c>
      <c r="F11" s="117">
        <v>8890165.7100000009</v>
      </c>
      <c r="G11" s="117">
        <v>10415094.34</v>
      </c>
      <c r="H11" s="99">
        <v>2</v>
      </c>
      <c r="I11" s="100" t="s">
        <v>18</v>
      </c>
      <c r="J11" s="101">
        <v>25.578223188565829</v>
      </c>
      <c r="K11" s="101">
        <v>18046.200270300003</v>
      </c>
      <c r="L11" s="100"/>
      <c r="M11" s="131">
        <v>8.811665053804342E-2</v>
      </c>
      <c r="N11" s="102">
        <v>8.7999999999999995E-2</v>
      </c>
    </row>
    <row r="12" spans="1:14" ht="12.95" customHeight="1">
      <c r="A12" s="114" t="s">
        <v>74</v>
      </c>
      <c r="B12" s="114" t="s">
        <v>75</v>
      </c>
      <c r="C12" s="98" t="s">
        <v>76</v>
      </c>
      <c r="D12" s="115">
        <v>302055</v>
      </c>
      <c r="E12" s="116">
        <v>28.84</v>
      </c>
      <c r="F12" s="117">
        <v>10406066.67</v>
      </c>
      <c r="G12" s="117">
        <v>8711266.1999999993</v>
      </c>
      <c r="H12" s="99">
        <v>5</v>
      </c>
      <c r="I12" s="100" t="s">
        <v>18</v>
      </c>
      <c r="J12" s="101" t="s">
        <v>39</v>
      </c>
      <c r="K12" s="101">
        <v>16031.272551799999</v>
      </c>
      <c r="L12" s="100"/>
      <c r="M12" s="131">
        <v>7.3701454296118199E-2</v>
      </c>
      <c r="N12" s="102">
        <v>7.3999999999999996E-2</v>
      </c>
    </row>
    <row r="13" spans="1:14" ht="12.95" customHeight="1">
      <c r="A13" s="114" t="s">
        <v>55</v>
      </c>
      <c r="B13" s="114" t="s">
        <v>56</v>
      </c>
      <c r="C13" s="98" t="s">
        <v>57</v>
      </c>
      <c r="D13" s="115">
        <v>113185</v>
      </c>
      <c r="E13" s="116">
        <v>50.66</v>
      </c>
      <c r="F13" s="117">
        <v>3214839.6</v>
      </c>
      <c r="G13" s="117">
        <v>5733952.0999999996</v>
      </c>
      <c r="H13" s="99">
        <v>6</v>
      </c>
      <c r="I13" s="100" t="s">
        <v>18</v>
      </c>
      <c r="J13" s="101">
        <v>19.625676414189599</v>
      </c>
      <c r="K13" s="101">
        <v>22680.813837149999</v>
      </c>
      <c r="L13" s="100"/>
      <c r="M13" s="131">
        <v>4.851196128460418E-2</v>
      </c>
      <c r="N13" s="102">
        <v>4.9000000000000002E-2</v>
      </c>
    </row>
    <row r="14" spans="1:14" ht="12.95" customHeight="1">
      <c r="A14" s="114" t="s">
        <v>42</v>
      </c>
      <c r="B14" s="114" t="s">
        <v>41</v>
      </c>
      <c r="C14" s="98" t="s">
        <v>168</v>
      </c>
      <c r="D14" s="115">
        <v>318890</v>
      </c>
      <c r="E14" s="116">
        <v>16.649999999999999</v>
      </c>
      <c r="F14" s="117">
        <v>5550838.5</v>
      </c>
      <c r="G14" s="117">
        <v>5309518.5</v>
      </c>
      <c r="H14" s="99">
        <v>7</v>
      </c>
      <c r="I14" s="100" t="s">
        <v>18</v>
      </c>
      <c r="J14" s="101">
        <v>18.801979978398901</v>
      </c>
      <c r="K14" s="101">
        <v>37714.418414100008</v>
      </c>
      <c r="L14" s="100"/>
      <c r="M14" s="131">
        <v>4.4921051208622706E-2</v>
      </c>
      <c r="N14" s="102">
        <v>4.4999999999999998E-2</v>
      </c>
    </row>
    <row r="15" spans="1:14" ht="12.95" customHeight="1">
      <c r="A15" s="114" t="s">
        <v>88</v>
      </c>
      <c r="B15" s="114" t="s">
        <v>89</v>
      </c>
      <c r="C15" s="98" t="s">
        <v>169</v>
      </c>
      <c r="D15" s="115">
        <v>644895</v>
      </c>
      <c r="E15" s="116">
        <v>8.16</v>
      </c>
      <c r="F15" s="117">
        <v>7739067.04</v>
      </c>
      <c r="G15" s="117">
        <v>5262343.2</v>
      </c>
      <c r="H15" s="99">
        <v>8</v>
      </c>
      <c r="I15" s="100" t="s">
        <v>18</v>
      </c>
      <c r="J15" s="101">
        <v>6.54209699821482</v>
      </c>
      <c r="K15" s="101">
        <v>3560.40511857</v>
      </c>
      <c r="L15" s="100"/>
      <c r="M15" s="131">
        <v>4.4521925738566968E-2</v>
      </c>
      <c r="N15" s="102">
        <v>4.4999999999999998E-2</v>
      </c>
    </row>
    <row r="16" spans="1:14" ht="12.95" customHeight="1">
      <c r="A16" s="114" t="s">
        <v>97</v>
      </c>
      <c r="B16" s="114" t="s">
        <v>60</v>
      </c>
      <c r="C16" s="98" t="s">
        <v>98</v>
      </c>
      <c r="D16" s="115">
        <v>113445</v>
      </c>
      <c r="E16" s="116">
        <v>45.75</v>
      </c>
      <c r="F16" s="117">
        <v>4913207.82</v>
      </c>
      <c r="G16" s="117">
        <v>5190108.75</v>
      </c>
      <c r="H16" s="99">
        <v>9</v>
      </c>
      <c r="I16" s="100" t="s">
        <v>18</v>
      </c>
      <c r="J16" s="101" t="s">
        <v>39</v>
      </c>
      <c r="K16" s="101">
        <v>45270.963037560003</v>
      </c>
      <c r="L16" s="100"/>
      <c r="M16" s="131">
        <v>4.3910787943778853E-2</v>
      </c>
      <c r="N16" s="102">
        <v>4.3999999999999997E-2</v>
      </c>
    </row>
    <row r="17" spans="1:14" ht="12.95" customHeight="1">
      <c r="A17" s="114" t="s">
        <v>53</v>
      </c>
      <c r="B17" s="114" t="s">
        <v>54</v>
      </c>
      <c r="C17" s="98" t="s">
        <v>159</v>
      </c>
      <c r="D17" s="115">
        <v>162585</v>
      </c>
      <c r="E17" s="116">
        <v>31.75</v>
      </c>
      <c r="F17" s="117">
        <v>5508005.1200000001</v>
      </c>
      <c r="G17" s="117">
        <v>5162073.75</v>
      </c>
      <c r="H17" s="99">
        <v>10</v>
      </c>
      <c r="I17" s="100" t="s">
        <v>18</v>
      </c>
      <c r="J17" s="101">
        <v>59.720022293390336</v>
      </c>
      <c r="K17" s="101">
        <v>7203.7520202300002</v>
      </c>
      <c r="L17" s="100"/>
      <c r="M17" s="131">
        <v>4.3673598513017144E-2</v>
      </c>
      <c r="N17" s="102">
        <v>4.3999999999999997E-2</v>
      </c>
    </row>
    <row r="18" spans="1:14" ht="12.95" customHeight="1">
      <c r="A18" s="114" t="s">
        <v>99</v>
      </c>
      <c r="B18" s="114" t="s">
        <v>100</v>
      </c>
      <c r="C18" s="114" t="s">
        <v>144</v>
      </c>
      <c r="D18" s="115">
        <v>360531</v>
      </c>
      <c r="E18" s="116">
        <v>17.97</v>
      </c>
      <c r="F18" s="117">
        <v>5202562.99</v>
      </c>
      <c r="G18" s="117">
        <v>5154745.6500000004</v>
      </c>
      <c r="H18" s="103">
        <v>11</v>
      </c>
      <c r="I18" s="93" t="s">
        <v>18</v>
      </c>
      <c r="J18" s="96">
        <v>24.286962817725332</v>
      </c>
      <c r="K18" s="96">
        <v>7781.7436427499997</v>
      </c>
      <c r="L18" s="93"/>
      <c r="M18" s="130">
        <v>4.3611599302474442E-2</v>
      </c>
      <c r="N18" s="97"/>
    </row>
    <row r="19" spans="1:14" ht="12.95" customHeight="1">
      <c r="A19" s="114" t="s">
        <v>58</v>
      </c>
      <c r="B19" s="114" t="s">
        <v>59</v>
      </c>
      <c r="C19" s="114" t="s">
        <v>171</v>
      </c>
      <c r="D19" s="115">
        <v>137238</v>
      </c>
      <c r="E19" s="116">
        <v>36.4</v>
      </c>
      <c r="F19" s="117">
        <v>4662286.75</v>
      </c>
      <c r="G19" s="117">
        <v>4995463.2</v>
      </c>
      <c r="H19" s="103">
        <v>12</v>
      </c>
      <c r="I19" s="93" t="s">
        <v>18</v>
      </c>
      <c r="J19" s="96" t="s">
        <v>39</v>
      </c>
      <c r="K19" s="96">
        <v>74317.284354359988</v>
      </c>
      <c r="L19" s="93"/>
      <c r="M19" s="130">
        <v>4.2263994035992201E-2</v>
      </c>
      <c r="N19" s="97"/>
    </row>
    <row r="20" spans="1:14" ht="12.95" customHeight="1">
      <c r="A20" s="114" t="s">
        <v>50</v>
      </c>
      <c r="B20" s="114" t="s">
        <v>51</v>
      </c>
      <c r="C20" s="114" t="s">
        <v>52</v>
      </c>
      <c r="D20" s="115">
        <v>1047870</v>
      </c>
      <c r="E20" s="116">
        <v>4.29</v>
      </c>
      <c r="F20" s="117">
        <v>7745484.1200000001</v>
      </c>
      <c r="G20" s="117">
        <v>4495362.3</v>
      </c>
      <c r="H20" s="103">
        <v>13</v>
      </c>
      <c r="I20" s="93" t="s">
        <v>18</v>
      </c>
      <c r="J20" s="96" t="s">
        <v>63</v>
      </c>
      <c r="K20" s="96">
        <v>2119.4593516250002</v>
      </c>
      <c r="L20" s="93"/>
      <c r="M20" s="130">
        <v>3.8032902621887826E-2</v>
      </c>
      <c r="N20" s="97"/>
    </row>
    <row r="21" spans="1:14" ht="12.95" customHeight="1">
      <c r="A21" s="114" t="s">
        <v>118</v>
      </c>
      <c r="B21" s="114" t="s">
        <v>119</v>
      </c>
      <c r="C21" s="114" t="s">
        <v>143</v>
      </c>
      <c r="D21" s="115">
        <v>204282</v>
      </c>
      <c r="E21" s="116">
        <v>26.12</v>
      </c>
      <c r="F21" s="117">
        <v>4345472.53</v>
      </c>
      <c r="G21" s="117">
        <v>4245411.82</v>
      </c>
      <c r="H21" s="103">
        <v>15</v>
      </c>
      <c r="I21" s="93" t="s">
        <v>18</v>
      </c>
      <c r="J21" s="96">
        <v>16.520418352226677</v>
      </c>
      <c r="K21" s="96">
        <v>5573.7200053100005</v>
      </c>
      <c r="L21" s="93"/>
      <c r="M21" s="130">
        <v>3.5918202708571809E-2</v>
      </c>
      <c r="N21" s="97"/>
    </row>
    <row r="22" spans="1:14" ht="12.95" customHeight="1">
      <c r="A22" s="114" t="s">
        <v>120</v>
      </c>
      <c r="B22" s="114" t="s">
        <v>121</v>
      </c>
      <c r="C22" s="114" t="s">
        <v>142</v>
      </c>
      <c r="D22" s="115">
        <v>231304</v>
      </c>
      <c r="E22" s="116">
        <v>22.27</v>
      </c>
      <c r="F22" s="117">
        <v>4334836.0199999996</v>
      </c>
      <c r="G22" s="117">
        <v>4098452.54</v>
      </c>
      <c r="H22" s="103">
        <v>16</v>
      </c>
      <c r="I22" s="93" t="s">
        <v>18</v>
      </c>
      <c r="J22" s="96">
        <v>25.212963589042442</v>
      </c>
      <c r="K22" s="96">
        <v>3204.7096620000002</v>
      </c>
      <c r="L22" s="93"/>
      <c r="M22" s="130">
        <v>3.46748573200093E-2</v>
      </c>
      <c r="N22" s="97"/>
    </row>
    <row r="23" spans="1:14" ht="12.95" customHeight="1">
      <c r="A23" s="114" t="s">
        <v>122</v>
      </c>
      <c r="B23" s="114" t="s">
        <v>123</v>
      </c>
      <c r="C23" s="114" t="s">
        <v>146</v>
      </c>
      <c r="D23" s="115">
        <v>49725</v>
      </c>
      <c r="E23" s="116">
        <v>53.49</v>
      </c>
      <c r="F23" s="117">
        <v>2609976.9300000002</v>
      </c>
      <c r="G23" s="117">
        <v>2659790.25</v>
      </c>
      <c r="H23" s="103">
        <v>17</v>
      </c>
      <c r="I23" s="93" t="s">
        <v>18</v>
      </c>
      <c r="J23" s="96" t="s">
        <v>63</v>
      </c>
      <c r="K23" s="96">
        <v>36008.986014180002</v>
      </c>
      <c r="L23" s="93"/>
      <c r="M23" s="130">
        <v>2.2503090256573245E-2</v>
      </c>
      <c r="N23" s="97"/>
    </row>
    <row r="24" spans="1:14" ht="12.95" customHeight="1">
      <c r="A24" s="114" t="s">
        <v>83</v>
      </c>
      <c r="B24" s="114" t="s">
        <v>49</v>
      </c>
      <c r="C24" s="114" t="s">
        <v>145</v>
      </c>
      <c r="D24" s="115">
        <v>212344</v>
      </c>
      <c r="E24" s="116">
        <v>9.4</v>
      </c>
      <c r="F24" s="117">
        <v>3208420.58</v>
      </c>
      <c r="G24" s="117">
        <v>1996033.6</v>
      </c>
      <c r="H24" s="103">
        <v>18</v>
      </c>
      <c r="I24" s="93" t="s">
        <v>18</v>
      </c>
      <c r="J24" s="96">
        <v>0.64292439427800763</v>
      </c>
      <c r="K24" s="96">
        <v>1807.0477622399999</v>
      </c>
      <c r="L24" s="93"/>
      <c r="M24" s="130">
        <v>1.6887393378463889E-2</v>
      </c>
      <c r="N24" s="97"/>
    </row>
    <row r="25" spans="1:14" ht="12.95" customHeight="1">
      <c r="A25" s="114" t="s">
        <v>162</v>
      </c>
      <c r="B25" s="114" t="s">
        <v>163</v>
      </c>
      <c r="C25" s="114" t="s">
        <v>164</v>
      </c>
      <c r="D25" s="115">
        <v>654087</v>
      </c>
      <c r="E25" s="116">
        <v>2.34</v>
      </c>
      <c r="F25" s="117">
        <v>895607.26</v>
      </c>
      <c r="G25" s="117">
        <v>1530563.58</v>
      </c>
      <c r="H25" s="103">
        <v>19</v>
      </c>
      <c r="I25" s="93" t="s">
        <v>18</v>
      </c>
      <c r="J25" s="96" t="s">
        <v>63</v>
      </c>
      <c r="K25" s="96">
        <v>937.47259229999997</v>
      </c>
      <c r="L25" s="93"/>
      <c r="M25" s="130">
        <v>1.2949295676290213E-2</v>
      </c>
      <c r="N25" s="97"/>
    </row>
    <row r="26" spans="1:14" ht="12.95" customHeight="1">
      <c r="A26" s="114" t="s">
        <v>129</v>
      </c>
      <c r="B26" s="114" t="s">
        <v>130</v>
      </c>
      <c r="C26" s="114" t="s">
        <v>154</v>
      </c>
      <c r="D26" s="115">
        <v>61618</v>
      </c>
      <c r="E26" s="116">
        <v>22.42</v>
      </c>
      <c r="F26" s="117">
        <v>1235148.71</v>
      </c>
      <c r="G26" s="117">
        <v>1381475.56</v>
      </c>
      <c r="H26" s="103">
        <v>20</v>
      </c>
      <c r="I26" s="93" t="s">
        <v>18</v>
      </c>
      <c r="J26" s="96">
        <v>17.608290043632536</v>
      </c>
      <c r="K26" s="96">
        <v>6678.3175106999997</v>
      </c>
      <c r="L26" s="93"/>
      <c r="M26" s="130">
        <v>1.1687940135102784E-2</v>
      </c>
      <c r="N26" s="97"/>
    </row>
    <row r="27" spans="1:14" ht="12.95" customHeight="1">
      <c r="A27" s="114" t="s">
        <v>172</v>
      </c>
      <c r="B27" s="114" t="s">
        <v>173</v>
      </c>
      <c r="C27" s="114" t="s">
        <v>174</v>
      </c>
      <c r="D27" s="115">
        <v>250000</v>
      </c>
      <c r="E27" s="116">
        <v>2.67</v>
      </c>
      <c r="F27" s="117">
        <v>530625</v>
      </c>
      <c r="G27" s="117">
        <v>667500</v>
      </c>
      <c r="H27" s="103">
        <v>23</v>
      </c>
      <c r="I27" s="93" t="s">
        <v>18</v>
      </c>
      <c r="J27" s="96" t="s">
        <v>63</v>
      </c>
      <c r="K27" s="96">
        <v>312.76784128000003</v>
      </c>
      <c r="L27" s="93"/>
      <c r="M27" s="130">
        <v>5.6473673990881951E-3</v>
      </c>
      <c r="N27" s="97"/>
    </row>
    <row r="28" spans="1:14" ht="12.95" customHeight="1">
      <c r="A28" s="114" t="s">
        <v>101</v>
      </c>
      <c r="B28" s="114" t="s">
        <v>102</v>
      </c>
      <c r="C28" s="114" t="s">
        <v>149</v>
      </c>
      <c r="D28" s="115">
        <v>5343</v>
      </c>
      <c r="E28" s="116">
        <v>73.89</v>
      </c>
      <c r="F28" s="117">
        <v>384953.23</v>
      </c>
      <c r="G28" s="117">
        <v>394794.27</v>
      </c>
      <c r="H28" s="103">
        <v>25</v>
      </c>
      <c r="I28" s="93" t="s">
        <v>103</v>
      </c>
      <c r="J28" s="96">
        <v>19.618171905296308</v>
      </c>
      <c r="K28" s="96">
        <v>3825.2435041200001</v>
      </c>
      <c r="L28" s="93"/>
      <c r="M28" s="130">
        <v>3.3401472505540414E-3</v>
      </c>
      <c r="N28" s="97"/>
    </row>
    <row r="29" spans="1:14" ht="12.95" customHeight="1">
      <c r="A29" s="114" t="s">
        <v>104</v>
      </c>
      <c r="B29" s="114" t="s">
        <v>105</v>
      </c>
      <c r="C29" s="114" t="s">
        <v>151</v>
      </c>
      <c r="D29" s="115">
        <v>14443</v>
      </c>
      <c r="E29" s="116">
        <v>22.58</v>
      </c>
      <c r="F29" s="117">
        <v>373981.68</v>
      </c>
      <c r="G29" s="117">
        <v>326122.94</v>
      </c>
      <c r="H29" s="103">
        <v>27</v>
      </c>
      <c r="I29" s="93" t="s">
        <v>103</v>
      </c>
      <c r="J29" s="96">
        <v>13.663312224506042</v>
      </c>
      <c r="K29" s="96">
        <v>2357.311377</v>
      </c>
      <c r="L29" s="93"/>
      <c r="M29" s="130">
        <v>2.7591551452446376E-3</v>
      </c>
      <c r="N29" s="97"/>
    </row>
    <row r="30" spans="1:14" ht="12.95" customHeight="1">
      <c r="A30" s="114" t="s">
        <v>112</v>
      </c>
      <c r="B30" s="114" t="s">
        <v>113</v>
      </c>
      <c r="C30" s="114" t="s">
        <v>148</v>
      </c>
      <c r="D30" s="115">
        <v>2935</v>
      </c>
      <c r="E30" s="116">
        <v>98.85</v>
      </c>
      <c r="F30" s="117">
        <v>285093.67</v>
      </c>
      <c r="G30" s="117">
        <v>290124.75</v>
      </c>
      <c r="H30" s="103">
        <v>29</v>
      </c>
      <c r="I30" s="93" t="s">
        <v>103</v>
      </c>
      <c r="J30" s="96">
        <v>19.731524655023254</v>
      </c>
      <c r="K30" s="96">
        <v>12586.021052475</v>
      </c>
      <c r="L30" s="93"/>
      <c r="M30" s="130">
        <v>2.4545933405522289E-3</v>
      </c>
      <c r="N30" s="97"/>
    </row>
    <row r="31" spans="1:14" ht="12.95" customHeight="1">
      <c r="A31" s="114" t="s">
        <v>108</v>
      </c>
      <c r="B31" s="114" t="s">
        <v>109</v>
      </c>
      <c r="C31" s="114" t="s">
        <v>147</v>
      </c>
      <c r="D31" s="115">
        <v>4158</v>
      </c>
      <c r="E31" s="116">
        <v>68.709999999999994</v>
      </c>
      <c r="F31" s="117">
        <v>267647.83</v>
      </c>
      <c r="G31" s="117">
        <v>285696.18</v>
      </c>
      <c r="H31" s="103">
        <v>30</v>
      </c>
      <c r="I31" s="93" t="s">
        <v>103</v>
      </c>
      <c r="J31" s="96">
        <v>16.747370742351016</v>
      </c>
      <c r="K31" s="96">
        <v>3932.4848150000003</v>
      </c>
      <c r="L31" s="93"/>
      <c r="M31" s="130">
        <v>2.4171255325483635E-3</v>
      </c>
      <c r="N31" s="97"/>
    </row>
    <row r="32" spans="1:14" ht="12.95" customHeight="1">
      <c r="A32" s="114" t="s">
        <v>110</v>
      </c>
      <c r="B32" s="114" t="s">
        <v>111</v>
      </c>
      <c r="C32" s="114" t="s">
        <v>150</v>
      </c>
      <c r="D32" s="115">
        <v>3623</v>
      </c>
      <c r="E32" s="116">
        <v>76.91</v>
      </c>
      <c r="F32" s="117">
        <v>279641.88</v>
      </c>
      <c r="G32" s="117">
        <v>278644.93</v>
      </c>
      <c r="H32" s="103">
        <v>31</v>
      </c>
      <c r="I32" s="93" t="s">
        <v>103</v>
      </c>
      <c r="J32" s="96">
        <v>20.763587951660156</v>
      </c>
      <c r="K32" s="96">
        <v>4068.3729702599999</v>
      </c>
      <c r="L32" s="93"/>
      <c r="M32" s="130">
        <v>2.3574686046490068E-3</v>
      </c>
      <c r="N32" s="97"/>
    </row>
    <row r="33" spans="1:14" ht="12.95" customHeight="1">
      <c r="A33" s="114" t="s">
        <v>106</v>
      </c>
      <c r="B33" s="114" t="s">
        <v>107</v>
      </c>
      <c r="C33" s="114" t="s">
        <v>153</v>
      </c>
      <c r="D33" s="115">
        <v>4200</v>
      </c>
      <c r="E33" s="116">
        <v>53.95</v>
      </c>
      <c r="F33" s="117">
        <v>260187.43</v>
      </c>
      <c r="G33" s="117">
        <v>226590</v>
      </c>
      <c r="H33" s="103">
        <v>32</v>
      </c>
      <c r="I33" s="93" t="s">
        <v>103</v>
      </c>
      <c r="J33" s="96">
        <v>25.963592529296875</v>
      </c>
      <c r="K33" s="96">
        <v>1632.801258365</v>
      </c>
      <c r="L33" s="93"/>
      <c r="M33" s="130">
        <v>1.9170591445084556E-3</v>
      </c>
      <c r="N33" s="97"/>
    </row>
    <row r="34" spans="1:14" ht="12.95" customHeight="1">
      <c r="A34" s="114" t="s">
        <v>114</v>
      </c>
      <c r="B34" s="114" t="s">
        <v>115</v>
      </c>
      <c r="C34" s="114" t="s">
        <v>152</v>
      </c>
      <c r="D34" s="115">
        <v>8846</v>
      </c>
      <c r="E34" s="116">
        <v>24.11</v>
      </c>
      <c r="F34" s="117">
        <v>212316.25</v>
      </c>
      <c r="G34" s="117">
        <v>213277.06</v>
      </c>
      <c r="H34" s="103">
        <v>33</v>
      </c>
      <c r="I34" s="93" t="s">
        <v>103</v>
      </c>
      <c r="J34" s="96">
        <v>18.082367222120769</v>
      </c>
      <c r="K34" s="96">
        <v>9420.3074524399999</v>
      </c>
      <c r="L34" s="93"/>
      <c r="M34" s="130">
        <v>1.8044253417488793E-3</v>
      </c>
      <c r="N34" s="97"/>
    </row>
    <row r="35" spans="1:14" ht="12.95" customHeight="1">
      <c r="A35" s="118" t="s">
        <v>138</v>
      </c>
      <c r="D35" s="119">
        <v>5543778</v>
      </c>
      <c r="E35" s="120"/>
      <c r="F35" s="121">
        <v>94672424.200000003</v>
      </c>
      <c r="G35" s="121">
        <v>90669035.450000003</v>
      </c>
      <c r="H35" s="103"/>
      <c r="I35" s="93"/>
      <c r="J35" s="96"/>
      <c r="K35" s="96"/>
      <c r="L35" s="93"/>
      <c r="M35" s="130"/>
      <c r="N35" s="97"/>
    </row>
    <row r="36" spans="1:14" ht="12.95" customHeight="1">
      <c r="A36" s="113" t="s">
        <v>175</v>
      </c>
      <c r="B36" s="95"/>
      <c r="C36" s="95"/>
      <c r="D36" s="95"/>
      <c r="E36" s="114"/>
      <c r="F36" s="114"/>
      <c r="G36" s="114"/>
      <c r="H36" s="103"/>
      <c r="I36" s="93"/>
      <c r="J36" s="96"/>
      <c r="K36" s="96"/>
      <c r="L36" s="93"/>
      <c r="M36" s="130"/>
      <c r="N36" s="97"/>
    </row>
    <row r="37" spans="1:14" ht="12.95" customHeight="1">
      <c r="A37" s="114" t="s">
        <v>176</v>
      </c>
      <c r="B37" s="114"/>
      <c r="C37" s="114" t="s">
        <v>177</v>
      </c>
      <c r="D37" s="115">
        <v>399060.14</v>
      </c>
      <c r="E37" s="116">
        <v>100</v>
      </c>
      <c r="F37" s="117">
        <v>399060.14</v>
      </c>
      <c r="G37" s="117">
        <v>399060.14</v>
      </c>
      <c r="H37" s="103">
        <v>24</v>
      </c>
      <c r="I37" s="132" t="s">
        <v>80</v>
      </c>
      <c r="J37" s="96"/>
      <c r="K37" s="96"/>
      <c r="L37" s="93"/>
      <c r="M37" s="130">
        <v>3.376238539193365E-3</v>
      </c>
      <c r="N37" s="97"/>
    </row>
    <row r="38" spans="1:14" ht="12.95" customHeight="1">
      <c r="A38" s="118" t="s">
        <v>178</v>
      </c>
      <c r="D38" s="119">
        <v>399060.14</v>
      </c>
      <c r="E38" s="120"/>
      <c r="F38" s="121">
        <v>399060.14</v>
      </c>
      <c r="G38" s="121">
        <v>399060.14</v>
      </c>
      <c r="H38" s="103"/>
      <c r="I38" s="93"/>
      <c r="J38" s="96"/>
      <c r="K38" s="96"/>
      <c r="L38" s="93"/>
      <c r="M38" s="130"/>
      <c r="N38" s="97"/>
    </row>
    <row r="39" spans="1:14" ht="12.95" customHeight="1">
      <c r="A39" s="113" t="s">
        <v>81</v>
      </c>
      <c r="B39" s="95"/>
      <c r="C39" s="95"/>
      <c r="D39" s="95"/>
      <c r="E39" s="114"/>
      <c r="F39" s="114"/>
      <c r="G39" s="114"/>
      <c r="H39" s="103"/>
      <c r="I39" s="93"/>
      <c r="J39" s="96"/>
      <c r="K39" s="96"/>
      <c r="L39" s="93"/>
      <c r="M39" s="130"/>
      <c r="N39" s="97"/>
    </row>
    <row r="40" spans="1:14" ht="12.95" customHeight="1">
      <c r="A40" s="114" t="s">
        <v>65</v>
      </c>
      <c r="B40" s="114" t="s">
        <v>66</v>
      </c>
      <c r="C40" s="98" t="s">
        <v>136</v>
      </c>
      <c r="D40" s="115">
        <v>472481</v>
      </c>
      <c r="E40" s="116">
        <v>22.02</v>
      </c>
      <c r="F40" s="117">
        <v>11489718.970000001</v>
      </c>
      <c r="G40" s="117">
        <v>10404031.619999999</v>
      </c>
      <c r="H40" s="99">
        <v>3</v>
      </c>
      <c r="I40" s="100" t="s">
        <v>18</v>
      </c>
      <c r="J40" s="101">
        <v>11.547633366767267</v>
      </c>
      <c r="K40" s="101">
        <v>48333.328991010007</v>
      </c>
      <c r="L40" s="100"/>
      <c r="M40" s="131">
        <v>8.8023054666473019E-2</v>
      </c>
      <c r="N40" s="102">
        <v>8.7999999999999995E-2</v>
      </c>
    </row>
    <row r="41" spans="1:14" ht="12.95" customHeight="1">
      <c r="A41" s="114" t="s">
        <v>64</v>
      </c>
      <c r="B41" s="114" t="s">
        <v>90</v>
      </c>
      <c r="C41" s="98" t="s">
        <v>91</v>
      </c>
      <c r="D41" s="115">
        <v>1257548</v>
      </c>
      <c r="E41" s="116">
        <v>7.68</v>
      </c>
      <c r="F41" s="117">
        <v>13273025.310000001</v>
      </c>
      <c r="G41" s="117">
        <v>9657968.6400000006</v>
      </c>
      <c r="H41" s="99">
        <v>4</v>
      </c>
      <c r="I41" s="100" t="s">
        <v>18</v>
      </c>
      <c r="J41" s="101">
        <v>9.2842970260019175</v>
      </c>
      <c r="K41" s="101">
        <v>20849.296108504997</v>
      </c>
      <c r="L41" s="100"/>
      <c r="M41" s="131">
        <v>8.1711007099553798E-2</v>
      </c>
      <c r="N41" s="102">
        <v>8.2000000000000003E-2</v>
      </c>
    </row>
    <row r="42" spans="1:14" ht="15">
      <c r="A42" s="114" t="s">
        <v>67</v>
      </c>
      <c r="B42" s="114" t="s">
        <v>68</v>
      </c>
      <c r="C42" s="114" t="s">
        <v>179</v>
      </c>
      <c r="D42" s="115">
        <v>103244</v>
      </c>
      <c r="E42" s="116">
        <v>43.36</v>
      </c>
      <c r="F42" s="117">
        <v>5234304.7300000004</v>
      </c>
      <c r="G42" s="117">
        <v>4476659.84</v>
      </c>
      <c r="H42" s="103">
        <v>14</v>
      </c>
      <c r="I42" s="93" t="s">
        <v>18</v>
      </c>
      <c r="J42" s="96">
        <v>13.568890630659734</v>
      </c>
      <c r="K42" s="96">
        <v>9681.5429884799996</v>
      </c>
      <c r="L42" s="93"/>
      <c r="M42" s="130">
        <v>3.7874670917188574E-2</v>
      </c>
      <c r="N42" s="97"/>
    </row>
    <row r="43" spans="1:14" ht="15">
      <c r="A43" s="114" t="s">
        <v>86</v>
      </c>
      <c r="B43" s="114" t="s">
        <v>87</v>
      </c>
      <c r="C43" s="114" t="s">
        <v>155</v>
      </c>
      <c r="D43" s="115">
        <v>72168</v>
      </c>
      <c r="E43" s="116">
        <v>17.09</v>
      </c>
      <c r="F43" s="117">
        <v>1744453.02</v>
      </c>
      <c r="G43" s="117">
        <v>1233351.1200000001</v>
      </c>
      <c r="H43" s="103">
        <v>21</v>
      </c>
      <c r="I43" s="93" t="s">
        <v>18</v>
      </c>
      <c r="J43" s="96">
        <v>8.9297451773369065</v>
      </c>
      <c r="K43" s="96">
        <v>1934.2330981800001</v>
      </c>
      <c r="L43" s="93"/>
      <c r="M43" s="130">
        <v>1.0434736938901743E-2</v>
      </c>
      <c r="N43" s="97"/>
    </row>
    <row r="44" spans="1:14" ht="15">
      <c r="A44" s="114" t="s">
        <v>61</v>
      </c>
      <c r="B44" s="114" t="s">
        <v>62</v>
      </c>
      <c r="C44" s="114" t="s">
        <v>156</v>
      </c>
      <c r="D44" s="115">
        <v>25415</v>
      </c>
      <c r="E44" s="116">
        <v>27.92</v>
      </c>
      <c r="F44" s="117">
        <v>213908.96</v>
      </c>
      <c r="G44" s="117">
        <v>709586.8</v>
      </c>
      <c r="H44" s="103">
        <v>22</v>
      </c>
      <c r="I44" s="93" t="s">
        <v>18</v>
      </c>
      <c r="J44" s="96">
        <v>104.86775326034792</v>
      </c>
      <c r="K44" s="96">
        <v>2062.0133392500002</v>
      </c>
      <c r="L44" s="93"/>
      <c r="M44" s="130">
        <v>6.0034417395405477E-3</v>
      </c>
      <c r="N44" s="97"/>
    </row>
    <row r="45" spans="1:14" ht="15">
      <c r="A45" s="114" t="s">
        <v>116</v>
      </c>
      <c r="B45" s="114" t="s">
        <v>117</v>
      </c>
      <c r="C45" s="114" t="s">
        <v>157</v>
      </c>
      <c r="D45" s="115">
        <v>13436</v>
      </c>
      <c r="E45" s="116">
        <v>25.63</v>
      </c>
      <c r="F45" s="117">
        <v>257342.82</v>
      </c>
      <c r="G45" s="117">
        <v>344364.68</v>
      </c>
      <c r="H45" s="103">
        <v>26</v>
      </c>
      <c r="I45" s="93" t="s">
        <v>18</v>
      </c>
      <c r="J45" s="96">
        <v>20.443193720186443</v>
      </c>
      <c r="K45" s="96">
        <v>26904.179605580004</v>
      </c>
      <c r="L45" s="93"/>
      <c r="M45" s="130">
        <v>2.913488939669571E-3</v>
      </c>
      <c r="N45" s="97"/>
    </row>
    <row r="46" spans="1:14" ht="15">
      <c r="A46" s="114" t="s">
        <v>92</v>
      </c>
      <c r="B46" s="114" t="s">
        <v>93</v>
      </c>
      <c r="C46" s="114" t="s">
        <v>158</v>
      </c>
      <c r="D46" s="115">
        <v>16278</v>
      </c>
      <c r="E46" s="116">
        <v>18.59</v>
      </c>
      <c r="F46" s="117">
        <v>313555.46000000002</v>
      </c>
      <c r="G46" s="117">
        <v>302608.02</v>
      </c>
      <c r="H46" s="103">
        <v>28</v>
      </c>
      <c r="I46" s="93" t="s">
        <v>18</v>
      </c>
      <c r="J46" s="96">
        <v>7.3212469975058907</v>
      </c>
      <c r="K46" s="96">
        <v>7563.1676552299996</v>
      </c>
      <c r="L46" s="93"/>
      <c r="M46" s="130">
        <v>2.5602077406001928E-3</v>
      </c>
      <c r="N46" s="97"/>
    </row>
    <row r="47" spans="1:14" ht="15">
      <c r="A47" s="118" t="s">
        <v>82</v>
      </c>
      <c r="D47" s="119">
        <v>1960570</v>
      </c>
      <c r="E47" s="120"/>
      <c r="F47" s="121">
        <v>32526309.27</v>
      </c>
      <c r="G47" s="121">
        <v>27128570.719999999</v>
      </c>
    </row>
    <row r="48" spans="1:14" ht="15">
      <c r="A48" s="118" t="s">
        <v>165</v>
      </c>
      <c r="D48" s="122">
        <v>7903408.1399999997</v>
      </c>
      <c r="E48" s="120"/>
      <c r="F48" s="123">
        <v>127597793.61</v>
      </c>
      <c r="G48" s="123">
        <v>118196666.31</v>
      </c>
    </row>
    <row r="49" spans="1:7" ht="15">
      <c r="A49" s="124"/>
      <c r="B49" s="124"/>
      <c r="C49" s="124"/>
      <c r="D49" s="114"/>
      <c r="E49" s="114"/>
      <c r="F49" s="114"/>
      <c r="G49" s="114"/>
    </row>
    <row r="50" spans="1:7" ht="15">
      <c r="A50" s="118" t="s">
        <v>165</v>
      </c>
      <c r="D50" s="122">
        <v>7903408.1399999997</v>
      </c>
      <c r="E50" s="120"/>
      <c r="F50" s="123">
        <v>127597793.61</v>
      </c>
      <c r="G50" s="123">
        <v>118196666.31</v>
      </c>
    </row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51A5-0F02-4258-94CC-E0CA8DDACA08}">
  <sheetPr>
    <tabColor rgb="FFFF0000"/>
  </sheetPr>
  <dimension ref="A1:C78"/>
  <sheetViews>
    <sheetView topLeftCell="A57" workbookViewId="0">
      <selection activeCell="A79" sqref="A79"/>
    </sheetView>
  </sheetViews>
  <sheetFormatPr defaultRowHeight="15"/>
  <cols>
    <col min="1" max="1" width="10.7109375" style="126" bestFit="1" customWidth="1"/>
    <col min="2" max="2" width="9.140625" style="127"/>
    <col min="3" max="3" width="19.85546875" style="127" bestFit="1" customWidth="1"/>
  </cols>
  <sheetData>
    <row r="1" spans="1:3">
      <c r="A1" s="126" t="s">
        <v>0</v>
      </c>
      <c r="B1" s="127" t="s">
        <v>84</v>
      </c>
      <c r="C1" s="127" t="s">
        <v>45</v>
      </c>
    </row>
    <row r="2" spans="1:3">
      <c r="A2" s="126">
        <f>'MLX Fact Sheet Backup'!A2</f>
        <v>41995</v>
      </c>
      <c r="B2" s="127">
        <f>'MLX Fact Sheet Backup'!B2</f>
        <v>10000</v>
      </c>
      <c r="C2" s="127">
        <f>'MLX Fact Sheet Backup'!D2</f>
        <v>10000</v>
      </c>
    </row>
    <row r="3" spans="1:3">
      <c r="A3" s="126">
        <f>'MLX Fact Sheet Backup'!A3</f>
        <v>42004</v>
      </c>
      <c r="B3" s="127">
        <f>'MLX Fact Sheet Backup'!B3</f>
        <v>9990</v>
      </c>
      <c r="C3" s="127">
        <f>'MLX Fact Sheet Backup'!D3</f>
        <v>10107.230165197421</v>
      </c>
    </row>
    <row r="4" spans="1:3">
      <c r="A4" s="126">
        <f>'MLX Fact Sheet Backup'!A4</f>
        <v>42034</v>
      </c>
      <c r="B4" s="127">
        <f>'MLX Fact Sheet Backup'!B4</f>
        <v>9560</v>
      </c>
      <c r="C4" s="127">
        <f>'MLX Fact Sheet Backup'!D4</f>
        <v>9798.7752179173767</v>
      </c>
    </row>
    <row r="5" spans="1:3">
      <c r="A5" s="126">
        <f>'MLX Fact Sheet Backup'!A5</f>
        <v>42062</v>
      </c>
      <c r="B5" s="127">
        <f>'MLX Fact Sheet Backup'!B5</f>
        <v>10369.49</v>
      </c>
      <c r="C5" s="127">
        <f>'MLX Fact Sheet Backup'!D5</f>
        <v>10002.531051682841</v>
      </c>
    </row>
    <row r="6" spans="1:3">
      <c r="A6" s="126">
        <f>'MLX Fact Sheet Backup'!A6</f>
        <v>42094</v>
      </c>
      <c r="B6" s="127">
        <f>'MLX Fact Sheet Backup'!B6</f>
        <v>10457.43</v>
      </c>
      <c r="C6" s="127">
        <f>'MLX Fact Sheet Backup'!D6</f>
        <v>9578.7465738202845</v>
      </c>
    </row>
    <row r="7" spans="1:3">
      <c r="A7" s="126">
        <f>'MLX Fact Sheet Backup'!A7</f>
        <v>42124</v>
      </c>
      <c r="B7" s="127">
        <f>'MLX Fact Sheet Backup'!B7</f>
        <v>11046.49</v>
      </c>
      <c r="C7" s="127">
        <f>'MLX Fact Sheet Backup'!D7</f>
        <v>10170.98797441786</v>
      </c>
    </row>
    <row r="8" spans="1:3">
      <c r="A8" s="126">
        <f>'MLX Fact Sheet Backup'!A8</f>
        <v>42153</v>
      </c>
      <c r="B8" s="127">
        <f>'MLX Fact Sheet Backup'!B8</f>
        <v>10463.98</v>
      </c>
      <c r="C8" s="127">
        <f>'MLX Fact Sheet Backup'!D8</f>
        <v>9807.3684470454609</v>
      </c>
    </row>
    <row r="9" spans="1:3">
      <c r="A9" s="126">
        <f>'MLX Fact Sheet Backup'!A9</f>
        <v>42185</v>
      </c>
      <c r="B9" s="127">
        <f>'MLX Fact Sheet Backup'!B9</f>
        <v>10175.709999999999</v>
      </c>
      <c r="C9" s="127">
        <f>'MLX Fact Sheet Backup'!D9</f>
        <v>8995.061362570068</v>
      </c>
    </row>
    <row r="10" spans="1:3">
      <c r="A10" s="126">
        <f>'MLX Fact Sheet Backup'!A10</f>
        <v>42216</v>
      </c>
      <c r="B10" s="127">
        <f>'MLX Fact Sheet Backup'!B10</f>
        <v>9487.32</v>
      </c>
      <c r="C10" s="127">
        <f>'MLX Fact Sheet Backup'!D10</f>
        <v>8702.9162654023767</v>
      </c>
    </row>
    <row r="11" spans="1:3">
      <c r="A11" s="126">
        <f>'MLX Fact Sheet Backup'!A11</f>
        <v>42247</v>
      </c>
      <c r="B11" s="127">
        <f>'MLX Fact Sheet Backup'!B11</f>
        <v>8721.02</v>
      </c>
      <c r="C11" s="127">
        <f>'MLX Fact Sheet Backup'!D11</f>
        <v>8271.1126750129642</v>
      </c>
    </row>
    <row r="12" spans="1:3">
      <c r="A12" s="126">
        <f>'MLX Fact Sheet Backup'!A12</f>
        <v>42277</v>
      </c>
      <c r="B12" s="127">
        <f>'MLX Fact Sheet Backup'!B12</f>
        <v>7040.7</v>
      </c>
      <c r="C12" s="127">
        <f>'MLX Fact Sheet Backup'!D12</f>
        <v>7006.9079191051214</v>
      </c>
    </row>
    <row r="13" spans="1:3">
      <c r="A13" s="126">
        <f>'MLX Fact Sheet Backup'!A13</f>
        <v>42307</v>
      </c>
      <c r="B13" s="127">
        <f>'MLX Fact Sheet Backup'!B13</f>
        <v>7633.46</v>
      </c>
      <c r="C13" s="127">
        <f>'MLX Fact Sheet Backup'!D13</f>
        <v>7686.2051509988432</v>
      </c>
    </row>
    <row r="14" spans="1:3">
      <c r="A14" s="126">
        <f>'MLX Fact Sheet Backup'!A14</f>
        <v>42338</v>
      </c>
      <c r="B14" s="127">
        <f>'MLX Fact Sheet Backup'!B14</f>
        <v>6668.67</v>
      </c>
      <c r="C14" s="127">
        <f>'MLX Fact Sheet Backup'!D14</f>
        <v>7065.5048522112784</v>
      </c>
    </row>
    <row r="15" spans="1:3">
      <c r="A15" s="126">
        <f>'MLX Fact Sheet Backup'!A15</f>
        <v>42369</v>
      </c>
      <c r="B15" s="127">
        <f>'MLX Fact Sheet Backup'!B15</f>
        <v>5431.47</v>
      </c>
      <c r="C15" s="127">
        <f>'MLX Fact Sheet Backup'!D15</f>
        <v>6813.288638664596</v>
      </c>
    </row>
    <row r="16" spans="1:3">
      <c r="A16" s="126">
        <f>'MLX Fact Sheet Backup'!A16</f>
        <v>42400</v>
      </c>
      <c r="B16" s="127">
        <f>'MLX Fact Sheet Backup'!B16</f>
        <v>4780.1400000000003</v>
      </c>
      <c r="C16" s="127">
        <f>'MLX Fact Sheet Backup'!D16</f>
        <v>6056.7017309924222</v>
      </c>
    </row>
    <row r="17" spans="1:3">
      <c r="A17" s="126">
        <f>'MLX Fact Sheet Backup'!A17</f>
        <v>42429</v>
      </c>
      <c r="B17" s="127">
        <f>'MLX Fact Sheet Backup'!B17</f>
        <v>4697.8500000000004</v>
      </c>
      <c r="C17" s="127">
        <f>'MLX Fact Sheet Backup'!D17</f>
        <v>6027.7674889498012</v>
      </c>
    </row>
    <row r="18" spans="1:3">
      <c r="A18" s="126">
        <f>'MLX Fact Sheet Backup'!A18</f>
        <v>42460</v>
      </c>
      <c r="B18" s="127">
        <f>'MLX Fact Sheet Backup'!B18</f>
        <v>5420.6</v>
      </c>
      <c r="C18" s="127">
        <f>'MLX Fact Sheet Backup'!D18</f>
        <v>6529.5083586438532</v>
      </c>
    </row>
    <row r="19" spans="1:3">
      <c r="A19" s="126">
        <f>'MLX Fact Sheet Backup'!A19</f>
        <v>42490</v>
      </c>
      <c r="B19" s="127">
        <f>'MLX Fact Sheet Backup'!B19</f>
        <v>6629.3</v>
      </c>
      <c r="C19" s="127">
        <f>'MLX Fact Sheet Backup'!D19</f>
        <v>7250.456823962274</v>
      </c>
    </row>
    <row r="20" spans="1:3">
      <c r="A20" s="126">
        <f>'MLX Fact Sheet Backup'!A20</f>
        <v>42521</v>
      </c>
      <c r="B20" s="127">
        <f>'MLX Fact Sheet Backup'!B20</f>
        <v>7006.12</v>
      </c>
      <c r="C20" s="127">
        <f>'MLX Fact Sheet Backup'!D20</f>
        <v>7434.0074573425236</v>
      </c>
    </row>
    <row r="21" spans="1:3">
      <c r="A21" s="126">
        <f>'MLX Fact Sheet Backup'!A21</f>
        <v>42551</v>
      </c>
      <c r="B21" s="127">
        <f>'MLX Fact Sheet Backup'!B21</f>
        <v>7239.43</v>
      </c>
      <c r="C21" s="127">
        <f>'MLX Fact Sheet Backup'!D21</f>
        <v>7815.5171988048551</v>
      </c>
    </row>
    <row r="22" spans="1:3">
      <c r="A22" s="126">
        <f>'MLX Fact Sheet Backup'!A22</f>
        <v>42582</v>
      </c>
      <c r="B22" s="127">
        <f>'MLX Fact Sheet Backup'!B22</f>
        <v>7268.59</v>
      </c>
      <c r="C22" s="127">
        <f>'MLX Fact Sheet Backup'!D22</f>
        <v>7859.0636343432907</v>
      </c>
    </row>
    <row r="23" spans="1:3">
      <c r="A23" s="126">
        <f>'MLX Fact Sheet Backup'!A23</f>
        <v>42613</v>
      </c>
      <c r="B23" s="127">
        <f>'MLX Fact Sheet Backup'!B23</f>
        <v>7725.35</v>
      </c>
      <c r="C23" s="127">
        <f>'MLX Fact Sheet Backup'!D23</f>
        <v>7755.7102995283667</v>
      </c>
    </row>
    <row r="24" spans="1:3">
      <c r="A24" s="126">
        <f>'MLX Fact Sheet Backup'!A24</f>
        <v>42643</v>
      </c>
      <c r="B24" s="127">
        <f>'MLX Fact Sheet Backup'!B24</f>
        <v>8338.27</v>
      </c>
      <c r="C24" s="127">
        <f>'MLX Fact Sheet Backup'!D24</f>
        <v>7899.4431686297812</v>
      </c>
    </row>
    <row r="25" spans="1:3">
      <c r="A25" s="126">
        <f>'MLX Fact Sheet Backup'!A25</f>
        <v>42674</v>
      </c>
      <c r="B25" s="127">
        <f>'MLX Fact Sheet Backup'!B25</f>
        <v>7944.2</v>
      </c>
      <c r="C25" s="127">
        <f>'MLX Fact Sheet Backup'!D25</f>
        <v>7547.9047830703566</v>
      </c>
    </row>
    <row r="26" spans="1:3">
      <c r="A26" s="126">
        <f>'MLX Fact Sheet Backup'!A26</f>
        <v>42704</v>
      </c>
      <c r="B26" s="127">
        <f>'MLX Fact Sheet Backup'!B26</f>
        <v>8605.18</v>
      </c>
      <c r="C26" s="127">
        <f>'MLX Fact Sheet Backup'!D26</f>
        <v>7721.4670222485674</v>
      </c>
    </row>
    <row r="27" spans="1:3">
      <c r="A27" s="126">
        <f>'MLX Fact Sheet Backup'!A27</f>
        <v>42735</v>
      </c>
      <c r="B27" s="127">
        <f>'MLX Fact Sheet Backup'!B27</f>
        <v>8981.8799999999992</v>
      </c>
      <c r="C27" s="127">
        <f>'MLX Fact Sheet Backup'!D27</f>
        <v>8060.5291750006236</v>
      </c>
    </row>
    <row r="28" spans="1:3">
      <c r="A28" s="126">
        <f>'MLX Fact Sheet Backup'!A28</f>
        <v>42766</v>
      </c>
      <c r="B28" s="127">
        <f>'MLX Fact Sheet Backup'!B28</f>
        <v>9013.17</v>
      </c>
      <c r="C28" s="127">
        <f>'MLX Fact Sheet Backup'!D28</f>
        <v>8454.8978936711428</v>
      </c>
    </row>
    <row r="29" spans="1:3">
      <c r="A29" s="126">
        <f>'MLX Fact Sheet Backup'!A29</f>
        <v>42794</v>
      </c>
      <c r="B29" s="127">
        <f>'MLX Fact Sheet Backup'!B29</f>
        <v>8934.73</v>
      </c>
      <c r="C29" s="127">
        <f>'MLX Fact Sheet Backup'!D29</f>
        <v>8488.8695458922939</v>
      </c>
    </row>
    <row r="30" spans="1:3">
      <c r="A30" s="126">
        <f>'MLX Fact Sheet Backup'!A30</f>
        <v>42825</v>
      </c>
      <c r="B30" s="127">
        <f>'MLX Fact Sheet Backup'!B30</f>
        <v>8954.74</v>
      </c>
      <c r="C30" s="127">
        <f>'MLX Fact Sheet Backup'!D30</f>
        <v>8378.7626243919349</v>
      </c>
    </row>
    <row r="31" spans="1:3">
      <c r="A31" s="126">
        <f>'MLX Fact Sheet Backup'!A31</f>
        <v>42855</v>
      </c>
      <c r="B31" s="127">
        <f>'MLX Fact Sheet Backup'!B31</f>
        <v>8579.6299999999992</v>
      </c>
      <c r="C31" s="127">
        <f>'MLX Fact Sheet Backup'!D31</f>
        <v>8271.4089932587631</v>
      </c>
    </row>
    <row r="32" spans="1:3">
      <c r="A32" s="126">
        <f>'MLX Fact Sheet Backup'!A32</f>
        <v>42886</v>
      </c>
      <c r="B32" s="127">
        <f>'MLX Fact Sheet Backup'!B32</f>
        <v>7916.23</v>
      </c>
      <c r="C32" s="127">
        <f>'MLX Fact Sheet Backup'!D32</f>
        <v>7897.5850062967675</v>
      </c>
    </row>
    <row r="33" spans="1:3">
      <c r="A33" s="126">
        <f>'MLX Fact Sheet Backup'!A33</f>
        <v>42916</v>
      </c>
      <c r="B33" s="127">
        <f>'MLX Fact Sheet Backup'!B33</f>
        <v>7935.27</v>
      </c>
      <c r="C33" s="127">
        <f>'MLX Fact Sheet Backup'!D33</f>
        <v>7846.4207225226601</v>
      </c>
    </row>
    <row r="34" spans="1:3">
      <c r="A34" s="126">
        <f>'MLX Fact Sheet Backup'!A34</f>
        <v>42947</v>
      </c>
      <c r="B34" s="127">
        <f>'MLX Fact Sheet Backup'!B34</f>
        <v>7953.11</v>
      </c>
      <c r="C34" s="127">
        <f>'MLX Fact Sheet Backup'!D34</f>
        <v>7947.9035484109963</v>
      </c>
    </row>
    <row r="35" spans="1:3">
      <c r="A35" s="126">
        <f>'MLX Fact Sheet Backup'!A35</f>
        <v>42978</v>
      </c>
      <c r="B35" s="127">
        <f>'MLX Fact Sheet Backup'!B35</f>
        <v>7591.9</v>
      </c>
      <c r="C35" s="127">
        <f>'MLX Fact Sheet Backup'!D35</f>
        <v>7554.9423414080084</v>
      </c>
    </row>
    <row r="36" spans="1:3">
      <c r="A36" s="126">
        <f>'MLX Fact Sheet Backup'!A36</f>
        <v>43008</v>
      </c>
      <c r="B36" s="127">
        <f>'MLX Fact Sheet Backup'!B36</f>
        <v>7893.5</v>
      </c>
      <c r="C36" s="127">
        <f>'MLX Fact Sheet Backup'!D36</f>
        <v>7607.2301651974249</v>
      </c>
    </row>
    <row r="37" spans="1:3">
      <c r="A37" s="126">
        <f>'MLX Fact Sheet Backup'!A37</f>
        <v>43039</v>
      </c>
      <c r="B37" s="127">
        <f>'MLX Fact Sheet Backup'!B37</f>
        <v>7368.69</v>
      </c>
      <c r="C37" s="127">
        <f>'MLX Fact Sheet Backup'!D37</f>
        <v>7292.3673358520418</v>
      </c>
    </row>
    <row r="38" spans="1:3">
      <c r="A38" s="126">
        <f>'MLX Fact Sheet Backup'!A38</f>
        <v>43069</v>
      </c>
      <c r="B38" s="127">
        <f>'MLX Fact Sheet Backup'!B38</f>
        <v>7194.05</v>
      </c>
      <c r="C38" s="127">
        <f>'MLX Fact Sheet Backup'!D38</f>
        <v>7193.8044793441513</v>
      </c>
    </row>
    <row r="39" spans="1:3">
      <c r="A39" s="126">
        <f>'MLX Fact Sheet Backup'!A39</f>
        <v>43100</v>
      </c>
      <c r="B39" s="127">
        <f>'MLX Fact Sheet Backup'!B39</f>
        <v>7741.93</v>
      </c>
      <c r="C39" s="127">
        <f>'MLX Fact Sheet Backup'!D39</f>
        <v>7534.9717263007169</v>
      </c>
    </row>
    <row r="40" spans="1:3">
      <c r="A40" s="126">
        <f>'MLX Fact Sheet Backup'!A40</f>
        <v>43131</v>
      </c>
      <c r="B40" s="127">
        <f>'MLX Fact Sheet Backup'!B40</f>
        <v>7881.29</v>
      </c>
      <c r="C40" s="127">
        <f>'MLX Fact Sheet Backup'!D40</f>
        <v>7969.065609798261</v>
      </c>
    </row>
    <row r="41" spans="1:3">
      <c r="A41" s="126">
        <f>'MLX Fact Sheet Backup'!A41</f>
        <v>43159</v>
      </c>
      <c r="B41" s="127">
        <f>'MLX Fact Sheet Backup'!B41</f>
        <v>6941.94</v>
      </c>
      <c r="C41" s="127">
        <f>'MLX Fact Sheet Backup'!D41</f>
        <v>7196.5577697113413</v>
      </c>
    </row>
    <row r="42" spans="1:3">
      <c r="A42" s="126">
        <f>'MLX Fact Sheet Backup'!A42</f>
        <v>43190</v>
      </c>
      <c r="B42" s="127">
        <f>'MLX Fact Sheet Backup'!B42</f>
        <v>6717.36</v>
      </c>
      <c r="C42" s="127">
        <f>'MLX Fact Sheet Backup'!D42</f>
        <v>6697.1257130157828</v>
      </c>
    </row>
    <row r="43" spans="1:3">
      <c r="A43" s="126">
        <f>'MLX Fact Sheet Backup'!A43</f>
        <v>43220</v>
      </c>
      <c r="B43" s="127">
        <f>'MLX Fact Sheet Backup'!B43</f>
        <v>7218</v>
      </c>
      <c r="C43" s="127">
        <f>'MLX Fact Sheet Backup'!D43</f>
        <v>7239.2399436995374</v>
      </c>
    </row>
    <row r="44" spans="1:3">
      <c r="A44" s="126">
        <f>'MLX Fact Sheet Backup'!A44</f>
        <v>43251</v>
      </c>
      <c r="B44" s="127">
        <f>'MLX Fact Sheet Backup'!B44</f>
        <v>7808.65</v>
      </c>
      <c r="C44" s="127">
        <f>'MLX Fact Sheet Backup'!D44</f>
        <v>7604.754673185671</v>
      </c>
    </row>
    <row r="45" spans="1:3">
      <c r="A45" s="126">
        <f>'MLX Fact Sheet Backup'!A45</f>
        <v>43281</v>
      </c>
      <c r="B45" s="127">
        <f>'MLX Fact Sheet Backup'!B45</f>
        <v>7801.07</v>
      </c>
      <c r="C45" s="127">
        <f>'MLX Fact Sheet Backup'!D45</f>
        <v>7487.3385682890121</v>
      </c>
    </row>
    <row r="46" spans="1:3">
      <c r="A46" s="126">
        <f>'MLX Fact Sheet Backup'!A46</f>
        <v>43312</v>
      </c>
      <c r="B46" s="127">
        <f>'MLX Fact Sheet Backup'!B46</f>
        <v>8119.06</v>
      </c>
      <c r="C46" s="127">
        <f>'MLX Fact Sheet Backup'!D46</f>
        <v>7980.0972911573735</v>
      </c>
    </row>
    <row r="47" spans="1:3">
      <c r="A47" s="126">
        <f>'MLX Fact Sheet Backup'!A47</f>
        <v>43343</v>
      </c>
      <c r="B47" s="127">
        <f>'MLX Fact Sheet Backup'!B47</f>
        <v>8125.09</v>
      </c>
      <c r="C47" s="127">
        <f>'MLX Fact Sheet Backup'!D47</f>
        <v>8106.2239178210775</v>
      </c>
    </row>
    <row r="48" spans="1:3">
      <c r="A48" s="126">
        <f>'MLX Fact Sheet Backup'!A48</f>
        <v>43373</v>
      </c>
      <c r="B48" s="127">
        <f>'MLX Fact Sheet Backup'!B48</f>
        <v>7943.51</v>
      </c>
      <c r="C48" s="127">
        <f>'MLX Fact Sheet Backup'!D48</f>
        <v>7979.2700693878596</v>
      </c>
    </row>
    <row r="49" spans="1:3">
      <c r="A49" s="126">
        <f>'MLX Fact Sheet Backup'!A49</f>
        <v>43404</v>
      </c>
      <c r="B49" s="127">
        <f>'MLX Fact Sheet Backup'!B49</f>
        <v>7206.81</v>
      </c>
      <c r="C49" s="127">
        <f>'MLX Fact Sheet Backup'!D49</f>
        <v>7341.6364175124118</v>
      </c>
    </row>
    <row r="50" spans="1:3">
      <c r="A50" s="126">
        <f>'MLX Fact Sheet Backup'!A50</f>
        <v>43434</v>
      </c>
      <c r="B50" s="127">
        <f>'MLX Fact Sheet Backup'!B50</f>
        <v>7049.78</v>
      </c>
      <c r="C50" s="127">
        <f>'MLX Fact Sheet Backup'!D50</f>
        <v>7280.5886855816507</v>
      </c>
    </row>
    <row r="51" spans="1:3">
      <c r="A51" s="126">
        <f>'MLX Fact Sheet Backup'!A51</f>
        <v>43465</v>
      </c>
      <c r="B51" s="127">
        <f>'MLX Fact Sheet Backup'!B51</f>
        <v>6309.68</v>
      </c>
      <c r="C51" s="127">
        <f>'MLX Fact Sheet Backup'!D51</f>
        <v>6599.2480924512956</v>
      </c>
    </row>
    <row r="52" spans="1:3">
      <c r="A52" s="126">
        <f>'MLX Fact Sheet Backup'!A52</f>
        <v>43496</v>
      </c>
      <c r="B52" s="127">
        <f>'MLX Fact Sheet Backup'!B52</f>
        <v>7358.96</v>
      </c>
      <c r="C52" s="127">
        <f>'MLX Fact Sheet Backup'!D52</f>
        <v>7433.1246759019214</v>
      </c>
    </row>
    <row r="53" spans="1:3">
      <c r="A53" s="126">
        <f>'MLX Fact Sheet Backup'!A53</f>
        <v>43524</v>
      </c>
      <c r="B53" s="127">
        <f>'MLX Fact Sheet Backup'!B53</f>
        <v>7363.77</v>
      </c>
      <c r="C53" s="127">
        <f>'MLX Fact Sheet Backup'!D53</f>
        <v>7453.4656888164582</v>
      </c>
    </row>
    <row r="54" spans="1:3">
      <c r="A54" s="126">
        <f>'MLX Fact Sheet Backup'!A54</f>
        <v>43555</v>
      </c>
      <c r="B54" s="127">
        <f>'MLX Fact Sheet Backup'!B54</f>
        <v>7757.07</v>
      </c>
      <c r="C54" s="127">
        <f>'MLX Fact Sheet Backup'!D54</f>
        <v>7709.2871076869906</v>
      </c>
    </row>
    <row r="55" spans="1:3">
      <c r="A55" s="126">
        <f>'MLX Fact Sheet Backup'!A55</f>
        <v>43585</v>
      </c>
      <c r="B55" s="127">
        <f>'MLX Fact Sheet Backup'!B55</f>
        <v>7574.63</v>
      </c>
      <c r="C55" s="127">
        <f>'MLX Fact Sheet Backup'!D55</f>
        <v>7606.6437020026196</v>
      </c>
    </row>
    <row r="56" spans="1:3">
      <c r="A56" s="126">
        <f>'MLX Fact Sheet Backup'!A56</f>
        <v>43616</v>
      </c>
      <c r="B56" s="127">
        <f>'MLX Fact Sheet Backup'!B56</f>
        <v>7296.07</v>
      </c>
      <c r="C56" s="127">
        <f>'MLX Fact Sheet Backup'!D56</f>
        <v>7519.8224559843966</v>
      </c>
    </row>
    <row r="57" spans="1:3">
      <c r="A57" s="126">
        <f>'MLX Fact Sheet Backup'!A57</f>
        <v>43646</v>
      </c>
      <c r="B57" s="127">
        <f>'MLX Fact Sheet Backup'!B57</f>
        <v>7446.83</v>
      </c>
      <c r="C57" s="127">
        <f>'MLX Fact Sheet Backup'!D57</f>
        <v>7718.5655727584781</v>
      </c>
    </row>
    <row r="58" spans="1:3">
      <c r="A58" s="126">
        <f>'MLX Fact Sheet Backup'!A58</f>
        <v>43677</v>
      </c>
      <c r="B58" s="127">
        <f>'MLX Fact Sheet Backup'!B58</f>
        <v>7210.35</v>
      </c>
      <c r="C58" s="127">
        <f>'MLX Fact Sheet Backup'!D58</f>
        <v>7703.5829814554172</v>
      </c>
    </row>
    <row r="59" spans="1:3">
      <c r="A59" s="126">
        <f>'MLX Fact Sheet Backup'!A59</f>
        <v>43708</v>
      </c>
      <c r="B59" s="127">
        <f>'MLX Fact Sheet Backup'!B59</f>
        <v>6774.01</v>
      </c>
      <c r="C59" s="127">
        <f>'MLX Fact Sheet Backup'!D59</f>
        <v>7279.137960836606</v>
      </c>
    </row>
    <row r="60" spans="1:3">
      <c r="A60" s="126">
        <f>'MLX Fact Sheet Backup'!A60</f>
        <v>43738</v>
      </c>
      <c r="B60" s="127">
        <f>'MLX Fact Sheet Backup'!B60</f>
        <v>7211.38</v>
      </c>
      <c r="C60" s="127">
        <f>'MLX Fact Sheet Backup'!D60</f>
        <v>7330.7528952761932</v>
      </c>
    </row>
    <row r="61" spans="1:3">
      <c r="A61" s="126">
        <f>'MLX Fact Sheet Backup'!A61</f>
        <v>43769</v>
      </c>
      <c r="B61" s="127">
        <f>'MLX Fact Sheet Backup'!B61</f>
        <v>6847</v>
      </c>
      <c r="C61" s="127">
        <f>'MLX Fact Sheet Backup'!D61</f>
        <v>6874.9598735708823</v>
      </c>
    </row>
    <row r="62" spans="1:3">
      <c r="A62" s="126">
        <f>'MLX Fact Sheet Backup'!A62</f>
        <v>43799</v>
      </c>
      <c r="B62" s="127">
        <f>'MLX Fact Sheet Backup'!B62</f>
        <v>6595</v>
      </c>
      <c r="C62" s="127">
        <f>'MLX Fact Sheet Backup'!D62</f>
        <v>6479.3997086203917</v>
      </c>
    </row>
    <row r="63" spans="1:3">
      <c r="A63" s="126">
        <f>'MLX Fact Sheet Backup'!A63</f>
        <v>43830</v>
      </c>
      <c r="B63" s="127">
        <f>'MLX Fact Sheet Backup'!B63</f>
        <v>7069</v>
      </c>
      <c r="C63" s="127">
        <f>'MLX Fact Sheet Backup'!D63</f>
        <v>7031.8542114230686</v>
      </c>
    </row>
    <row r="64" spans="1:3">
      <c r="A64" s="126">
        <f>'MLX Fact Sheet Backup'!A64</f>
        <v>43861</v>
      </c>
      <c r="B64" s="127">
        <f>'MLX Fact Sheet Backup'!B64</f>
        <v>6741</v>
      </c>
      <c r="C64" s="127">
        <f>'MLX Fact Sheet Backup'!D64</f>
        <v>6637.4978393461242</v>
      </c>
    </row>
    <row r="65" spans="1:3">
      <c r="A65" s="126">
        <f>'MLX Fact Sheet Backup'!A65</f>
        <v>43890</v>
      </c>
      <c r="B65" s="127">
        <f>'MLX Fact Sheet Backup'!B65</f>
        <v>5912</v>
      </c>
      <c r="C65" s="127">
        <f>'MLX Fact Sheet Backup'!D65</f>
        <v>5704.9596266390108</v>
      </c>
    </row>
    <row r="66" spans="1:3">
      <c r="A66" s="126">
        <f>'MLX Fact Sheet Backup'!A66</f>
        <v>43921</v>
      </c>
      <c r="B66" s="127">
        <f>'MLX Fact Sheet Backup'!B66</f>
        <v>3297</v>
      </c>
      <c r="C66" s="127">
        <f>'MLX Fact Sheet Backup'!D66</f>
        <v>3010.4760846482459</v>
      </c>
    </row>
    <row r="67" spans="1:3">
      <c r="A67" s="126">
        <f>'MLX Fact Sheet Backup'!A67</f>
        <v>43951</v>
      </c>
      <c r="B67" s="127">
        <f>'MLX Fact Sheet Backup'!B67</f>
        <v>4399</v>
      </c>
      <c r="C67" s="127">
        <f>'MLX Fact Sheet Backup'!D67</f>
        <v>4504.2287082993798</v>
      </c>
    </row>
    <row r="68" spans="1:3">
      <c r="A68" s="126">
        <f>'MLX Fact Sheet Backup'!A68</f>
        <v>43982</v>
      </c>
      <c r="B68" s="127">
        <f>'MLX Fact Sheet Backup'!B68</f>
        <v>4727</v>
      </c>
      <c r="C68" s="127">
        <f>'MLX Fact Sheet Backup'!D68</f>
        <v>4907.3758550016055</v>
      </c>
    </row>
    <row r="69" spans="1:3">
      <c r="A69" s="126">
        <f>'MLX Fact Sheet Backup'!A69</f>
        <v>44012</v>
      </c>
      <c r="B69" s="127">
        <f>'MLX Fact Sheet Backup'!B69</f>
        <v>4583</v>
      </c>
      <c r="C69" s="127">
        <f>'MLX Fact Sheet Backup'!D69</f>
        <v>4521.0447687483029</v>
      </c>
    </row>
    <row r="70" spans="1:3">
      <c r="A70" s="126">
        <f>'MLX Fact Sheet Backup'!A70</f>
        <v>44043</v>
      </c>
      <c r="B70" s="127">
        <f>'MLX Fact Sheet Backup'!B70</f>
        <v>4572</v>
      </c>
      <c r="C70" s="127">
        <f>'MLX Fact Sheet Backup'!D70</f>
        <v>4360.4032397461542</v>
      </c>
    </row>
    <row r="71" spans="1:3">
      <c r="A71" s="126">
        <f>'MLX Fact Sheet Backup'!A71</f>
        <v>44074</v>
      </c>
      <c r="B71" s="127">
        <f>'MLX Fact Sheet Backup'!B71</f>
        <v>4700</v>
      </c>
      <c r="C71" s="127">
        <f>'MLX Fact Sheet Backup'!D71</f>
        <v>4383.1209719238468</v>
      </c>
    </row>
    <row r="72" spans="1:3">
      <c r="A72" s="126">
        <f>'MLX Fact Sheet Backup'!A72</f>
        <v>44104</v>
      </c>
      <c r="B72" s="127">
        <f>'MLX Fact Sheet Backup'!B72</f>
        <v>4180</v>
      </c>
      <c r="C72" s="127">
        <f>'MLX Fact Sheet Backup'!D72</f>
        <v>3786.0397066449373</v>
      </c>
    </row>
    <row r="73" spans="1:3">
      <c r="A73" s="126">
        <f>'MLX Fact Sheet Backup'!A73</f>
        <v>44135</v>
      </c>
      <c r="B73" s="127">
        <f>'MLX Fact Sheet Backup'!B73</f>
        <v>4199</v>
      </c>
      <c r="C73" s="127">
        <f>'MLX Fact Sheet Backup'!D73</f>
        <v>3951.811245277428</v>
      </c>
    </row>
    <row r="74" spans="1:3">
      <c r="A74" s="126">
        <f>'MLX Fact Sheet Backup'!A74</f>
        <v>44165</v>
      </c>
      <c r="B74" s="127">
        <f>'MLX Fact Sheet Backup'!B74</f>
        <v>4981</v>
      </c>
      <c r="C74" s="127">
        <f>'MLX Fact Sheet Backup'!D74</f>
        <v>4891.7080277551431</v>
      </c>
    </row>
    <row r="75" spans="1:3">
      <c r="A75" s="126">
        <f>'MLX Fact Sheet Backup'!A75</f>
        <v>44196</v>
      </c>
      <c r="B75" s="127">
        <f>'MLX Fact Sheet Backup'!B75</f>
        <v>5006</v>
      </c>
      <c r="C75" s="127">
        <f>'MLX Fact Sheet Backup'!D75</f>
        <v>5014.5504605279411</v>
      </c>
    </row>
    <row r="76" spans="1:3">
      <c r="A76" s="126">
        <f>'MLX Fact Sheet Backup'!A76</f>
        <v>44227</v>
      </c>
      <c r="B76" s="127">
        <f>'MLX Fact Sheet Backup'!B76</f>
        <v>5279</v>
      </c>
      <c r="C76" s="127">
        <f>'MLX Fact Sheet Backup'!D76</f>
        <v>5307.5783391362338</v>
      </c>
    </row>
    <row r="77" spans="1:3">
      <c r="A77" s="126">
        <f>'MLX Fact Sheet Backup'!A77</f>
        <v>44255</v>
      </c>
      <c r="B77" s="127">
        <f>'MLX Fact Sheet Backup'!B77</f>
        <v>5693</v>
      </c>
      <c r="C77" s="127">
        <f>'MLX Fact Sheet Backup'!D77</f>
        <v>5720.0656838778195</v>
      </c>
    </row>
    <row r="78" spans="1:3">
      <c r="A78" s="126">
        <f>'MLX Fact Sheet Backup'!A78</f>
        <v>44286</v>
      </c>
      <c r="B78" s="127">
        <f>'MLX Fact Sheet Backup'!B78</f>
        <v>6037</v>
      </c>
      <c r="C78" s="127">
        <f>'MLX Fact Sheet Backup'!D78</f>
        <v>6115.2986640985773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7FA-4825-4931-880F-742CAF23DF24}">
  <sheetPr>
    <tabColor rgb="FFFF0000"/>
  </sheetPr>
  <dimension ref="A1:D4"/>
  <sheetViews>
    <sheetView workbookViewId="0">
      <selection activeCell="A79" sqref="A79"/>
    </sheetView>
  </sheetViews>
  <sheetFormatPr defaultRowHeight="15"/>
  <cols>
    <col min="1" max="1" width="12.5703125" bestFit="1" customWidth="1"/>
    <col min="2" max="2" width="9.140625" style="128"/>
    <col min="3" max="3" width="9.140625" style="127"/>
  </cols>
  <sheetData>
    <row r="1" spans="1:4">
      <c r="A1" t="s">
        <v>95</v>
      </c>
      <c r="B1" s="128" t="s">
        <v>84</v>
      </c>
      <c r="C1" s="127" t="s">
        <v>96</v>
      </c>
      <c r="D1" t="s">
        <v>126</v>
      </c>
    </row>
    <row r="2" spans="1:4">
      <c r="A2" s="126">
        <f>'MLX Fact Sheet Backup'!R11</f>
        <v>44285</v>
      </c>
      <c r="B2" s="128">
        <f>'MLX Fact Sheet Backup'!S11</f>
        <v>0.11360000000000001</v>
      </c>
      <c r="C2" s="127">
        <f>'MLX Fact Sheet Backup'!T11</f>
        <v>14.82</v>
      </c>
      <c r="D2">
        <v>1</v>
      </c>
    </row>
    <row r="3" spans="1:4">
      <c r="A3" s="126">
        <f>'MLX Fact Sheet Backup'!R12</f>
        <v>44252</v>
      </c>
      <c r="B3" s="128">
        <f>'MLX Fact Sheet Backup'!S12</f>
        <v>0.1108</v>
      </c>
      <c r="C3" s="127">
        <f>'MLX Fact Sheet Backup'!T12</f>
        <v>14.61</v>
      </c>
      <c r="D3">
        <v>2</v>
      </c>
    </row>
    <row r="4" spans="1:4">
      <c r="A4" s="126">
        <f>'MLX Fact Sheet Backup'!R13</f>
        <v>44224</v>
      </c>
      <c r="B4" s="128">
        <f>'MLX Fact Sheet Backup'!S13</f>
        <v>0.11070000000000001</v>
      </c>
      <c r="C4" s="127">
        <f>'MLX Fact Sheet Backup'!T13</f>
        <v>13.36</v>
      </c>
      <c r="D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6C6B-1304-45A0-803F-AEE397CA1795}">
  <sheetPr>
    <tabColor rgb="FFFF0000"/>
  </sheetPr>
  <dimension ref="A1:H6"/>
  <sheetViews>
    <sheetView workbookViewId="0">
      <selection activeCell="A79" sqref="A79"/>
    </sheetView>
  </sheetViews>
  <sheetFormatPr defaultRowHeight="15"/>
  <cols>
    <col min="1" max="1" width="22" bestFit="1" customWidth="1"/>
    <col min="2" max="6" width="9.140625" style="127"/>
    <col min="7" max="7" width="15.7109375" style="127" bestFit="1" customWidth="1"/>
  </cols>
  <sheetData>
    <row r="1" spans="1:8">
      <c r="A1" t="str">
        <f>'MLX Fact Sheet Backup'!G14</f>
        <v>Share Class/Benchmark</v>
      </c>
      <c r="B1" s="127" t="str">
        <f>'MLX Fact Sheet Backup'!H14</f>
        <v>3MOS</v>
      </c>
      <c r="C1" s="127" t="str">
        <f>'MLX Fact Sheet Backup'!I14</f>
        <v>YTD</v>
      </c>
      <c r="D1" s="127" t="str">
        <f>'MLX Fact Sheet Backup'!J14</f>
        <v>1YR</v>
      </c>
      <c r="E1" s="127" t="str">
        <f>'MLX Fact Sheet Backup'!K14</f>
        <v>3YR</v>
      </c>
      <c r="F1" s="127" t="str">
        <f>'MLX Fact Sheet Backup'!L14</f>
        <v>5 YR</v>
      </c>
      <c r="G1" s="127" t="str">
        <f>'MLX Fact Sheet Backup'!M14</f>
        <v>Since Inception*</v>
      </c>
      <c r="H1" t="s">
        <v>126</v>
      </c>
    </row>
    <row r="2" spans="1:8">
      <c r="A2" t="str">
        <f>'MLX Fact Sheet Backup'!G15</f>
        <v>Class A</v>
      </c>
      <c r="B2" s="127">
        <f>'MLX Fact Sheet Backup'!H15</f>
        <v>20.440000000000001</v>
      </c>
      <c r="C2" s="127">
        <f>'MLX Fact Sheet Backup'!I15</f>
        <v>20.440000000000001</v>
      </c>
      <c r="D2" s="127">
        <f>'MLX Fact Sheet Backup'!J15</f>
        <v>82.57</v>
      </c>
      <c r="E2" s="127">
        <f>'MLX Fact Sheet Backup'!K15</f>
        <v>-3.6999999999999997</v>
      </c>
      <c r="F2" s="127">
        <f>'MLX Fact Sheet Backup'!L15</f>
        <v>1.8800000000000001</v>
      </c>
      <c r="G2" s="127">
        <f>'MLX Fact Sheet Backup'!M15</f>
        <v>-7.9799999999999995</v>
      </c>
      <c r="H2">
        <v>1</v>
      </c>
    </row>
    <row r="3" spans="1:8">
      <c r="A3" t="str">
        <f>'MLX Fact Sheet Backup'!G16</f>
        <v>Class C</v>
      </c>
      <c r="B3" s="127">
        <f>'MLX Fact Sheet Backup'!H16</f>
        <v>20.239999999999998</v>
      </c>
      <c r="C3" s="127">
        <f>'MLX Fact Sheet Backup'!I16</f>
        <v>20.239999999999998</v>
      </c>
      <c r="D3" s="127">
        <f>'MLX Fact Sheet Backup'!J16</f>
        <v>81.089999999999989</v>
      </c>
      <c r="E3" s="127">
        <f>'MLX Fact Sheet Backup'!K16</f>
        <v>-4.43</v>
      </c>
      <c r="F3" s="127">
        <f>'MLX Fact Sheet Backup'!L16</f>
        <v>1.1400000000000001</v>
      </c>
      <c r="G3" s="127">
        <f>'MLX Fact Sheet Backup'!M16</f>
        <v>-8.6300000000000008</v>
      </c>
      <c r="H3">
        <v>2</v>
      </c>
    </row>
    <row r="4" spans="1:8">
      <c r="A4" t="str">
        <f>'MLX Fact Sheet Backup'!G17</f>
        <v>Class I</v>
      </c>
      <c r="B4" s="127">
        <f>'MLX Fact Sheet Backup'!H17</f>
        <v>20.61</v>
      </c>
      <c r="C4" s="127">
        <f>'MLX Fact Sheet Backup'!I17</f>
        <v>20.61</v>
      </c>
      <c r="D4" s="127">
        <f>'MLX Fact Sheet Backup'!J17</f>
        <v>83.09</v>
      </c>
      <c r="E4" s="127">
        <f>'MLX Fact Sheet Backup'!K17</f>
        <v>-3.5000000000000004</v>
      </c>
      <c r="F4" s="127">
        <f>'MLX Fact Sheet Backup'!L17</f>
        <v>2.1800000000000002</v>
      </c>
      <c r="G4" s="127">
        <f>'MLX Fact Sheet Backup'!M17</f>
        <v>-7.7299999999999995</v>
      </c>
      <c r="H4">
        <v>3</v>
      </c>
    </row>
    <row r="5" spans="1:8">
      <c r="A5" t="str">
        <f>'MLX Fact Sheet Backup'!G18</f>
        <v>Alerian MLP TR Index</v>
      </c>
      <c r="B5" s="127">
        <f>'MLX Fact Sheet Backup'!H18</f>
        <v>21.951084394008618</v>
      </c>
      <c r="C5" s="127">
        <f>'MLX Fact Sheet Backup'!I18</f>
        <v>21.951084394008614</v>
      </c>
      <c r="D5" s="127">
        <f>'MLX Fact Sheet Backup'!J18</f>
        <v>103.13393935541293</v>
      </c>
      <c r="E5" s="127">
        <f>'MLX Fact Sheet Backup'!K18</f>
        <v>-2.9840649754766191</v>
      </c>
      <c r="F5" s="127">
        <f>'MLX Fact Sheet Backup'!L18</f>
        <v>-1.3022077738319093</v>
      </c>
      <c r="G5" s="127">
        <f>'MLX Fact Sheet Backup'!M18</f>
        <v>-7.5421033190901987</v>
      </c>
      <c r="H5">
        <v>4</v>
      </c>
    </row>
    <row r="6" spans="1:8">
      <c r="A6" t="str">
        <f>'MLX Fact Sheet Backup'!G19</f>
        <v>Class A w/ Sales Charge</v>
      </c>
      <c r="B6" s="127">
        <f>'MLX Fact Sheet Backup'!H19</f>
        <v>13.5</v>
      </c>
      <c r="C6" s="127">
        <f>'MLX Fact Sheet Backup'!I19</f>
        <v>13.5</v>
      </c>
      <c r="D6" s="127">
        <f>'MLX Fact Sheet Backup'!J19</f>
        <v>72.05</v>
      </c>
      <c r="E6" s="127">
        <f>'MLX Fact Sheet Backup'!K19</f>
        <v>-5.6000000000000005</v>
      </c>
      <c r="F6" s="127">
        <f>'MLX Fact Sheet Backup'!L19</f>
        <v>0.67</v>
      </c>
      <c r="G6" s="127">
        <f>'MLX Fact Sheet Backup'!M19</f>
        <v>-8.85</v>
      </c>
      <c r="H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728A-D618-40E8-BD51-C28F58D4DC97}">
  <sheetPr>
    <tabColor rgb="FFFF0000"/>
  </sheetPr>
  <dimension ref="A1:C4"/>
  <sheetViews>
    <sheetView workbookViewId="0">
      <selection activeCell="A79" sqref="A79"/>
    </sheetView>
  </sheetViews>
  <sheetFormatPr defaultRowHeight="15"/>
  <cols>
    <col min="1" max="1" width="10.5703125" bestFit="1" customWidth="1"/>
    <col min="2" max="2" width="9.140625" style="127"/>
  </cols>
  <sheetData>
    <row r="1" spans="1:3">
      <c r="A1" t="s">
        <v>127</v>
      </c>
      <c r="B1" s="127" t="s">
        <v>128</v>
      </c>
      <c r="C1" t="s">
        <v>126</v>
      </c>
    </row>
    <row r="2" spans="1:3">
      <c r="A2" t="s">
        <v>141</v>
      </c>
      <c r="B2" s="127">
        <f>'MLX Fact Sheet Backup'!H6</f>
        <v>-0.93149427058060175</v>
      </c>
      <c r="C2">
        <v>1</v>
      </c>
    </row>
    <row r="3" spans="1:3">
      <c r="A3" t="s">
        <v>140</v>
      </c>
      <c r="B3" s="127">
        <f>'MLX Fact Sheet Backup'!H7</f>
        <v>0.8798007797456453</v>
      </c>
      <c r="C3">
        <v>2</v>
      </c>
    </row>
    <row r="4" spans="1:3">
      <c r="A4" t="s">
        <v>139</v>
      </c>
      <c r="B4" s="127">
        <f>'MLX Fact Sheet Backup'!H8</f>
        <v>0.84026502624199717</v>
      </c>
      <c r="C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6BC2-7843-410B-B829-C8BA78906B81}">
  <sheetPr>
    <tabColor rgb="FFFF0000"/>
  </sheetPr>
  <dimension ref="A1:C4"/>
  <sheetViews>
    <sheetView workbookViewId="0">
      <selection activeCell="A79" sqref="A79"/>
    </sheetView>
  </sheetViews>
  <sheetFormatPr defaultRowHeight="15"/>
  <cols>
    <col min="1" max="1" width="26.42578125" customWidth="1"/>
  </cols>
  <sheetData>
    <row r="1" spans="1:3">
      <c r="A1" t="s">
        <v>127</v>
      </c>
      <c r="B1" t="s">
        <v>128</v>
      </c>
      <c r="C1" t="s">
        <v>126</v>
      </c>
    </row>
    <row r="2" spans="1:3">
      <c r="A2" t="str">
        <f>'MLX Portfolio'!A4</f>
        <v>Number of Holdings</v>
      </c>
      <c r="B2">
        <f>'MLX Portfolio'!B4</f>
        <v>33</v>
      </c>
      <c r="C2">
        <v>1</v>
      </c>
    </row>
    <row r="3" spans="1:3">
      <c r="A3" t="str">
        <f>'MLX Portfolio'!A5</f>
        <v>Average Market Cap</v>
      </c>
      <c r="B3" t="str">
        <f>'MLX Portfolio'!B5</f>
        <v>$14.8B</v>
      </c>
      <c r="C3">
        <v>2</v>
      </c>
    </row>
    <row r="4" spans="1:3">
      <c r="A4" t="str">
        <f>'MLX Portfolio'!A6</f>
        <v>Median Market Cap</v>
      </c>
      <c r="B4" t="str">
        <f>'MLX Portfolio'!B6</f>
        <v>$7.4B</v>
      </c>
      <c r="C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14B2-F5F1-4B30-8019-A5AB82CC0003}">
  <sheetPr>
    <tabColor rgb="FFFF0000"/>
  </sheetPr>
  <dimension ref="A1:C11"/>
  <sheetViews>
    <sheetView workbookViewId="0">
      <selection activeCell="A79" sqref="A79"/>
    </sheetView>
  </sheetViews>
  <sheetFormatPr defaultRowHeight="15"/>
  <cols>
    <col min="1" max="1" width="32" customWidth="1"/>
  </cols>
  <sheetData>
    <row r="1" spans="1:3">
      <c r="A1" t="s">
        <v>127</v>
      </c>
      <c r="B1" t="s">
        <v>128</v>
      </c>
      <c r="C1" t="s">
        <v>126</v>
      </c>
    </row>
    <row r="2" spans="1:3">
      <c r="A2" t="str">
        <f>'MLX Portfolio'!D4</f>
        <v>Williams Cos Inc/The</v>
      </c>
      <c r="B2">
        <f>'MLX Portfolio'!E4*100</f>
        <v>9.9</v>
      </c>
      <c r="C2">
        <v>1</v>
      </c>
    </row>
    <row r="3" spans="1:3">
      <c r="A3" t="str">
        <f>'MLX Portfolio'!D5</f>
        <v>Cheniere Energy Inc</v>
      </c>
      <c r="B3">
        <f>'MLX Portfolio'!E5*100</f>
        <v>8.7999999999999989</v>
      </c>
      <c r="C3">
        <v>2</v>
      </c>
    </row>
    <row r="4" spans="1:3">
      <c r="A4" t="str">
        <f>'MLX Portfolio'!D6</f>
        <v>Enterprise Products Partners L</v>
      </c>
      <c r="B4">
        <f>'MLX Portfolio'!E6*100</f>
        <v>8.7999999999999989</v>
      </c>
      <c r="C4">
        <v>3</v>
      </c>
    </row>
    <row r="5" spans="1:3">
      <c r="A5" t="str">
        <f>'MLX Portfolio'!D7</f>
        <v>Energy Transfer LP</v>
      </c>
      <c r="B5">
        <f>'MLX Portfolio'!E7*100</f>
        <v>8.2000000000000011</v>
      </c>
      <c r="C5">
        <v>4</v>
      </c>
    </row>
    <row r="6" spans="1:3">
      <c r="A6" t="str">
        <f>'MLX Portfolio'!D8</f>
        <v>Pembina Pipeline Corp</v>
      </c>
      <c r="B6">
        <f>'MLX Portfolio'!E8*100</f>
        <v>7.3999999999999995</v>
      </c>
      <c r="C6">
        <v>5</v>
      </c>
    </row>
    <row r="7" spans="1:3">
      <c r="A7" t="str">
        <f>'MLX Portfolio'!D9</f>
        <v>ONEOK Inc</v>
      </c>
      <c r="B7">
        <f>'MLX Portfolio'!E9*100</f>
        <v>4.9000000000000004</v>
      </c>
      <c r="C7">
        <v>6</v>
      </c>
    </row>
    <row r="8" spans="1:3">
      <c r="A8" t="str">
        <f>'MLX Portfolio'!D10</f>
        <v>Kinder Morgan Inc</v>
      </c>
      <c r="B8">
        <f>'MLX Portfolio'!E10*100</f>
        <v>4.5</v>
      </c>
      <c r="C8">
        <v>7</v>
      </c>
    </row>
    <row r="9" spans="1:3">
      <c r="A9" t="str">
        <f>'MLX Portfolio'!D11</f>
        <v>Equitrans Midstream Corp</v>
      </c>
      <c r="B9">
        <f>'MLX Portfolio'!E11*100</f>
        <v>4.5</v>
      </c>
      <c r="C9">
        <v>8</v>
      </c>
    </row>
    <row r="10" spans="1:3">
      <c r="A10" t="str">
        <f>'MLX Portfolio'!D12</f>
        <v>TC Energy Corp</v>
      </c>
      <c r="B10">
        <f>'MLX Portfolio'!E12*100</f>
        <v>4.3999999999999995</v>
      </c>
      <c r="C10">
        <v>9</v>
      </c>
    </row>
    <row r="11" spans="1:3">
      <c r="A11" t="str">
        <f>'MLX Portfolio'!D13</f>
        <v>Targa Resources Corp</v>
      </c>
      <c r="B11">
        <f>'MLX Portfolio'!E13*100</f>
        <v>4.3999999999999995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MLX Fact Sheet Backup</vt:lpstr>
      <vt:lpstr>MLX Portfolio</vt:lpstr>
      <vt:lpstr>MLX</vt:lpstr>
      <vt:lpstr>MLX_EXPORT_10kChart</vt:lpstr>
      <vt:lpstr>MLX_EXPORT_MonthlyDistributions</vt:lpstr>
      <vt:lpstr>MLX_EXPORT_PerformanceTable</vt:lpstr>
      <vt:lpstr>MLX_EXPORT_PortfolioStatistics</vt:lpstr>
      <vt:lpstr>MLX_EXPORT_PortCharacteristics</vt:lpstr>
      <vt:lpstr>MLX_EXPORT_TopHoldings</vt:lpstr>
      <vt:lpstr>MLX!Print_Titles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2021-04-26T13:24:14Z</dcterms:modified>
</cp:coreProperties>
</file>