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Catalyst\TEZ\"/>
    </mc:Choice>
  </mc:AlternateContent>
  <xr:revisionPtr revIDLastSave="0" documentId="13_ncr:1_{D04813A6-A28F-4616-BBD6-E6584F17BAE6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TEZ Fact Sheet Backup" sheetId="1" r:id="rId1"/>
    <sheet name="TEZ_EXPORT_10kChart" sheetId="12" r:id="rId2"/>
    <sheet name="TEZ_EXPORT_PerformanceTable" sheetId="13" r:id="rId3"/>
    <sheet name="TEZ_EXPORT_PerfRisk&amp;Statistics" sheetId="1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BLPH1" hidden="1">'[1]Mthly Data'!$A$3</definedName>
    <definedName name="BLPH2" hidden="1">'[2]Mthly Data'!#REF!</definedName>
    <definedName name="BLPH3" hidden="1">'[2]Mthly Data'!#REF!</definedName>
    <definedName name="blph4" hidden="1">'[2]Mthly Data'!#REF!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CURRENCY" hidden="1">"c2140"</definedName>
    <definedName name="IQ_EST_DATE" hidden="1">"c1634"</definedName>
    <definedName name="IQ_EST_EPS_GROWTH_1YR" hidden="1">"c1636"</definedName>
    <definedName name="IQ_EST_EPS_GROWTH_5YR" hidden="1">"c1655"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C_RATIO" hidden="1">"c2783"</definedName>
    <definedName name="IQ_MC_STATUTORY_SURPLUS" hidden="1">"c2772"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39198.552349537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4" l="1"/>
  <c r="C4" i="14"/>
  <c r="D4" i="14"/>
  <c r="B5" i="14"/>
  <c r="C5" i="14"/>
  <c r="D5" i="14"/>
  <c r="A15" i="12"/>
  <c r="B15" i="12"/>
  <c r="C15" i="12"/>
  <c r="D15" i="12"/>
  <c r="A16" i="12"/>
  <c r="B16" i="12"/>
  <c r="C16" i="12"/>
  <c r="D16" i="12"/>
  <c r="A17" i="12"/>
  <c r="B17" i="12"/>
  <c r="C17" i="12"/>
  <c r="D17" i="12"/>
  <c r="L33" i="1"/>
  <c r="K33" i="1"/>
  <c r="K31" i="1"/>
  <c r="K34" i="1" s="1"/>
  <c r="J31" i="1"/>
  <c r="K30" i="1"/>
  <c r="J30" i="1"/>
  <c r="O28" i="1"/>
  <c r="O26" i="1"/>
  <c r="O24" i="1"/>
  <c r="I24" i="1"/>
  <c r="I16" i="1" s="1"/>
  <c r="Q20" i="1"/>
  <c r="P18" i="1"/>
  <c r="M18" i="1"/>
  <c r="L18" i="1"/>
  <c r="K18" i="1"/>
  <c r="P17" i="1"/>
  <c r="C17" i="1"/>
  <c r="P16" i="1"/>
  <c r="C16" i="1"/>
  <c r="P15" i="1"/>
  <c r="M15" i="1"/>
  <c r="I15" i="1"/>
  <c r="C15" i="1"/>
  <c r="P14" i="1"/>
  <c r="M14" i="1"/>
  <c r="L14" i="1"/>
  <c r="K14" i="1"/>
  <c r="J14" i="1"/>
  <c r="C14" i="1"/>
  <c r="P13" i="1"/>
  <c r="M13" i="1"/>
  <c r="L13" i="1"/>
  <c r="K13" i="1"/>
  <c r="J13" i="1"/>
  <c r="C13" i="1"/>
  <c r="M12" i="1"/>
  <c r="L12" i="1"/>
  <c r="K12" i="1"/>
  <c r="J12" i="1"/>
  <c r="C12" i="1"/>
  <c r="P11" i="1"/>
  <c r="M11" i="1"/>
  <c r="L11" i="1"/>
  <c r="C11" i="1"/>
  <c r="R10" i="1"/>
  <c r="R20" i="1" s="1"/>
  <c r="I23" i="1" s="1"/>
  <c r="Q10" i="1"/>
  <c r="L10" i="1"/>
  <c r="K10" i="1"/>
  <c r="J10" i="1"/>
  <c r="J18" i="1" s="1"/>
  <c r="C10" i="1"/>
  <c r="C9" i="1"/>
  <c r="J8" i="1"/>
  <c r="C8" i="1"/>
  <c r="C7" i="1"/>
  <c r="J33" i="1" s="1"/>
  <c r="C6" i="1"/>
  <c r="J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C5" i="1"/>
  <c r="D4" i="1"/>
  <c r="C4" i="1"/>
  <c r="A4" i="1"/>
  <c r="J3" i="1"/>
  <c r="J36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D3" i="1"/>
  <c r="C3" i="1"/>
  <c r="A3" i="1"/>
  <c r="B12" i="12"/>
  <c r="B13" i="12"/>
  <c r="B14" i="12"/>
  <c r="J34" i="1" l="1"/>
  <c r="J7" i="1"/>
  <c r="A5" i="1"/>
  <c r="J35" i="1"/>
  <c r="C12" i="12"/>
  <c r="D12" i="12"/>
  <c r="B9" i="12"/>
  <c r="C9" i="12"/>
  <c r="D9" i="12"/>
  <c r="B10" i="12"/>
  <c r="C10" i="12"/>
  <c r="D10" i="12"/>
  <c r="B11" i="12"/>
  <c r="C11" i="12"/>
  <c r="D11" i="12"/>
  <c r="A6" i="1" l="1"/>
  <c r="D13" i="12"/>
  <c r="C13" i="12"/>
  <c r="B6" i="12"/>
  <c r="C6" i="12"/>
  <c r="D6" i="12"/>
  <c r="B7" i="12"/>
  <c r="C7" i="12"/>
  <c r="D7" i="12"/>
  <c r="B8" i="12"/>
  <c r="C8" i="12"/>
  <c r="D8" i="12"/>
  <c r="A7" i="1" l="1"/>
  <c r="A6" i="12"/>
  <c r="C14" i="12"/>
  <c r="D14" i="12"/>
  <c r="D6" i="14"/>
  <c r="D7" i="14"/>
  <c r="A8" i="1" l="1"/>
  <c r="A7" i="12"/>
  <c r="B7" i="14"/>
  <c r="B6" i="14"/>
  <c r="A3" i="14"/>
  <c r="A4" i="14"/>
  <c r="A5" i="14"/>
  <c r="A6" i="14"/>
  <c r="C6" i="14"/>
  <c r="A7" i="14"/>
  <c r="C7" i="14"/>
  <c r="A2" i="14"/>
  <c r="A9" i="1" l="1"/>
  <c r="A8" i="12"/>
  <c r="A10" i="1" l="1"/>
  <c r="A9" i="12"/>
  <c r="B3" i="13"/>
  <c r="C3" i="13"/>
  <c r="D3" i="13"/>
  <c r="E3" i="13"/>
  <c r="B4" i="13"/>
  <c r="C4" i="13"/>
  <c r="D4" i="13"/>
  <c r="E4" i="13"/>
  <c r="B5" i="13"/>
  <c r="C5" i="13"/>
  <c r="D5" i="13"/>
  <c r="E5" i="13"/>
  <c r="D2" i="13"/>
  <c r="A11" i="1" l="1"/>
  <c r="A10" i="12"/>
  <c r="A6" i="13"/>
  <c r="A2" i="13"/>
  <c r="A3" i="13"/>
  <c r="A4" i="13"/>
  <c r="A5" i="13"/>
  <c r="E1" i="13"/>
  <c r="B1" i="13"/>
  <c r="C1" i="13"/>
  <c r="D1" i="13"/>
  <c r="A1" i="13"/>
  <c r="D3" i="12"/>
  <c r="D4" i="12"/>
  <c r="D5" i="12"/>
  <c r="D2" i="12"/>
  <c r="C3" i="12"/>
  <c r="C4" i="12"/>
  <c r="C5" i="12"/>
  <c r="C2" i="12"/>
  <c r="B3" i="12"/>
  <c r="B4" i="12"/>
  <c r="B5" i="12"/>
  <c r="B2" i="12"/>
  <c r="A3" i="12"/>
  <c r="A4" i="12"/>
  <c r="A2" i="12"/>
  <c r="A12" i="1" l="1"/>
  <c r="A11" i="12"/>
  <c r="C2" i="14"/>
  <c r="A5" i="12"/>
  <c r="A13" i="1" l="1"/>
  <c r="A14" i="1" s="1"/>
  <c r="A15" i="1" s="1"/>
  <c r="A16" i="1" s="1"/>
  <c r="A17" i="1" s="1"/>
  <c r="A12" i="12"/>
  <c r="B2" i="14"/>
  <c r="Q13" i="1" l="1"/>
  <c r="S14" i="1"/>
  <c r="R12" i="1"/>
  <c r="Q11" i="1"/>
  <c r="S16" i="1"/>
  <c r="S18" i="1"/>
  <c r="Q15" i="1"/>
  <c r="S17" i="1"/>
  <c r="R16" i="1"/>
  <c r="Q12" i="1"/>
  <c r="S15" i="1"/>
  <c r="R14" i="1"/>
  <c r="Q17" i="1"/>
  <c r="R13" i="1"/>
  <c r="S13" i="1"/>
  <c r="Q18" i="1"/>
  <c r="S12" i="1"/>
  <c r="R17" i="1"/>
  <c r="S11" i="1"/>
  <c r="Q14" i="1"/>
  <c r="R18" i="1"/>
  <c r="R11" i="1"/>
  <c r="Q16" i="1"/>
  <c r="R15" i="1"/>
  <c r="A13" i="12"/>
  <c r="E6" i="13"/>
  <c r="S26" i="1" l="1"/>
  <c r="S27" i="1" s="1"/>
  <c r="S23" i="1"/>
  <c r="L24" i="1" s="1"/>
  <c r="L16" i="1" s="1"/>
  <c r="S30" i="1"/>
  <c r="S28" i="1"/>
  <c r="S29" i="1" s="1"/>
  <c r="S24" i="1"/>
  <c r="S25" i="1" s="1"/>
  <c r="S21" i="1"/>
  <c r="J24" i="1" s="1"/>
  <c r="J16" i="1" s="1"/>
  <c r="S22" i="1"/>
  <c r="K24" i="1" s="1"/>
  <c r="K16" i="1" s="1"/>
  <c r="S31" i="1"/>
  <c r="R24" i="1"/>
  <c r="R25" i="1" s="1"/>
  <c r="R22" i="1"/>
  <c r="K23" i="1" s="1"/>
  <c r="K15" i="1" s="1"/>
  <c r="R26" i="1"/>
  <c r="R27" i="1" s="1"/>
  <c r="R23" i="1"/>
  <c r="L23" i="1" s="1"/>
  <c r="L15" i="1" s="1"/>
  <c r="R30" i="1"/>
  <c r="R28" i="1"/>
  <c r="R29" i="1" s="1"/>
  <c r="R21" i="1"/>
  <c r="J23" i="1" s="1"/>
  <c r="J15" i="1" s="1"/>
  <c r="R31" i="1"/>
  <c r="K32" i="1" s="1"/>
  <c r="Q24" i="1"/>
  <c r="Q25" i="1" s="1"/>
  <c r="Q22" i="1"/>
  <c r="K19" i="1" s="1"/>
  <c r="K11" i="1" s="1"/>
  <c r="Q26" i="1"/>
  <c r="Q27" i="1" s="1"/>
  <c r="Q23" i="1"/>
  <c r="Q30" i="1"/>
  <c r="Q28" i="1"/>
  <c r="Q29" i="1" s="1"/>
  <c r="Q21" i="1"/>
  <c r="J19" i="1" s="1"/>
  <c r="J11" i="1" s="1"/>
  <c r="Q31" i="1"/>
  <c r="A14" i="12"/>
  <c r="E2" i="13"/>
  <c r="M24" i="1" l="1"/>
  <c r="L32" i="1"/>
  <c r="J6" i="1"/>
  <c r="J32" i="1"/>
  <c r="L31" i="1" l="1"/>
  <c r="L34" i="1" s="1"/>
  <c r="M16" i="1"/>
  <c r="D7" i="13"/>
  <c r="B7" i="13"/>
  <c r="C7" i="13"/>
  <c r="C6" i="13"/>
  <c r="D6" i="13"/>
  <c r="B6" i="13"/>
  <c r="C3" i="14"/>
  <c r="C2" i="13"/>
  <c r="B2" i="13"/>
  <c r="B3" i="14" l="1"/>
  <c r="D3" i="14"/>
  <c r="E7" i="13" l="1"/>
  <c r="D2" i="14" l="1"/>
</calcChain>
</file>

<file path=xl/sharedStrings.xml><?xml version="1.0" encoding="utf-8"?>
<sst xmlns="http://schemas.openxmlformats.org/spreadsheetml/2006/main" count="69" uniqueCount="47">
  <si>
    <t>Date</t>
  </si>
  <si>
    <t>% Return</t>
  </si>
  <si>
    <t>CURRENT</t>
  </si>
  <si>
    <t>Risk Free Rate:</t>
  </si>
  <si>
    <t>Months:</t>
  </si>
  <si>
    <t>Inception</t>
  </si>
  <si>
    <t>Current</t>
  </si>
  <si>
    <t>Ann. Inception</t>
  </si>
  <si>
    <t>Share Class/Benchmark</t>
  </si>
  <si>
    <t>Class A</t>
  </si>
  <si>
    <t>Class C</t>
  </si>
  <si>
    <t>Class A w/ Sales Charge</t>
  </si>
  <si>
    <t>1YR</t>
  </si>
  <si>
    <t>Cumm. Inception</t>
  </si>
  <si>
    <t>partial</t>
  </si>
  <si>
    <t>COLOR CODES</t>
  </si>
  <si>
    <t>Included in Fact Sheet</t>
  </si>
  <si>
    <t>Not in Fact Sheet</t>
  </si>
  <si>
    <t>From Gemini/Other</t>
  </si>
  <si>
    <t>Alpha</t>
  </si>
  <si>
    <t>Beta</t>
  </si>
  <si>
    <t>2YR</t>
  </si>
  <si>
    <t>2yr Ann.</t>
  </si>
  <si>
    <t>3YR</t>
  </si>
  <si>
    <t>3yr Ann.</t>
  </si>
  <si>
    <t>Class I</t>
  </si>
  <si>
    <t>5YR</t>
  </si>
  <si>
    <t>5yr Ann.</t>
  </si>
  <si>
    <t>QTD</t>
  </si>
  <si>
    <t>YTD</t>
  </si>
  <si>
    <t>Since Inception</t>
  </si>
  <si>
    <t>Cumulative Return</t>
  </si>
  <si>
    <t>Annualized Return</t>
  </si>
  <si>
    <t>Standard Deviation</t>
  </si>
  <si>
    <t>Sharpe Ratio</t>
  </si>
  <si>
    <t>R-Squared</t>
  </si>
  <si>
    <t>-</t>
  </si>
  <si>
    <t>*Do not include until 1 year</t>
  </si>
  <si>
    <t>TEZIX</t>
  </si>
  <si>
    <t>S&amp;P 500 TR Index</t>
  </si>
  <si>
    <t>SPRP10T Index</t>
  </si>
  <si>
    <t>S&amp;P 10% Vol Risk Parity TR Index</t>
  </si>
  <si>
    <t>ID</t>
  </si>
  <si>
    <t>Label</t>
  </si>
  <si>
    <t>S&amp;P 500 TR</t>
  </si>
  <si>
    <t>R-squared</t>
  </si>
  <si>
    <t>S&amp;P 10% Vol Risk Parity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</si>
</sst>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0.0000%"/>
    <numFmt numFmtId="167" formatCode="[$-10409]#,##0.00;\(#,##0.00\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7"/>
      <color rgb="FF000000"/>
      <name val="Univers LT Std 47 Cn Lt"/>
      <family val="2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sz val="9"/>
      <color rgb="FF000000"/>
      <name val="Roboto Condensed Light"/>
    </font>
    <font>
      <sz val="9"/>
      <color rgb="FF000000"/>
      <name val="Univers LT Std 47 Cn Lt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name val="Arial"/>
      <family val="2"/>
    </font>
    <font>
      <sz val="8.5"/>
      <color theme="1"/>
      <name val="Roboto Condensed"/>
    </font>
    <font>
      <i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Arial"/>
      <family val="2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.5"/>
      <color theme="1"/>
      <name val="Roboto Condensed"/>
    </font>
    <font>
      <b/>
      <sz val="11"/>
      <color rgb="FFFF0000"/>
      <name val="Univers LT Std 47 Cn Lt"/>
      <family val="2"/>
    </font>
    <font>
      <sz val="10"/>
      <name val="Arial"/>
      <family val="2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>
      <alignment wrapText="1"/>
    </xf>
    <xf numFmtId="0" fontId="14" fillId="0" borderId="0"/>
    <xf numFmtId="0" fontId="25" fillId="0" borderId="0"/>
  </cellStyleXfs>
  <cellXfs count="100">
    <xf numFmtId="0" fontId="0" fillId="0" borderId="0" xfId="0"/>
    <xf numFmtId="0" fontId="7" fillId="0" borderId="9" xfId="0" applyFont="1" applyBorder="1" applyAlignment="1">
      <alignment horizontal="left" vertical="center" readingOrder="1"/>
    </xf>
    <xf numFmtId="0" fontId="8" fillId="5" borderId="9" xfId="0" applyFont="1" applyFill="1" applyBorder="1" applyAlignment="1">
      <alignment horizontal="left" vertical="center" readingOrder="1"/>
    </xf>
    <xf numFmtId="14" fontId="0" fillId="3" borderId="9" xfId="0" applyNumberForma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4" fontId="12" fillId="0" borderId="0" xfId="0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0" fillId="0" borderId="9" xfId="0" applyBorder="1" applyAlignment="1">
      <alignment vertical="center"/>
    </xf>
    <xf numFmtId="2" fontId="0" fillId="0" borderId="9" xfId="0" applyNumberForma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7" fillId="0" borderId="9" xfId="0" applyFont="1" applyBorder="1" applyAlignment="1">
      <alignment horizontal="center" vertical="center" readingOrder="1"/>
    </xf>
    <xf numFmtId="14" fontId="6" fillId="0" borderId="0" xfId="0" applyNumberFormat="1" applyFont="1" applyAlignment="1">
      <alignment vertical="center"/>
    </xf>
    <xf numFmtId="0" fontId="21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14" fontId="6" fillId="0" borderId="7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43" fontId="18" fillId="0" borderId="9" xfId="1" applyFont="1" applyBorder="1" applyAlignment="1">
      <alignment vertical="center"/>
    </xf>
    <xf numFmtId="10" fontId="0" fillId="0" borderId="0" xfId="2" applyNumberFormat="1" applyFont="1" applyAlignment="1">
      <alignment vertical="center"/>
    </xf>
    <xf numFmtId="2" fontId="9" fillId="0" borderId="9" xfId="0" applyNumberFormat="1" applyFont="1" applyBorder="1" applyAlignment="1">
      <alignment horizontal="center" vertical="center" readingOrder="1"/>
    </xf>
    <xf numFmtId="2" fontId="11" fillId="0" borderId="9" xfId="0" applyNumberFormat="1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readingOrder="1"/>
    </xf>
    <xf numFmtId="164" fontId="10" fillId="5" borderId="9" xfId="0" applyNumberFormat="1" applyFont="1" applyFill="1" applyBorder="1" applyAlignment="1">
      <alignment horizontal="left" vertical="center" readingOrder="1"/>
    </xf>
    <xf numFmtId="10" fontId="14" fillId="0" borderId="9" xfId="0" applyNumberFormat="1" applyFont="1" applyBorder="1" applyAlignment="1">
      <alignment horizontal="center" vertical="center"/>
    </xf>
    <xf numFmtId="43" fontId="4" fillId="0" borderId="14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43" fontId="13" fillId="0" borderId="3" xfId="0" applyNumberFormat="1" applyFont="1" applyBorder="1" applyAlignment="1">
      <alignment horizontal="center" vertical="center"/>
    </xf>
    <xf numFmtId="10" fontId="0" fillId="0" borderId="7" xfId="2" applyNumberFormat="1" applyFont="1" applyBorder="1" applyAlignment="1">
      <alignment horizontal="center" vertical="center"/>
    </xf>
    <xf numFmtId="43" fontId="20" fillId="0" borderId="3" xfId="0" applyNumberFormat="1" applyFont="1" applyBorder="1" applyAlignment="1">
      <alignment horizontal="center" vertical="center"/>
    </xf>
    <xf numFmtId="0" fontId="23" fillId="5" borderId="9" xfId="0" applyFont="1" applyFill="1" applyBorder="1" applyAlignment="1">
      <alignment vertical="center"/>
    </xf>
    <xf numFmtId="164" fontId="5" fillId="0" borderId="15" xfId="0" applyNumberFormat="1" applyFont="1" applyBorder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0" fontId="24" fillId="0" borderId="12" xfId="0" applyFont="1" applyBorder="1" applyAlignment="1">
      <alignment vertical="center"/>
    </xf>
    <xf numFmtId="43" fontId="13" fillId="0" borderId="15" xfId="0" applyNumberFormat="1" applyFont="1" applyBorder="1" applyAlignment="1">
      <alignment horizontal="center" vertical="center"/>
    </xf>
    <xf numFmtId="10" fontId="0" fillId="0" borderId="16" xfId="2" applyNumberFormat="1" applyFont="1" applyBorder="1" applyAlignment="1">
      <alignment horizontal="center" vertical="center"/>
    </xf>
    <xf numFmtId="10" fontId="0" fillId="0" borderId="17" xfId="2" applyNumberFormat="1" applyFont="1" applyBorder="1" applyAlignment="1">
      <alignment horizontal="center" vertical="center"/>
    </xf>
    <xf numFmtId="10" fontId="17" fillId="0" borderId="14" xfId="2" applyNumberFormat="1" applyFont="1" applyBorder="1" applyAlignment="1">
      <alignment horizontal="center" vertical="center"/>
    </xf>
    <xf numFmtId="2" fontId="17" fillId="0" borderId="14" xfId="2" applyNumberFormat="1" applyFon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43" fontId="20" fillId="0" borderId="10" xfId="1" applyFont="1" applyBorder="1" applyAlignment="1">
      <alignment horizontal="center" vertical="center" wrapText="1"/>
    </xf>
    <xf numFmtId="43" fontId="0" fillId="0" borderId="12" xfId="1" applyFont="1" applyBorder="1" applyAlignment="1">
      <alignment vertical="center"/>
    </xf>
    <xf numFmtId="43" fontId="20" fillId="0" borderId="0" xfId="1" applyFont="1" applyAlignment="1">
      <alignment horizontal="center" vertical="center" wrapText="1"/>
    </xf>
    <xf numFmtId="43" fontId="0" fillId="0" borderId="0" xfId="1" applyFont="1" applyAlignment="1">
      <alignment vertical="center"/>
    </xf>
    <xf numFmtId="43" fontId="0" fillId="0" borderId="0" xfId="1" applyFont="1" applyAlignment="1">
      <alignment horizontal="center" vertical="center"/>
    </xf>
    <xf numFmtId="43" fontId="0" fillId="0" borderId="16" xfId="1" applyFont="1" applyBorder="1" applyAlignment="1">
      <alignment horizontal="center" vertical="center"/>
    </xf>
    <xf numFmtId="43" fontId="0" fillId="0" borderId="7" xfId="1" applyFont="1" applyBorder="1" applyAlignment="1">
      <alignment horizontal="center" vertical="center"/>
    </xf>
    <xf numFmtId="43" fontId="0" fillId="0" borderId="17" xfId="1" applyFont="1" applyBorder="1" applyAlignment="1">
      <alignment horizontal="center" vertical="center"/>
    </xf>
    <xf numFmtId="166" fontId="0" fillId="3" borderId="13" xfId="0" applyNumberFormat="1" applyFill="1" applyBorder="1" applyAlignment="1">
      <alignment horizontal="center" vertical="center"/>
    </xf>
    <xf numFmtId="167" fontId="0" fillId="0" borderId="12" xfId="1" applyNumberFormat="1" applyFont="1" applyBorder="1" applyAlignment="1">
      <alignment vertical="center"/>
    </xf>
    <xf numFmtId="167" fontId="0" fillId="4" borderId="12" xfId="1" applyNumberFormat="1" applyFont="1" applyFill="1" applyBorder="1" applyAlignment="1">
      <alignment vertical="center"/>
    </xf>
    <xf numFmtId="10" fontId="0" fillId="4" borderId="0" xfId="2" applyNumberFormat="1" applyFont="1" applyFill="1" applyAlignment="1">
      <alignment horizontal="center" vertical="center"/>
    </xf>
    <xf numFmtId="14" fontId="6" fillId="3" borderId="0" xfId="0" applyNumberFormat="1" applyFont="1" applyFill="1" applyAlignment="1">
      <alignment vertical="center"/>
    </xf>
    <xf numFmtId="0" fontId="7" fillId="3" borderId="9" xfId="0" applyFont="1" applyFill="1" applyBorder="1" applyAlignment="1">
      <alignment horizontal="center" vertical="center" readingOrder="1"/>
    </xf>
    <xf numFmtId="43" fontId="4" fillId="0" borderId="9" xfId="0" applyNumberFormat="1" applyFont="1" applyBorder="1" applyAlignment="1">
      <alignment horizontal="center" vertical="center"/>
    </xf>
    <xf numFmtId="10" fontId="17" fillId="0" borderId="9" xfId="2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14" fontId="0" fillId="0" borderId="0" xfId="0" applyNumberFormat="1"/>
    <xf numFmtId="2" fontId="0" fillId="0" borderId="0" xfId="0" applyNumberFormat="1"/>
    <xf numFmtId="10" fontId="14" fillId="4" borderId="9" xfId="0" applyNumberFormat="1" applyFont="1" applyFill="1" applyBorder="1" applyAlignment="1">
      <alignment horizontal="center" vertical="center"/>
    </xf>
    <xf numFmtId="10" fontId="0" fillId="0" borderId="0" xfId="0" applyNumberFormat="1"/>
    <xf numFmtId="164" fontId="5" fillId="0" borderId="18" xfId="0" applyNumberFormat="1" applyFont="1" applyBorder="1" applyAlignment="1">
      <alignment horizontal="center" vertical="center"/>
    </xf>
    <xf numFmtId="43" fontId="0" fillId="0" borderId="19" xfId="1" applyFont="1" applyBorder="1" applyAlignment="1">
      <alignment horizontal="center" vertical="center"/>
    </xf>
    <xf numFmtId="43" fontId="0" fillId="0" borderId="20" xfId="1" applyFont="1" applyBorder="1" applyAlignment="1">
      <alignment horizontal="center" vertical="center"/>
    </xf>
    <xf numFmtId="3" fontId="0" fillId="4" borderId="12" xfId="1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0" fontId="17" fillId="0" borderId="14" xfId="2" applyNumberFormat="1" applyFont="1" applyFill="1" applyBorder="1" applyAlignment="1">
      <alignment horizontal="center" vertical="center"/>
    </xf>
    <xf numFmtId="10" fontId="17" fillId="0" borderId="9" xfId="2" applyNumberFormat="1" applyFont="1" applyFill="1" applyBorder="1" applyAlignment="1">
      <alignment horizontal="center" vertical="center"/>
    </xf>
    <xf numFmtId="2" fontId="17" fillId="0" borderId="14" xfId="2" applyNumberFormat="1" applyFont="1" applyFill="1" applyBorder="1" applyAlignment="1">
      <alignment horizontal="center" vertical="center"/>
    </xf>
    <xf numFmtId="2" fontId="17" fillId="0" borderId="9" xfId="2" applyNumberFormat="1" applyFont="1" applyFill="1" applyBorder="1" applyAlignment="1">
      <alignment horizontal="center" vertical="center"/>
    </xf>
    <xf numFmtId="10" fontId="26" fillId="4" borderId="9" xfId="0" applyNumberFormat="1" applyFont="1" applyFill="1" applyBorder="1" applyAlignment="1">
      <alignment horizontal="center" vertical="center"/>
    </xf>
    <xf numFmtId="2" fontId="0" fillId="0" borderId="0" xfId="1" applyNumberFormat="1" applyFont="1"/>
    <xf numFmtId="0" fontId="19" fillId="0" borderId="12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9">
    <cellStyle name="Comma" xfId="1" builtinId="3"/>
    <cellStyle name="Normal" xfId="0" builtinId="0"/>
    <cellStyle name="Normal 2" xfId="3" xr:uid="{00000000-0005-0000-0000-000003000000}"/>
    <cellStyle name="Normal 3" xfId="5" xr:uid="{00000000-0005-0000-0000-000004000000}"/>
    <cellStyle name="Normal 4" xfId="7" xr:uid="{00000000-0005-0000-0000-000005000000}"/>
    <cellStyle name="Normal 5" xfId="8" xr:uid="{00000000-0005-0000-0000-000006000000}"/>
    <cellStyle name="Percent" xfId="2" builtinId="5"/>
    <cellStyle name="Percent 2" xfId="4" xr:uid="{00000000-0005-0000-0000-000008000000}"/>
    <cellStyle name="Percent 2 2" xfId="6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512551838884917E-2"/>
          <c:y val="2.4262036556840914E-2"/>
          <c:w val="0.87485631320830415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strRef>
              <c:f>'[3]TEZ Fact Sheet Backup'!$B$1</c:f>
              <c:strCache>
                <c:ptCount val="1"/>
                <c:pt idx="0">
                  <c:v>TEZIX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'[3]TEZ Fact Sheet Backup'!$A$2:$A$14</c:f>
              <c:numCache>
                <c:formatCode>General</c:formatCode>
                <c:ptCount val="13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</c:numCache>
            </c:numRef>
          </c:cat>
          <c:val>
            <c:numRef>
              <c:f>'[3]TEZ Fact Sheet Backup'!$B$2:$B$5</c:f>
              <c:numCache>
                <c:formatCode>General</c:formatCode>
                <c:ptCount val="4"/>
                <c:pt idx="0">
                  <c:v>10000</c:v>
                </c:pt>
                <c:pt idx="1">
                  <c:v>10340</c:v>
                </c:pt>
                <c:pt idx="2">
                  <c:v>10210</c:v>
                </c:pt>
                <c:pt idx="3">
                  <c:v>9250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471-4EED-A134-FDCF73EA49CA}"/>
            </c:ext>
          </c:extLst>
        </c:ser>
        <c:ser>
          <c:idx val="2"/>
          <c:order val="1"/>
          <c:tx>
            <c:strRef>
              <c:f>'[3]TEZ Fact Sheet Backup'!$D$1</c:f>
              <c:strCache>
                <c:ptCount val="1"/>
                <c:pt idx="0">
                  <c:v>S&amp;P 500 TR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'[3]TEZ Fact Sheet Backup'!$A$2:$A$14</c:f>
              <c:numCache>
                <c:formatCode>General</c:formatCode>
                <c:ptCount val="13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</c:numCache>
            </c:numRef>
          </c:cat>
          <c:val>
            <c:numRef>
              <c:f>'[3]TEZ Fact Sheet Backup'!$D$2:$D$5</c:f>
              <c:numCache>
                <c:formatCode>General</c:formatCode>
                <c:ptCount val="4"/>
                <c:pt idx="0">
                  <c:v>10000</c:v>
                </c:pt>
                <c:pt idx="1">
                  <c:v>9996.078473259613</c:v>
                </c:pt>
                <c:pt idx="2">
                  <c:v>9173.2139887114972</c:v>
                </c:pt>
                <c:pt idx="3">
                  <c:v>8040.1979379178074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471-4EED-A134-FDCF73EA49CA}"/>
            </c:ext>
          </c:extLst>
        </c:ser>
        <c:ser>
          <c:idx val="0"/>
          <c:order val="2"/>
          <c:tx>
            <c:strRef>
              <c:f>'[3]TEZ Fact Sheet Backup'!$F$1</c:f>
              <c:strCache>
                <c:ptCount val="1"/>
                <c:pt idx="0">
                  <c:v>SPRP10T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'[3]TEZ Fact Sheet Backup'!$A$2:$A$14</c:f>
              <c:numCache>
                <c:formatCode>General</c:formatCode>
                <c:ptCount val="13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</c:numCache>
            </c:numRef>
          </c:cat>
          <c:val>
            <c:numRef>
              <c:f>'[3]TEZ Fact Sheet Backup'!$F$2:$F$5</c:f>
              <c:numCache>
                <c:formatCode>General</c:formatCode>
                <c:ptCount val="4"/>
                <c:pt idx="0">
                  <c:v>10000</c:v>
                </c:pt>
                <c:pt idx="1">
                  <c:v>9975.5661520847134</c:v>
                </c:pt>
                <c:pt idx="2">
                  <c:v>9700.0457335111514</c:v>
                </c:pt>
                <c:pt idx="3">
                  <c:v>8915.7000265446259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1-4EED-A134-FDCF73EA4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ax val="44196"/>
          <c:min val="43830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3"/>
        <c:majorTimeUnit val="months"/>
      </c:dateAx>
      <c:valAx>
        <c:axId val="536340472"/>
        <c:scaling>
          <c:orientation val="minMax"/>
          <c:min val="8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512551838884917E-2"/>
          <c:y val="2.4262036556840914E-2"/>
          <c:w val="0.87485631320830415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strRef>
              <c:f>'[4]TEZ Fact Sheet Backup'!$B$1</c:f>
              <c:strCache>
                <c:ptCount val="1"/>
                <c:pt idx="0">
                  <c:v>TEZIX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'[4]TEZ Fact Sheet Backup'!$A$2:$A$14</c:f>
              <c:numCache>
                <c:formatCode>General</c:formatCode>
                <c:ptCount val="13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</c:numCache>
            </c:numRef>
          </c:cat>
          <c:val>
            <c:numRef>
              <c:f>'[4]TEZ Fact Sheet Backup'!$B$2:$B$5</c:f>
              <c:numCache>
                <c:formatCode>General</c:formatCode>
                <c:ptCount val="4"/>
                <c:pt idx="0">
                  <c:v>10000</c:v>
                </c:pt>
                <c:pt idx="1">
                  <c:v>10340</c:v>
                </c:pt>
                <c:pt idx="2">
                  <c:v>10210</c:v>
                </c:pt>
                <c:pt idx="3">
                  <c:v>9250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80D-4DE6-92B1-2F88D1F4611A}"/>
            </c:ext>
          </c:extLst>
        </c:ser>
        <c:ser>
          <c:idx val="2"/>
          <c:order val="1"/>
          <c:tx>
            <c:strRef>
              <c:f>'[4]TEZ Fact Sheet Backup'!$D$1</c:f>
              <c:strCache>
                <c:ptCount val="1"/>
                <c:pt idx="0">
                  <c:v>S&amp;P 500 TR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'[4]TEZ Fact Sheet Backup'!$A$2:$A$14</c:f>
              <c:numCache>
                <c:formatCode>General</c:formatCode>
                <c:ptCount val="13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</c:numCache>
            </c:numRef>
          </c:cat>
          <c:val>
            <c:numRef>
              <c:f>'[4]TEZ Fact Sheet Backup'!$D$2:$D$5</c:f>
              <c:numCache>
                <c:formatCode>General</c:formatCode>
                <c:ptCount val="4"/>
                <c:pt idx="0">
                  <c:v>10000</c:v>
                </c:pt>
                <c:pt idx="1">
                  <c:v>9996.078473259613</c:v>
                </c:pt>
                <c:pt idx="2">
                  <c:v>9173.2139887114972</c:v>
                </c:pt>
                <c:pt idx="3">
                  <c:v>8040.1979379178074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80D-4DE6-92B1-2F88D1F4611A}"/>
            </c:ext>
          </c:extLst>
        </c:ser>
        <c:ser>
          <c:idx val="0"/>
          <c:order val="2"/>
          <c:tx>
            <c:strRef>
              <c:f>'[4]TEZ Fact Sheet Backup'!$F$1</c:f>
              <c:strCache>
                <c:ptCount val="1"/>
                <c:pt idx="0">
                  <c:v>SPRP10T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'[4]TEZ Fact Sheet Backup'!$A$2:$A$14</c:f>
              <c:numCache>
                <c:formatCode>General</c:formatCode>
                <c:ptCount val="13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</c:numCache>
            </c:numRef>
          </c:cat>
          <c:val>
            <c:numRef>
              <c:f>'[4]TEZ Fact Sheet Backup'!$F$2:$F$5</c:f>
              <c:numCache>
                <c:formatCode>General</c:formatCode>
                <c:ptCount val="4"/>
                <c:pt idx="0">
                  <c:v>10000</c:v>
                </c:pt>
                <c:pt idx="1">
                  <c:v>9975.5661520847134</c:v>
                </c:pt>
                <c:pt idx="2">
                  <c:v>9700.0457335111514</c:v>
                </c:pt>
                <c:pt idx="3">
                  <c:v>8915.7000265446259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D-4DE6-92B1-2F88D1F46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ax val="44196"/>
          <c:min val="43830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3"/>
        <c:majorTimeUnit val="months"/>
      </c:dateAx>
      <c:valAx>
        <c:axId val="536340472"/>
        <c:scaling>
          <c:orientation val="minMax"/>
          <c:min val="8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512551838884917E-2"/>
          <c:y val="2.4262036556840914E-2"/>
          <c:w val="0.87485631320830415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strRef>
              <c:f>'[5]TEZ Fact Sheet Backup'!$B$1</c:f>
              <c:strCache>
                <c:ptCount val="1"/>
                <c:pt idx="0">
                  <c:v>TEZIX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'[5]TEZ Fact Sheet Backup'!$A$2:$A$14</c:f>
              <c:numCache>
                <c:formatCode>General</c:formatCode>
                <c:ptCount val="13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</c:numCache>
            </c:numRef>
          </c:cat>
          <c:val>
            <c:numRef>
              <c:f>'[5]TEZ Fact Sheet Backup'!$B$2:$B$8</c:f>
              <c:numCache>
                <c:formatCode>General</c:formatCode>
                <c:ptCount val="7"/>
                <c:pt idx="0">
                  <c:v>10000</c:v>
                </c:pt>
                <c:pt idx="1">
                  <c:v>10340</c:v>
                </c:pt>
                <c:pt idx="2">
                  <c:v>10210</c:v>
                </c:pt>
                <c:pt idx="3">
                  <c:v>9250</c:v>
                </c:pt>
                <c:pt idx="4">
                  <c:v>9400</c:v>
                </c:pt>
                <c:pt idx="5">
                  <c:v>9530</c:v>
                </c:pt>
                <c:pt idx="6">
                  <c:v>9700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C3A-4456-BD28-578991A655B7}"/>
            </c:ext>
          </c:extLst>
        </c:ser>
        <c:ser>
          <c:idx val="2"/>
          <c:order val="1"/>
          <c:tx>
            <c:strRef>
              <c:f>'[5]TEZ Fact Sheet Backup'!$D$1</c:f>
              <c:strCache>
                <c:ptCount val="1"/>
                <c:pt idx="0">
                  <c:v>S&amp;P 500 TR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'[5]TEZ Fact Sheet Backup'!$A$2:$A$14</c:f>
              <c:numCache>
                <c:formatCode>General</c:formatCode>
                <c:ptCount val="13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</c:numCache>
            </c:numRef>
          </c:cat>
          <c:val>
            <c:numRef>
              <c:f>'[5]TEZ Fact Sheet Backup'!$D$2:$D$8</c:f>
              <c:numCache>
                <c:formatCode>General</c:formatCode>
                <c:ptCount val="7"/>
                <c:pt idx="0">
                  <c:v>10000</c:v>
                </c:pt>
                <c:pt idx="1">
                  <c:v>9996.078473259613</c:v>
                </c:pt>
                <c:pt idx="2">
                  <c:v>9173.2139887114972</c:v>
                </c:pt>
                <c:pt idx="3">
                  <c:v>8040.1979379178074</c:v>
                </c:pt>
                <c:pt idx="4">
                  <c:v>9070.9033397064522</c:v>
                </c:pt>
                <c:pt idx="5">
                  <c:v>9502.927412082272</c:v>
                </c:pt>
                <c:pt idx="6">
                  <c:v>9691.9236385664626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C3A-4456-BD28-578991A655B7}"/>
            </c:ext>
          </c:extLst>
        </c:ser>
        <c:ser>
          <c:idx val="0"/>
          <c:order val="2"/>
          <c:tx>
            <c:strRef>
              <c:f>'[5]TEZ Fact Sheet Backup'!$F$1</c:f>
              <c:strCache>
                <c:ptCount val="1"/>
                <c:pt idx="0">
                  <c:v>SPRP10T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'[5]TEZ Fact Sheet Backup'!$A$2:$A$14</c:f>
              <c:numCache>
                <c:formatCode>General</c:formatCode>
                <c:ptCount val="13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</c:numCache>
            </c:numRef>
          </c:cat>
          <c:val>
            <c:numRef>
              <c:f>'[5]TEZ Fact Sheet Backup'!$F$2:$F$8</c:f>
              <c:numCache>
                <c:formatCode>General</c:formatCode>
                <c:ptCount val="7"/>
                <c:pt idx="0">
                  <c:v>10000</c:v>
                </c:pt>
                <c:pt idx="1">
                  <c:v>9979.550397270501</c:v>
                </c:pt>
                <c:pt idx="2">
                  <c:v>9667.8111711815691</c:v>
                </c:pt>
                <c:pt idx="3">
                  <c:v>8630.8864740484805</c:v>
                </c:pt>
                <c:pt idx="4">
                  <c:v>8835.9595624434223</c:v>
                </c:pt>
                <c:pt idx="5">
                  <c:v>9323.1794623954556</c:v>
                </c:pt>
                <c:pt idx="6">
                  <c:v>9648.5156906519733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3A-4456-BD28-578991A65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ax val="44196"/>
          <c:min val="43830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3"/>
        <c:majorTimeUnit val="months"/>
      </c:dateAx>
      <c:valAx>
        <c:axId val="536340472"/>
        <c:scaling>
          <c:orientation val="minMax"/>
          <c:min val="8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512551838884917E-2"/>
          <c:y val="2.4262036556840914E-2"/>
          <c:w val="0.87485631320830415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strRef>
              <c:f>'[6]TEZ Fact Sheet Backup'!$B$1</c:f>
              <c:strCache>
                <c:ptCount val="1"/>
                <c:pt idx="0">
                  <c:v>TEZIX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'[6]TEZ Fact Sheet Backup'!$A$2:$A$14</c:f>
              <c:numCache>
                <c:formatCode>General</c:formatCode>
                <c:ptCount val="13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</c:numCache>
            </c:numRef>
          </c:cat>
          <c:val>
            <c:numRef>
              <c:f>'[6]TEZ Fact Sheet Backup'!$B$2:$B$11</c:f>
              <c:numCache>
                <c:formatCode>General</c:formatCode>
                <c:ptCount val="10"/>
                <c:pt idx="0">
                  <c:v>10000</c:v>
                </c:pt>
                <c:pt idx="1">
                  <c:v>10340</c:v>
                </c:pt>
                <c:pt idx="2">
                  <c:v>10210</c:v>
                </c:pt>
                <c:pt idx="3">
                  <c:v>9250</c:v>
                </c:pt>
                <c:pt idx="4">
                  <c:v>9400</c:v>
                </c:pt>
                <c:pt idx="5">
                  <c:v>9530</c:v>
                </c:pt>
                <c:pt idx="6">
                  <c:v>9700</c:v>
                </c:pt>
                <c:pt idx="7">
                  <c:v>10380</c:v>
                </c:pt>
                <c:pt idx="8">
                  <c:v>10381</c:v>
                </c:pt>
                <c:pt idx="9">
                  <c:v>10260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C1E-48D1-BDB2-8F8E102CF1A4}"/>
            </c:ext>
          </c:extLst>
        </c:ser>
        <c:ser>
          <c:idx val="2"/>
          <c:order val="1"/>
          <c:tx>
            <c:strRef>
              <c:f>'[6]TEZ Fact Sheet Backup'!$D$1</c:f>
              <c:strCache>
                <c:ptCount val="1"/>
                <c:pt idx="0">
                  <c:v>S&amp;P 500 TR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'[6]TEZ Fact Sheet Backup'!$A$2:$A$14</c:f>
              <c:numCache>
                <c:formatCode>General</c:formatCode>
                <c:ptCount val="13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</c:numCache>
            </c:numRef>
          </c:cat>
          <c:val>
            <c:numRef>
              <c:f>'[6]TEZ Fact Sheet Backup'!$D$2:$D$11</c:f>
              <c:numCache>
                <c:formatCode>General</c:formatCode>
                <c:ptCount val="10"/>
                <c:pt idx="0">
                  <c:v>10000</c:v>
                </c:pt>
                <c:pt idx="1">
                  <c:v>9996.078473259613</c:v>
                </c:pt>
                <c:pt idx="2">
                  <c:v>9173.2139887114972</c:v>
                </c:pt>
                <c:pt idx="3">
                  <c:v>8040.1979379178074</c:v>
                </c:pt>
                <c:pt idx="4">
                  <c:v>9070.9033397064522</c:v>
                </c:pt>
                <c:pt idx="5">
                  <c:v>9502.927412082272</c:v>
                </c:pt>
                <c:pt idx="6">
                  <c:v>9691.9236385664626</c:v>
                </c:pt>
                <c:pt idx="7">
                  <c:v>10238.404411641292</c:v>
                </c:pt>
                <c:pt idx="8">
                  <c:v>10974.339176967669</c:v>
                </c:pt>
                <c:pt idx="9">
                  <c:v>10557.345080620182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C1E-48D1-BDB2-8F8E102CF1A4}"/>
            </c:ext>
          </c:extLst>
        </c:ser>
        <c:ser>
          <c:idx val="0"/>
          <c:order val="2"/>
          <c:tx>
            <c:strRef>
              <c:f>'[6]TEZ Fact Sheet Backup'!$F$1</c:f>
              <c:strCache>
                <c:ptCount val="1"/>
                <c:pt idx="0">
                  <c:v>SPRP10T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'[6]TEZ Fact Sheet Backup'!$A$2:$A$14</c:f>
              <c:numCache>
                <c:formatCode>General</c:formatCode>
                <c:ptCount val="13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</c:numCache>
            </c:numRef>
          </c:cat>
          <c:val>
            <c:numRef>
              <c:f>'[6]TEZ Fact Sheet Backup'!$F$2:$F$11</c:f>
              <c:numCache>
                <c:formatCode>General</c:formatCode>
                <c:ptCount val="10"/>
                <c:pt idx="0">
                  <c:v>10000</c:v>
                </c:pt>
                <c:pt idx="1">
                  <c:v>9979.550397270501</c:v>
                </c:pt>
                <c:pt idx="2">
                  <c:v>9667.8111711815691</c:v>
                </c:pt>
                <c:pt idx="3">
                  <c:v>8630.8864740484805</c:v>
                </c:pt>
                <c:pt idx="4">
                  <c:v>8835.9595624434223</c:v>
                </c:pt>
                <c:pt idx="5">
                  <c:v>9323.1794623954556</c:v>
                </c:pt>
                <c:pt idx="6">
                  <c:v>9648.5156906519733</c:v>
                </c:pt>
                <c:pt idx="7">
                  <c:v>9996.5376334002976</c:v>
                </c:pt>
                <c:pt idx="8">
                  <c:v>10244.764072175918</c:v>
                </c:pt>
                <c:pt idx="9">
                  <c:v>10121.868091045817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E-48D1-BDB2-8F8E102CF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ax val="44196"/>
          <c:min val="43830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3"/>
        <c:majorTimeUnit val="months"/>
      </c:dateAx>
      <c:valAx>
        <c:axId val="536340472"/>
        <c:scaling>
          <c:orientation val="minMax"/>
          <c:min val="8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512551838884917E-2"/>
          <c:y val="2.4262036556840914E-2"/>
          <c:w val="0.87485631320830415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strRef>
              <c:f>'[7]TEZ Fact Sheet Backup'!$B$1</c:f>
              <c:strCache>
                <c:ptCount val="1"/>
                <c:pt idx="0">
                  <c:v>TEZIX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'[7]TEZ Fact Sheet Backup'!$A$2:$A$14</c:f>
              <c:numCache>
                <c:formatCode>General</c:formatCode>
                <c:ptCount val="13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</c:numCache>
            </c:numRef>
          </c:cat>
          <c:val>
            <c:numRef>
              <c:f>'[7]TEZ Fact Sheet Backup'!$B$2:$B$11</c:f>
              <c:numCache>
                <c:formatCode>General</c:formatCode>
                <c:ptCount val="10"/>
                <c:pt idx="0">
                  <c:v>10000</c:v>
                </c:pt>
                <c:pt idx="1">
                  <c:v>10340</c:v>
                </c:pt>
                <c:pt idx="2">
                  <c:v>10210</c:v>
                </c:pt>
                <c:pt idx="3">
                  <c:v>9250</c:v>
                </c:pt>
                <c:pt idx="4">
                  <c:v>9400</c:v>
                </c:pt>
                <c:pt idx="5">
                  <c:v>9530</c:v>
                </c:pt>
                <c:pt idx="6">
                  <c:v>9700</c:v>
                </c:pt>
                <c:pt idx="7">
                  <c:v>10380</c:v>
                </c:pt>
                <c:pt idx="8">
                  <c:v>10381</c:v>
                </c:pt>
                <c:pt idx="9">
                  <c:v>10260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602-488C-8D0E-D22F5BFE8FFD}"/>
            </c:ext>
          </c:extLst>
        </c:ser>
        <c:ser>
          <c:idx val="2"/>
          <c:order val="1"/>
          <c:tx>
            <c:strRef>
              <c:f>'[7]TEZ Fact Sheet Backup'!$D$1</c:f>
              <c:strCache>
                <c:ptCount val="1"/>
                <c:pt idx="0">
                  <c:v>S&amp;P 500 TR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'[7]TEZ Fact Sheet Backup'!$A$2:$A$14</c:f>
              <c:numCache>
                <c:formatCode>General</c:formatCode>
                <c:ptCount val="13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</c:numCache>
            </c:numRef>
          </c:cat>
          <c:val>
            <c:numRef>
              <c:f>'[7]TEZ Fact Sheet Backup'!$D$2:$D$11</c:f>
              <c:numCache>
                <c:formatCode>General</c:formatCode>
                <c:ptCount val="10"/>
                <c:pt idx="0">
                  <c:v>10000</c:v>
                </c:pt>
                <c:pt idx="1">
                  <c:v>9996.078473259613</c:v>
                </c:pt>
                <c:pt idx="2">
                  <c:v>9173.2139887114972</c:v>
                </c:pt>
                <c:pt idx="3">
                  <c:v>8040.1979379178074</c:v>
                </c:pt>
                <c:pt idx="4">
                  <c:v>9070.9033397064522</c:v>
                </c:pt>
                <c:pt idx="5">
                  <c:v>9502.927412082272</c:v>
                </c:pt>
                <c:pt idx="6">
                  <c:v>9691.9236385664626</c:v>
                </c:pt>
                <c:pt idx="7">
                  <c:v>10238.404411641292</c:v>
                </c:pt>
                <c:pt idx="8">
                  <c:v>10974.339176967669</c:v>
                </c:pt>
                <c:pt idx="9">
                  <c:v>10557.345080620182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602-488C-8D0E-D22F5BFE8FFD}"/>
            </c:ext>
          </c:extLst>
        </c:ser>
        <c:ser>
          <c:idx val="0"/>
          <c:order val="2"/>
          <c:tx>
            <c:strRef>
              <c:f>'[7]TEZ Fact Sheet Backup'!$F$1</c:f>
              <c:strCache>
                <c:ptCount val="1"/>
                <c:pt idx="0">
                  <c:v>SPRP10T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'[7]TEZ Fact Sheet Backup'!$A$2:$A$14</c:f>
              <c:numCache>
                <c:formatCode>General</c:formatCode>
                <c:ptCount val="13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</c:numCache>
            </c:numRef>
          </c:cat>
          <c:val>
            <c:numRef>
              <c:f>'[7]TEZ Fact Sheet Backup'!$F$2:$F$11</c:f>
              <c:numCache>
                <c:formatCode>General</c:formatCode>
                <c:ptCount val="10"/>
                <c:pt idx="0">
                  <c:v>10000</c:v>
                </c:pt>
                <c:pt idx="1">
                  <c:v>9979.550397270501</c:v>
                </c:pt>
                <c:pt idx="2">
                  <c:v>9667.8111711815691</c:v>
                </c:pt>
                <c:pt idx="3">
                  <c:v>8630.8864740484805</c:v>
                </c:pt>
                <c:pt idx="4">
                  <c:v>8835.9595624434223</c:v>
                </c:pt>
                <c:pt idx="5">
                  <c:v>9323.1794623954556</c:v>
                </c:pt>
                <c:pt idx="6">
                  <c:v>9648.5156906519733</c:v>
                </c:pt>
                <c:pt idx="7">
                  <c:v>9996.5376334002976</c:v>
                </c:pt>
                <c:pt idx="8">
                  <c:v>10244.764072175918</c:v>
                </c:pt>
                <c:pt idx="9">
                  <c:v>10121.868091045817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2-488C-8D0E-D22F5BFE8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ax val="44196"/>
          <c:min val="43830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3"/>
        <c:majorTimeUnit val="months"/>
      </c:dateAx>
      <c:valAx>
        <c:axId val="536340472"/>
        <c:scaling>
          <c:orientation val="minMax"/>
          <c:min val="8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512551838884917E-2"/>
          <c:y val="2.4262036556840914E-2"/>
          <c:w val="0.87485631320830415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strRef>
              <c:f>'[8]TEZ Fact Sheet Backup'!$B$1</c:f>
              <c:strCache>
                <c:ptCount val="1"/>
                <c:pt idx="0">
                  <c:v>TEZIX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'[8]TEZ Fact Sheet Backup'!$A$2:$A$17</c:f>
              <c:numCache>
                <c:formatCode>General</c:formatCode>
                <c:ptCount val="16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  <c:pt idx="13">
                  <c:v>44227</c:v>
                </c:pt>
                <c:pt idx="14">
                  <c:v>44255</c:v>
                </c:pt>
                <c:pt idx="15">
                  <c:v>44286</c:v>
                </c:pt>
              </c:numCache>
            </c:numRef>
          </c:cat>
          <c:val>
            <c:numRef>
              <c:f>'[8]TEZ Fact Sheet Backup'!$B$2:$B$17</c:f>
              <c:numCache>
                <c:formatCode>General</c:formatCode>
                <c:ptCount val="16"/>
                <c:pt idx="0">
                  <c:v>10000</c:v>
                </c:pt>
                <c:pt idx="1">
                  <c:v>10340</c:v>
                </c:pt>
                <c:pt idx="2">
                  <c:v>10210</c:v>
                </c:pt>
                <c:pt idx="3">
                  <c:v>9250</c:v>
                </c:pt>
                <c:pt idx="4">
                  <c:v>9400</c:v>
                </c:pt>
                <c:pt idx="5">
                  <c:v>9530</c:v>
                </c:pt>
                <c:pt idx="6">
                  <c:v>9700</c:v>
                </c:pt>
                <c:pt idx="7">
                  <c:v>10380</c:v>
                </c:pt>
                <c:pt idx="8">
                  <c:v>10381</c:v>
                </c:pt>
                <c:pt idx="9">
                  <c:v>10260</c:v>
                </c:pt>
                <c:pt idx="10">
                  <c:v>9660</c:v>
                </c:pt>
                <c:pt idx="11">
                  <c:v>9780</c:v>
                </c:pt>
                <c:pt idx="12">
                  <c:v>9845</c:v>
                </c:pt>
                <c:pt idx="13">
                  <c:v>9578</c:v>
                </c:pt>
                <c:pt idx="14">
                  <c:v>9407</c:v>
                </c:pt>
                <c:pt idx="15">
                  <c:v>9429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811-473C-91F7-5D6349AD7C4B}"/>
            </c:ext>
          </c:extLst>
        </c:ser>
        <c:ser>
          <c:idx val="2"/>
          <c:order val="1"/>
          <c:tx>
            <c:strRef>
              <c:f>'[8]TEZ Fact Sheet Backup'!$D$1</c:f>
              <c:strCache>
                <c:ptCount val="1"/>
                <c:pt idx="0">
                  <c:v>S&amp;P 500 TR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'[8]TEZ Fact Sheet Backup'!$A$2:$A$17</c:f>
              <c:numCache>
                <c:formatCode>General</c:formatCode>
                <c:ptCount val="16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  <c:pt idx="13">
                  <c:v>44227</c:v>
                </c:pt>
                <c:pt idx="14">
                  <c:v>44255</c:v>
                </c:pt>
                <c:pt idx="15">
                  <c:v>44286</c:v>
                </c:pt>
              </c:numCache>
            </c:numRef>
          </c:cat>
          <c:val>
            <c:numRef>
              <c:f>'[8]TEZ Fact Sheet Backup'!$D$2:$D$17</c:f>
              <c:numCache>
                <c:formatCode>General</c:formatCode>
                <c:ptCount val="16"/>
                <c:pt idx="0">
                  <c:v>10000</c:v>
                </c:pt>
                <c:pt idx="1">
                  <c:v>9996.078473259613</c:v>
                </c:pt>
                <c:pt idx="2">
                  <c:v>9173.2139887114972</c:v>
                </c:pt>
                <c:pt idx="3">
                  <c:v>8040.1979379178074</c:v>
                </c:pt>
                <c:pt idx="4">
                  <c:v>9070.9033397064522</c:v>
                </c:pt>
                <c:pt idx="5">
                  <c:v>9502.927412082272</c:v>
                </c:pt>
                <c:pt idx="6">
                  <c:v>9691.9236385664626</c:v>
                </c:pt>
                <c:pt idx="7">
                  <c:v>10238.404411641292</c:v>
                </c:pt>
                <c:pt idx="8">
                  <c:v>10974.339176967669</c:v>
                </c:pt>
                <c:pt idx="9">
                  <c:v>10557.345080620182</c:v>
                </c:pt>
                <c:pt idx="10">
                  <c:v>10276.597335498058</c:v>
                </c:pt>
                <c:pt idx="11">
                  <c:v>11401.510932209469</c:v>
                </c:pt>
                <c:pt idx="12">
                  <c:v>11839.882689892687</c:v>
                </c:pt>
                <c:pt idx="13">
                  <c:v>11720.344789175979</c:v>
                </c:pt>
                <c:pt idx="14">
                  <c:v>12043.527420932411</c:v>
                </c:pt>
                <c:pt idx="15">
                  <c:v>12570.980396943958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811-473C-91F7-5D6349AD7C4B}"/>
            </c:ext>
          </c:extLst>
        </c:ser>
        <c:ser>
          <c:idx val="0"/>
          <c:order val="2"/>
          <c:tx>
            <c:strRef>
              <c:f>'[8]TEZ Fact Sheet Backup'!$F$1</c:f>
              <c:strCache>
                <c:ptCount val="1"/>
                <c:pt idx="0">
                  <c:v>SPRP10T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'[8]TEZ Fact Sheet Backup'!$A$2:$A$17</c:f>
              <c:numCache>
                <c:formatCode>General</c:formatCode>
                <c:ptCount val="16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  <c:pt idx="13">
                  <c:v>44227</c:v>
                </c:pt>
                <c:pt idx="14">
                  <c:v>44255</c:v>
                </c:pt>
                <c:pt idx="15">
                  <c:v>44286</c:v>
                </c:pt>
              </c:numCache>
            </c:numRef>
          </c:cat>
          <c:val>
            <c:numRef>
              <c:f>'[8]TEZ Fact Sheet Backup'!$F$2:$F$17</c:f>
              <c:numCache>
                <c:formatCode>General</c:formatCode>
                <c:ptCount val="16"/>
                <c:pt idx="0">
                  <c:v>10000</c:v>
                </c:pt>
                <c:pt idx="1">
                  <c:v>9979.550397270501</c:v>
                </c:pt>
                <c:pt idx="2">
                  <c:v>9667.8111711815691</c:v>
                </c:pt>
                <c:pt idx="3">
                  <c:v>8630.8864740484805</c:v>
                </c:pt>
                <c:pt idx="4">
                  <c:v>8835.9595624434223</c:v>
                </c:pt>
                <c:pt idx="5">
                  <c:v>9323.1794623954556</c:v>
                </c:pt>
                <c:pt idx="6">
                  <c:v>9648.5156906519733</c:v>
                </c:pt>
                <c:pt idx="7">
                  <c:v>9996.5376334002976</c:v>
                </c:pt>
                <c:pt idx="8">
                  <c:v>10244.764072175918</c:v>
                </c:pt>
                <c:pt idx="9">
                  <c:v>10121.868091045817</c:v>
                </c:pt>
                <c:pt idx="10">
                  <c:v>9907.1833287048248</c:v>
                </c:pt>
                <c:pt idx="11">
                  <c:v>10718.693533669715</c:v>
                </c:pt>
                <c:pt idx="12">
                  <c:v>11147.918793076711</c:v>
                </c:pt>
                <c:pt idx="13">
                  <c:v>11181.911298495677</c:v>
                </c:pt>
                <c:pt idx="14">
                  <c:v>11278.172303231186</c:v>
                </c:pt>
                <c:pt idx="15">
                  <c:v>11279.993652327905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1-473C-91F7-5D6349AD7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ax val="44196"/>
          <c:min val="43830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3"/>
        <c:majorTimeUnit val="months"/>
      </c:dateAx>
      <c:valAx>
        <c:axId val="536340472"/>
        <c:scaling>
          <c:orientation val="minMax"/>
          <c:min val="8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512551838884917E-2"/>
          <c:y val="2.4262036556840914E-2"/>
          <c:w val="0.87485631320830415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strRef>
              <c:f>'[8]TEZ Fact Sheet Backup'!$B$1</c:f>
              <c:strCache>
                <c:ptCount val="1"/>
                <c:pt idx="0">
                  <c:v>TEZIX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'[8]TEZ Fact Sheet Backup'!$A$2:$A$17</c:f>
              <c:numCache>
                <c:formatCode>General</c:formatCode>
                <c:ptCount val="16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  <c:pt idx="13">
                  <c:v>44227</c:v>
                </c:pt>
                <c:pt idx="14">
                  <c:v>44255</c:v>
                </c:pt>
                <c:pt idx="15">
                  <c:v>44286</c:v>
                </c:pt>
              </c:numCache>
            </c:numRef>
          </c:cat>
          <c:val>
            <c:numRef>
              <c:f>'[8]TEZ Fact Sheet Backup'!$B$2:$B$17</c:f>
              <c:numCache>
                <c:formatCode>General</c:formatCode>
                <c:ptCount val="16"/>
                <c:pt idx="0">
                  <c:v>10000</c:v>
                </c:pt>
                <c:pt idx="1">
                  <c:v>10340</c:v>
                </c:pt>
                <c:pt idx="2">
                  <c:v>10210</c:v>
                </c:pt>
                <c:pt idx="3">
                  <c:v>9250</c:v>
                </c:pt>
                <c:pt idx="4">
                  <c:v>9400</c:v>
                </c:pt>
                <c:pt idx="5">
                  <c:v>9530</c:v>
                </c:pt>
                <c:pt idx="6">
                  <c:v>9700</c:v>
                </c:pt>
                <c:pt idx="7">
                  <c:v>10380</c:v>
                </c:pt>
                <c:pt idx="8">
                  <c:v>10381</c:v>
                </c:pt>
                <c:pt idx="9">
                  <c:v>10260</c:v>
                </c:pt>
                <c:pt idx="10">
                  <c:v>9660</c:v>
                </c:pt>
                <c:pt idx="11">
                  <c:v>9780</c:v>
                </c:pt>
                <c:pt idx="12">
                  <c:v>9845</c:v>
                </c:pt>
                <c:pt idx="13">
                  <c:v>9578</c:v>
                </c:pt>
                <c:pt idx="14">
                  <c:v>9407</c:v>
                </c:pt>
                <c:pt idx="15">
                  <c:v>9429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D1A-4100-9AD4-38FCC59DF205}"/>
            </c:ext>
          </c:extLst>
        </c:ser>
        <c:ser>
          <c:idx val="2"/>
          <c:order val="1"/>
          <c:tx>
            <c:strRef>
              <c:f>'[8]TEZ Fact Sheet Backup'!$D$1</c:f>
              <c:strCache>
                <c:ptCount val="1"/>
                <c:pt idx="0">
                  <c:v>S&amp;P 500 TR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'[8]TEZ Fact Sheet Backup'!$A$2:$A$17</c:f>
              <c:numCache>
                <c:formatCode>General</c:formatCode>
                <c:ptCount val="16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  <c:pt idx="13">
                  <c:v>44227</c:v>
                </c:pt>
                <c:pt idx="14">
                  <c:v>44255</c:v>
                </c:pt>
                <c:pt idx="15">
                  <c:v>44286</c:v>
                </c:pt>
              </c:numCache>
            </c:numRef>
          </c:cat>
          <c:val>
            <c:numRef>
              <c:f>'[8]TEZ Fact Sheet Backup'!$D$2:$D$17</c:f>
              <c:numCache>
                <c:formatCode>General</c:formatCode>
                <c:ptCount val="16"/>
                <c:pt idx="0">
                  <c:v>10000</c:v>
                </c:pt>
                <c:pt idx="1">
                  <c:v>9996.078473259613</c:v>
                </c:pt>
                <c:pt idx="2">
                  <c:v>9173.2139887114972</c:v>
                </c:pt>
                <c:pt idx="3">
                  <c:v>8040.1979379178074</c:v>
                </c:pt>
                <c:pt idx="4">
                  <c:v>9070.9033397064522</c:v>
                </c:pt>
                <c:pt idx="5">
                  <c:v>9502.927412082272</c:v>
                </c:pt>
                <c:pt idx="6">
                  <c:v>9691.9236385664626</c:v>
                </c:pt>
                <c:pt idx="7">
                  <c:v>10238.404411641292</c:v>
                </c:pt>
                <c:pt idx="8">
                  <c:v>10974.339176967669</c:v>
                </c:pt>
                <c:pt idx="9">
                  <c:v>10557.345080620182</c:v>
                </c:pt>
                <c:pt idx="10">
                  <c:v>10276.597335498058</c:v>
                </c:pt>
                <c:pt idx="11">
                  <c:v>11401.510932209469</c:v>
                </c:pt>
                <c:pt idx="12">
                  <c:v>11839.882689892687</c:v>
                </c:pt>
                <c:pt idx="13">
                  <c:v>11720.344789175979</c:v>
                </c:pt>
                <c:pt idx="14">
                  <c:v>12043.527420932411</c:v>
                </c:pt>
                <c:pt idx="15">
                  <c:v>12570.980396943958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D1A-4100-9AD4-38FCC59DF205}"/>
            </c:ext>
          </c:extLst>
        </c:ser>
        <c:ser>
          <c:idx val="0"/>
          <c:order val="2"/>
          <c:tx>
            <c:strRef>
              <c:f>'[8]TEZ Fact Sheet Backup'!$F$1</c:f>
              <c:strCache>
                <c:ptCount val="1"/>
                <c:pt idx="0">
                  <c:v>SPRP10T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'[8]TEZ Fact Sheet Backup'!$A$2:$A$17</c:f>
              <c:numCache>
                <c:formatCode>General</c:formatCode>
                <c:ptCount val="16"/>
                <c:pt idx="0">
                  <c:v>43830</c:v>
                </c:pt>
                <c:pt idx="1">
                  <c:v>43861</c:v>
                </c:pt>
                <c:pt idx="2">
                  <c:v>43890</c:v>
                </c:pt>
                <c:pt idx="3">
                  <c:v>43921</c:v>
                </c:pt>
                <c:pt idx="4">
                  <c:v>43951</c:v>
                </c:pt>
                <c:pt idx="5">
                  <c:v>43982</c:v>
                </c:pt>
                <c:pt idx="6">
                  <c:v>44012</c:v>
                </c:pt>
                <c:pt idx="7">
                  <c:v>44043</c:v>
                </c:pt>
                <c:pt idx="8">
                  <c:v>44074</c:v>
                </c:pt>
                <c:pt idx="9">
                  <c:v>44104</c:v>
                </c:pt>
                <c:pt idx="10">
                  <c:v>44135</c:v>
                </c:pt>
                <c:pt idx="11">
                  <c:v>44165</c:v>
                </c:pt>
                <c:pt idx="12">
                  <c:v>44196</c:v>
                </c:pt>
                <c:pt idx="13">
                  <c:v>44227</c:v>
                </c:pt>
                <c:pt idx="14">
                  <c:v>44255</c:v>
                </c:pt>
                <c:pt idx="15">
                  <c:v>44286</c:v>
                </c:pt>
              </c:numCache>
            </c:numRef>
          </c:cat>
          <c:val>
            <c:numRef>
              <c:f>'[8]TEZ Fact Sheet Backup'!$F$2:$F$17</c:f>
              <c:numCache>
                <c:formatCode>General</c:formatCode>
                <c:ptCount val="16"/>
                <c:pt idx="0">
                  <c:v>10000</c:v>
                </c:pt>
                <c:pt idx="1">
                  <c:v>9979.550397270501</c:v>
                </c:pt>
                <c:pt idx="2">
                  <c:v>9667.8111711815691</c:v>
                </c:pt>
                <c:pt idx="3">
                  <c:v>8630.8864740484805</c:v>
                </c:pt>
                <c:pt idx="4">
                  <c:v>8835.9595624434223</c:v>
                </c:pt>
                <c:pt idx="5">
                  <c:v>9323.1794623954556</c:v>
                </c:pt>
                <c:pt idx="6">
                  <c:v>9648.5156906519733</c:v>
                </c:pt>
                <c:pt idx="7">
                  <c:v>9996.5376334002976</c:v>
                </c:pt>
                <c:pt idx="8">
                  <c:v>10244.764072175918</c:v>
                </c:pt>
                <c:pt idx="9">
                  <c:v>10121.868091045817</c:v>
                </c:pt>
                <c:pt idx="10">
                  <c:v>9907.1833287048248</c:v>
                </c:pt>
                <c:pt idx="11">
                  <c:v>10718.693533669715</c:v>
                </c:pt>
                <c:pt idx="12">
                  <c:v>11147.918793076711</c:v>
                </c:pt>
                <c:pt idx="13">
                  <c:v>11181.911298495677</c:v>
                </c:pt>
                <c:pt idx="14">
                  <c:v>11278.172303231186</c:v>
                </c:pt>
                <c:pt idx="15">
                  <c:v>11279.993652327905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A-4100-9AD4-38FCC59DF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ax val="44196"/>
          <c:min val="43830"/>
        </c:scaling>
        <c:delete val="0"/>
        <c:axPos val="b"/>
        <c:numFmt formatCode="mm/yy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3"/>
        <c:majorTimeUnit val="months"/>
      </c:dateAx>
      <c:valAx>
        <c:axId val="536340472"/>
        <c:scaling>
          <c:orientation val="minMax"/>
          <c:min val="8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291353</xdr:colOff>
      <xdr:row>2</xdr:row>
      <xdr:rowOff>33618</xdr:rowOff>
    </xdr:from>
    <xdr:to>
      <xdr:col>26</xdr:col>
      <xdr:colOff>375529</xdr:colOff>
      <xdr:row>11</xdr:row>
      <xdr:rowOff>65891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A920C1-7EEA-4E87-A2EF-DB3AF104A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291353</xdr:colOff>
      <xdr:row>2</xdr:row>
      <xdr:rowOff>33618</xdr:rowOff>
    </xdr:from>
    <xdr:to>
      <xdr:col>26</xdr:col>
      <xdr:colOff>375529</xdr:colOff>
      <xdr:row>11</xdr:row>
      <xdr:rowOff>65891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4C0141-0510-4C7E-BB38-5D52CAE81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291353</xdr:colOff>
      <xdr:row>2</xdr:row>
      <xdr:rowOff>33618</xdr:rowOff>
    </xdr:from>
    <xdr:to>
      <xdr:col>26</xdr:col>
      <xdr:colOff>375529</xdr:colOff>
      <xdr:row>11</xdr:row>
      <xdr:rowOff>65891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374262-C53A-4A1D-99B2-7E9A474BC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291353</xdr:colOff>
      <xdr:row>2</xdr:row>
      <xdr:rowOff>33618</xdr:rowOff>
    </xdr:from>
    <xdr:to>
      <xdr:col>26</xdr:col>
      <xdr:colOff>375529</xdr:colOff>
      <xdr:row>11</xdr:row>
      <xdr:rowOff>65891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54D15C-14D3-493F-ADCB-DA758407E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291353</xdr:colOff>
      <xdr:row>2</xdr:row>
      <xdr:rowOff>33618</xdr:rowOff>
    </xdr:from>
    <xdr:to>
      <xdr:col>26</xdr:col>
      <xdr:colOff>375529</xdr:colOff>
      <xdr:row>11</xdr:row>
      <xdr:rowOff>65891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2F2B51-FAC5-4418-B917-24BD528F5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291353</xdr:colOff>
      <xdr:row>2</xdr:row>
      <xdr:rowOff>33618</xdr:rowOff>
    </xdr:from>
    <xdr:to>
      <xdr:col>26</xdr:col>
      <xdr:colOff>375529</xdr:colOff>
      <xdr:row>11</xdr:row>
      <xdr:rowOff>65891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605758-B4EB-4491-8B19-49F48E7B9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291353</xdr:colOff>
      <xdr:row>2</xdr:row>
      <xdr:rowOff>33618</xdr:rowOff>
    </xdr:from>
    <xdr:to>
      <xdr:col>26</xdr:col>
      <xdr:colOff>375529</xdr:colOff>
      <xdr:row>11</xdr:row>
      <xdr:rowOff>65891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9FD9F6-2F10-4CF1-8B79-96A1B22F8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dexServices\Melinda\Global%20Index%20Review\US%20Ind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dexServices\Melinda\Global%20Index%20Review\Index%20Review%204%20(US%20Indices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AppData\Local\Microsoft\Windows\INetCache\Content.Outlook\943QXVL0\TEZ%20Fact%20Sheet%20Backup-2020-0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Fact%20Sheets\Catalyst%202020-Q1\TEZ\TEZ%20Fact%20Sheet%20Backup-2020-0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Fact%20Sheets\Catalyst%202020-Q2\TEZ\TEZ%20Fact%20Sheet%20Backup-2020-0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Fact%20Sheets\Catalyst%202020-Q3\TEZ\TEZ%20Fact%20Sheet%20Backup-2020-0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Fact%20Sheets\Catalyst%202020-Q4\TEZ\TEZ%20Fact%20Sheet%20Backup-2020-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Fact%20Sheets\Catalyst%202021-Q1\TEZ\TEZ%20Fact%20Sheet%20Backup-2021-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hly Data"/>
      <sheetName val="Annual Data"/>
      <sheetName val="sectors"/>
      <sheetName val="sectors _ annual"/>
      <sheetName val="Stats"/>
      <sheetName val="size"/>
      <sheetName val="Excess Returns"/>
      <sheetName val="risk vs return"/>
      <sheetName val="S&amp;P 500"/>
      <sheetName val="cons disc"/>
      <sheetName val="cons staple"/>
      <sheetName val="energy"/>
      <sheetName val="Financial"/>
      <sheetName val="Healthcare"/>
      <sheetName val="Industrials"/>
      <sheetName val="Info Tech"/>
      <sheetName val="Materials"/>
      <sheetName val="Telecom"/>
      <sheetName val="Utilities"/>
      <sheetName val="mid cap"/>
      <sheetName val="sml cap"/>
      <sheetName val="total mkt"/>
      <sheetName val="largecap"/>
    </sheetNames>
    <sheetDataSet>
      <sheetData sheetId="0">
        <row r="3">
          <cell r="A3">
            <v>32142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thly Data"/>
      <sheetName val="Mthly Data (TR)"/>
      <sheetName val="sectors"/>
      <sheetName val="Qtrly Data"/>
      <sheetName val="Stats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500 portfolio"/>
      <sheetName val="500 pivot"/>
      <sheetName val="400 portfolio"/>
      <sheetName val="600 portfolio"/>
      <sheetName val="super portfolio"/>
      <sheetName val="900 portfolio"/>
      <sheetName val="1000 portfolio"/>
      <sheetName val="100 portfolio"/>
      <sheetName val="500 G portfolio"/>
      <sheetName val="500 V portfolio"/>
      <sheetName val="500 EWI portfolio"/>
      <sheetName val="1000 pivot"/>
      <sheetName val="400 G portfolio"/>
      <sheetName val="400 V portfolio"/>
      <sheetName val="600 G portfolio"/>
      <sheetName val="600 V portfolio"/>
      <sheetName val="sml mid pivot"/>
      <sheetName val="G&amp;V Comp"/>
      <sheetName val="Annual Data"/>
      <sheetName val="sectors annual"/>
      <sheetName val="34"/>
      <sheetName val="35"/>
      <sheetName val="36"/>
      <sheetName val="37"/>
      <sheetName val="38"/>
      <sheetName val="39"/>
      <sheetName val="Index Comp (TR)"/>
      <sheetName val="REIT"/>
      <sheetName val="REIT portfolio"/>
      <sheetName val="1000 porfolio"/>
      <sheetName val="42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 refreshError="1"/>
      <sheetData sheetId="6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Z Fact Sheet Backup"/>
    </sheetNames>
    <sheetDataSet>
      <sheetData sheetId="0">
        <row r="1">
          <cell r="B1" t="str">
            <v>TEZIX</v>
          </cell>
          <cell r="D1" t="str">
            <v>S&amp;P 500 TR Index</v>
          </cell>
          <cell r="F1" t="str">
            <v>SPRP10T Index</v>
          </cell>
        </row>
        <row r="2">
          <cell r="A2">
            <v>43830</v>
          </cell>
          <cell r="B2">
            <v>10000</v>
          </cell>
          <cell r="D2">
            <v>10000</v>
          </cell>
          <cell r="F2">
            <v>10000</v>
          </cell>
        </row>
        <row r="3">
          <cell r="A3">
            <v>43861</v>
          </cell>
          <cell r="B3">
            <v>10340</v>
          </cell>
          <cell r="D3">
            <v>9996.078473259613</v>
          </cell>
          <cell r="F3">
            <v>9975.5661520847134</v>
          </cell>
        </row>
        <row r="4">
          <cell r="A4">
            <v>43890</v>
          </cell>
          <cell r="B4">
            <v>10210</v>
          </cell>
          <cell r="D4">
            <v>9173.2139887114972</v>
          </cell>
          <cell r="F4">
            <v>9700.0457335111514</v>
          </cell>
        </row>
        <row r="5">
          <cell r="A5">
            <v>43921</v>
          </cell>
          <cell r="B5">
            <v>9250</v>
          </cell>
          <cell r="D5">
            <v>8040.1979379178074</v>
          </cell>
          <cell r="F5">
            <v>8915.7000265446259</v>
          </cell>
        </row>
        <row r="6">
          <cell r="A6">
            <v>43951</v>
          </cell>
        </row>
        <row r="7">
          <cell r="A7">
            <v>43982</v>
          </cell>
        </row>
        <row r="8">
          <cell r="A8">
            <v>44012</v>
          </cell>
        </row>
        <row r="9">
          <cell r="A9">
            <v>44043</v>
          </cell>
        </row>
        <row r="10">
          <cell r="A10">
            <v>44074</v>
          </cell>
        </row>
        <row r="11">
          <cell r="A11">
            <v>44104</v>
          </cell>
        </row>
        <row r="12">
          <cell r="A12">
            <v>44135</v>
          </cell>
        </row>
        <row r="13">
          <cell r="A13">
            <v>44165</v>
          </cell>
        </row>
        <row r="14">
          <cell r="A14">
            <v>44196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Z Fact Sheet Backup"/>
    </sheetNames>
    <sheetDataSet>
      <sheetData sheetId="0">
        <row r="1">
          <cell r="B1" t="str">
            <v>TEZIX</v>
          </cell>
          <cell r="D1" t="str">
            <v>S&amp;P 500 TR Index</v>
          </cell>
          <cell r="F1" t="str">
            <v>SPRP10T Index</v>
          </cell>
        </row>
        <row r="2">
          <cell r="A2">
            <v>43830</v>
          </cell>
          <cell r="B2">
            <v>10000</v>
          </cell>
          <cell r="D2">
            <v>10000</v>
          </cell>
          <cell r="F2">
            <v>10000</v>
          </cell>
        </row>
        <row r="3">
          <cell r="A3">
            <v>43861</v>
          </cell>
          <cell r="B3">
            <v>10340</v>
          </cell>
          <cell r="D3">
            <v>9996.078473259613</v>
          </cell>
          <cell r="F3">
            <v>9975.5661520847134</v>
          </cell>
        </row>
        <row r="4">
          <cell r="A4">
            <v>43890</v>
          </cell>
          <cell r="B4">
            <v>10210</v>
          </cell>
          <cell r="D4">
            <v>9173.2139887114972</v>
          </cell>
          <cell r="F4">
            <v>9700.0457335111514</v>
          </cell>
        </row>
        <row r="5">
          <cell r="A5">
            <v>43921</v>
          </cell>
          <cell r="B5">
            <v>9250</v>
          </cell>
          <cell r="D5">
            <v>8040.1979379178074</v>
          </cell>
          <cell r="F5">
            <v>8915.7000265446259</v>
          </cell>
        </row>
        <row r="6">
          <cell r="A6">
            <v>43951</v>
          </cell>
        </row>
        <row r="7">
          <cell r="A7">
            <v>43982</v>
          </cell>
        </row>
        <row r="8">
          <cell r="A8">
            <v>44012</v>
          </cell>
        </row>
        <row r="9">
          <cell r="A9">
            <v>44043</v>
          </cell>
        </row>
        <row r="10">
          <cell r="A10">
            <v>44074</v>
          </cell>
        </row>
        <row r="11">
          <cell r="A11">
            <v>44104</v>
          </cell>
        </row>
        <row r="12">
          <cell r="A12">
            <v>44135</v>
          </cell>
        </row>
        <row r="13">
          <cell r="A13">
            <v>44165</v>
          </cell>
        </row>
        <row r="14">
          <cell r="A14">
            <v>44196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Z Fact Sheet Backup"/>
    </sheetNames>
    <sheetDataSet>
      <sheetData sheetId="0">
        <row r="1">
          <cell r="B1" t="str">
            <v>TEZIX</v>
          </cell>
          <cell r="D1" t="str">
            <v>S&amp;P 500 TR Index</v>
          </cell>
          <cell r="F1" t="str">
            <v>SPRP10T Index</v>
          </cell>
        </row>
        <row r="2">
          <cell r="A2">
            <v>43830</v>
          </cell>
          <cell r="B2">
            <v>10000</v>
          </cell>
          <cell r="D2">
            <v>10000</v>
          </cell>
          <cell r="F2">
            <v>10000</v>
          </cell>
        </row>
        <row r="3">
          <cell r="A3">
            <v>43861</v>
          </cell>
          <cell r="B3">
            <v>10340</v>
          </cell>
          <cell r="D3">
            <v>9996.078473259613</v>
          </cell>
          <cell r="F3">
            <v>9979.550397270501</v>
          </cell>
        </row>
        <row r="4">
          <cell r="A4">
            <v>43890</v>
          </cell>
          <cell r="B4">
            <v>10210</v>
          </cell>
          <cell r="D4">
            <v>9173.2139887114972</v>
          </cell>
          <cell r="F4">
            <v>9667.8111711815691</v>
          </cell>
        </row>
        <row r="5">
          <cell r="A5">
            <v>43921</v>
          </cell>
          <cell r="B5">
            <v>9250</v>
          </cell>
          <cell r="D5">
            <v>8040.1979379178074</v>
          </cell>
          <cell r="F5">
            <v>8630.8864740484805</v>
          </cell>
        </row>
        <row r="6">
          <cell r="A6">
            <v>43951</v>
          </cell>
          <cell r="B6">
            <v>9400</v>
          </cell>
          <cell r="D6">
            <v>9070.9033397064522</v>
          </cell>
          <cell r="F6">
            <v>8835.9595624434223</v>
          </cell>
        </row>
        <row r="7">
          <cell r="A7">
            <v>43982</v>
          </cell>
          <cell r="B7">
            <v>9530</v>
          </cell>
          <cell r="D7">
            <v>9502.927412082272</v>
          </cell>
          <cell r="F7">
            <v>9323.1794623954556</v>
          </cell>
        </row>
        <row r="8">
          <cell r="A8">
            <v>44012</v>
          </cell>
          <cell r="B8">
            <v>9700</v>
          </cell>
          <cell r="D8">
            <v>9691.9236385664626</v>
          </cell>
          <cell r="F8">
            <v>9648.5156906519733</v>
          </cell>
        </row>
        <row r="9">
          <cell r="A9">
            <v>44043</v>
          </cell>
        </row>
        <row r="10">
          <cell r="A10">
            <v>44074</v>
          </cell>
        </row>
        <row r="11">
          <cell r="A11">
            <v>44104</v>
          </cell>
        </row>
        <row r="12">
          <cell r="A12">
            <v>44135</v>
          </cell>
        </row>
        <row r="13">
          <cell r="A13">
            <v>44165</v>
          </cell>
        </row>
        <row r="14">
          <cell r="A14">
            <v>44196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Z Fact Sheet Backup"/>
    </sheetNames>
    <sheetDataSet>
      <sheetData sheetId="0">
        <row r="1">
          <cell r="B1" t="str">
            <v>TEZIX</v>
          </cell>
          <cell r="D1" t="str">
            <v>S&amp;P 500 TR Index</v>
          </cell>
          <cell r="F1" t="str">
            <v>SPRP10T Index</v>
          </cell>
        </row>
        <row r="2">
          <cell r="A2">
            <v>43830</v>
          </cell>
          <cell r="B2">
            <v>10000</v>
          </cell>
          <cell r="D2">
            <v>10000</v>
          </cell>
          <cell r="F2">
            <v>10000</v>
          </cell>
        </row>
        <row r="3">
          <cell r="A3">
            <v>43861</v>
          </cell>
          <cell r="B3">
            <v>10340</v>
          </cell>
          <cell r="D3">
            <v>9996.078473259613</v>
          </cell>
          <cell r="F3">
            <v>9979.550397270501</v>
          </cell>
        </row>
        <row r="4">
          <cell r="A4">
            <v>43890</v>
          </cell>
          <cell r="B4">
            <v>10210</v>
          </cell>
          <cell r="D4">
            <v>9173.2139887114972</v>
          </cell>
          <cell r="F4">
            <v>9667.8111711815691</v>
          </cell>
        </row>
        <row r="5">
          <cell r="A5">
            <v>43921</v>
          </cell>
          <cell r="B5">
            <v>9250</v>
          </cell>
          <cell r="D5">
            <v>8040.1979379178074</v>
          </cell>
          <cell r="F5">
            <v>8630.8864740484805</v>
          </cell>
        </row>
        <row r="6">
          <cell r="A6">
            <v>43951</v>
          </cell>
          <cell r="B6">
            <v>9400</v>
          </cell>
          <cell r="D6">
            <v>9070.9033397064522</v>
          </cell>
          <cell r="F6">
            <v>8835.9595624434223</v>
          </cell>
        </row>
        <row r="7">
          <cell r="A7">
            <v>43982</v>
          </cell>
          <cell r="B7">
            <v>9530</v>
          </cell>
          <cell r="D7">
            <v>9502.927412082272</v>
          </cell>
          <cell r="F7">
            <v>9323.1794623954556</v>
          </cell>
        </row>
        <row r="8">
          <cell r="A8">
            <v>44012</v>
          </cell>
          <cell r="B8">
            <v>9700</v>
          </cell>
          <cell r="D8">
            <v>9691.9236385664626</v>
          </cell>
          <cell r="F8">
            <v>9648.5156906519733</v>
          </cell>
        </row>
        <row r="9">
          <cell r="A9">
            <v>44043</v>
          </cell>
          <cell r="B9">
            <v>10380</v>
          </cell>
          <cell r="D9">
            <v>10238.404411641292</v>
          </cell>
          <cell r="F9">
            <v>9996.5376334002976</v>
          </cell>
        </row>
        <row r="10">
          <cell r="A10">
            <v>44074</v>
          </cell>
          <cell r="B10">
            <v>10381</v>
          </cell>
          <cell r="D10">
            <v>10974.339176967669</v>
          </cell>
          <cell r="F10">
            <v>10244.764072175918</v>
          </cell>
        </row>
        <row r="11">
          <cell r="A11">
            <v>44104</v>
          </cell>
          <cell r="B11">
            <v>10260</v>
          </cell>
          <cell r="D11">
            <v>10557.345080620182</v>
          </cell>
          <cell r="F11">
            <v>10121.868091045817</v>
          </cell>
        </row>
        <row r="12">
          <cell r="A12">
            <v>44135</v>
          </cell>
        </row>
        <row r="13">
          <cell r="A13">
            <v>44165</v>
          </cell>
        </row>
        <row r="14">
          <cell r="A14">
            <v>44196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Z Fact Sheet Backup"/>
    </sheetNames>
    <sheetDataSet>
      <sheetData sheetId="0">
        <row r="1">
          <cell r="B1" t="str">
            <v>TEZIX</v>
          </cell>
          <cell r="D1" t="str">
            <v>S&amp;P 500 TR Index</v>
          </cell>
          <cell r="F1" t="str">
            <v>SPRP10T Index</v>
          </cell>
        </row>
        <row r="2">
          <cell r="A2">
            <v>43830</v>
          </cell>
          <cell r="B2">
            <v>10000</v>
          </cell>
          <cell r="D2">
            <v>10000</v>
          </cell>
          <cell r="F2">
            <v>10000</v>
          </cell>
        </row>
        <row r="3">
          <cell r="A3">
            <v>43861</v>
          </cell>
          <cell r="B3">
            <v>10340</v>
          </cell>
          <cell r="D3">
            <v>9996.078473259613</v>
          </cell>
          <cell r="F3">
            <v>9979.550397270501</v>
          </cell>
        </row>
        <row r="4">
          <cell r="A4">
            <v>43890</v>
          </cell>
          <cell r="B4">
            <v>10210</v>
          </cell>
          <cell r="D4">
            <v>9173.2139887114972</v>
          </cell>
          <cell r="F4">
            <v>9667.8111711815691</v>
          </cell>
        </row>
        <row r="5">
          <cell r="A5">
            <v>43921</v>
          </cell>
          <cell r="B5">
            <v>9250</v>
          </cell>
          <cell r="D5">
            <v>8040.1979379178074</v>
          </cell>
          <cell r="F5">
            <v>8630.8864740484805</v>
          </cell>
        </row>
        <row r="6">
          <cell r="A6">
            <v>43951</v>
          </cell>
          <cell r="B6">
            <v>9400</v>
          </cell>
          <cell r="D6">
            <v>9070.9033397064522</v>
          </cell>
          <cell r="F6">
            <v>8835.9595624434223</v>
          </cell>
        </row>
        <row r="7">
          <cell r="A7">
            <v>43982</v>
          </cell>
          <cell r="B7">
            <v>9530</v>
          </cell>
          <cell r="D7">
            <v>9502.927412082272</v>
          </cell>
          <cell r="F7">
            <v>9323.1794623954556</v>
          </cell>
        </row>
        <row r="8">
          <cell r="A8">
            <v>44012</v>
          </cell>
          <cell r="B8">
            <v>9700</v>
          </cell>
          <cell r="D8">
            <v>9691.9236385664626</v>
          </cell>
          <cell r="F8">
            <v>9648.5156906519733</v>
          </cell>
        </row>
        <row r="9">
          <cell r="A9">
            <v>44043</v>
          </cell>
          <cell r="B9">
            <v>10380</v>
          </cell>
          <cell r="D9">
            <v>10238.404411641292</v>
          </cell>
          <cell r="F9">
            <v>9996.5376334002976</v>
          </cell>
        </row>
        <row r="10">
          <cell r="A10">
            <v>44074</v>
          </cell>
          <cell r="B10">
            <v>10381</v>
          </cell>
          <cell r="D10">
            <v>10974.339176967669</v>
          </cell>
          <cell r="F10">
            <v>10244.764072175918</v>
          </cell>
        </row>
        <row r="11">
          <cell r="A11">
            <v>44104</v>
          </cell>
          <cell r="B11">
            <v>10260</v>
          </cell>
          <cell r="D11">
            <v>10557.345080620182</v>
          </cell>
          <cell r="F11">
            <v>10121.868091045817</v>
          </cell>
        </row>
        <row r="12">
          <cell r="A12">
            <v>44135</v>
          </cell>
        </row>
        <row r="13">
          <cell r="A13">
            <v>44165</v>
          </cell>
        </row>
        <row r="14">
          <cell r="A14">
            <v>44196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Z Fact Sheet Backup"/>
      <sheetName val="Sheet1"/>
    </sheetNames>
    <sheetDataSet>
      <sheetData sheetId="0">
        <row r="1">
          <cell r="B1" t="str">
            <v>TEZIX</v>
          </cell>
          <cell r="D1" t="str">
            <v>S&amp;P 500 TR Index</v>
          </cell>
          <cell r="F1" t="str">
            <v>SPRP10T Index</v>
          </cell>
        </row>
        <row r="2">
          <cell r="A2">
            <v>43830</v>
          </cell>
          <cell r="B2">
            <v>10000</v>
          </cell>
          <cell r="D2">
            <v>10000</v>
          </cell>
          <cell r="F2">
            <v>10000</v>
          </cell>
        </row>
        <row r="3">
          <cell r="A3">
            <v>43861</v>
          </cell>
          <cell r="B3">
            <v>10340</v>
          </cell>
          <cell r="D3">
            <v>9996.078473259613</v>
          </cell>
          <cell r="F3">
            <v>9979.550397270501</v>
          </cell>
        </row>
        <row r="4">
          <cell r="A4">
            <v>43890</v>
          </cell>
          <cell r="B4">
            <v>10210</v>
          </cell>
          <cell r="D4">
            <v>9173.2139887114972</v>
          </cell>
          <cell r="F4">
            <v>9667.8111711815691</v>
          </cell>
        </row>
        <row r="5">
          <cell r="A5">
            <v>43921</v>
          </cell>
          <cell r="B5">
            <v>9250</v>
          </cell>
          <cell r="D5">
            <v>8040.1979379178074</v>
          </cell>
          <cell r="F5">
            <v>8630.8864740484805</v>
          </cell>
        </row>
        <row r="6">
          <cell r="A6">
            <v>43951</v>
          </cell>
          <cell r="B6">
            <v>9400</v>
          </cell>
          <cell r="D6">
            <v>9070.9033397064522</v>
          </cell>
          <cell r="F6">
            <v>8835.9595624434223</v>
          </cell>
        </row>
        <row r="7">
          <cell r="A7">
            <v>43982</v>
          </cell>
          <cell r="B7">
            <v>9530</v>
          </cell>
          <cell r="D7">
            <v>9502.927412082272</v>
          </cell>
          <cell r="F7">
            <v>9323.1794623954556</v>
          </cell>
        </row>
        <row r="8">
          <cell r="A8">
            <v>44012</v>
          </cell>
          <cell r="B8">
            <v>9700</v>
          </cell>
          <cell r="D8">
            <v>9691.9236385664626</v>
          </cell>
          <cell r="F8">
            <v>9648.5156906519733</v>
          </cell>
        </row>
        <row r="9">
          <cell r="A9">
            <v>44043</v>
          </cell>
          <cell r="B9">
            <v>10380</v>
          </cell>
          <cell r="D9">
            <v>10238.404411641292</v>
          </cell>
          <cell r="F9">
            <v>9996.5376334002976</v>
          </cell>
        </row>
        <row r="10">
          <cell r="A10">
            <v>44074</v>
          </cell>
          <cell r="B10">
            <v>10381</v>
          </cell>
          <cell r="D10">
            <v>10974.339176967669</v>
          </cell>
          <cell r="F10">
            <v>10244.764072175918</v>
          </cell>
        </row>
        <row r="11">
          <cell r="A11">
            <v>44104</v>
          </cell>
          <cell r="B11">
            <v>10260</v>
          </cell>
          <cell r="D11">
            <v>10557.345080620182</v>
          </cell>
          <cell r="F11">
            <v>10121.868091045817</v>
          </cell>
        </row>
        <row r="12">
          <cell r="A12">
            <v>44135</v>
          </cell>
          <cell r="B12">
            <v>9660</v>
          </cell>
          <cell r="D12">
            <v>10276.597335498058</v>
          </cell>
          <cell r="F12">
            <v>9907.1833287048248</v>
          </cell>
        </row>
        <row r="13">
          <cell r="A13">
            <v>44165</v>
          </cell>
          <cell r="B13">
            <v>9780</v>
          </cell>
          <cell r="D13">
            <v>11401.510932209469</v>
          </cell>
          <cell r="F13">
            <v>10718.693533669715</v>
          </cell>
        </row>
        <row r="14">
          <cell r="A14">
            <v>44196</v>
          </cell>
          <cell r="B14">
            <v>9845</v>
          </cell>
          <cell r="D14">
            <v>11839.882689892687</v>
          </cell>
          <cell r="F14">
            <v>11147.918793076711</v>
          </cell>
        </row>
        <row r="15">
          <cell r="A15">
            <v>44227</v>
          </cell>
          <cell r="B15">
            <v>9578</v>
          </cell>
          <cell r="D15">
            <v>11720.344789175979</v>
          </cell>
          <cell r="F15">
            <v>11181.911298495677</v>
          </cell>
        </row>
        <row r="16">
          <cell r="A16">
            <v>44255</v>
          </cell>
          <cell r="B16">
            <v>9407</v>
          </cell>
          <cell r="D16">
            <v>12043.527420932411</v>
          </cell>
          <cell r="F16">
            <v>11278.172303231186</v>
          </cell>
        </row>
        <row r="17">
          <cell r="A17">
            <v>44286</v>
          </cell>
          <cell r="B17">
            <v>9429</v>
          </cell>
          <cell r="D17">
            <v>12570.980396943958</v>
          </cell>
          <cell r="F17">
            <v>11279.993652327905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S107"/>
  <sheetViews>
    <sheetView tabSelected="1" topLeftCell="H1" zoomScale="145" zoomScaleNormal="145" workbookViewId="0">
      <selection activeCell="H1" sqref="H1"/>
    </sheetView>
  </sheetViews>
  <sheetFormatPr defaultColWidth="9.140625" defaultRowHeight="15" outlineLevelRow="1" x14ac:dyDescent="0.25"/>
  <cols>
    <col min="1" max="1" width="10.28515625" style="7" bestFit="1" customWidth="1"/>
    <col min="2" max="2" width="10.5703125" style="49" bestFit="1" customWidth="1"/>
    <col min="3" max="3" width="8.140625" style="73" bestFit="1" customWidth="1"/>
    <col min="4" max="4" width="11.7109375" style="52" customWidth="1"/>
    <col min="5" max="5" width="9.85546875" style="73" bestFit="1" customWidth="1"/>
    <col min="6" max="6" width="15.5703125" style="73" customWidth="1"/>
    <col min="7" max="7" width="9.85546875" style="73" customWidth="1"/>
    <col min="8" max="8" width="9.140625" style="6"/>
    <col min="9" max="9" width="19" style="6" bestFit="1" customWidth="1"/>
    <col min="10" max="10" width="11.7109375" style="6" customWidth="1"/>
    <col min="11" max="11" width="12.42578125" style="73" customWidth="1"/>
    <col min="12" max="12" width="21" style="73" bestFit="1" customWidth="1"/>
    <col min="13" max="13" width="13" style="73" bestFit="1" customWidth="1"/>
    <col min="14" max="14" width="4.28515625" style="6" customWidth="1"/>
    <col min="15" max="15" width="9.28515625" style="6" bestFit="1" customWidth="1"/>
    <col min="16" max="16" width="10.42578125" style="6" bestFit="1" customWidth="1"/>
    <col min="17" max="17" width="13.85546875" style="6" customWidth="1"/>
    <col min="18" max="18" width="19.7109375" style="73" bestFit="1" customWidth="1"/>
    <col min="19" max="19" width="19.7109375" style="73" customWidth="1"/>
    <col min="20" max="16384" width="9.140625" style="6"/>
  </cols>
  <sheetData>
    <row r="1" spans="1:19" ht="32.25" customHeight="1" x14ac:dyDescent="0.25">
      <c r="A1" s="5" t="s">
        <v>0</v>
      </c>
      <c r="B1" s="48" t="s">
        <v>38</v>
      </c>
      <c r="C1" s="15" t="s">
        <v>1</v>
      </c>
      <c r="D1" s="50" t="s">
        <v>39</v>
      </c>
      <c r="E1" s="16" t="s">
        <v>1</v>
      </c>
      <c r="F1" s="64" t="s">
        <v>40</v>
      </c>
      <c r="G1" s="16" t="s">
        <v>1</v>
      </c>
      <c r="I1" s="4" t="s">
        <v>2</v>
      </c>
      <c r="J1" s="3">
        <v>44286</v>
      </c>
      <c r="O1" s="86" t="s">
        <v>15</v>
      </c>
      <c r="P1" s="87"/>
      <c r="Q1" s="88"/>
    </row>
    <row r="2" spans="1:19" x14ac:dyDescent="0.25">
      <c r="A2" s="7">
        <v>43830</v>
      </c>
      <c r="B2" s="58">
        <v>10000</v>
      </c>
      <c r="C2" s="8"/>
      <c r="D2" s="51">
        <v>10000</v>
      </c>
      <c r="E2" s="8"/>
      <c r="F2" s="51">
        <v>10000</v>
      </c>
      <c r="G2" s="8"/>
      <c r="I2" s="9" t="s">
        <v>3</v>
      </c>
      <c r="J2" s="56">
        <v>1.7699999999999999E-4</v>
      </c>
      <c r="K2" s="80"/>
      <c r="L2" s="81"/>
      <c r="M2" s="81"/>
      <c r="O2" s="89" t="s">
        <v>18</v>
      </c>
      <c r="P2" s="90"/>
      <c r="Q2" s="91"/>
    </row>
    <row r="3" spans="1:19" x14ac:dyDescent="0.25">
      <c r="A3" s="7">
        <f>EOMONTH(A2,1)</f>
        <v>43861</v>
      </c>
      <c r="B3" s="58">
        <v>10340</v>
      </c>
      <c r="C3" s="8">
        <f>B3/B2-1</f>
        <v>3.400000000000003E-2</v>
      </c>
      <c r="D3" s="51">
        <f>D2*(1+E3)</f>
        <v>9996.078473259613</v>
      </c>
      <c r="E3" s="59">
        <v>-3.9215267403869269E-4</v>
      </c>
      <c r="F3" s="51">
        <f>F2*(1+G3)</f>
        <v>9979.550397270501</v>
      </c>
      <c r="G3" s="59">
        <v>-2.0449602729499805E-3</v>
      </c>
      <c r="I3" s="10" t="s">
        <v>4</v>
      </c>
      <c r="J3" s="11">
        <f>(COUNTA(C3:C289))+K3</f>
        <v>15</v>
      </c>
      <c r="K3" s="24">
        <v>0</v>
      </c>
      <c r="L3" s="12" t="s">
        <v>14</v>
      </c>
      <c r="O3" s="92" t="s">
        <v>16</v>
      </c>
      <c r="P3" s="93"/>
      <c r="Q3" s="94"/>
    </row>
    <row r="4" spans="1:19" ht="15.75" thickBot="1" x14ac:dyDescent="0.3">
      <c r="A4" s="7">
        <f t="shared" ref="A4:A17" si="0">EOMONTH(A3,1)</f>
        <v>43890</v>
      </c>
      <c r="B4" s="58">
        <v>10210</v>
      </c>
      <c r="C4" s="8">
        <f t="shared" ref="C4:C17" si="1">B4/B3-1</f>
        <v>-1.2572533849129597E-2</v>
      </c>
      <c r="D4" s="51">
        <f t="shared" ref="D4:F17" si="2">D3*(1+E4)</f>
        <v>9173.2139887114972</v>
      </c>
      <c r="E4" s="59">
        <v>-8.2318729964890869E-2</v>
      </c>
      <c r="F4" s="51">
        <f t="shared" si="2"/>
        <v>9667.8111711815691</v>
      </c>
      <c r="G4" s="59">
        <v>-3.1237802674376591E-2</v>
      </c>
      <c r="O4" s="95" t="s">
        <v>17</v>
      </c>
      <c r="P4" s="96"/>
      <c r="Q4" s="97"/>
    </row>
    <row r="5" spans="1:19" x14ac:dyDescent="0.25">
      <c r="A5" s="7">
        <f t="shared" si="0"/>
        <v>43921</v>
      </c>
      <c r="B5" s="58">
        <v>9250</v>
      </c>
      <c r="C5" s="8">
        <f t="shared" si="1"/>
        <v>-9.4025465230166527E-2</v>
      </c>
      <c r="D5" s="51">
        <f t="shared" si="2"/>
        <v>8040.1979379178074</v>
      </c>
      <c r="E5" s="59">
        <v>-0.12351353104680352</v>
      </c>
      <c r="F5" s="51">
        <f t="shared" si="2"/>
        <v>8630.8864740484805</v>
      </c>
      <c r="G5" s="59">
        <v>-0.10725537340075697</v>
      </c>
      <c r="I5" s="10"/>
      <c r="J5" s="32" t="str">
        <f>B1</f>
        <v>TEZIX</v>
      </c>
      <c r="K5" s="33"/>
      <c r="M5" s="6"/>
    </row>
    <row r="6" spans="1:19" x14ac:dyDescent="0.25">
      <c r="A6" s="7">
        <f t="shared" si="0"/>
        <v>43951</v>
      </c>
      <c r="B6" s="72">
        <v>9400</v>
      </c>
      <c r="C6" s="8">
        <f t="shared" si="1"/>
        <v>1.6216216216216273E-2</v>
      </c>
      <c r="D6" s="51">
        <f t="shared" si="2"/>
        <v>9070.9033397064522</v>
      </c>
      <c r="E6" s="59">
        <v>0.12819403324982925</v>
      </c>
      <c r="F6" s="51">
        <f t="shared" si="2"/>
        <v>8835.9595624434223</v>
      </c>
      <c r="G6" s="59">
        <v>2.3760373747419683E-2</v>
      </c>
      <c r="I6" s="37" t="s">
        <v>19</v>
      </c>
      <c r="J6" s="44">
        <f>((Q31-J2)-J7*(R31-J2))</f>
        <v>-0.11724762229134739</v>
      </c>
      <c r="K6" s="40"/>
      <c r="M6" s="6"/>
    </row>
    <row r="7" spans="1:19" x14ac:dyDescent="0.25">
      <c r="A7" s="7">
        <f t="shared" si="0"/>
        <v>43982</v>
      </c>
      <c r="B7" s="72">
        <v>9530</v>
      </c>
      <c r="C7" s="8">
        <f t="shared" si="1"/>
        <v>1.382978723404249E-2</v>
      </c>
      <c r="D7" s="51">
        <f t="shared" si="2"/>
        <v>9502.927412082272</v>
      </c>
      <c r="E7" s="59">
        <v>4.7627458500709929E-2</v>
      </c>
      <c r="F7" s="51">
        <f t="shared" si="2"/>
        <v>9323.1794623954556</v>
      </c>
      <c r="G7" s="59">
        <v>5.514057601880884E-2</v>
      </c>
      <c r="I7" s="37" t="s">
        <v>20</v>
      </c>
      <c r="J7" s="45">
        <f>COVAR(C3:C83,E3:E83)/VAR(E3:E83)</f>
        <v>0.35439352855940964</v>
      </c>
      <c r="K7" s="40"/>
      <c r="M7" s="6"/>
    </row>
    <row r="8" spans="1:19" x14ac:dyDescent="0.25">
      <c r="A8" s="7">
        <f t="shared" si="0"/>
        <v>44012</v>
      </c>
      <c r="B8" s="72">
        <v>9700</v>
      </c>
      <c r="C8" s="8">
        <f t="shared" si="1"/>
        <v>1.7838405036726179E-2</v>
      </c>
      <c r="D8" s="51">
        <f t="shared" si="2"/>
        <v>9691.9236385664626</v>
      </c>
      <c r="E8" s="59">
        <v>1.9888211104706066E-2</v>
      </c>
      <c r="F8" s="51">
        <f t="shared" si="2"/>
        <v>9648.5156906519733</v>
      </c>
      <c r="G8" s="59">
        <v>3.4895416265314116E-2</v>
      </c>
      <c r="I8" s="37" t="s">
        <v>45</v>
      </c>
      <c r="J8" s="45">
        <f>RSQ(C3:C83,E3:E83)</f>
        <v>0.44503145478195355</v>
      </c>
      <c r="K8" s="40"/>
      <c r="M8" s="6"/>
    </row>
    <row r="9" spans="1:19" ht="15.75" thickBot="1" x14ac:dyDescent="0.3">
      <c r="A9" s="7">
        <f t="shared" si="0"/>
        <v>44043</v>
      </c>
      <c r="B9" s="72">
        <v>10380</v>
      </c>
      <c r="C9" s="8">
        <f t="shared" si="1"/>
        <v>7.0103092783505128E-2</v>
      </c>
      <c r="D9" s="51">
        <f t="shared" si="2"/>
        <v>10238.404411641292</v>
      </c>
      <c r="E9" s="59">
        <v>5.6385171143966906E-2</v>
      </c>
      <c r="F9" s="51">
        <f t="shared" si="2"/>
        <v>9996.5376334002976</v>
      </c>
      <c r="G9" s="59">
        <v>3.606999811230116E-2</v>
      </c>
      <c r="K9" s="40"/>
    </row>
    <row r="10" spans="1:19" x14ac:dyDescent="0.25">
      <c r="A10" s="7">
        <f t="shared" si="0"/>
        <v>44074</v>
      </c>
      <c r="B10" s="72">
        <v>10381</v>
      </c>
      <c r="C10" s="8">
        <f t="shared" si="1"/>
        <v>9.6339113680121713E-5</v>
      </c>
      <c r="D10" s="51">
        <f t="shared" si="2"/>
        <v>10974.339176967669</v>
      </c>
      <c r="E10" s="59">
        <v>7.1879829682211405E-2</v>
      </c>
      <c r="F10" s="51">
        <f t="shared" si="2"/>
        <v>10244.764072175918</v>
      </c>
      <c r="G10" s="59">
        <v>2.4831241363634682E-2</v>
      </c>
      <c r="I10" s="1" t="s">
        <v>8</v>
      </c>
      <c r="J10" s="13" t="str">
        <f>O11</f>
        <v>QTD</v>
      </c>
      <c r="K10" s="13" t="str">
        <f>O12</f>
        <v>YTD</v>
      </c>
      <c r="L10" s="13" t="str">
        <f>O13</f>
        <v>1YR</v>
      </c>
      <c r="M10" s="61" t="s">
        <v>30</v>
      </c>
      <c r="O10" s="17"/>
      <c r="P10" s="18"/>
      <c r="Q10" s="36" t="str">
        <f>B1</f>
        <v>TEZIX</v>
      </c>
      <c r="R10" s="38" t="str">
        <f>D1</f>
        <v>S&amp;P 500 TR Index</v>
      </c>
      <c r="S10" s="69" t="s">
        <v>46</v>
      </c>
    </row>
    <row r="11" spans="1:19" x14ac:dyDescent="0.25">
      <c r="A11" s="7">
        <f t="shared" si="0"/>
        <v>44104</v>
      </c>
      <c r="B11" s="72">
        <v>10260</v>
      </c>
      <c r="C11" s="8">
        <f t="shared" si="1"/>
        <v>-1.1655909835275979E-2</v>
      </c>
      <c r="D11" s="51">
        <f t="shared" si="2"/>
        <v>10557.345080620182</v>
      </c>
      <c r="E11" s="59">
        <v>-3.7997194147475488E-2</v>
      </c>
      <c r="F11" s="51">
        <f t="shared" si="2"/>
        <v>10121.868091045817</v>
      </c>
      <c r="G11" s="59">
        <v>-1.1995979630597731E-2</v>
      </c>
      <c r="I11" s="2" t="s">
        <v>25</v>
      </c>
      <c r="J11" s="26">
        <f>J19*100</f>
        <v>-4.2254951752158458</v>
      </c>
      <c r="K11" s="26">
        <f>K19*100</f>
        <v>-4.2254951752158458</v>
      </c>
      <c r="L11" s="26">
        <f>IFERROR(L19*100,"n/a")</f>
        <v>1.9300000000000002</v>
      </c>
      <c r="M11" s="26">
        <f>M19*100</f>
        <v>-4.5999999999999996</v>
      </c>
      <c r="O11" s="19" t="s">
        <v>28</v>
      </c>
      <c r="P11" s="14">
        <f>EOMONTH($J$1,-3)</f>
        <v>44196</v>
      </c>
      <c r="Q11" s="52">
        <f t="shared" ref="Q11:Q18" si="3">SUMIF($A$2:$A$296,$P11,$B$2:$B$296)</f>
        <v>9845</v>
      </c>
      <c r="R11" s="53">
        <f t="shared" ref="R11:R18" si="4">SUMIF($A$2:$A$296,$P11,$D$2:$D$296)</f>
        <v>11839.882689892687</v>
      </c>
      <c r="S11" s="70">
        <f t="shared" ref="S11:S18" si="5">SUMIF($A$2:$A$296,$P11,$F$2:$F$296)</f>
        <v>11147.918793076711</v>
      </c>
    </row>
    <row r="12" spans="1:19" x14ac:dyDescent="0.25">
      <c r="A12" s="7">
        <f t="shared" si="0"/>
        <v>44135</v>
      </c>
      <c r="B12" s="72">
        <v>9660</v>
      </c>
      <c r="C12" s="8">
        <f t="shared" si="1"/>
        <v>-5.8479532163742687E-2</v>
      </c>
      <c r="D12" s="51">
        <f t="shared" si="2"/>
        <v>10276.597335498058</v>
      </c>
      <c r="E12" s="59">
        <v>-2.6592646444557833E-2</v>
      </c>
      <c r="F12" s="51">
        <f t="shared" si="2"/>
        <v>9907.1833287048248</v>
      </c>
      <c r="G12" s="59">
        <v>-2.1209994085075179E-2</v>
      </c>
      <c r="I12" s="2" t="s">
        <v>9</v>
      </c>
      <c r="J12" s="26">
        <f t="shared" ref="J12:M16" si="6">J20*100</f>
        <v>-4.2299999999999995</v>
      </c>
      <c r="K12" s="26">
        <f t="shared" si="6"/>
        <v>-4.2299999999999995</v>
      </c>
      <c r="L12" s="26">
        <f t="shared" ref="L12:L16" si="7">IFERROR(L20*100,"n/a")</f>
        <v>1.79</v>
      </c>
      <c r="M12" s="26">
        <f t="shared" si="6"/>
        <v>-4.79</v>
      </c>
      <c r="O12" s="19" t="s">
        <v>29</v>
      </c>
      <c r="P12" s="60">
        <v>44196</v>
      </c>
      <c r="Q12" s="52">
        <f t="shared" si="3"/>
        <v>9845</v>
      </c>
      <c r="R12" s="53">
        <f t="shared" si="4"/>
        <v>11839.882689892687</v>
      </c>
      <c r="S12" s="70">
        <f t="shared" si="5"/>
        <v>11147.918793076711</v>
      </c>
    </row>
    <row r="13" spans="1:19" x14ac:dyDescent="0.25">
      <c r="A13" s="7">
        <f t="shared" si="0"/>
        <v>44165</v>
      </c>
      <c r="B13" s="72">
        <v>9780</v>
      </c>
      <c r="C13" s="8">
        <f t="shared" si="1"/>
        <v>1.2422360248447228E-2</v>
      </c>
      <c r="D13" s="51">
        <f t="shared" si="2"/>
        <v>11401.510932209469</v>
      </c>
      <c r="E13" s="59">
        <v>0.10946362497104611</v>
      </c>
      <c r="F13" s="51">
        <f t="shared" si="2"/>
        <v>10718.693533669715</v>
      </c>
      <c r="G13" s="59">
        <v>8.191129386024798E-2</v>
      </c>
      <c r="I13" s="2" t="s">
        <v>10</v>
      </c>
      <c r="J13" s="26">
        <f t="shared" si="6"/>
        <v>-4.46</v>
      </c>
      <c r="K13" s="26">
        <f t="shared" si="6"/>
        <v>-4.46</v>
      </c>
      <c r="L13" s="26">
        <f t="shared" si="7"/>
        <v>0.97</v>
      </c>
      <c r="M13" s="26">
        <f t="shared" si="6"/>
        <v>-5.56</v>
      </c>
      <c r="O13" s="19" t="s">
        <v>12</v>
      </c>
      <c r="P13" s="14">
        <f>EOMONTH($J$1,-12)</f>
        <v>43921</v>
      </c>
      <c r="Q13" s="52">
        <f t="shared" si="3"/>
        <v>9250</v>
      </c>
      <c r="R13" s="53">
        <f t="shared" si="4"/>
        <v>8040.1979379178074</v>
      </c>
      <c r="S13" s="70">
        <f t="shared" si="5"/>
        <v>8630.8864740484805</v>
      </c>
    </row>
    <row r="14" spans="1:19" x14ac:dyDescent="0.25">
      <c r="A14" s="7">
        <f t="shared" si="0"/>
        <v>44196</v>
      </c>
      <c r="B14" s="72">
        <v>9845</v>
      </c>
      <c r="C14" s="8">
        <f t="shared" si="1"/>
        <v>6.64621676891608E-3</v>
      </c>
      <c r="D14" s="51">
        <f t="shared" si="2"/>
        <v>11839.882689892687</v>
      </c>
      <c r="E14" s="59">
        <v>3.8448567061827754E-2</v>
      </c>
      <c r="F14" s="51">
        <f t="shared" si="2"/>
        <v>11147.918793076711</v>
      </c>
      <c r="G14" s="59">
        <v>4.0044550024562975E-2</v>
      </c>
      <c r="I14" s="2" t="s">
        <v>11</v>
      </c>
      <c r="J14" s="26">
        <f t="shared" si="6"/>
        <v>-9.7000000000000011</v>
      </c>
      <c r="K14" s="26">
        <f t="shared" si="6"/>
        <v>-9.7000000000000011</v>
      </c>
      <c r="L14" s="26">
        <f t="shared" si="7"/>
        <v>-4.0199999999999996</v>
      </c>
      <c r="M14" s="26">
        <f t="shared" si="6"/>
        <v>-9.19</v>
      </c>
      <c r="O14" s="19" t="s">
        <v>21</v>
      </c>
      <c r="P14" s="14">
        <f>EOMONTH($J$1,-24)</f>
        <v>43555</v>
      </c>
      <c r="Q14" s="52">
        <f t="shared" si="3"/>
        <v>0</v>
      </c>
      <c r="R14" s="53">
        <f t="shared" si="4"/>
        <v>0</v>
      </c>
      <c r="S14" s="70">
        <f t="shared" si="5"/>
        <v>0</v>
      </c>
    </row>
    <row r="15" spans="1:19" x14ac:dyDescent="0.25">
      <c r="A15" s="7">
        <f t="shared" si="0"/>
        <v>44227</v>
      </c>
      <c r="B15" s="72">
        <v>9578</v>
      </c>
      <c r="C15" s="8">
        <f t="shared" si="1"/>
        <v>-2.7120365667851698E-2</v>
      </c>
      <c r="D15" s="51">
        <f t="shared" si="2"/>
        <v>11720.344789175979</v>
      </c>
      <c r="E15" s="59">
        <v>-1.009620651214338E-2</v>
      </c>
      <c r="F15" s="51">
        <f t="shared" si="2"/>
        <v>11181.911298495677</v>
      </c>
      <c r="G15" s="59">
        <v>3.0492243485014114E-3</v>
      </c>
      <c r="I15" s="30" t="str">
        <f>R10</f>
        <v>S&amp;P 500 TR Index</v>
      </c>
      <c r="J15" s="27">
        <f>J23*100</f>
        <v>6.1748728952811716</v>
      </c>
      <c r="K15" s="27">
        <f t="shared" si="6"/>
        <v>6.1748728952811716</v>
      </c>
      <c r="L15" s="26">
        <f t="shared" si="7"/>
        <v>56.351628330676398</v>
      </c>
      <c r="M15" s="27">
        <f t="shared" si="6"/>
        <v>20.100000000000001</v>
      </c>
      <c r="O15" s="19" t="s">
        <v>23</v>
      </c>
      <c r="P15" s="14">
        <f>EOMONTH($J$1,-36)</f>
        <v>43190</v>
      </c>
      <c r="Q15" s="52">
        <f t="shared" si="3"/>
        <v>0</v>
      </c>
      <c r="R15" s="53">
        <f t="shared" si="4"/>
        <v>0</v>
      </c>
      <c r="S15" s="70">
        <f t="shared" si="5"/>
        <v>0</v>
      </c>
    </row>
    <row r="16" spans="1:19" x14ac:dyDescent="0.25">
      <c r="A16" s="7">
        <f t="shared" si="0"/>
        <v>44255</v>
      </c>
      <c r="B16" s="72">
        <v>9407</v>
      </c>
      <c r="C16" s="8">
        <f t="shared" si="1"/>
        <v>-1.7853414073919383E-2</v>
      </c>
      <c r="D16" s="51">
        <f t="shared" si="2"/>
        <v>12043.527420932411</v>
      </c>
      <c r="E16" s="59">
        <v>2.7574498666190994E-2</v>
      </c>
      <c r="F16" s="51">
        <f t="shared" si="2"/>
        <v>11278.172303231186</v>
      </c>
      <c r="G16" s="59">
        <v>8.6086360520905014E-3</v>
      </c>
      <c r="I16" s="30" t="str">
        <f>I24</f>
        <v>S&amp;P 10% Vol Risk Parity</v>
      </c>
      <c r="J16" s="27">
        <f>J24*100</f>
        <v>1.184749025380569</v>
      </c>
      <c r="K16" s="27">
        <f t="shared" si="6"/>
        <v>1.184749025380569</v>
      </c>
      <c r="L16" s="26">
        <f t="shared" si="7"/>
        <v>30.693338236400301</v>
      </c>
      <c r="M16" s="27">
        <f t="shared" si="6"/>
        <v>12.799936523279044</v>
      </c>
      <c r="O16" s="19" t="s">
        <v>26</v>
      </c>
      <c r="P16" s="14">
        <f>EOMONTH($J$1,-60)</f>
        <v>42460</v>
      </c>
      <c r="Q16" s="52">
        <f t="shared" si="3"/>
        <v>0</v>
      </c>
      <c r="R16" s="53">
        <f t="shared" si="4"/>
        <v>0</v>
      </c>
      <c r="S16" s="70">
        <f t="shared" si="5"/>
        <v>0</v>
      </c>
    </row>
    <row r="17" spans="1:19" x14ac:dyDescent="0.25">
      <c r="A17" s="7">
        <f t="shared" si="0"/>
        <v>44286</v>
      </c>
      <c r="B17" s="72">
        <v>9429</v>
      </c>
      <c r="C17" s="8">
        <f t="shared" si="1"/>
        <v>2.3386839587540287E-3</v>
      </c>
      <c r="D17" s="51">
        <f t="shared" si="2"/>
        <v>12570.980396943958</v>
      </c>
      <c r="E17" s="59">
        <v>4.3795555701961586E-2</v>
      </c>
      <c r="F17" s="51">
        <f t="shared" si="2"/>
        <v>11279.993652327905</v>
      </c>
      <c r="G17" s="59">
        <v>1.6149328523717976E-4</v>
      </c>
      <c r="O17" s="19" t="s">
        <v>5</v>
      </c>
      <c r="P17" s="14">
        <f>A2</f>
        <v>43830</v>
      </c>
      <c r="Q17" s="52">
        <f t="shared" si="3"/>
        <v>10000</v>
      </c>
      <c r="R17" s="53">
        <f t="shared" si="4"/>
        <v>10000</v>
      </c>
      <c r="S17" s="70">
        <f t="shared" si="5"/>
        <v>10000</v>
      </c>
    </row>
    <row r="18" spans="1:19" ht="15.75" thickBot="1" x14ac:dyDescent="0.3">
      <c r="B18" s="57"/>
      <c r="C18" s="8"/>
      <c r="D18" s="51"/>
      <c r="E18" s="8"/>
      <c r="F18" s="8"/>
      <c r="G18" s="8"/>
      <c r="I18" s="28"/>
      <c r="J18" s="29" t="str">
        <f>J10</f>
        <v>QTD</v>
      </c>
      <c r="K18" s="29" t="str">
        <f>K10</f>
        <v>YTD</v>
      </c>
      <c r="L18" s="29" t="str">
        <f>L10</f>
        <v>1YR</v>
      </c>
      <c r="M18" s="29" t="str">
        <f>M10</f>
        <v>Since Inception</v>
      </c>
      <c r="O18" s="20" t="s">
        <v>6</v>
      </c>
      <c r="P18" s="21">
        <f>J1</f>
        <v>44286</v>
      </c>
      <c r="Q18" s="54">
        <f t="shared" si="3"/>
        <v>9429</v>
      </c>
      <c r="R18" s="55">
        <f t="shared" si="4"/>
        <v>12570.980396943958</v>
      </c>
      <c r="S18" s="71">
        <f t="shared" si="5"/>
        <v>11279.993652327905</v>
      </c>
    </row>
    <row r="19" spans="1:19" ht="15.75" thickBot="1" x14ac:dyDescent="0.3">
      <c r="B19" s="57"/>
      <c r="C19" s="8"/>
      <c r="D19" s="51"/>
      <c r="E19" s="8"/>
      <c r="F19" s="8"/>
      <c r="G19" s="8"/>
      <c r="I19" s="2" t="s">
        <v>25</v>
      </c>
      <c r="J19" s="31">
        <f>Q21</f>
        <v>-4.2254951752158459E-2</v>
      </c>
      <c r="K19" s="31">
        <f>Q22</f>
        <v>-4.2254951752158459E-2</v>
      </c>
      <c r="L19" s="78">
        <v>1.9300000000000001E-2</v>
      </c>
      <c r="M19" s="67">
        <v>-4.5999999999999999E-2</v>
      </c>
    </row>
    <row r="20" spans="1:19" x14ac:dyDescent="0.25">
      <c r="B20" s="57"/>
      <c r="C20" s="8"/>
      <c r="D20" s="51"/>
      <c r="E20" s="8"/>
      <c r="F20" s="8"/>
      <c r="G20" s="8"/>
      <c r="I20" s="2" t="s">
        <v>9</v>
      </c>
      <c r="J20" s="67">
        <v>-4.2299999999999997E-2</v>
      </c>
      <c r="K20" s="67">
        <v>-4.2299999999999997E-2</v>
      </c>
      <c r="L20" s="67">
        <v>1.7899999999999999E-2</v>
      </c>
      <c r="M20" s="67">
        <v>-4.7899999999999998E-2</v>
      </c>
      <c r="O20" s="82"/>
      <c r="P20" s="83"/>
      <c r="Q20" s="34" t="str">
        <f>Q10</f>
        <v>TEZIX</v>
      </c>
      <c r="R20" s="41" t="str">
        <f>R10</f>
        <v>S&amp;P 500 TR Index</v>
      </c>
      <c r="S20" s="69" t="s">
        <v>46</v>
      </c>
    </row>
    <row r="21" spans="1:19" x14ac:dyDescent="0.25">
      <c r="B21" s="57"/>
      <c r="C21" s="8"/>
      <c r="D21" s="51"/>
      <c r="E21" s="8"/>
      <c r="F21" s="8"/>
      <c r="G21" s="8"/>
      <c r="I21" s="2" t="s">
        <v>10</v>
      </c>
      <c r="J21" s="67">
        <v>-4.4600000000000001E-2</v>
      </c>
      <c r="K21" s="67">
        <v>-4.4600000000000001E-2</v>
      </c>
      <c r="L21" s="67">
        <v>9.7000000000000003E-3</v>
      </c>
      <c r="M21" s="67">
        <v>-5.5599999999999997E-2</v>
      </c>
      <c r="O21" s="84" t="s">
        <v>28</v>
      </c>
      <c r="P21" s="85"/>
      <c r="Q21" s="8">
        <f>($Q$18-Q11)/Q11</f>
        <v>-4.2254951752158459E-2</v>
      </c>
      <c r="R21" s="42">
        <f>($R$18-R11)/R11</f>
        <v>6.1748728952811714E-2</v>
      </c>
      <c r="S21" s="42">
        <f>($S$18-S11)/S11</f>
        <v>1.184749025380569E-2</v>
      </c>
    </row>
    <row r="22" spans="1:19" x14ac:dyDescent="0.25">
      <c r="B22" s="57"/>
      <c r="C22" s="8"/>
      <c r="D22" s="51"/>
      <c r="E22" s="8"/>
      <c r="F22" s="8"/>
      <c r="G22" s="8"/>
      <c r="I22" s="2" t="s">
        <v>11</v>
      </c>
      <c r="J22" s="67">
        <v>-9.7000000000000003E-2</v>
      </c>
      <c r="K22" s="67">
        <v>-9.7000000000000003E-2</v>
      </c>
      <c r="L22" s="67">
        <v>-4.02E-2</v>
      </c>
      <c r="M22" s="67">
        <v>-9.1899999999999996E-2</v>
      </c>
      <c r="O22" s="84" t="s">
        <v>29</v>
      </c>
      <c r="P22" s="85"/>
      <c r="Q22" s="8">
        <f>($Q$18-Q12)/Q12</f>
        <v>-4.2254951752158459E-2</v>
      </c>
      <c r="R22" s="42">
        <f>($R$18-R12)/R12</f>
        <v>6.1748728952811714E-2</v>
      </c>
      <c r="S22" s="42">
        <f>($S$18-S12)/S12</f>
        <v>1.184749025380569E-2</v>
      </c>
    </row>
    <row r="23" spans="1:19" x14ac:dyDescent="0.25">
      <c r="B23" s="57"/>
      <c r="C23" s="8"/>
      <c r="D23" s="51"/>
      <c r="E23" s="8"/>
      <c r="F23" s="8"/>
      <c r="G23" s="8"/>
      <c r="I23" s="30" t="str">
        <f>R20</f>
        <v>S&amp;P 500 TR Index</v>
      </c>
      <c r="J23" s="31">
        <f>R21</f>
        <v>6.1748728952811714E-2</v>
      </c>
      <c r="K23" s="31">
        <f>R22</f>
        <v>6.1748728952811714E-2</v>
      </c>
      <c r="L23" s="31">
        <f>R23</f>
        <v>0.56351628330676395</v>
      </c>
      <c r="M23" s="67">
        <v>0.20100000000000001</v>
      </c>
      <c r="O23" s="84" t="s">
        <v>12</v>
      </c>
      <c r="P23" s="85"/>
      <c r="Q23" s="8">
        <f>($Q$18-Q13)/Q13</f>
        <v>1.935135135135135E-2</v>
      </c>
      <c r="R23" s="42">
        <f>($R$18-R13)/R13</f>
        <v>0.56351628330676395</v>
      </c>
      <c r="S23" s="42">
        <f>($S$18-S13)/S13</f>
        <v>0.30693338236400303</v>
      </c>
    </row>
    <row r="24" spans="1:19" x14ac:dyDescent="0.25">
      <c r="B24" s="57"/>
      <c r="C24" s="8"/>
      <c r="D24" s="51"/>
      <c r="E24" s="8"/>
      <c r="F24" s="8"/>
      <c r="G24" s="8"/>
      <c r="I24" s="30" t="str">
        <f>S20</f>
        <v>S&amp;P 10% Vol Risk Parity</v>
      </c>
      <c r="J24" s="31">
        <f>S21</f>
        <v>1.184749025380569E-2</v>
      </c>
      <c r="K24" s="31">
        <f>S22</f>
        <v>1.184749025380569E-2</v>
      </c>
      <c r="L24" s="31">
        <f>S23</f>
        <v>0.30693338236400303</v>
      </c>
      <c r="M24" s="31">
        <f>S31</f>
        <v>0.12799936523279043</v>
      </c>
      <c r="O24" s="84" t="str">
        <f>O14</f>
        <v>2YR</v>
      </c>
      <c r="P24" s="85"/>
      <c r="Q24" s="8" t="e">
        <f>Q18/Q14-1</f>
        <v>#DIV/0!</v>
      </c>
      <c r="R24" s="42" t="e">
        <f>R18/R14-1</f>
        <v>#DIV/0!</v>
      </c>
      <c r="S24" s="42" t="e">
        <f>S18/S14-1</f>
        <v>#DIV/0!</v>
      </c>
    </row>
    <row r="25" spans="1:19" x14ac:dyDescent="0.25">
      <c r="B25" s="57"/>
      <c r="C25" s="8"/>
      <c r="D25" s="51"/>
      <c r="E25" s="8"/>
      <c r="F25" s="8"/>
      <c r="G25" s="8"/>
      <c r="M25" s="6"/>
      <c r="O25" s="84" t="s">
        <v>22</v>
      </c>
      <c r="P25" s="85"/>
      <c r="Q25" s="8" t="e">
        <f>(1+Q24)^(12/24)-1</f>
        <v>#DIV/0!</v>
      </c>
      <c r="R25" s="42" t="e">
        <f>(1+R24)^(12/24)-1</f>
        <v>#DIV/0!</v>
      </c>
      <c r="S25" s="42" t="e">
        <f>(1+S24)^(12/24)-1</f>
        <v>#DIV/0!</v>
      </c>
    </row>
    <row r="26" spans="1:19" x14ac:dyDescent="0.25">
      <c r="B26" s="57"/>
      <c r="C26" s="8"/>
      <c r="D26" s="51"/>
      <c r="E26" s="8"/>
      <c r="F26" s="8"/>
      <c r="G26" s="8"/>
      <c r="M26" s="6"/>
      <c r="O26" s="84" t="str">
        <f>O15</f>
        <v>3YR</v>
      </c>
      <c r="P26" s="85"/>
      <c r="Q26" s="8" t="e">
        <f>Q18/Q15-1</f>
        <v>#DIV/0!</v>
      </c>
      <c r="R26" s="42" t="e">
        <f>R18/R15-1</f>
        <v>#DIV/0!</v>
      </c>
      <c r="S26" s="42" t="e">
        <f>S18/S15-1</f>
        <v>#DIV/0!</v>
      </c>
    </row>
    <row r="27" spans="1:19" x14ac:dyDescent="0.25">
      <c r="B27" s="57"/>
      <c r="C27" s="8"/>
      <c r="D27" s="51"/>
      <c r="E27" s="8"/>
      <c r="F27" s="8"/>
      <c r="G27" s="8"/>
      <c r="M27" s="6"/>
      <c r="O27" s="84" t="s">
        <v>24</v>
      </c>
      <c r="P27" s="85"/>
      <c r="Q27" s="8" t="e">
        <f>(1+Q26)^(12/36)-1</f>
        <v>#DIV/0!</v>
      </c>
      <c r="R27" s="42" t="e">
        <f>(1+R26)^(12/36)-1</f>
        <v>#DIV/0!</v>
      </c>
      <c r="S27" s="42" t="e">
        <f>(1+S26)^(12/36)-1</f>
        <v>#DIV/0!</v>
      </c>
    </row>
    <row r="28" spans="1:19" outlineLevel="1" x14ac:dyDescent="0.25">
      <c r="B28" s="57"/>
      <c r="C28" s="8"/>
      <c r="D28" s="51"/>
      <c r="E28" s="8"/>
      <c r="F28" s="8"/>
      <c r="G28" s="8"/>
      <c r="M28" s="25"/>
      <c r="O28" s="84" t="str">
        <f>O16</f>
        <v>5YR</v>
      </c>
      <c r="P28" s="85"/>
      <c r="Q28" s="8" t="e">
        <f>Q18/Q16-1</f>
        <v>#DIV/0!</v>
      </c>
      <c r="R28" s="42" t="e">
        <f>R18/R16-1</f>
        <v>#DIV/0!</v>
      </c>
      <c r="S28" s="42" t="e">
        <f>S18/S16-1</f>
        <v>#DIV/0!</v>
      </c>
    </row>
    <row r="29" spans="1:19" outlineLevel="1" x14ac:dyDescent="0.25">
      <c r="B29" s="57"/>
      <c r="C29" s="8"/>
      <c r="D29" s="51"/>
      <c r="E29" s="8"/>
      <c r="F29" s="8"/>
      <c r="G29" s="8"/>
      <c r="M29" s="25"/>
      <c r="O29" s="84" t="s">
        <v>27</v>
      </c>
      <c r="P29" s="85"/>
      <c r="Q29" s="8" t="e">
        <f>(1+Q28)^(1/5)-1</f>
        <v>#DIV/0!</v>
      </c>
      <c r="R29" s="42" t="e">
        <f>(1+R28)^(1/5)-1</f>
        <v>#DIV/0!</v>
      </c>
      <c r="S29" s="42" t="e">
        <f>(1+S28)^(1/5)-1</f>
        <v>#DIV/0!</v>
      </c>
    </row>
    <row r="30" spans="1:19" outlineLevel="1" x14ac:dyDescent="0.25">
      <c r="B30" s="57"/>
      <c r="C30" s="8"/>
      <c r="D30" s="51"/>
      <c r="E30" s="8"/>
      <c r="F30" s="8"/>
      <c r="G30" s="8"/>
      <c r="I30" s="10"/>
      <c r="J30" s="32" t="str">
        <f>B1</f>
        <v>TEZIX</v>
      </c>
      <c r="K30" s="62" t="str">
        <f>D1</f>
        <v>S&amp;P 500 TR Index</v>
      </c>
      <c r="L30" s="62" t="s">
        <v>46</v>
      </c>
      <c r="M30" s="6"/>
      <c r="O30" s="84" t="s">
        <v>13</v>
      </c>
      <c r="P30" s="85"/>
      <c r="Q30" s="8">
        <f>($Q$18-Q17)/Q17</f>
        <v>-5.7099999999999998E-2</v>
      </c>
      <c r="R30" s="42">
        <f>($R$18-R17)/R17</f>
        <v>0.25709803969439582</v>
      </c>
      <c r="S30" s="42">
        <f>($S$18-S17)/S17</f>
        <v>0.12799936523279049</v>
      </c>
    </row>
    <row r="31" spans="1:19" ht="15.75" outlineLevel="1" thickBot="1" x14ac:dyDescent="0.3">
      <c r="B31" s="57"/>
      <c r="C31" s="8"/>
      <c r="D31" s="51"/>
      <c r="E31" s="8"/>
      <c r="F31" s="8"/>
      <c r="G31" s="8"/>
      <c r="I31" s="37" t="s">
        <v>31</v>
      </c>
      <c r="J31" s="44">
        <f>M19</f>
        <v>-4.5999999999999999E-2</v>
      </c>
      <c r="K31" s="63">
        <f>M23</f>
        <v>0.20100000000000001</v>
      </c>
      <c r="L31" s="63">
        <f>M24</f>
        <v>0.12799936523279043</v>
      </c>
      <c r="M31" s="6"/>
      <c r="O31" s="98" t="s">
        <v>7</v>
      </c>
      <c r="P31" s="99"/>
      <c r="Q31" s="35">
        <f>IF(J3&gt;12,(POWER(Q18/Q17,12/J3)-1),(Q18/Q17-1))</f>
        <v>-4.5946984436491922E-2</v>
      </c>
      <c r="R31" s="43">
        <f>IF(J3&gt;12,(POWER(R18/R17,12/J3)-1),(R18/R17-1))</f>
        <v>0.20086813040514362</v>
      </c>
      <c r="S31" s="43">
        <f>IF(K3&gt;12,(POWER(S18/S17,12/K3)-1),(S18/S17-1))</f>
        <v>0.12799936523279043</v>
      </c>
    </row>
    <row r="32" spans="1:19" outlineLevel="1" x14ac:dyDescent="0.25">
      <c r="B32" s="57"/>
      <c r="C32" s="8"/>
      <c r="D32" s="51"/>
      <c r="E32" s="8"/>
      <c r="F32" s="8"/>
      <c r="G32" s="8"/>
      <c r="I32" s="37" t="s">
        <v>32</v>
      </c>
      <c r="J32" s="44">
        <f>IF($J$3&gt;12,Q31,"n/a")</f>
        <v>-4.5946984436491922E-2</v>
      </c>
      <c r="K32" s="63">
        <f>IF($J$3&gt;12,R31,"n/a")</f>
        <v>0.20086813040514362</v>
      </c>
      <c r="L32" s="63">
        <f>IF($J$3&gt;12,S31,"n/a")</f>
        <v>0.12799936523279043</v>
      </c>
      <c r="M32" s="46"/>
      <c r="R32" s="39"/>
      <c r="S32" s="39"/>
    </row>
    <row r="33" spans="2:13" outlineLevel="1" x14ac:dyDescent="0.25">
      <c r="B33" s="57"/>
      <c r="C33" s="8"/>
      <c r="D33" s="51"/>
      <c r="E33" s="8"/>
      <c r="F33" s="8"/>
      <c r="G33" s="8"/>
      <c r="I33" s="37" t="s">
        <v>33</v>
      </c>
      <c r="J33" s="74">
        <f>STDEV(C3:C8)*SQRT(12)</f>
        <v>0.16118685184622444</v>
      </c>
      <c r="K33" s="75">
        <f>STDEV(E3:E8)*SQRT(12)</f>
        <v>0.31411329988830899</v>
      </c>
      <c r="L33" s="75">
        <f>STDEV(G3:G8)*SQRT(12)</f>
        <v>0.20309941693150724</v>
      </c>
      <c r="M33" s="22" t="s">
        <v>37</v>
      </c>
    </row>
    <row r="34" spans="2:13" outlineLevel="1" x14ac:dyDescent="0.25">
      <c r="B34" s="57"/>
      <c r="C34" s="8"/>
      <c r="D34" s="51"/>
      <c r="E34" s="8"/>
      <c r="F34" s="8"/>
      <c r="G34" s="8"/>
      <c r="I34" s="37" t="s">
        <v>34</v>
      </c>
      <c r="J34" s="76">
        <f>J31/J33</f>
        <v>-0.28538307853971207</v>
      </c>
      <c r="K34" s="77">
        <f>K31/K33</f>
        <v>0.63989649617342115</v>
      </c>
      <c r="L34" s="77">
        <f>L31/L33</f>
        <v>0.63023009699706145</v>
      </c>
      <c r="M34" s="22"/>
    </row>
    <row r="35" spans="2:13" outlineLevel="1" x14ac:dyDescent="0.25">
      <c r="B35" s="57"/>
      <c r="C35" s="8"/>
      <c r="D35" s="51"/>
      <c r="E35" s="8"/>
      <c r="F35" s="8"/>
      <c r="G35" s="8"/>
      <c r="I35" s="37" t="s">
        <v>20</v>
      </c>
      <c r="J35" s="44" t="str">
        <f>IF($J$3&gt;36,J7,"n/a")</f>
        <v>n/a</v>
      </c>
      <c r="K35" s="63" t="s">
        <v>36</v>
      </c>
      <c r="L35" s="63" t="s">
        <v>36</v>
      </c>
      <c r="M35" s="22"/>
    </row>
    <row r="36" spans="2:13" outlineLevel="1" x14ac:dyDescent="0.25">
      <c r="B36" s="57"/>
      <c r="C36" s="8"/>
      <c r="D36" s="51"/>
      <c r="E36" s="8"/>
      <c r="F36" s="8"/>
      <c r="G36" s="8"/>
      <c r="I36" s="37" t="s">
        <v>35</v>
      </c>
      <c r="J36" s="44" t="str">
        <f>IF($J$3&gt;36,J8,"n/a")</f>
        <v>n/a</v>
      </c>
      <c r="K36" s="63" t="s">
        <v>36</v>
      </c>
      <c r="L36" s="63" t="s">
        <v>36</v>
      </c>
      <c r="M36" s="22"/>
    </row>
    <row r="37" spans="2:13" outlineLevel="1" x14ac:dyDescent="0.25">
      <c r="B37" s="57"/>
      <c r="C37" s="8"/>
      <c r="D37" s="51"/>
      <c r="E37" s="8"/>
      <c r="F37" s="8"/>
      <c r="G37" s="8"/>
      <c r="J37" s="22"/>
      <c r="K37" s="22"/>
      <c r="L37" s="22"/>
      <c r="M37" s="22"/>
    </row>
    <row r="38" spans="2:13" outlineLevel="1" x14ac:dyDescent="0.25">
      <c r="B38" s="57"/>
      <c r="C38" s="8"/>
      <c r="D38" s="51"/>
      <c r="E38" s="8"/>
      <c r="F38" s="8"/>
      <c r="G38" s="8"/>
      <c r="J38" s="22"/>
      <c r="K38" s="22"/>
      <c r="L38" s="22"/>
      <c r="M38" s="22"/>
    </row>
    <row r="39" spans="2:13" outlineLevel="1" x14ac:dyDescent="0.25">
      <c r="B39" s="57"/>
      <c r="C39" s="8"/>
      <c r="D39" s="51"/>
      <c r="E39" s="8"/>
      <c r="F39" s="8"/>
      <c r="G39" s="8"/>
      <c r="J39" s="22"/>
      <c r="K39" s="22"/>
      <c r="L39" s="22"/>
      <c r="M39" s="22"/>
    </row>
    <row r="40" spans="2:13" outlineLevel="1" x14ac:dyDescent="0.25">
      <c r="B40" s="57"/>
      <c r="C40" s="8"/>
      <c r="D40" s="51"/>
      <c r="E40" s="8"/>
      <c r="F40" s="8"/>
      <c r="G40" s="8"/>
      <c r="J40" s="22"/>
      <c r="K40" s="22"/>
      <c r="L40" s="22"/>
      <c r="M40" s="22"/>
    </row>
    <row r="41" spans="2:13" outlineLevel="1" x14ac:dyDescent="0.25">
      <c r="B41" s="57"/>
      <c r="C41" s="8"/>
      <c r="D41" s="51"/>
      <c r="E41" s="8"/>
      <c r="F41" s="8"/>
      <c r="G41" s="8"/>
      <c r="J41" s="22"/>
      <c r="K41" s="22"/>
      <c r="L41" s="22"/>
      <c r="M41" s="22"/>
    </row>
    <row r="42" spans="2:13" outlineLevel="1" x14ac:dyDescent="0.25">
      <c r="B42" s="57"/>
      <c r="C42" s="8"/>
      <c r="D42" s="51"/>
      <c r="E42" s="8"/>
      <c r="F42" s="8"/>
      <c r="G42" s="8"/>
      <c r="J42" s="22"/>
      <c r="K42" s="22"/>
      <c r="L42" s="22"/>
      <c r="M42" s="22"/>
    </row>
    <row r="43" spans="2:13" outlineLevel="1" x14ac:dyDescent="0.25">
      <c r="B43" s="57"/>
      <c r="C43" s="8"/>
      <c r="D43" s="51"/>
      <c r="E43" s="8"/>
      <c r="F43" s="8"/>
      <c r="G43" s="8"/>
      <c r="J43" s="22"/>
      <c r="K43" s="23"/>
      <c r="L43" s="23"/>
      <c r="M43" s="23"/>
    </row>
    <row r="44" spans="2:13" outlineLevel="1" x14ac:dyDescent="0.25">
      <c r="B44" s="57"/>
      <c r="C44" s="8"/>
      <c r="D44" s="51"/>
      <c r="E44" s="8"/>
      <c r="F44" s="8"/>
      <c r="G44" s="8"/>
      <c r="J44" s="22"/>
      <c r="K44" s="23"/>
      <c r="L44" s="23"/>
      <c r="M44" s="23"/>
    </row>
    <row r="45" spans="2:13" outlineLevel="1" x14ac:dyDescent="0.25">
      <c r="B45" s="57"/>
      <c r="C45" s="8"/>
      <c r="D45" s="51"/>
      <c r="E45" s="8"/>
      <c r="F45" s="8"/>
      <c r="G45" s="8"/>
      <c r="J45" s="22"/>
      <c r="K45" s="23"/>
      <c r="L45" s="23"/>
      <c r="M45" s="23"/>
    </row>
    <row r="46" spans="2:13" outlineLevel="1" x14ac:dyDescent="0.25">
      <c r="B46" s="57"/>
      <c r="C46" s="8"/>
      <c r="D46" s="51"/>
      <c r="E46" s="8"/>
      <c r="F46" s="8"/>
      <c r="G46" s="8"/>
      <c r="J46" s="22"/>
      <c r="K46" s="23"/>
      <c r="L46" s="23"/>
      <c r="M46" s="23"/>
    </row>
    <row r="47" spans="2:13" outlineLevel="1" x14ac:dyDescent="0.25">
      <c r="B47" s="57"/>
      <c r="C47" s="8"/>
      <c r="D47" s="51"/>
      <c r="E47" s="8"/>
      <c r="F47" s="8"/>
      <c r="G47" s="8"/>
      <c r="J47" s="22"/>
      <c r="K47" s="23"/>
      <c r="L47" s="23"/>
      <c r="M47" s="23"/>
    </row>
    <row r="48" spans="2:13" outlineLevel="1" x14ac:dyDescent="0.25">
      <c r="B48" s="57"/>
      <c r="C48" s="8"/>
      <c r="D48" s="51"/>
      <c r="E48" s="8"/>
      <c r="F48" s="8"/>
      <c r="G48" s="8"/>
      <c r="J48" s="22"/>
      <c r="K48" s="23"/>
      <c r="L48" s="23"/>
      <c r="M48" s="23"/>
    </row>
    <row r="49" spans="2:13" outlineLevel="1" x14ac:dyDescent="0.25">
      <c r="B49" s="57"/>
      <c r="C49" s="8"/>
      <c r="D49" s="51"/>
      <c r="E49" s="8"/>
      <c r="F49" s="8"/>
      <c r="G49" s="8"/>
      <c r="J49" s="22"/>
      <c r="K49" s="23"/>
      <c r="L49" s="23"/>
      <c r="M49" s="23"/>
    </row>
    <row r="50" spans="2:13" outlineLevel="1" x14ac:dyDescent="0.25">
      <c r="B50" s="57"/>
      <c r="C50" s="8"/>
      <c r="D50" s="51"/>
      <c r="E50" s="8"/>
      <c r="F50" s="8"/>
      <c r="G50" s="8"/>
      <c r="J50" s="22"/>
      <c r="K50" s="23"/>
      <c r="L50" s="23"/>
      <c r="M50" s="23"/>
    </row>
    <row r="51" spans="2:13" x14ac:dyDescent="0.25">
      <c r="B51" s="57"/>
      <c r="C51" s="8"/>
      <c r="D51" s="51"/>
      <c r="E51" s="8"/>
      <c r="F51" s="8"/>
      <c r="G51" s="8"/>
      <c r="J51" s="22"/>
      <c r="K51" s="23"/>
      <c r="L51" s="23"/>
      <c r="M51" s="23"/>
    </row>
    <row r="52" spans="2:13" x14ac:dyDescent="0.25">
      <c r="B52" s="57"/>
      <c r="C52" s="8"/>
      <c r="D52" s="51"/>
      <c r="E52" s="8"/>
      <c r="F52" s="8"/>
      <c r="G52" s="8"/>
      <c r="J52" s="22"/>
      <c r="K52" s="23"/>
      <c r="L52" s="23"/>
      <c r="M52" s="23"/>
    </row>
    <row r="53" spans="2:13" x14ac:dyDescent="0.25">
      <c r="B53" s="57"/>
      <c r="C53" s="8"/>
      <c r="D53" s="51"/>
      <c r="E53" s="8"/>
      <c r="F53" s="8"/>
      <c r="G53" s="8"/>
      <c r="J53" s="22"/>
      <c r="K53" s="23"/>
      <c r="L53" s="23"/>
      <c r="M53" s="23"/>
    </row>
    <row r="54" spans="2:13" x14ac:dyDescent="0.25">
      <c r="B54" s="57"/>
      <c r="C54" s="8"/>
      <c r="D54" s="51"/>
      <c r="E54" s="8"/>
      <c r="F54" s="8"/>
      <c r="G54" s="8"/>
      <c r="J54" s="22"/>
      <c r="K54" s="23"/>
      <c r="L54" s="23"/>
      <c r="M54" s="23"/>
    </row>
    <row r="55" spans="2:13" x14ac:dyDescent="0.25">
      <c r="B55" s="57"/>
      <c r="C55" s="8"/>
      <c r="D55" s="51"/>
      <c r="E55" s="8"/>
      <c r="F55" s="8"/>
      <c r="G55" s="8"/>
      <c r="J55" s="22"/>
      <c r="K55" s="23"/>
      <c r="L55" s="23"/>
      <c r="M55" s="23"/>
    </row>
    <row r="56" spans="2:13" x14ac:dyDescent="0.25">
      <c r="B56" s="57"/>
      <c r="C56" s="8"/>
      <c r="D56" s="51"/>
      <c r="E56" s="8"/>
      <c r="F56" s="8"/>
      <c r="G56" s="8"/>
      <c r="J56" s="22"/>
      <c r="K56" s="23"/>
      <c r="L56" s="23"/>
      <c r="M56" s="23"/>
    </row>
    <row r="57" spans="2:13" x14ac:dyDescent="0.25">
      <c r="B57" s="57"/>
      <c r="C57" s="8"/>
      <c r="D57" s="51"/>
      <c r="E57" s="8"/>
      <c r="F57" s="8"/>
      <c r="G57" s="8"/>
      <c r="J57" s="22"/>
      <c r="K57" s="23"/>
      <c r="L57" s="23"/>
      <c r="M57" s="23"/>
    </row>
    <row r="58" spans="2:13" x14ac:dyDescent="0.25">
      <c r="B58" s="57"/>
      <c r="C58" s="8"/>
      <c r="D58" s="51"/>
      <c r="E58" s="8"/>
      <c r="F58" s="8"/>
      <c r="G58" s="8"/>
      <c r="J58" s="22"/>
      <c r="K58" s="23"/>
      <c r="L58" s="23"/>
      <c r="M58" s="23"/>
    </row>
    <row r="59" spans="2:13" x14ac:dyDescent="0.25">
      <c r="B59" s="57"/>
      <c r="C59" s="8"/>
      <c r="D59" s="51"/>
      <c r="E59" s="8"/>
      <c r="F59" s="8"/>
      <c r="G59" s="8"/>
      <c r="J59" s="22"/>
      <c r="K59" s="23"/>
      <c r="L59" s="23"/>
      <c r="M59" s="23"/>
    </row>
    <row r="60" spans="2:13" x14ac:dyDescent="0.25">
      <c r="B60" s="57"/>
      <c r="C60" s="8"/>
      <c r="D60" s="51"/>
      <c r="E60" s="8"/>
      <c r="F60" s="8"/>
      <c r="G60" s="8"/>
      <c r="J60" s="22"/>
      <c r="K60" s="23"/>
      <c r="L60" s="23"/>
      <c r="M60" s="23"/>
    </row>
    <row r="61" spans="2:13" x14ac:dyDescent="0.25">
      <c r="B61" s="57"/>
      <c r="C61" s="8"/>
      <c r="D61" s="51"/>
      <c r="E61" s="8"/>
      <c r="F61" s="8"/>
      <c r="G61" s="8"/>
      <c r="J61" s="22"/>
      <c r="K61" s="23"/>
      <c r="L61" s="23"/>
      <c r="M61" s="23"/>
    </row>
    <row r="62" spans="2:13" x14ac:dyDescent="0.25">
      <c r="B62" s="57"/>
      <c r="C62" s="8"/>
      <c r="D62" s="51"/>
      <c r="E62" s="8"/>
      <c r="F62" s="8"/>
      <c r="G62" s="8"/>
      <c r="J62" s="22"/>
      <c r="K62" s="23"/>
      <c r="L62" s="23"/>
      <c r="M62" s="23"/>
    </row>
    <row r="63" spans="2:13" x14ac:dyDescent="0.25">
      <c r="B63" s="57"/>
      <c r="C63" s="8"/>
      <c r="D63" s="51"/>
      <c r="E63" s="8"/>
      <c r="F63" s="8"/>
      <c r="G63" s="8"/>
      <c r="J63" s="22"/>
      <c r="K63" s="23"/>
      <c r="L63" s="23"/>
      <c r="M63" s="23"/>
    </row>
    <row r="64" spans="2:13" x14ac:dyDescent="0.25">
      <c r="B64" s="57"/>
      <c r="C64" s="8"/>
      <c r="D64" s="51"/>
      <c r="E64" s="8"/>
      <c r="F64" s="8"/>
      <c r="G64" s="8"/>
      <c r="J64" s="22"/>
      <c r="K64" s="23"/>
      <c r="L64" s="23"/>
      <c r="M64" s="23"/>
    </row>
    <row r="65" spans="2:19" x14ac:dyDescent="0.25">
      <c r="B65" s="57"/>
      <c r="C65" s="8"/>
      <c r="D65" s="51"/>
      <c r="E65" s="8"/>
      <c r="F65" s="8"/>
      <c r="G65" s="8"/>
      <c r="J65" s="22"/>
      <c r="K65" s="23"/>
      <c r="L65" s="23"/>
      <c r="M65" s="23"/>
      <c r="R65" s="6"/>
      <c r="S65" s="6"/>
    </row>
    <row r="66" spans="2:19" x14ac:dyDescent="0.25">
      <c r="B66" s="57"/>
      <c r="C66" s="8"/>
      <c r="D66" s="51"/>
      <c r="E66" s="8"/>
      <c r="F66" s="8"/>
      <c r="G66" s="8"/>
      <c r="J66" s="22"/>
      <c r="K66" s="23"/>
      <c r="L66" s="23"/>
      <c r="M66" s="23"/>
      <c r="R66" s="6"/>
      <c r="S66" s="6"/>
    </row>
    <row r="67" spans="2:19" x14ac:dyDescent="0.25">
      <c r="B67" s="57"/>
      <c r="C67" s="8"/>
      <c r="D67" s="51"/>
      <c r="E67" s="8"/>
      <c r="F67" s="8"/>
      <c r="G67" s="8"/>
      <c r="J67" s="22"/>
      <c r="K67" s="23"/>
      <c r="L67" s="23"/>
      <c r="M67" s="23"/>
      <c r="R67" s="6"/>
      <c r="S67" s="6"/>
    </row>
    <row r="68" spans="2:19" x14ac:dyDescent="0.25">
      <c r="B68" s="57"/>
      <c r="C68" s="8"/>
      <c r="D68" s="51"/>
      <c r="E68" s="8"/>
      <c r="F68" s="8"/>
      <c r="G68" s="8"/>
      <c r="J68" s="22"/>
      <c r="K68" s="23"/>
      <c r="L68" s="23"/>
      <c r="M68" s="23"/>
      <c r="R68" s="6"/>
      <c r="S68" s="6"/>
    </row>
    <row r="69" spans="2:19" x14ac:dyDescent="0.25">
      <c r="B69" s="57"/>
      <c r="C69" s="8"/>
      <c r="D69" s="51"/>
      <c r="E69" s="8"/>
      <c r="F69" s="8"/>
      <c r="G69" s="8"/>
      <c r="J69" s="22"/>
      <c r="K69" s="23"/>
      <c r="L69" s="23"/>
      <c r="M69" s="23"/>
      <c r="R69" s="6"/>
      <c r="S69" s="6"/>
    </row>
    <row r="70" spans="2:19" x14ac:dyDescent="0.25">
      <c r="B70" s="57"/>
      <c r="C70" s="8"/>
      <c r="D70" s="51"/>
      <c r="E70" s="8"/>
      <c r="F70" s="8"/>
      <c r="G70" s="8"/>
      <c r="J70" s="22"/>
      <c r="K70" s="23"/>
      <c r="L70" s="23"/>
      <c r="M70" s="23"/>
      <c r="R70" s="6"/>
      <c r="S70" s="6"/>
    </row>
    <row r="71" spans="2:19" x14ac:dyDescent="0.25">
      <c r="B71" s="57"/>
      <c r="C71" s="8"/>
      <c r="D71" s="51"/>
      <c r="E71" s="8"/>
      <c r="F71" s="8"/>
      <c r="G71" s="8"/>
      <c r="J71" s="22"/>
      <c r="K71" s="23"/>
      <c r="L71" s="23"/>
      <c r="M71" s="23"/>
      <c r="R71" s="6"/>
      <c r="S71" s="6"/>
    </row>
    <row r="72" spans="2:19" x14ac:dyDescent="0.25">
      <c r="B72" s="57"/>
      <c r="C72" s="8"/>
      <c r="D72" s="51"/>
      <c r="E72" s="8"/>
      <c r="F72" s="8"/>
      <c r="G72" s="8"/>
      <c r="J72" s="22"/>
      <c r="K72" s="23"/>
      <c r="L72" s="23"/>
      <c r="M72" s="23"/>
      <c r="R72" s="6"/>
      <c r="S72" s="6"/>
    </row>
    <row r="73" spans="2:19" x14ac:dyDescent="0.25">
      <c r="B73" s="57"/>
      <c r="C73" s="8"/>
      <c r="D73" s="51"/>
      <c r="E73" s="8"/>
      <c r="F73" s="8"/>
      <c r="G73" s="8"/>
      <c r="J73" s="22"/>
      <c r="K73" s="23"/>
      <c r="L73" s="23"/>
      <c r="M73" s="23"/>
      <c r="R73" s="6"/>
      <c r="S73" s="6"/>
    </row>
    <row r="74" spans="2:19" x14ac:dyDescent="0.25">
      <c r="B74" s="57"/>
      <c r="C74" s="8"/>
      <c r="D74" s="51"/>
      <c r="E74" s="8"/>
      <c r="F74" s="8"/>
      <c r="G74" s="8"/>
      <c r="J74" s="22"/>
      <c r="K74" s="23"/>
      <c r="L74" s="23"/>
      <c r="M74" s="23"/>
      <c r="R74" s="6"/>
      <c r="S74" s="6"/>
    </row>
    <row r="75" spans="2:19" x14ac:dyDescent="0.25">
      <c r="B75" s="57"/>
      <c r="C75" s="8"/>
      <c r="D75" s="51"/>
      <c r="E75" s="8"/>
      <c r="F75" s="8"/>
      <c r="G75" s="8"/>
      <c r="J75" s="22"/>
      <c r="K75" s="23"/>
      <c r="L75" s="23"/>
      <c r="M75" s="23"/>
      <c r="R75" s="6"/>
      <c r="S75" s="6"/>
    </row>
    <row r="76" spans="2:19" x14ac:dyDescent="0.25">
      <c r="B76" s="57"/>
      <c r="C76" s="8"/>
      <c r="D76" s="51"/>
      <c r="E76" s="8"/>
      <c r="F76" s="8"/>
      <c r="G76" s="8"/>
      <c r="J76" s="22"/>
      <c r="K76" s="23"/>
      <c r="L76" s="23"/>
      <c r="M76" s="23"/>
      <c r="R76" s="6"/>
      <c r="S76" s="6"/>
    </row>
    <row r="77" spans="2:19" x14ac:dyDescent="0.25">
      <c r="B77" s="57"/>
      <c r="C77" s="8"/>
      <c r="D77" s="51"/>
      <c r="E77" s="8"/>
      <c r="F77" s="8"/>
      <c r="G77" s="8"/>
      <c r="J77" s="22"/>
      <c r="K77" s="23"/>
      <c r="L77" s="23"/>
      <c r="M77" s="23"/>
      <c r="R77" s="6"/>
      <c r="S77" s="6"/>
    </row>
    <row r="78" spans="2:19" x14ac:dyDescent="0.25">
      <c r="B78" s="57"/>
      <c r="C78" s="8"/>
      <c r="D78" s="51"/>
      <c r="E78" s="8"/>
      <c r="F78" s="8"/>
      <c r="G78" s="8"/>
      <c r="J78" s="46"/>
      <c r="K78" s="47"/>
      <c r="L78" s="47"/>
      <c r="M78" s="47"/>
      <c r="R78" s="6"/>
      <c r="S78" s="6"/>
    </row>
    <row r="79" spans="2:19" x14ac:dyDescent="0.25">
      <c r="B79" s="57"/>
      <c r="C79" s="8"/>
      <c r="D79" s="51"/>
      <c r="E79" s="8"/>
      <c r="F79" s="8"/>
      <c r="G79" s="8"/>
      <c r="J79" s="46"/>
      <c r="K79" s="47"/>
      <c r="L79" s="47"/>
      <c r="M79" s="47"/>
      <c r="R79" s="6"/>
      <c r="S79" s="6"/>
    </row>
    <row r="80" spans="2:19" x14ac:dyDescent="0.25">
      <c r="B80" s="57"/>
      <c r="C80" s="8"/>
      <c r="D80" s="51"/>
      <c r="E80" s="8"/>
      <c r="F80" s="8"/>
      <c r="G80" s="8"/>
      <c r="J80" s="46"/>
      <c r="K80" s="47"/>
      <c r="L80" s="47"/>
      <c r="M80" s="47"/>
      <c r="R80" s="6"/>
      <c r="S80" s="6"/>
    </row>
    <row r="81" spans="1:19" x14ac:dyDescent="0.25">
      <c r="B81" s="57"/>
      <c r="C81" s="8"/>
      <c r="D81" s="51"/>
      <c r="E81" s="8"/>
      <c r="F81" s="8"/>
      <c r="G81" s="8"/>
      <c r="J81" s="46"/>
      <c r="K81" s="47"/>
      <c r="L81" s="47"/>
      <c r="M81" s="47"/>
      <c r="R81" s="6"/>
      <c r="S81" s="6"/>
    </row>
    <row r="82" spans="1:19" x14ac:dyDescent="0.25">
      <c r="B82" s="57"/>
      <c r="C82" s="8"/>
      <c r="D82" s="51"/>
      <c r="E82" s="8"/>
      <c r="F82" s="8"/>
      <c r="G82" s="8"/>
      <c r="J82" s="46"/>
      <c r="K82" s="47"/>
      <c r="L82" s="47"/>
      <c r="M82" s="47"/>
      <c r="R82" s="6"/>
      <c r="S82" s="6"/>
    </row>
    <row r="83" spans="1:19" x14ac:dyDescent="0.25">
      <c r="B83" s="57"/>
      <c r="C83" s="8"/>
      <c r="D83" s="51"/>
      <c r="E83" s="8"/>
      <c r="F83" s="8"/>
      <c r="G83" s="8"/>
      <c r="J83" s="46"/>
      <c r="K83" s="47"/>
      <c r="L83" s="47"/>
      <c r="M83" s="47"/>
      <c r="R83" s="6"/>
      <c r="S83" s="6"/>
    </row>
    <row r="84" spans="1:19" x14ac:dyDescent="0.25">
      <c r="C84" s="8"/>
      <c r="E84" s="8"/>
      <c r="F84" s="8"/>
      <c r="G84" s="8"/>
      <c r="J84" s="46"/>
      <c r="K84" s="47"/>
      <c r="L84" s="47"/>
      <c r="M84" s="47"/>
      <c r="R84" s="6"/>
      <c r="S84" s="6"/>
    </row>
    <row r="85" spans="1:19" x14ac:dyDescent="0.25">
      <c r="C85" s="8"/>
      <c r="E85" s="8"/>
      <c r="F85" s="8"/>
      <c r="G85" s="8"/>
      <c r="J85" s="46"/>
      <c r="K85" s="47"/>
      <c r="L85" s="47"/>
      <c r="M85" s="47"/>
      <c r="R85" s="6"/>
      <c r="S85" s="6"/>
    </row>
    <row r="86" spans="1:19" x14ac:dyDescent="0.25">
      <c r="A86" s="6"/>
      <c r="C86" s="8"/>
      <c r="E86" s="8"/>
      <c r="F86" s="8"/>
      <c r="G86" s="8"/>
      <c r="J86" s="46"/>
      <c r="K86" s="47"/>
      <c r="L86" s="47"/>
      <c r="M86" s="47"/>
      <c r="R86" s="6"/>
      <c r="S86" s="6"/>
    </row>
    <row r="87" spans="1:19" x14ac:dyDescent="0.25">
      <c r="A87" s="6"/>
      <c r="C87" s="8"/>
      <c r="E87" s="8"/>
      <c r="F87" s="8"/>
      <c r="G87" s="8"/>
      <c r="J87" s="46"/>
      <c r="K87" s="47"/>
      <c r="L87" s="47"/>
      <c r="M87" s="47"/>
      <c r="R87" s="6"/>
      <c r="S87" s="6"/>
    </row>
    <row r="88" spans="1:19" x14ac:dyDescent="0.25">
      <c r="A88" s="6"/>
      <c r="C88" s="8"/>
      <c r="E88" s="8"/>
      <c r="F88" s="8"/>
      <c r="G88" s="8"/>
      <c r="J88" s="46"/>
      <c r="K88" s="47"/>
      <c r="L88" s="47"/>
      <c r="M88" s="47"/>
      <c r="R88" s="6"/>
      <c r="S88" s="6"/>
    </row>
    <row r="89" spans="1:19" x14ac:dyDescent="0.25">
      <c r="A89" s="6"/>
      <c r="C89" s="8"/>
      <c r="E89" s="8"/>
      <c r="F89" s="8"/>
      <c r="G89" s="8"/>
      <c r="J89" s="46"/>
      <c r="K89" s="47"/>
      <c r="L89" s="47"/>
      <c r="M89" s="47"/>
      <c r="R89" s="6"/>
      <c r="S89" s="6"/>
    </row>
    <row r="90" spans="1:19" x14ac:dyDescent="0.25">
      <c r="A90" s="6"/>
      <c r="C90" s="8"/>
      <c r="E90" s="8"/>
      <c r="F90" s="8"/>
      <c r="G90" s="8"/>
      <c r="J90" s="46"/>
      <c r="K90" s="47"/>
      <c r="L90" s="47"/>
      <c r="M90" s="47"/>
      <c r="R90" s="6"/>
      <c r="S90" s="6"/>
    </row>
    <row r="91" spans="1:19" x14ac:dyDescent="0.25">
      <c r="A91" s="6"/>
      <c r="C91" s="8"/>
      <c r="E91" s="8"/>
      <c r="F91" s="8"/>
      <c r="G91" s="8"/>
      <c r="J91" s="46"/>
      <c r="K91" s="47"/>
      <c r="L91" s="47"/>
      <c r="M91" s="47"/>
      <c r="R91" s="6"/>
      <c r="S91" s="6"/>
    </row>
    <row r="92" spans="1:19" x14ac:dyDescent="0.25">
      <c r="A92" s="6"/>
      <c r="C92" s="8"/>
      <c r="E92" s="8"/>
      <c r="F92" s="8"/>
      <c r="G92" s="8"/>
      <c r="J92" s="46"/>
      <c r="K92" s="47"/>
      <c r="L92" s="47"/>
      <c r="M92" s="47"/>
      <c r="R92" s="6"/>
      <c r="S92" s="6"/>
    </row>
    <row r="93" spans="1:19" x14ac:dyDescent="0.25">
      <c r="A93" s="6"/>
      <c r="C93" s="8"/>
      <c r="E93" s="8"/>
      <c r="F93" s="8"/>
      <c r="G93" s="8"/>
      <c r="J93" s="46"/>
      <c r="K93" s="47"/>
      <c r="L93" s="47"/>
      <c r="M93" s="47"/>
      <c r="R93" s="6"/>
      <c r="S93" s="6"/>
    </row>
    <row r="94" spans="1:19" x14ac:dyDescent="0.25">
      <c r="A94" s="6"/>
      <c r="C94" s="8"/>
      <c r="E94" s="8"/>
      <c r="F94" s="8"/>
      <c r="G94" s="8"/>
      <c r="J94" s="46"/>
      <c r="K94" s="47"/>
      <c r="L94" s="47"/>
      <c r="M94" s="47"/>
      <c r="R94" s="6"/>
      <c r="S94" s="6"/>
    </row>
    <row r="95" spans="1:19" x14ac:dyDescent="0.25">
      <c r="A95" s="6"/>
      <c r="C95" s="8"/>
      <c r="E95" s="8"/>
      <c r="F95" s="8"/>
      <c r="G95" s="8"/>
      <c r="J95" s="46"/>
      <c r="K95" s="47"/>
      <c r="L95" s="47"/>
      <c r="M95" s="47"/>
      <c r="R95" s="6"/>
      <c r="S95" s="6"/>
    </row>
    <row r="96" spans="1:19" x14ac:dyDescent="0.25">
      <c r="A96" s="6"/>
      <c r="C96" s="8"/>
      <c r="E96" s="8"/>
      <c r="F96" s="8"/>
      <c r="G96" s="8"/>
      <c r="J96" s="46"/>
      <c r="K96" s="47"/>
      <c r="L96" s="47"/>
      <c r="M96" s="47"/>
      <c r="R96" s="6"/>
      <c r="S96" s="6"/>
    </row>
    <row r="97" spans="1:19" x14ac:dyDescent="0.25">
      <c r="A97" s="6"/>
      <c r="C97" s="8"/>
      <c r="E97" s="8"/>
      <c r="F97" s="8"/>
      <c r="G97" s="8"/>
      <c r="J97" s="46"/>
      <c r="K97" s="47"/>
      <c r="L97" s="47"/>
      <c r="M97" s="47"/>
      <c r="R97" s="6"/>
      <c r="S97" s="6"/>
    </row>
    <row r="98" spans="1:19" x14ac:dyDescent="0.25">
      <c r="A98" s="6"/>
      <c r="C98" s="8"/>
      <c r="E98" s="8"/>
      <c r="F98" s="8"/>
      <c r="G98" s="8"/>
      <c r="J98" s="46"/>
      <c r="K98" s="47"/>
      <c r="L98" s="47"/>
      <c r="M98" s="47"/>
      <c r="R98" s="6"/>
      <c r="S98" s="6"/>
    </row>
    <row r="99" spans="1:19" x14ac:dyDescent="0.25">
      <c r="A99" s="6"/>
      <c r="C99" s="8"/>
      <c r="E99" s="8"/>
      <c r="F99" s="8"/>
      <c r="G99" s="8"/>
      <c r="J99" s="46"/>
      <c r="K99" s="47"/>
      <c r="L99" s="47"/>
      <c r="M99" s="47"/>
      <c r="R99" s="6"/>
      <c r="S99" s="6"/>
    </row>
    <row r="100" spans="1:19" x14ac:dyDescent="0.25">
      <c r="A100" s="6"/>
      <c r="C100" s="8"/>
      <c r="E100" s="8"/>
      <c r="F100" s="8"/>
      <c r="G100" s="8"/>
      <c r="J100" s="46"/>
      <c r="K100" s="47"/>
      <c r="L100" s="47"/>
      <c r="M100" s="47"/>
      <c r="R100" s="6"/>
      <c r="S100" s="6"/>
    </row>
    <row r="101" spans="1:19" x14ac:dyDescent="0.25">
      <c r="A101" s="6"/>
      <c r="C101" s="8"/>
      <c r="E101" s="8"/>
      <c r="F101" s="8"/>
      <c r="G101" s="8"/>
      <c r="J101" s="46"/>
      <c r="K101" s="47"/>
      <c r="L101" s="47"/>
      <c r="M101" s="47"/>
      <c r="R101" s="6"/>
      <c r="S101" s="6"/>
    </row>
    <row r="102" spans="1:19" x14ac:dyDescent="0.25">
      <c r="A102" s="6"/>
      <c r="C102" s="8"/>
      <c r="E102" s="8"/>
      <c r="F102" s="8"/>
      <c r="G102" s="8"/>
      <c r="R102" s="6"/>
      <c r="S102" s="6"/>
    </row>
    <row r="103" spans="1:19" x14ac:dyDescent="0.25">
      <c r="A103" s="6"/>
      <c r="C103" s="8"/>
      <c r="E103" s="8"/>
      <c r="F103" s="8"/>
      <c r="G103" s="8"/>
      <c r="R103" s="6"/>
      <c r="S103" s="6"/>
    </row>
    <row r="104" spans="1:19" x14ac:dyDescent="0.25">
      <c r="A104" s="6"/>
      <c r="R104" s="6"/>
      <c r="S104" s="6"/>
    </row>
    <row r="105" spans="1:19" x14ac:dyDescent="0.25">
      <c r="A105" s="6"/>
      <c r="R105" s="6"/>
      <c r="S105" s="6"/>
    </row>
    <row r="106" spans="1:19" x14ac:dyDescent="0.25">
      <c r="A106" s="6"/>
      <c r="R106" s="6"/>
      <c r="S106" s="6"/>
    </row>
    <row r="107" spans="1:19" x14ac:dyDescent="0.25">
      <c r="R107" s="6"/>
      <c r="S107" s="6"/>
    </row>
  </sheetData>
  <mergeCells count="17">
    <mergeCell ref="O1:Q1"/>
    <mergeCell ref="O2:Q2"/>
    <mergeCell ref="O3:Q3"/>
    <mergeCell ref="O4:Q4"/>
    <mergeCell ref="O31:P31"/>
    <mergeCell ref="O25:P25"/>
    <mergeCell ref="O30:P30"/>
    <mergeCell ref="O24:P24"/>
    <mergeCell ref="O28:P28"/>
    <mergeCell ref="O29:P29"/>
    <mergeCell ref="K2:M2"/>
    <mergeCell ref="O20:P20"/>
    <mergeCell ref="O23:P23"/>
    <mergeCell ref="O26:P26"/>
    <mergeCell ref="O27:P27"/>
    <mergeCell ref="O21:P21"/>
    <mergeCell ref="O22:P22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705B-5E43-4904-AAD8-583CCC417E8F}">
  <sheetPr>
    <tabColor rgb="FFFF0000"/>
  </sheetPr>
  <dimension ref="A1:D17"/>
  <sheetViews>
    <sheetView workbookViewId="0">
      <selection activeCell="B24" sqref="B24"/>
    </sheetView>
  </sheetViews>
  <sheetFormatPr defaultRowHeight="15" x14ac:dyDescent="0.25"/>
  <cols>
    <col min="1" max="1" width="10.7109375" style="65" bestFit="1" customWidth="1"/>
    <col min="2" max="2" width="9.140625" style="66"/>
    <col min="3" max="3" width="16.140625" style="66" bestFit="1" customWidth="1"/>
    <col min="4" max="4" width="30.28515625" style="66" bestFit="1" customWidth="1"/>
  </cols>
  <sheetData>
    <row r="1" spans="1:4" x14ac:dyDescent="0.25">
      <c r="A1" s="65" t="s">
        <v>0</v>
      </c>
      <c r="B1" s="66" t="s">
        <v>38</v>
      </c>
      <c r="C1" s="66" t="s">
        <v>39</v>
      </c>
      <c r="D1" s="66" t="s">
        <v>41</v>
      </c>
    </row>
    <row r="2" spans="1:4" x14ac:dyDescent="0.25">
      <c r="A2" s="65">
        <f>'TEZ Fact Sheet Backup'!A2</f>
        <v>43830</v>
      </c>
      <c r="B2" s="66">
        <f>'TEZ Fact Sheet Backup'!B2</f>
        <v>10000</v>
      </c>
      <c r="C2" s="66">
        <f>'TEZ Fact Sheet Backup'!D2</f>
        <v>10000</v>
      </c>
      <c r="D2" s="66">
        <f>'TEZ Fact Sheet Backup'!F2</f>
        <v>10000</v>
      </c>
    </row>
    <row r="3" spans="1:4" x14ac:dyDescent="0.25">
      <c r="A3" s="65">
        <f>'TEZ Fact Sheet Backup'!A3</f>
        <v>43861</v>
      </c>
      <c r="B3" s="66">
        <f>'TEZ Fact Sheet Backup'!B3</f>
        <v>10340</v>
      </c>
      <c r="C3" s="66">
        <f>'TEZ Fact Sheet Backup'!D3</f>
        <v>9996.078473259613</v>
      </c>
      <c r="D3" s="66">
        <f>'TEZ Fact Sheet Backup'!F3</f>
        <v>9979.550397270501</v>
      </c>
    </row>
    <row r="4" spans="1:4" x14ac:dyDescent="0.25">
      <c r="A4" s="65">
        <f>'TEZ Fact Sheet Backup'!A4</f>
        <v>43890</v>
      </c>
      <c r="B4" s="66">
        <f>'TEZ Fact Sheet Backup'!B4</f>
        <v>10210</v>
      </c>
      <c r="C4" s="66">
        <f>'TEZ Fact Sheet Backup'!D4</f>
        <v>9173.2139887114972</v>
      </c>
      <c r="D4" s="66">
        <f>'TEZ Fact Sheet Backup'!F4</f>
        <v>9667.8111711815691</v>
      </c>
    </row>
    <row r="5" spans="1:4" x14ac:dyDescent="0.25">
      <c r="A5" s="65">
        <f>'TEZ Fact Sheet Backup'!A5</f>
        <v>43921</v>
      </c>
      <c r="B5" s="66">
        <f>'TEZ Fact Sheet Backup'!B5</f>
        <v>9250</v>
      </c>
      <c r="C5" s="66">
        <f>'TEZ Fact Sheet Backup'!D5</f>
        <v>8040.1979379178074</v>
      </c>
      <c r="D5" s="66">
        <f>'TEZ Fact Sheet Backup'!F5</f>
        <v>8630.8864740484805</v>
      </c>
    </row>
    <row r="6" spans="1:4" x14ac:dyDescent="0.25">
      <c r="A6" s="65">
        <f>'TEZ Fact Sheet Backup'!A6</f>
        <v>43951</v>
      </c>
      <c r="B6" s="66">
        <f>'TEZ Fact Sheet Backup'!B6</f>
        <v>9400</v>
      </c>
      <c r="C6" s="66">
        <f>'TEZ Fact Sheet Backup'!D6</f>
        <v>9070.9033397064522</v>
      </c>
      <c r="D6" s="66">
        <f>'TEZ Fact Sheet Backup'!F6</f>
        <v>8835.9595624434223</v>
      </c>
    </row>
    <row r="7" spans="1:4" x14ac:dyDescent="0.25">
      <c r="A7" s="65">
        <f>'TEZ Fact Sheet Backup'!A7</f>
        <v>43982</v>
      </c>
      <c r="B7" s="66">
        <f>'TEZ Fact Sheet Backup'!B7</f>
        <v>9530</v>
      </c>
      <c r="C7" s="66">
        <f>'TEZ Fact Sheet Backup'!D7</f>
        <v>9502.927412082272</v>
      </c>
      <c r="D7" s="66">
        <f>'TEZ Fact Sheet Backup'!F7</f>
        <v>9323.1794623954556</v>
      </c>
    </row>
    <row r="8" spans="1:4" x14ac:dyDescent="0.25">
      <c r="A8" s="65">
        <f>'TEZ Fact Sheet Backup'!A8</f>
        <v>44012</v>
      </c>
      <c r="B8" s="66">
        <f>'TEZ Fact Sheet Backup'!B8</f>
        <v>9700</v>
      </c>
      <c r="C8" s="66">
        <f>'TEZ Fact Sheet Backup'!D8</f>
        <v>9691.9236385664626</v>
      </c>
      <c r="D8" s="66">
        <f>'TEZ Fact Sheet Backup'!F8</f>
        <v>9648.5156906519733</v>
      </c>
    </row>
    <row r="9" spans="1:4" x14ac:dyDescent="0.25">
      <c r="A9" s="65">
        <f>'TEZ Fact Sheet Backup'!A9</f>
        <v>44043</v>
      </c>
      <c r="B9" s="66">
        <f>'TEZ Fact Sheet Backup'!B9</f>
        <v>10380</v>
      </c>
      <c r="C9" s="66">
        <f>'TEZ Fact Sheet Backup'!D9</f>
        <v>10238.404411641292</v>
      </c>
      <c r="D9" s="66">
        <f>'TEZ Fact Sheet Backup'!F9</f>
        <v>9996.5376334002976</v>
      </c>
    </row>
    <row r="10" spans="1:4" x14ac:dyDescent="0.25">
      <c r="A10" s="65">
        <f>'TEZ Fact Sheet Backup'!A10</f>
        <v>44074</v>
      </c>
      <c r="B10" s="66">
        <f>'TEZ Fact Sheet Backup'!B10</f>
        <v>10381</v>
      </c>
      <c r="C10" s="66">
        <f>'TEZ Fact Sheet Backup'!D10</f>
        <v>10974.339176967669</v>
      </c>
      <c r="D10" s="66">
        <f>'TEZ Fact Sheet Backup'!F10</f>
        <v>10244.764072175918</v>
      </c>
    </row>
    <row r="11" spans="1:4" x14ac:dyDescent="0.25">
      <c r="A11" s="65">
        <f>'TEZ Fact Sheet Backup'!A11</f>
        <v>44104</v>
      </c>
      <c r="B11" s="66">
        <f>'TEZ Fact Sheet Backup'!B11</f>
        <v>10260</v>
      </c>
      <c r="C11" s="66">
        <f>'TEZ Fact Sheet Backup'!D11</f>
        <v>10557.345080620182</v>
      </c>
      <c r="D11" s="66">
        <f>'TEZ Fact Sheet Backup'!F11</f>
        <v>10121.868091045817</v>
      </c>
    </row>
    <row r="12" spans="1:4" x14ac:dyDescent="0.25">
      <c r="A12" s="65">
        <f>'TEZ Fact Sheet Backup'!A12</f>
        <v>44135</v>
      </c>
      <c r="B12" s="66">
        <f>'TEZ Fact Sheet Backup'!B12</f>
        <v>9660</v>
      </c>
      <c r="C12" s="66">
        <f>'TEZ Fact Sheet Backup'!D12</f>
        <v>10276.597335498058</v>
      </c>
      <c r="D12" s="66">
        <f>'TEZ Fact Sheet Backup'!F12</f>
        <v>9907.1833287048248</v>
      </c>
    </row>
    <row r="13" spans="1:4" x14ac:dyDescent="0.25">
      <c r="A13" s="65">
        <f>'TEZ Fact Sheet Backup'!A13</f>
        <v>44165</v>
      </c>
      <c r="B13" s="66">
        <f>'TEZ Fact Sheet Backup'!B13</f>
        <v>9780</v>
      </c>
      <c r="C13" s="66">
        <f>'TEZ Fact Sheet Backup'!D13</f>
        <v>11401.510932209469</v>
      </c>
      <c r="D13" s="66">
        <f>'TEZ Fact Sheet Backup'!F13</f>
        <v>10718.693533669715</v>
      </c>
    </row>
    <row r="14" spans="1:4" x14ac:dyDescent="0.25">
      <c r="A14" s="65">
        <f>'TEZ Fact Sheet Backup'!A14</f>
        <v>44196</v>
      </c>
      <c r="B14" s="66">
        <f>'TEZ Fact Sheet Backup'!B14</f>
        <v>9845</v>
      </c>
      <c r="C14" s="66">
        <f>'TEZ Fact Sheet Backup'!D14</f>
        <v>11839.882689892687</v>
      </c>
      <c r="D14" s="66">
        <f>'TEZ Fact Sheet Backup'!F14</f>
        <v>11147.918793076711</v>
      </c>
    </row>
    <row r="15" spans="1:4" x14ac:dyDescent="0.25">
      <c r="A15" s="65">
        <f>'TEZ Fact Sheet Backup'!A15</f>
        <v>44227</v>
      </c>
      <c r="B15" s="66">
        <f>'TEZ Fact Sheet Backup'!B15</f>
        <v>9578</v>
      </c>
      <c r="C15" s="66">
        <f>'TEZ Fact Sheet Backup'!D15</f>
        <v>11720.344789175979</v>
      </c>
      <c r="D15" s="66">
        <f>'TEZ Fact Sheet Backup'!F15</f>
        <v>11181.911298495677</v>
      </c>
    </row>
    <row r="16" spans="1:4" x14ac:dyDescent="0.25">
      <c r="A16" s="65">
        <f>'TEZ Fact Sheet Backup'!A16</f>
        <v>44255</v>
      </c>
      <c r="B16" s="66">
        <f>'TEZ Fact Sheet Backup'!B16</f>
        <v>9407</v>
      </c>
      <c r="C16" s="66">
        <f>'TEZ Fact Sheet Backup'!D16</f>
        <v>12043.527420932411</v>
      </c>
      <c r="D16" s="66">
        <f>'TEZ Fact Sheet Backup'!F16</f>
        <v>11278.172303231186</v>
      </c>
    </row>
    <row r="17" spans="1:4" x14ac:dyDescent="0.25">
      <c r="A17" s="65">
        <f>'TEZ Fact Sheet Backup'!A17</f>
        <v>44286</v>
      </c>
      <c r="B17" s="66">
        <f>'TEZ Fact Sheet Backup'!B17</f>
        <v>9429</v>
      </c>
      <c r="C17" s="66">
        <f>'TEZ Fact Sheet Backup'!D17</f>
        <v>12570.980396943958</v>
      </c>
      <c r="D17" s="66">
        <f>'TEZ Fact Sheet Backup'!F17</f>
        <v>11279.993652327905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EFFD-DB9E-4693-9B40-D6BFA03124D4}">
  <sheetPr>
    <tabColor rgb="FFFF0000"/>
  </sheetPr>
  <dimension ref="A1:F7"/>
  <sheetViews>
    <sheetView workbookViewId="0">
      <selection activeCell="B24" sqref="B24"/>
    </sheetView>
  </sheetViews>
  <sheetFormatPr defaultRowHeight="15" x14ac:dyDescent="0.25"/>
  <cols>
    <col min="1" max="1" width="30.28515625" bestFit="1" customWidth="1"/>
    <col min="2" max="4" width="9.140625" style="66"/>
    <col min="5" max="5" width="14.7109375" style="66" bestFit="1" customWidth="1"/>
  </cols>
  <sheetData>
    <row r="1" spans="1:6" x14ac:dyDescent="0.25">
      <c r="A1" t="str">
        <f>'TEZ Fact Sheet Backup'!I10</f>
        <v>Share Class/Benchmark</v>
      </c>
      <c r="B1" s="66" t="str">
        <f>'TEZ Fact Sheet Backup'!J10</f>
        <v>QTD</v>
      </c>
      <c r="C1" s="66" t="str">
        <f>'TEZ Fact Sheet Backup'!K10</f>
        <v>YTD</v>
      </c>
      <c r="D1" s="66" t="str">
        <f>'TEZ Fact Sheet Backup'!L10</f>
        <v>1YR</v>
      </c>
      <c r="E1" s="66" t="str">
        <f>'TEZ Fact Sheet Backup'!M10</f>
        <v>Since Inception</v>
      </c>
      <c r="F1" t="s">
        <v>42</v>
      </c>
    </row>
    <row r="2" spans="1:6" x14ac:dyDescent="0.25">
      <c r="A2" t="str">
        <f>'TEZ Fact Sheet Backup'!I11</f>
        <v>Class I</v>
      </c>
      <c r="B2" s="66">
        <f>'TEZ Fact Sheet Backup'!J11</f>
        <v>-4.2254951752158458</v>
      </c>
      <c r="C2" s="66">
        <f>'TEZ Fact Sheet Backup'!K11</f>
        <v>-4.2254951752158458</v>
      </c>
      <c r="D2" s="66">
        <f>'TEZ Fact Sheet Backup'!L11</f>
        <v>1.9300000000000002</v>
      </c>
      <c r="E2" s="66">
        <f>'TEZ Fact Sheet Backup'!M11</f>
        <v>-4.5999999999999996</v>
      </c>
      <c r="F2">
        <v>1</v>
      </c>
    </row>
    <row r="3" spans="1:6" x14ac:dyDescent="0.25">
      <c r="A3" t="str">
        <f>'TEZ Fact Sheet Backup'!I12</f>
        <v>Class A</v>
      </c>
      <c r="B3" s="66">
        <f>'TEZ Fact Sheet Backup'!J12</f>
        <v>-4.2299999999999995</v>
      </c>
      <c r="C3" s="66">
        <f>'TEZ Fact Sheet Backup'!K12</f>
        <v>-4.2299999999999995</v>
      </c>
      <c r="D3" s="66">
        <f>'TEZ Fact Sheet Backup'!L12</f>
        <v>1.79</v>
      </c>
      <c r="E3" s="66">
        <f>'TEZ Fact Sheet Backup'!M12</f>
        <v>-4.79</v>
      </c>
      <c r="F3">
        <v>2</v>
      </c>
    </row>
    <row r="4" spans="1:6" x14ac:dyDescent="0.25">
      <c r="A4" t="str">
        <f>'TEZ Fact Sheet Backup'!I13</f>
        <v>Class C</v>
      </c>
      <c r="B4" s="66">
        <f>'TEZ Fact Sheet Backup'!J13</f>
        <v>-4.46</v>
      </c>
      <c r="C4" s="66">
        <f>'TEZ Fact Sheet Backup'!K13</f>
        <v>-4.46</v>
      </c>
      <c r="D4" s="66">
        <f>'TEZ Fact Sheet Backup'!L13</f>
        <v>0.97</v>
      </c>
      <c r="E4" s="66">
        <f>'TEZ Fact Sheet Backup'!M13</f>
        <v>-5.56</v>
      </c>
      <c r="F4">
        <v>3</v>
      </c>
    </row>
    <row r="5" spans="1:6" x14ac:dyDescent="0.25">
      <c r="A5" t="str">
        <f>'TEZ Fact Sheet Backup'!I14</f>
        <v>Class A w/ Sales Charge</v>
      </c>
      <c r="B5" s="66">
        <f>'TEZ Fact Sheet Backup'!J14</f>
        <v>-9.7000000000000011</v>
      </c>
      <c r="C5" s="66">
        <f>'TEZ Fact Sheet Backup'!K14</f>
        <v>-9.7000000000000011</v>
      </c>
      <c r="D5" s="66">
        <f>'TEZ Fact Sheet Backup'!L14</f>
        <v>-4.0199999999999996</v>
      </c>
      <c r="E5" s="66">
        <f>'TEZ Fact Sheet Backup'!M14</f>
        <v>-9.19</v>
      </c>
      <c r="F5">
        <v>4</v>
      </c>
    </row>
    <row r="6" spans="1:6" x14ac:dyDescent="0.25">
      <c r="A6" t="str">
        <f>'TEZ Fact Sheet Backup'!I15</f>
        <v>S&amp;P 500 TR Index</v>
      </c>
      <c r="B6" s="66">
        <f>'TEZ Fact Sheet Backup'!J15</f>
        <v>6.1748728952811716</v>
      </c>
      <c r="C6" s="66">
        <f>'TEZ Fact Sheet Backup'!K15</f>
        <v>6.1748728952811716</v>
      </c>
      <c r="D6" s="66">
        <f>'TEZ Fact Sheet Backup'!L15</f>
        <v>56.351628330676398</v>
      </c>
      <c r="E6" s="66">
        <f>'TEZ Fact Sheet Backup'!M15</f>
        <v>20.100000000000001</v>
      </c>
      <c r="F6">
        <v>5</v>
      </c>
    </row>
    <row r="7" spans="1:6" x14ac:dyDescent="0.25">
      <c r="A7" t="s">
        <v>41</v>
      </c>
      <c r="B7" s="66">
        <f>'TEZ Fact Sheet Backup'!J16</f>
        <v>1.184749025380569</v>
      </c>
      <c r="C7" s="66">
        <f>'TEZ Fact Sheet Backup'!K16</f>
        <v>1.184749025380569</v>
      </c>
      <c r="D7" s="66">
        <f>'TEZ Fact Sheet Backup'!L16</f>
        <v>30.693338236400301</v>
      </c>
      <c r="E7" s="66">
        <f>'TEZ Fact Sheet Backup'!M16</f>
        <v>12.799936523279044</v>
      </c>
      <c r="F7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3D5F-2A71-4FFB-ADFD-6156A1509F00}">
  <sheetPr>
    <tabColor rgb="FFFF0000"/>
  </sheetPr>
  <dimension ref="A1:E7"/>
  <sheetViews>
    <sheetView workbookViewId="0">
      <selection activeCell="B24" sqref="B24"/>
    </sheetView>
  </sheetViews>
  <sheetFormatPr defaultRowHeight="15" x14ac:dyDescent="0.25"/>
  <cols>
    <col min="1" max="1" width="17.85546875" bestFit="1" customWidth="1"/>
    <col min="2" max="2" width="9.140625" style="68"/>
    <col min="3" max="3" width="10.5703125" style="68" bestFit="1" customWidth="1"/>
  </cols>
  <sheetData>
    <row r="1" spans="1:5" x14ac:dyDescent="0.25">
      <c r="A1" t="s">
        <v>43</v>
      </c>
      <c r="B1" s="68" t="s">
        <v>38</v>
      </c>
      <c r="C1" s="68" t="s">
        <v>44</v>
      </c>
      <c r="D1" t="s">
        <v>46</v>
      </c>
      <c r="E1" t="s">
        <v>42</v>
      </c>
    </row>
    <row r="2" spans="1:5" x14ac:dyDescent="0.25">
      <c r="A2" t="str">
        <f>'TEZ Fact Sheet Backup'!I31</f>
        <v>Cumulative Return</v>
      </c>
      <c r="B2" s="68">
        <f>'TEZ Fact Sheet Backup'!J31</f>
        <v>-4.5999999999999999E-2</v>
      </c>
      <c r="C2" s="68">
        <f>'TEZ Fact Sheet Backup'!K31</f>
        <v>0.20100000000000001</v>
      </c>
      <c r="D2" s="68">
        <f>'TEZ Fact Sheet Backup'!L31</f>
        <v>0.12799936523279043</v>
      </c>
      <c r="E2">
        <v>1</v>
      </c>
    </row>
    <row r="3" spans="1:5" x14ac:dyDescent="0.25">
      <c r="A3" t="str">
        <f>'TEZ Fact Sheet Backup'!I32</f>
        <v>Annualized Return</v>
      </c>
      <c r="B3" s="68">
        <f>'TEZ Fact Sheet Backup'!J32</f>
        <v>-4.5946984436491922E-2</v>
      </c>
      <c r="C3" s="68">
        <f>'TEZ Fact Sheet Backup'!K32</f>
        <v>0.20086813040514362</v>
      </c>
      <c r="D3" s="68">
        <f>'TEZ Fact Sheet Backup'!L32</f>
        <v>0.12799936523279043</v>
      </c>
      <c r="E3">
        <v>2</v>
      </c>
    </row>
    <row r="4" spans="1:5" x14ac:dyDescent="0.25">
      <c r="A4" t="str">
        <f>'TEZ Fact Sheet Backup'!I33</f>
        <v>Standard Deviation</v>
      </c>
      <c r="B4" s="68">
        <f>'TEZ Fact Sheet Backup'!J33</f>
        <v>0.16118685184622444</v>
      </c>
      <c r="C4" s="68">
        <f>'TEZ Fact Sheet Backup'!K33</f>
        <v>0.31411329988830899</v>
      </c>
      <c r="D4" s="68">
        <f>'TEZ Fact Sheet Backup'!L33</f>
        <v>0.20309941693150724</v>
      </c>
      <c r="E4">
        <v>3</v>
      </c>
    </row>
    <row r="5" spans="1:5" x14ac:dyDescent="0.25">
      <c r="A5" t="str">
        <f>'TEZ Fact Sheet Backup'!I34</f>
        <v>Sharpe Ratio</v>
      </c>
      <c r="B5" s="79">
        <f>'TEZ Fact Sheet Backup'!J34</f>
        <v>-0.28538307853971207</v>
      </c>
      <c r="C5" s="79">
        <f>'TEZ Fact Sheet Backup'!K34</f>
        <v>0.63989649617342115</v>
      </c>
      <c r="D5" s="79">
        <f>'TEZ Fact Sheet Backup'!L34</f>
        <v>0.63023009699706145</v>
      </c>
      <c r="E5">
        <v>4</v>
      </c>
    </row>
    <row r="6" spans="1:5" x14ac:dyDescent="0.25">
      <c r="A6" t="str">
        <f>'TEZ Fact Sheet Backup'!I35</f>
        <v>Beta</v>
      </c>
      <c r="B6" s="68" t="str">
        <f>'TEZ Fact Sheet Backup'!J35</f>
        <v>n/a</v>
      </c>
      <c r="C6" s="68" t="str">
        <f>'TEZ Fact Sheet Backup'!K35</f>
        <v>-</v>
      </c>
      <c r="D6" s="68" t="str">
        <f>'TEZ Fact Sheet Backup'!L35</f>
        <v>-</v>
      </c>
      <c r="E6">
        <v>5</v>
      </c>
    </row>
    <row r="7" spans="1:5" x14ac:dyDescent="0.25">
      <c r="A7" t="str">
        <f>'TEZ Fact Sheet Backup'!I36</f>
        <v>R-Squared</v>
      </c>
      <c r="B7" s="68" t="str">
        <f>'TEZ Fact Sheet Backup'!J36</f>
        <v>n/a</v>
      </c>
      <c r="C7" s="68" t="str">
        <f>'TEZ Fact Sheet Backup'!K36</f>
        <v>-</v>
      </c>
      <c r="D7" s="68" t="str">
        <f>'TEZ Fact Sheet Backup'!L36</f>
        <v>-</v>
      </c>
      <c r="E7">
        <v>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TEZ Fact Sheet Backup</vt:lpstr>
      <vt:lpstr>TEZ_EXPORT_10kChart</vt:lpstr>
      <vt:lpstr>TEZ_EXPORT_PerformanceTable</vt:lpstr>
      <vt:lpstr>TEZ_EXPORT_PerfRisk&amp;Statistics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Jakob Bradshaw</cp:lastModifiedBy>
  <dcterms:created xsi:type="dcterms:W3CDTF">2016-07-08T19:14:18Z</dcterms:created>
  <dcterms:modified xsi:type="dcterms:W3CDTF">2021-04-26T13:25:35Z</dcterms:modified>
</cp:coreProperties>
</file>