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X:\Marketing Team Files\Marketing Materials\AutoCharts&amp;Tables\Backup Files\Rational\HRS\"/>
    </mc:Choice>
  </mc:AlternateContent>
  <xr:revisionPtr revIDLastSave="0" documentId="13_ncr:1_{D4E79D53-B498-469B-A0B2-F76EB8C767FA}" xr6:coauthVersionLast="46" xr6:coauthVersionMax="46" xr10:uidLastSave="{00000000-0000-0000-0000-000000000000}"/>
  <bookViews>
    <workbookView xWindow="-28920" yWindow="-120" windowWidth="29040" windowHeight="15840" tabRatio="793" xr2:uid="{00000000-000D-0000-FFFF-FFFF00000000}"/>
  </bookViews>
  <sheets>
    <sheet name="DATA - Overall" sheetId="7" r:id="rId1"/>
    <sheet name="DATA - Since Change" sheetId="1" r:id="rId2"/>
    <sheet name="Tactical - FACT SHEET" sheetId="4" r:id="rId3"/>
    <sheet name="HRS_EXPORT_10kChart" sheetId="8" r:id="rId4"/>
    <sheet name="HRS_EXPORT_PerformanceTable" sheetId="9" r:id="rId5"/>
    <sheet name="HRS_EXPORT_PerformanceBar" sheetId="11" r:id="rId6"/>
    <sheet name="HRS_EXPORT_Perf&amp;RiskStats" sheetId="10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1" l="1"/>
  <c r="E6" i="9"/>
  <c r="A40" i="8"/>
  <c r="B40" i="8"/>
  <c r="C40" i="8"/>
  <c r="A41" i="8"/>
  <c r="B41" i="8"/>
  <c r="C41" i="8"/>
  <c r="A42" i="8"/>
  <c r="B42" i="8"/>
  <c r="C42" i="8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G18" i="4"/>
  <c r="E18" i="4"/>
  <c r="D18" i="4"/>
  <c r="F6" i="4" s="1"/>
  <c r="G17" i="4"/>
  <c r="G16" i="4"/>
  <c r="J15" i="4"/>
  <c r="I15" i="4"/>
  <c r="H15" i="4"/>
  <c r="G15" i="4"/>
  <c r="J14" i="4"/>
  <c r="E11" i="4" s="1"/>
  <c r="I14" i="4"/>
  <c r="H14" i="4"/>
  <c r="E10" i="4" s="1"/>
  <c r="G14" i="4"/>
  <c r="F14" i="4"/>
  <c r="D11" i="4"/>
  <c r="D10" i="4"/>
  <c r="F9" i="4"/>
  <c r="E9" i="4"/>
  <c r="F8" i="4"/>
  <c r="E8" i="4"/>
  <c r="D8" i="4"/>
  <c r="F7" i="4"/>
  <c r="E7" i="4"/>
  <c r="D7" i="4"/>
  <c r="E6" i="4"/>
  <c r="D6" i="4"/>
  <c r="F5" i="4"/>
  <c r="E5" i="4"/>
  <c r="F4" i="4"/>
  <c r="E20" i="4" s="1"/>
  <c r="E4" i="4"/>
  <c r="D20" i="4" s="1"/>
  <c r="D4" i="4"/>
  <c r="C51" i="1"/>
  <c r="C55" i="1" s="1"/>
  <c r="B51" i="1"/>
  <c r="C50" i="1"/>
  <c r="C54" i="1" s="1"/>
  <c r="B50" i="1"/>
  <c r="C49" i="1"/>
  <c r="B49" i="1"/>
  <c r="B47" i="1"/>
  <c r="B45" i="1"/>
  <c r="B44" i="1"/>
  <c r="B43" i="1"/>
  <c r="B42" i="1"/>
  <c r="B41" i="1"/>
  <c r="B40" i="1"/>
  <c r="B39" i="1"/>
  <c r="B38" i="1"/>
  <c r="D37" i="1"/>
  <c r="C37" i="1"/>
  <c r="H23" i="1"/>
  <c r="D23" i="1"/>
  <c r="D22" i="1"/>
  <c r="D20" i="1"/>
  <c r="H13" i="1"/>
  <c r="F13" i="1"/>
  <c r="E13" i="1"/>
  <c r="D13" i="1"/>
  <c r="L5" i="1"/>
  <c r="Y5" i="1" s="1"/>
  <c r="K5" i="1"/>
  <c r="X5" i="1" s="1"/>
  <c r="Y4" i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M4" i="1"/>
  <c r="Z4" i="1" s="1"/>
  <c r="L4" i="1"/>
  <c r="K4" i="1"/>
  <c r="X4" i="1" s="1"/>
  <c r="J4" i="1"/>
  <c r="O3" i="1"/>
  <c r="O4" i="1" s="1"/>
  <c r="N3" i="1"/>
  <c r="R2" i="1"/>
  <c r="K2" i="1" s="1"/>
  <c r="X2" i="1" s="1"/>
  <c r="AU170" i="7"/>
  <c r="AT170" i="7"/>
  <c r="AP170" i="7"/>
  <c r="AN170" i="7"/>
  <c r="AL170" i="7"/>
  <c r="AJ170" i="7"/>
  <c r="AF170" i="7"/>
  <c r="X170" i="7"/>
  <c r="AZ170" i="7" s="1"/>
  <c r="AY170" i="7" s="1"/>
  <c r="W170" i="7"/>
  <c r="V170" i="7"/>
  <c r="S170" i="7"/>
  <c r="R170" i="7"/>
  <c r="K170" i="7"/>
  <c r="J170" i="7"/>
  <c r="AD170" i="7" s="1"/>
  <c r="AH170" i="7" s="1"/>
  <c r="AU169" i="7"/>
  <c r="AT169" i="7"/>
  <c r="S169" i="7"/>
  <c r="R169" i="7"/>
  <c r="K169" i="7"/>
  <c r="J169" i="7"/>
  <c r="AP169" i="7" s="1"/>
  <c r="AU168" i="7"/>
  <c r="AT168" i="7"/>
  <c r="AP168" i="7"/>
  <c r="AD168" i="7"/>
  <c r="S168" i="7"/>
  <c r="R168" i="7"/>
  <c r="K168" i="7"/>
  <c r="AE168" i="7" s="1"/>
  <c r="J168" i="7"/>
  <c r="AU167" i="7"/>
  <c r="AT167" i="7"/>
  <c r="AQ167" i="7"/>
  <c r="AP167" i="7"/>
  <c r="AE167" i="7"/>
  <c r="AD167" i="7"/>
  <c r="S167" i="7"/>
  <c r="R167" i="7"/>
  <c r="K167" i="7"/>
  <c r="J167" i="7"/>
  <c r="AU166" i="7"/>
  <c r="AT166" i="7"/>
  <c r="AQ166" i="7"/>
  <c r="AN166" i="7"/>
  <c r="AM166" i="7"/>
  <c r="AJ166" i="7"/>
  <c r="AI166" i="7"/>
  <c r="AE166" i="7"/>
  <c r="S166" i="7"/>
  <c r="R166" i="7"/>
  <c r="K166" i="7"/>
  <c r="J166" i="7"/>
  <c r="AU165" i="7"/>
  <c r="AT165" i="7"/>
  <c r="AN165" i="7"/>
  <c r="AJ165" i="7"/>
  <c r="S165" i="7"/>
  <c r="R165" i="7"/>
  <c r="K165" i="7"/>
  <c r="J165" i="7"/>
  <c r="AU164" i="7"/>
  <c r="AT164" i="7"/>
  <c r="AP164" i="7"/>
  <c r="AN164" i="7"/>
  <c r="AM164" i="7"/>
  <c r="AF164" i="7"/>
  <c r="AJ164" i="7" s="1"/>
  <c r="X164" i="7"/>
  <c r="W164" i="7"/>
  <c r="V164" i="7"/>
  <c r="S164" i="7"/>
  <c r="R164" i="7"/>
  <c r="K164" i="7"/>
  <c r="AQ164" i="7" s="1"/>
  <c r="J164" i="7"/>
  <c r="AL164" i="7" s="1"/>
  <c r="AU163" i="7"/>
  <c r="AT163" i="7"/>
  <c r="AP163" i="7"/>
  <c r="AN163" i="7"/>
  <c r="AM163" i="7"/>
  <c r="AJ163" i="7"/>
  <c r="AD163" i="7"/>
  <c r="AH163" i="7" s="1"/>
  <c r="S163" i="7"/>
  <c r="R163" i="7"/>
  <c r="K163" i="7"/>
  <c r="AQ163" i="7" s="1"/>
  <c r="J163" i="7"/>
  <c r="AL163" i="7" s="1"/>
  <c r="AU162" i="7"/>
  <c r="AT162" i="7"/>
  <c r="AP162" i="7"/>
  <c r="AN162" i="7"/>
  <c r="AJ162" i="7"/>
  <c r="AD162" i="7"/>
  <c r="AH162" i="7" s="1"/>
  <c r="S162" i="7"/>
  <c r="R162" i="7"/>
  <c r="K162" i="7"/>
  <c r="AM162" i="7" s="1"/>
  <c r="J162" i="7"/>
  <c r="AL162" i="7" s="1"/>
  <c r="AU161" i="7"/>
  <c r="AT161" i="7"/>
  <c r="AQ161" i="7"/>
  <c r="AN161" i="7"/>
  <c r="AL161" i="7"/>
  <c r="AJ161" i="7"/>
  <c r="AE161" i="7"/>
  <c r="AI161" i="7" s="1"/>
  <c r="X161" i="7"/>
  <c r="W161" i="7"/>
  <c r="V161" i="7"/>
  <c r="S161" i="7"/>
  <c r="R161" i="7"/>
  <c r="K161" i="7"/>
  <c r="AM161" i="7" s="1"/>
  <c r="J161" i="7"/>
  <c r="AP161" i="7" s="1"/>
  <c r="BH160" i="7"/>
  <c r="BG160" i="7"/>
  <c r="BF160" i="7"/>
  <c r="AZ160" i="7"/>
  <c r="AU160" i="7"/>
  <c r="AT160" i="7"/>
  <c r="AN160" i="7"/>
  <c r="AJ160" i="7"/>
  <c r="AF160" i="7"/>
  <c r="AD160" i="7"/>
  <c r="AH160" i="7" s="1"/>
  <c r="S160" i="7"/>
  <c r="R160" i="7"/>
  <c r="K160" i="7"/>
  <c r="J160" i="7"/>
  <c r="AL160" i="7" s="1"/>
  <c r="BH159" i="7"/>
  <c r="BG159" i="7"/>
  <c r="BF159" i="7"/>
  <c r="AZ159" i="7"/>
  <c r="AU159" i="7"/>
  <c r="AT159" i="7"/>
  <c r="AN159" i="7"/>
  <c r="AJ159" i="7"/>
  <c r="AF159" i="7"/>
  <c r="AD159" i="7"/>
  <c r="AH159" i="7" s="1"/>
  <c r="S159" i="7"/>
  <c r="R159" i="7"/>
  <c r="K159" i="7"/>
  <c r="J159" i="7"/>
  <c r="AL159" i="7" s="1"/>
  <c r="BH158" i="7"/>
  <c r="BG158" i="7"/>
  <c r="BF158" i="7"/>
  <c r="AZ158" i="7"/>
  <c r="AU158" i="7"/>
  <c r="AT158" i="7"/>
  <c r="AQ158" i="7"/>
  <c r="AN158" i="7"/>
  <c r="AM158" i="7"/>
  <c r="AJ158" i="7"/>
  <c r="AF158" i="7"/>
  <c r="X158" i="7"/>
  <c r="W158" i="7"/>
  <c r="V158" i="7"/>
  <c r="S158" i="7"/>
  <c r="R158" i="7"/>
  <c r="K158" i="7"/>
  <c r="AE158" i="7" s="1"/>
  <c r="AI158" i="7" s="1"/>
  <c r="J158" i="7"/>
  <c r="BH157" i="7"/>
  <c r="BF157" i="7" s="1"/>
  <c r="BG157" i="7"/>
  <c r="AZ157" i="7"/>
  <c r="AX157" i="7" s="1"/>
  <c r="AY157" i="7"/>
  <c r="AU157" i="7"/>
  <c r="AT157" i="7"/>
  <c r="AN157" i="7"/>
  <c r="AM157" i="7"/>
  <c r="AJ157" i="7"/>
  <c r="AF157" i="7"/>
  <c r="AD157" i="7"/>
  <c r="AH157" i="7" s="1"/>
  <c r="S157" i="7"/>
  <c r="R157" i="7"/>
  <c r="K157" i="7"/>
  <c r="AQ157" i="7" s="1"/>
  <c r="J157" i="7"/>
  <c r="BH156" i="7"/>
  <c r="BF156" i="7" s="1"/>
  <c r="BG156" i="7"/>
  <c r="AZ156" i="7"/>
  <c r="AX156" i="7" s="1"/>
  <c r="AY156" i="7"/>
  <c r="AU156" i="7"/>
  <c r="AT156" i="7"/>
  <c r="AN156" i="7"/>
  <c r="AM156" i="7"/>
  <c r="AJ156" i="7"/>
  <c r="AF156" i="7"/>
  <c r="S156" i="7"/>
  <c r="R156" i="7"/>
  <c r="K156" i="7"/>
  <c r="AQ156" i="7" s="1"/>
  <c r="J156" i="7"/>
  <c r="AD156" i="7" s="1"/>
  <c r="AH156" i="7" s="1"/>
  <c r="BH155" i="7"/>
  <c r="BF155" i="7" s="1"/>
  <c r="BG155" i="7"/>
  <c r="AZ155" i="7"/>
  <c r="AU155" i="7"/>
  <c r="AT155" i="7"/>
  <c r="AN155" i="7"/>
  <c r="AM155" i="7"/>
  <c r="AJ155" i="7"/>
  <c r="AH155" i="7"/>
  <c r="AF155" i="7"/>
  <c r="AD155" i="7"/>
  <c r="AB155" i="7"/>
  <c r="AA155" i="7"/>
  <c r="Z155" i="7"/>
  <c r="X155" i="7"/>
  <c r="W155" i="7"/>
  <c r="V155" i="7"/>
  <c r="S155" i="7"/>
  <c r="R155" i="7"/>
  <c r="K155" i="7"/>
  <c r="AQ155" i="7" s="1"/>
  <c r="J155" i="7"/>
  <c r="BH154" i="7"/>
  <c r="BF154" i="7" s="1"/>
  <c r="BG154" i="7"/>
  <c r="AZ154" i="7"/>
  <c r="AY154" i="7" s="1"/>
  <c r="AX154" i="7"/>
  <c r="AU154" i="7"/>
  <c r="AT154" i="7"/>
  <c r="AN154" i="7"/>
  <c r="AJ154" i="7"/>
  <c r="AF154" i="7"/>
  <c r="S154" i="7"/>
  <c r="R154" i="7"/>
  <c r="K154" i="7"/>
  <c r="AE154" i="7" s="1"/>
  <c r="AI154" i="7" s="1"/>
  <c r="J154" i="7"/>
  <c r="AD154" i="7" s="1"/>
  <c r="AH154" i="7" s="1"/>
  <c r="BH153" i="7"/>
  <c r="BG153" i="7" s="1"/>
  <c r="AZ153" i="7"/>
  <c r="AY153" i="7" s="1"/>
  <c r="AX153" i="7"/>
  <c r="AU153" i="7"/>
  <c r="AT153" i="7"/>
  <c r="AN153" i="7"/>
  <c r="AL153" i="7"/>
  <c r="AJ153" i="7"/>
  <c r="AF153" i="7"/>
  <c r="S153" i="7"/>
  <c r="R153" i="7"/>
  <c r="K153" i="7"/>
  <c r="J153" i="7"/>
  <c r="AD153" i="7" s="1"/>
  <c r="AH153" i="7" s="1"/>
  <c r="BH152" i="7"/>
  <c r="BG152" i="7"/>
  <c r="BF152" i="7"/>
  <c r="AX152" i="7"/>
  <c r="AU152" i="7"/>
  <c r="AT152" i="7"/>
  <c r="AP152" i="7"/>
  <c r="AN152" i="7"/>
  <c r="AL152" i="7"/>
  <c r="AJ152" i="7"/>
  <c r="AH152" i="7"/>
  <c r="AF152" i="7"/>
  <c r="X152" i="7"/>
  <c r="AZ152" i="7" s="1"/>
  <c r="AY152" i="7" s="1"/>
  <c r="W152" i="7"/>
  <c r="V152" i="7"/>
  <c r="S152" i="7"/>
  <c r="R152" i="7"/>
  <c r="K152" i="7"/>
  <c r="AE152" i="7" s="1"/>
  <c r="AI152" i="7" s="1"/>
  <c r="J152" i="7"/>
  <c r="AD152" i="7" s="1"/>
  <c r="BH151" i="7"/>
  <c r="BG151" i="7"/>
  <c r="BF151" i="7"/>
  <c r="AZ151" i="7"/>
  <c r="AY151" i="7"/>
  <c r="AX151" i="7"/>
  <c r="AU151" i="7"/>
  <c r="AT151" i="7"/>
  <c r="AP151" i="7"/>
  <c r="AN151" i="7"/>
  <c r="AL151" i="7"/>
  <c r="AJ151" i="7"/>
  <c r="AF151" i="7"/>
  <c r="AE151" i="7"/>
  <c r="AI151" i="7" s="1"/>
  <c r="AD151" i="7"/>
  <c r="AH151" i="7" s="1"/>
  <c r="S151" i="7"/>
  <c r="R151" i="7"/>
  <c r="K151" i="7"/>
  <c r="AQ151" i="7" s="1"/>
  <c r="J151" i="7"/>
  <c r="BH150" i="7"/>
  <c r="BG150" i="7" s="1"/>
  <c r="AZ150" i="7"/>
  <c r="AY150" i="7"/>
  <c r="AX150" i="7"/>
  <c r="AU150" i="7"/>
  <c r="AT150" i="7"/>
  <c r="AP150" i="7"/>
  <c r="AN150" i="7"/>
  <c r="AL150" i="7"/>
  <c r="AJ150" i="7"/>
  <c r="AF150" i="7"/>
  <c r="AD150" i="7"/>
  <c r="AH150" i="7" s="1"/>
  <c r="S150" i="7"/>
  <c r="R150" i="7"/>
  <c r="K150" i="7"/>
  <c r="J150" i="7"/>
  <c r="AU149" i="7"/>
  <c r="AT149" i="7"/>
  <c r="AN149" i="7"/>
  <c r="AM149" i="7"/>
  <c r="AL149" i="7"/>
  <c r="AJ149" i="7"/>
  <c r="AF149" i="7"/>
  <c r="X149" i="7"/>
  <c r="W149" i="7"/>
  <c r="V149" i="7"/>
  <c r="S149" i="7"/>
  <c r="R149" i="7"/>
  <c r="K149" i="7"/>
  <c r="AQ149" i="7" s="1"/>
  <c r="J149" i="7"/>
  <c r="AP149" i="7" s="1"/>
  <c r="BH148" i="7"/>
  <c r="BG148" i="7" s="1"/>
  <c r="BF148" i="7"/>
  <c r="AZ148" i="7"/>
  <c r="AX148" i="7" s="1"/>
  <c r="AY148" i="7"/>
  <c r="AU148" i="7"/>
  <c r="AT148" i="7"/>
  <c r="AN148" i="7"/>
  <c r="AM148" i="7"/>
  <c r="AL148" i="7"/>
  <c r="AF148" i="7"/>
  <c r="AJ148" i="7" s="1"/>
  <c r="S148" i="7"/>
  <c r="R148" i="7"/>
  <c r="K148" i="7"/>
  <c r="AQ148" i="7" s="1"/>
  <c r="J148" i="7"/>
  <c r="AP148" i="7" s="1"/>
  <c r="BH147" i="7"/>
  <c r="AZ147" i="7"/>
  <c r="AY147" i="7" s="1"/>
  <c r="AU147" i="7"/>
  <c r="AT147" i="7"/>
  <c r="AQ147" i="7"/>
  <c r="AN147" i="7"/>
  <c r="AM147" i="7"/>
  <c r="AF147" i="7"/>
  <c r="AJ147" i="7" s="1"/>
  <c r="AE147" i="7"/>
  <c r="AI147" i="7" s="1"/>
  <c r="S147" i="7"/>
  <c r="R147" i="7"/>
  <c r="K147" i="7"/>
  <c r="J147" i="7"/>
  <c r="AZ146" i="7"/>
  <c r="AY146" i="7" s="1"/>
  <c r="AU146" i="7"/>
  <c r="AT146" i="7"/>
  <c r="AP146" i="7"/>
  <c r="AN146" i="7"/>
  <c r="AM146" i="7"/>
  <c r="AF146" i="7"/>
  <c r="AJ146" i="7" s="1"/>
  <c r="AD146" i="7"/>
  <c r="AH146" i="7" s="1"/>
  <c r="X146" i="7"/>
  <c r="BH146" i="7" s="1"/>
  <c r="W146" i="7"/>
  <c r="V146" i="7"/>
  <c r="S146" i="7"/>
  <c r="R146" i="7"/>
  <c r="K146" i="7"/>
  <c r="AQ146" i="7" s="1"/>
  <c r="J146" i="7"/>
  <c r="AL146" i="7" s="1"/>
  <c r="BH145" i="7"/>
  <c r="BG145" i="7" s="1"/>
  <c r="AZ145" i="7"/>
  <c r="AY145" i="7"/>
  <c r="AX145" i="7"/>
  <c r="AU145" i="7"/>
  <c r="AT145" i="7"/>
  <c r="AQ145" i="7"/>
  <c r="AP145" i="7"/>
  <c r="AN145" i="7"/>
  <c r="AL145" i="7"/>
  <c r="AF145" i="7"/>
  <c r="AJ145" i="7" s="1"/>
  <c r="AE145" i="7"/>
  <c r="AI145" i="7" s="1"/>
  <c r="S145" i="7"/>
  <c r="R145" i="7"/>
  <c r="K145" i="7"/>
  <c r="AM145" i="7" s="1"/>
  <c r="J145" i="7"/>
  <c r="AD145" i="7" s="1"/>
  <c r="AH145" i="7" s="1"/>
  <c r="BH144" i="7"/>
  <c r="BG144" i="7" s="1"/>
  <c r="AZ144" i="7"/>
  <c r="AY144" i="7"/>
  <c r="AX144" i="7"/>
  <c r="AU144" i="7"/>
  <c r="AT144" i="7"/>
  <c r="AQ144" i="7"/>
  <c r="AN144" i="7"/>
  <c r="AM144" i="7"/>
  <c r="AL144" i="7"/>
  <c r="AF144" i="7"/>
  <c r="AJ144" i="7" s="1"/>
  <c r="S144" i="7"/>
  <c r="R144" i="7"/>
  <c r="K144" i="7"/>
  <c r="AE144" i="7" s="1"/>
  <c r="AI144" i="7" s="1"/>
  <c r="J144" i="7"/>
  <c r="AD144" i="7" s="1"/>
  <c r="AH144" i="7" s="1"/>
  <c r="AU143" i="7"/>
  <c r="AT143" i="7"/>
  <c r="AP143" i="7"/>
  <c r="AN143" i="7"/>
  <c r="AJ143" i="7"/>
  <c r="AI143" i="7"/>
  <c r="AH143" i="7"/>
  <c r="AF143" i="7"/>
  <c r="AE143" i="7"/>
  <c r="AB143" i="7"/>
  <c r="AA143" i="7"/>
  <c r="Z143" i="7"/>
  <c r="X143" i="7"/>
  <c r="AZ143" i="7" s="1"/>
  <c r="W143" i="7"/>
  <c r="V143" i="7"/>
  <c r="S143" i="7"/>
  <c r="R143" i="7"/>
  <c r="K143" i="7"/>
  <c r="AQ143" i="7" s="1"/>
  <c r="J143" i="7"/>
  <c r="AD143" i="7" s="1"/>
  <c r="BH142" i="7"/>
  <c r="BG142" i="7"/>
  <c r="BF142" i="7"/>
  <c r="AZ142" i="7"/>
  <c r="AX142" i="7" s="1"/>
  <c r="AU142" i="7"/>
  <c r="AT142" i="7"/>
  <c r="AP142" i="7"/>
  <c r="AN142" i="7"/>
  <c r="AM142" i="7"/>
  <c r="AF142" i="7"/>
  <c r="AJ142" i="7" s="1"/>
  <c r="AD142" i="7"/>
  <c r="AH142" i="7" s="1"/>
  <c r="S142" i="7"/>
  <c r="R142" i="7"/>
  <c r="K142" i="7"/>
  <c r="AQ142" i="7" s="1"/>
  <c r="J142" i="7"/>
  <c r="AL142" i="7" s="1"/>
  <c r="BH141" i="7"/>
  <c r="BG141" i="7"/>
  <c r="BF141" i="7"/>
  <c r="AZ141" i="7"/>
  <c r="AU141" i="7"/>
  <c r="AT141" i="7"/>
  <c r="AP141" i="7"/>
  <c r="AN141" i="7"/>
  <c r="AM141" i="7"/>
  <c r="AF141" i="7"/>
  <c r="AJ141" i="7" s="1"/>
  <c r="AD141" i="7"/>
  <c r="AH141" i="7" s="1"/>
  <c r="S141" i="7"/>
  <c r="R141" i="7"/>
  <c r="K141" i="7"/>
  <c r="AQ141" i="7" s="1"/>
  <c r="J141" i="7"/>
  <c r="AL141" i="7" s="1"/>
  <c r="BG140" i="7"/>
  <c r="AU140" i="7"/>
  <c r="AT140" i="7"/>
  <c r="AN140" i="7"/>
  <c r="AF140" i="7"/>
  <c r="AJ140" i="7" s="1"/>
  <c r="X140" i="7"/>
  <c r="BH140" i="7" s="1"/>
  <c r="BF140" i="7" s="1"/>
  <c r="W140" i="7"/>
  <c r="V140" i="7"/>
  <c r="S140" i="7"/>
  <c r="R140" i="7"/>
  <c r="K140" i="7"/>
  <c r="AQ140" i="7" s="1"/>
  <c r="J140" i="7"/>
  <c r="AL140" i="7" s="1"/>
  <c r="BH139" i="7"/>
  <c r="BG139" i="7"/>
  <c r="BF139" i="7"/>
  <c r="AZ139" i="7"/>
  <c r="AY139" i="7" s="1"/>
  <c r="AU139" i="7"/>
  <c r="AT139" i="7"/>
  <c r="AQ139" i="7"/>
  <c r="AN139" i="7"/>
  <c r="AM139" i="7"/>
  <c r="AL139" i="7"/>
  <c r="AH139" i="7"/>
  <c r="AF139" i="7"/>
  <c r="AJ139" i="7" s="1"/>
  <c r="AD139" i="7"/>
  <c r="S139" i="7"/>
  <c r="R139" i="7"/>
  <c r="K139" i="7"/>
  <c r="AE139" i="7" s="1"/>
  <c r="AI139" i="7" s="1"/>
  <c r="J139" i="7"/>
  <c r="AP139" i="7" s="1"/>
  <c r="BH138" i="7"/>
  <c r="BG138" i="7" s="1"/>
  <c r="AZ138" i="7"/>
  <c r="AY138" i="7" s="1"/>
  <c r="AU138" i="7"/>
  <c r="AT138" i="7"/>
  <c r="AQ138" i="7"/>
  <c r="AP138" i="7"/>
  <c r="AN138" i="7"/>
  <c r="AL138" i="7"/>
  <c r="AF138" i="7"/>
  <c r="AJ138" i="7" s="1"/>
  <c r="AE138" i="7"/>
  <c r="AI138" i="7" s="1"/>
  <c r="AD138" i="7"/>
  <c r="AH138" i="7" s="1"/>
  <c r="S138" i="7"/>
  <c r="R138" i="7"/>
  <c r="K138" i="7"/>
  <c r="AM138" i="7" s="1"/>
  <c r="J138" i="7"/>
  <c r="BH137" i="7"/>
  <c r="AZ137" i="7"/>
  <c r="AY137" i="7" s="1"/>
  <c r="AX137" i="7"/>
  <c r="AU137" i="7"/>
  <c r="AT137" i="7"/>
  <c r="AQ137" i="7"/>
  <c r="AN137" i="7"/>
  <c r="AF137" i="7"/>
  <c r="AJ137" i="7" s="1"/>
  <c r="AE137" i="7"/>
  <c r="AI137" i="7" s="1"/>
  <c r="AD137" i="7"/>
  <c r="AH137" i="7" s="1"/>
  <c r="X137" i="7"/>
  <c r="W137" i="7"/>
  <c r="V137" i="7"/>
  <c r="S137" i="7"/>
  <c r="R137" i="7"/>
  <c r="K137" i="7"/>
  <c r="AM137" i="7" s="1"/>
  <c r="J137" i="7"/>
  <c r="AP137" i="7" s="1"/>
  <c r="BH136" i="7"/>
  <c r="BG136" i="7"/>
  <c r="BF136" i="7"/>
  <c r="AZ136" i="7"/>
  <c r="AU136" i="7"/>
  <c r="AT136" i="7"/>
  <c r="AP136" i="7"/>
  <c r="AN136" i="7"/>
  <c r="AJ136" i="7"/>
  <c r="AF136" i="7"/>
  <c r="AE136" i="7"/>
  <c r="AI136" i="7" s="1"/>
  <c r="S136" i="7"/>
  <c r="R136" i="7"/>
  <c r="K136" i="7"/>
  <c r="J136" i="7"/>
  <c r="AL136" i="7" s="1"/>
  <c r="BH135" i="7"/>
  <c r="BG135" i="7"/>
  <c r="BF135" i="7"/>
  <c r="AZ135" i="7"/>
  <c r="AU135" i="7"/>
  <c r="AT135" i="7"/>
  <c r="AP135" i="7"/>
  <c r="AN135" i="7"/>
  <c r="AJ135" i="7"/>
  <c r="AF135" i="7"/>
  <c r="AE135" i="7"/>
  <c r="AI135" i="7" s="1"/>
  <c r="AD135" i="7"/>
  <c r="AH135" i="7" s="1"/>
  <c r="S135" i="7"/>
  <c r="R135" i="7"/>
  <c r="K135" i="7"/>
  <c r="J135" i="7"/>
  <c r="AL135" i="7" s="1"/>
  <c r="BF134" i="7"/>
  <c r="AZ134" i="7"/>
  <c r="AU134" i="7"/>
  <c r="AT134" i="7"/>
  <c r="AP134" i="7"/>
  <c r="AN134" i="7"/>
  <c r="AJ134" i="7"/>
  <c r="AF134" i="7"/>
  <c r="X134" i="7"/>
  <c r="BH134" i="7" s="1"/>
  <c r="BG134" i="7" s="1"/>
  <c r="W134" i="7"/>
  <c r="V134" i="7"/>
  <c r="S134" i="7"/>
  <c r="R134" i="7"/>
  <c r="K134" i="7"/>
  <c r="J134" i="7"/>
  <c r="AL134" i="7" s="1"/>
  <c r="BH133" i="7"/>
  <c r="BG133" i="7" s="1"/>
  <c r="BF133" i="7"/>
  <c r="AZ133" i="7"/>
  <c r="AY133" i="7"/>
  <c r="AX133" i="7"/>
  <c r="AU133" i="7"/>
  <c r="AT133" i="7"/>
  <c r="AN133" i="7"/>
  <c r="AM133" i="7"/>
  <c r="AL133" i="7"/>
  <c r="AF133" i="7"/>
  <c r="AJ133" i="7" s="1"/>
  <c r="AD133" i="7"/>
  <c r="AH133" i="7" s="1"/>
  <c r="S133" i="7"/>
  <c r="R133" i="7"/>
  <c r="K133" i="7"/>
  <c r="J133" i="7"/>
  <c r="AP133" i="7" s="1"/>
  <c r="BH132" i="7"/>
  <c r="BG132" i="7" s="1"/>
  <c r="BF132" i="7"/>
  <c r="AZ132" i="7"/>
  <c r="AY132" i="7" s="1"/>
  <c r="AU132" i="7"/>
  <c r="AT132" i="7"/>
  <c r="AN132" i="7"/>
  <c r="AM132" i="7"/>
  <c r="AF132" i="7"/>
  <c r="AJ132" i="7" s="1"/>
  <c r="AD132" i="7"/>
  <c r="AH132" i="7" s="1"/>
  <c r="S132" i="7"/>
  <c r="R132" i="7"/>
  <c r="K132" i="7"/>
  <c r="J132" i="7"/>
  <c r="AP132" i="7" s="1"/>
  <c r="AU131" i="7"/>
  <c r="AT131" i="7"/>
  <c r="AP131" i="7"/>
  <c r="AN131" i="7"/>
  <c r="AM131" i="7"/>
  <c r="AL131" i="7"/>
  <c r="AH131" i="7"/>
  <c r="AF131" i="7"/>
  <c r="AJ131" i="7" s="1"/>
  <c r="AD131" i="7"/>
  <c r="AA131" i="7"/>
  <c r="Z131" i="7"/>
  <c r="W131" i="7"/>
  <c r="V131" i="7"/>
  <c r="S131" i="7"/>
  <c r="R131" i="7"/>
  <c r="K131" i="7"/>
  <c r="J131" i="7"/>
  <c r="BH130" i="7"/>
  <c r="BG130" i="7"/>
  <c r="BF130" i="7"/>
  <c r="AZ130" i="7"/>
  <c r="AY130" i="7" s="1"/>
  <c r="AX130" i="7"/>
  <c r="AU130" i="7"/>
  <c r="AT130" i="7"/>
  <c r="AP130" i="7"/>
  <c r="AN130" i="7"/>
  <c r="AL130" i="7"/>
  <c r="AJ130" i="7"/>
  <c r="AI130" i="7"/>
  <c r="AF130" i="7"/>
  <c r="AE130" i="7"/>
  <c r="AD130" i="7"/>
  <c r="AH130" i="7" s="1"/>
  <c r="S130" i="7"/>
  <c r="R130" i="7"/>
  <c r="K130" i="7"/>
  <c r="AM130" i="7" s="1"/>
  <c r="J130" i="7"/>
  <c r="BH129" i="7"/>
  <c r="BG129" i="7" s="1"/>
  <c r="AZ129" i="7"/>
  <c r="AY129" i="7" s="1"/>
  <c r="AX129" i="7"/>
  <c r="AU129" i="7"/>
  <c r="AT129" i="7"/>
  <c r="AP129" i="7"/>
  <c r="AN129" i="7"/>
  <c r="AL129" i="7"/>
  <c r="AF129" i="7"/>
  <c r="AJ129" i="7" s="1"/>
  <c r="AD129" i="7"/>
  <c r="AH129" i="7" s="1"/>
  <c r="S129" i="7"/>
  <c r="R129" i="7"/>
  <c r="K129" i="7"/>
  <c r="J129" i="7"/>
  <c r="AU128" i="7"/>
  <c r="AT128" i="7"/>
  <c r="AP128" i="7"/>
  <c r="AN128" i="7"/>
  <c r="AL128" i="7"/>
  <c r="AJ128" i="7"/>
  <c r="AF128" i="7"/>
  <c r="AD128" i="7"/>
  <c r="AH128" i="7" s="1"/>
  <c r="W128" i="7"/>
  <c r="V128" i="7"/>
  <c r="S128" i="7"/>
  <c r="R128" i="7"/>
  <c r="K128" i="7"/>
  <c r="AM128" i="7" s="1"/>
  <c r="J128" i="7"/>
  <c r="BH127" i="7"/>
  <c r="AZ127" i="7"/>
  <c r="AY127" i="7" s="1"/>
  <c r="AU127" i="7"/>
  <c r="AT127" i="7"/>
  <c r="AQ127" i="7"/>
  <c r="AP127" i="7"/>
  <c r="AN127" i="7"/>
  <c r="AM127" i="7"/>
  <c r="AL127" i="7"/>
  <c r="AI127" i="7"/>
  <c r="AF127" i="7"/>
  <c r="AJ127" i="7" s="1"/>
  <c r="AE127" i="7"/>
  <c r="AD127" i="7"/>
  <c r="AH127" i="7" s="1"/>
  <c r="S127" i="7"/>
  <c r="R127" i="7"/>
  <c r="K127" i="7"/>
  <c r="J127" i="7"/>
  <c r="BH126" i="7"/>
  <c r="AZ126" i="7"/>
  <c r="AY126" i="7" s="1"/>
  <c r="AU126" i="7"/>
  <c r="AT126" i="7"/>
  <c r="AQ126" i="7"/>
  <c r="AN126" i="7"/>
  <c r="AM126" i="7"/>
  <c r="AL126" i="7"/>
  <c r="AJ126" i="7"/>
  <c r="AF126" i="7"/>
  <c r="AE126" i="7"/>
  <c r="AI126" i="7" s="1"/>
  <c r="S126" i="7"/>
  <c r="R126" i="7"/>
  <c r="K126" i="7"/>
  <c r="J126" i="7"/>
  <c r="AU125" i="7"/>
  <c r="AT125" i="7"/>
  <c r="AN125" i="7"/>
  <c r="AJ125" i="7"/>
  <c r="AF125" i="7"/>
  <c r="W125" i="7"/>
  <c r="V125" i="7"/>
  <c r="S125" i="7"/>
  <c r="R125" i="7"/>
  <c r="K125" i="7"/>
  <c r="AM125" i="7" s="1"/>
  <c r="J125" i="7"/>
  <c r="AP125" i="7" s="1"/>
  <c r="BH124" i="7"/>
  <c r="BG124" i="7" s="1"/>
  <c r="BF124" i="7"/>
  <c r="AZ124" i="7"/>
  <c r="AY124" i="7"/>
  <c r="AX124" i="7"/>
  <c r="AU124" i="7"/>
  <c r="AT124" i="7"/>
  <c r="AP124" i="7"/>
  <c r="AN124" i="7"/>
  <c r="AF124" i="7"/>
  <c r="AJ124" i="7" s="1"/>
  <c r="S124" i="7"/>
  <c r="R124" i="7"/>
  <c r="K124" i="7"/>
  <c r="AM124" i="7" s="1"/>
  <c r="J124" i="7"/>
  <c r="AD124" i="7" s="1"/>
  <c r="AH124" i="7" s="1"/>
  <c r="BH123" i="7"/>
  <c r="BG123" i="7"/>
  <c r="BF123" i="7"/>
  <c r="AZ123" i="7"/>
  <c r="AX123" i="7" s="1"/>
  <c r="AU123" i="7"/>
  <c r="AT123" i="7"/>
  <c r="AN123" i="7"/>
  <c r="AM123" i="7"/>
  <c r="AF123" i="7"/>
  <c r="AJ123" i="7" s="1"/>
  <c r="S123" i="7"/>
  <c r="R123" i="7"/>
  <c r="K123" i="7"/>
  <c r="AE123" i="7" s="1"/>
  <c r="AI123" i="7" s="1"/>
  <c r="J123" i="7"/>
  <c r="AD123" i="7" s="1"/>
  <c r="AH123" i="7" s="1"/>
  <c r="AU122" i="7"/>
  <c r="AT122" i="7"/>
  <c r="AP122" i="7"/>
  <c r="AN122" i="7"/>
  <c r="AL122" i="7"/>
  <c r="AJ122" i="7"/>
  <c r="AF122" i="7"/>
  <c r="AD122" i="7"/>
  <c r="AH122" i="7" s="1"/>
  <c r="W122" i="7"/>
  <c r="V122" i="7"/>
  <c r="S122" i="7"/>
  <c r="R122" i="7"/>
  <c r="K122" i="7"/>
  <c r="J122" i="7"/>
  <c r="BH121" i="7"/>
  <c r="BG121" i="7"/>
  <c r="BF121" i="7"/>
  <c r="AZ121" i="7"/>
  <c r="AX121" i="7" s="1"/>
  <c r="AY121" i="7"/>
  <c r="AU121" i="7"/>
  <c r="AT121" i="7"/>
  <c r="AQ121" i="7"/>
  <c r="AP121" i="7"/>
  <c r="AN121" i="7"/>
  <c r="AM121" i="7"/>
  <c r="AJ121" i="7"/>
  <c r="AI121" i="7"/>
  <c r="AF121" i="7"/>
  <c r="AE121" i="7"/>
  <c r="AD121" i="7"/>
  <c r="AH121" i="7" s="1"/>
  <c r="S121" i="7"/>
  <c r="R121" i="7"/>
  <c r="K121" i="7"/>
  <c r="J121" i="7"/>
  <c r="AL121" i="7" s="1"/>
  <c r="BH120" i="7"/>
  <c r="BF120" i="7" s="1"/>
  <c r="AZ120" i="7"/>
  <c r="AY120" i="7" s="1"/>
  <c r="AX120" i="7"/>
  <c r="AU120" i="7"/>
  <c r="AT120" i="7"/>
  <c r="AQ120" i="7"/>
  <c r="AN120" i="7"/>
  <c r="AJ120" i="7"/>
  <c r="AF120" i="7"/>
  <c r="AE120" i="7"/>
  <c r="AI120" i="7" s="1"/>
  <c r="S120" i="7"/>
  <c r="R120" i="7"/>
  <c r="K120" i="7"/>
  <c r="AM120" i="7" s="1"/>
  <c r="J120" i="7"/>
  <c r="AD120" i="7" s="1"/>
  <c r="AH120" i="7" s="1"/>
  <c r="AU119" i="7"/>
  <c r="AT119" i="7"/>
  <c r="AQ119" i="7"/>
  <c r="AN119" i="7"/>
  <c r="AM119" i="7"/>
  <c r="AF119" i="7"/>
  <c r="AJ119" i="7" s="1"/>
  <c r="AE119" i="7"/>
  <c r="AI119" i="7" s="1"/>
  <c r="AA119" i="7"/>
  <c r="Z119" i="7"/>
  <c r="W119" i="7"/>
  <c r="V119" i="7"/>
  <c r="S119" i="7"/>
  <c r="R119" i="7"/>
  <c r="K119" i="7"/>
  <c r="J119" i="7"/>
  <c r="AD119" i="7" s="1"/>
  <c r="AH119" i="7" s="1"/>
  <c r="BH118" i="7"/>
  <c r="BF118" i="7" s="1"/>
  <c r="AZ118" i="7"/>
  <c r="AY118" i="7" s="1"/>
  <c r="AU118" i="7"/>
  <c r="AT118" i="7"/>
  <c r="AP118" i="7"/>
  <c r="AN118" i="7"/>
  <c r="AL118" i="7"/>
  <c r="AF118" i="7"/>
  <c r="AJ118" i="7" s="1"/>
  <c r="AE118" i="7"/>
  <c r="AI118" i="7" s="1"/>
  <c r="S118" i="7"/>
  <c r="R118" i="7"/>
  <c r="K118" i="7"/>
  <c r="AM118" i="7" s="1"/>
  <c r="J118" i="7"/>
  <c r="AD118" i="7" s="1"/>
  <c r="AH118" i="7" s="1"/>
  <c r="BH117" i="7"/>
  <c r="BG117" i="7" s="1"/>
  <c r="BF117" i="7"/>
  <c r="AZ117" i="7"/>
  <c r="AY117" i="7"/>
  <c r="AX117" i="7"/>
  <c r="AU117" i="7"/>
  <c r="AT117" i="7"/>
  <c r="AN117" i="7"/>
  <c r="AM117" i="7"/>
  <c r="AL117" i="7"/>
  <c r="AF117" i="7"/>
  <c r="AJ117" i="7" s="1"/>
  <c r="S117" i="7"/>
  <c r="R117" i="7"/>
  <c r="K117" i="7"/>
  <c r="AQ117" i="7" s="1"/>
  <c r="J117" i="7"/>
  <c r="AD117" i="7" s="1"/>
  <c r="AH117" i="7" s="1"/>
  <c r="AU116" i="7"/>
  <c r="AT116" i="7"/>
  <c r="AQ116" i="7"/>
  <c r="AN116" i="7"/>
  <c r="AM116" i="7"/>
  <c r="AJ116" i="7"/>
  <c r="AI116" i="7"/>
  <c r="AF116" i="7"/>
  <c r="W116" i="7"/>
  <c r="V116" i="7"/>
  <c r="S116" i="7"/>
  <c r="R116" i="7"/>
  <c r="K116" i="7"/>
  <c r="AE116" i="7" s="1"/>
  <c r="J116" i="7"/>
  <c r="BH115" i="7"/>
  <c r="BG115" i="7" s="1"/>
  <c r="BF115" i="7"/>
  <c r="AZ115" i="7"/>
  <c r="AY115" i="7"/>
  <c r="AX115" i="7"/>
  <c r="AU115" i="7"/>
  <c r="AT115" i="7"/>
  <c r="AP115" i="7"/>
  <c r="AN115" i="7"/>
  <c r="AL115" i="7"/>
  <c r="AF115" i="7"/>
  <c r="AJ115" i="7" s="1"/>
  <c r="AD115" i="7"/>
  <c r="AH115" i="7" s="1"/>
  <c r="S115" i="7"/>
  <c r="R115" i="7"/>
  <c r="K115" i="7"/>
  <c r="AQ115" i="7" s="1"/>
  <c r="J115" i="7"/>
  <c r="BH114" i="7"/>
  <c r="BG114" i="7"/>
  <c r="BF114" i="7"/>
  <c r="AZ114" i="7"/>
  <c r="AX114" i="7" s="1"/>
  <c r="AU114" i="7"/>
  <c r="AT114" i="7"/>
  <c r="AQ114" i="7"/>
  <c r="AP114" i="7"/>
  <c r="AN114" i="7"/>
  <c r="AM114" i="7"/>
  <c r="AJ114" i="7"/>
  <c r="AF114" i="7"/>
  <c r="AE114" i="7"/>
  <c r="AI114" i="7" s="1"/>
  <c r="AD114" i="7"/>
  <c r="AH114" i="7" s="1"/>
  <c r="S114" i="7"/>
  <c r="R114" i="7"/>
  <c r="K114" i="7"/>
  <c r="J114" i="7"/>
  <c r="AL114" i="7" s="1"/>
  <c r="AU113" i="7"/>
  <c r="AT113" i="7"/>
  <c r="AQ113" i="7"/>
  <c r="AP113" i="7"/>
  <c r="AN113" i="7"/>
  <c r="AL113" i="7"/>
  <c r="AJ113" i="7"/>
  <c r="AH113" i="7"/>
  <c r="AF113" i="7"/>
  <c r="AE113" i="7"/>
  <c r="AI113" i="7" s="1"/>
  <c r="AD113" i="7"/>
  <c r="W113" i="7"/>
  <c r="V113" i="7"/>
  <c r="S113" i="7"/>
  <c r="R113" i="7"/>
  <c r="K113" i="7"/>
  <c r="AM113" i="7" s="1"/>
  <c r="J113" i="7"/>
  <c r="BH112" i="7"/>
  <c r="BG112" i="7" s="1"/>
  <c r="AZ112" i="7"/>
  <c r="AY112" i="7"/>
  <c r="AX112" i="7"/>
  <c r="AU112" i="7"/>
  <c r="AT112" i="7"/>
  <c r="AQ112" i="7"/>
  <c r="AP112" i="7"/>
  <c r="AN112" i="7"/>
  <c r="AM112" i="7"/>
  <c r="AJ112" i="7"/>
  <c r="AI112" i="7"/>
  <c r="AF112" i="7"/>
  <c r="AE112" i="7"/>
  <c r="S112" i="7"/>
  <c r="R112" i="7"/>
  <c r="K112" i="7"/>
  <c r="J112" i="7"/>
  <c r="AD112" i="7" s="1"/>
  <c r="AH112" i="7" s="1"/>
  <c r="BH111" i="7"/>
  <c r="BF111" i="7" s="1"/>
  <c r="AZ111" i="7"/>
  <c r="AX111" i="7" s="1"/>
  <c r="AY111" i="7"/>
  <c r="AU111" i="7"/>
  <c r="AT111" i="7"/>
  <c r="AN111" i="7"/>
  <c r="AL111" i="7"/>
  <c r="AF111" i="7"/>
  <c r="AJ111" i="7" s="1"/>
  <c r="S111" i="7"/>
  <c r="R111" i="7"/>
  <c r="K111" i="7"/>
  <c r="AE111" i="7" s="1"/>
  <c r="AI111" i="7" s="1"/>
  <c r="J111" i="7"/>
  <c r="AP111" i="7" s="1"/>
  <c r="AU110" i="7"/>
  <c r="AT110" i="7"/>
  <c r="AP110" i="7"/>
  <c r="AN110" i="7"/>
  <c r="AF110" i="7"/>
  <c r="AJ110" i="7" s="1"/>
  <c r="AD110" i="7"/>
  <c r="AH110" i="7" s="1"/>
  <c r="W110" i="7"/>
  <c r="V110" i="7"/>
  <c r="S110" i="7"/>
  <c r="R110" i="7"/>
  <c r="K110" i="7"/>
  <c r="AQ110" i="7" s="1"/>
  <c r="J110" i="7"/>
  <c r="AL110" i="7" s="1"/>
  <c r="BH109" i="7"/>
  <c r="BG109" i="7"/>
  <c r="BF109" i="7"/>
  <c r="AZ109" i="7"/>
  <c r="AX109" i="7" s="1"/>
  <c r="AU109" i="7"/>
  <c r="AT109" i="7"/>
  <c r="AN109" i="7"/>
  <c r="AM109" i="7"/>
  <c r="AJ109" i="7"/>
  <c r="AF109" i="7"/>
  <c r="S109" i="7"/>
  <c r="R109" i="7"/>
  <c r="K109" i="7"/>
  <c r="AE109" i="7" s="1"/>
  <c r="AI109" i="7" s="1"/>
  <c r="J109" i="7"/>
  <c r="AD109" i="7" s="1"/>
  <c r="AH109" i="7" s="1"/>
  <c r="BH108" i="7"/>
  <c r="BG108" i="7"/>
  <c r="BF108" i="7"/>
  <c r="AZ108" i="7"/>
  <c r="AY108" i="7" s="1"/>
  <c r="AU108" i="7"/>
  <c r="AT108" i="7"/>
  <c r="AP108" i="7"/>
  <c r="AN108" i="7"/>
  <c r="AL108" i="7"/>
  <c r="AJ108" i="7"/>
  <c r="AF108" i="7"/>
  <c r="AE108" i="7"/>
  <c r="AI108" i="7" s="1"/>
  <c r="AD108" i="7"/>
  <c r="AH108" i="7" s="1"/>
  <c r="S108" i="7"/>
  <c r="R108" i="7"/>
  <c r="K108" i="7"/>
  <c r="J108" i="7"/>
  <c r="AU107" i="7"/>
  <c r="AT107" i="7"/>
  <c r="AQ107" i="7"/>
  <c r="AN107" i="7"/>
  <c r="AL107" i="7"/>
  <c r="AJ107" i="7"/>
  <c r="AF107" i="7"/>
  <c r="AE107" i="7"/>
  <c r="AI107" i="7" s="1"/>
  <c r="AA107" i="7"/>
  <c r="Z107" i="7"/>
  <c r="W107" i="7"/>
  <c r="V107" i="7"/>
  <c r="S107" i="7"/>
  <c r="R107" i="7"/>
  <c r="K107" i="7"/>
  <c r="AM107" i="7" s="1"/>
  <c r="J107" i="7"/>
  <c r="AP107" i="7" s="1"/>
  <c r="BH106" i="7"/>
  <c r="BG106" i="7" s="1"/>
  <c r="AZ106" i="7"/>
  <c r="AY106" i="7" s="1"/>
  <c r="AX106" i="7"/>
  <c r="AU106" i="7"/>
  <c r="AT106" i="7"/>
  <c r="AP106" i="7"/>
  <c r="AN106" i="7"/>
  <c r="AM106" i="7"/>
  <c r="AJ106" i="7"/>
  <c r="AF106" i="7"/>
  <c r="AE106" i="7"/>
  <c r="AI106" i="7" s="1"/>
  <c r="S106" i="7"/>
  <c r="R106" i="7"/>
  <c r="K106" i="7"/>
  <c r="AQ106" i="7" s="1"/>
  <c r="J106" i="7"/>
  <c r="AD106" i="7" s="1"/>
  <c r="AH106" i="7" s="1"/>
  <c r="BH105" i="7"/>
  <c r="BG105" i="7" s="1"/>
  <c r="AZ105" i="7"/>
  <c r="AY105" i="7" s="1"/>
  <c r="AX105" i="7"/>
  <c r="AU105" i="7"/>
  <c r="AT105" i="7"/>
  <c r="AQ105" i="7"/>
  <c r="AN105" i="7"/>
  <c r="AL105" i="7"/>
  <c r="AF105" i="7"/>
  <c r="AJ105" i="7" s="1"/>
  <c r="AD105" i="7"/>
  <c r="AH105" i="7" s="1"/>
  <c r="S105" i="7"/>
  <c r="R105" i="7"/>
  <c r="K105" i="7"/>
  <c r="AE105" i="7" s="1"/>
  <c r="AI105" i="7" s="1"/>
  <c r="J105" i="7"/>
  <c r="AP105" i="7" s="1"/>
  <c r="AU104" i="7"/>
  <c r="AT104" i="7"/>
  <c r="AQ104" i="7"/>
  <c r="AN104" i="7"/>
  <c r="AM104" i="7"/>
  <c r="AJ104" i="7"/>
  <c r="AF104" i="7"/>
  <c r="AE104" i="7"/>
  <c r="AI104" i="7" s="1"/>
  <c r="W104" i="7"/>
  <c r="V104" i="7"/>
  <c r="S104" i="7"/>
  <c r="R104" i="7"/>
  <c r="K104" i="7"/>
  <c r="J104" i="7"/>
  <c r="AP104" i="7" s="1"/>
  <c r="BH103" i="7"/>
  <c r="BF103" i="7" s="1"/>
  <c r="BG103" i="7"/>
  <c r="AZ103" i="7"/>
  <c r="AX103" i="7" s="1"/>
  <c r="AY103" i="7"/>
  <c r="AU103" i="7"/>
  <c r="AT103" i="7"/>
  <c r="AP103" i="7"/>
  <c r="AN103" i="7"/>
  <c r="AJ103" i="7"/>
  <c r="AH103" i="7"/>
  <c r="AF103" i="7"/>
  <c r="AD103" i="7"/>
  <c r="S103" i="7"/>
  <c r="R103" i="7"/>
  <c r="K103" i="7"/>
  <c r="AM103" i="7" s="1"/>
  <c r="J103" i="7"/>
  <c r="AL103" i="7" s="1"/>
  <c r="BH102" i="7"/>
  <c r="BG102" i="7" s="1"/>
  <c r="BF102" i="7"/>
  <c r="AZ102" i="7"/>
  <c r="AY102" i="7" s="1"/>
  <c r="AU102" i="7"/>
  <c r="AT102" i="7"/>
  <c r="AP102" i="7"/>
  <c r="AN102" i="7"/>
  <c r="AL102" i="7"/>
  <c r="AI102" i="7"/>
  <c r="AF102" i="7"/>
  <c r="AJ102" i="7" s="1"/>
  <c r="AE102" i="7"/>
  <c r="AD102" i="7"/>
  <c r="AH102" i="7" s="1"/>
  <c r="S102" i="7"/>
  <c r="R102" i="7"/>
  <c r="K102" i="7"/>
  <c r="AM102" i="7" s="1"/>
  <c r="J102" i="7"/>
  <c r="AU101" i="7"/>
  <c r="AT101" i="7"/>
  <c r="AQ101" i="7"/>
  <c r="AP101" i="7"/>
  <c r="AN101" i="7"/>
  <c r="AM101" i="7"/>
  <c r="AJ101" i="7"/>
  <c r="AF101" i="7"/>
  <c r="AE101" i="7"/>
  <c r="AI101" i="7" s="1"/>
  <c r="W101" i="7"/>
  <c r="V101" i="7"/>
  <c r="S101" i="7"/>
  <c r="R101" i="7"/>
  <c r="K101" i="7"/>
  <c r="J101" i="7"/>
  <c r="AD101" i="7" s="1"/>
  <c r="AH101" i="7" s="1"/>
  <c r="BH100" i="7"/>
  <c r="BF100" i="7" s="1"/>
  <c r="BG100" i="7"/>
  <c r="AZ100" i="7"/>
  <c r="AY100" i="7" s="1"/>
  <c r="AU100" i="7"/>
  <c r="AT100" i="7"/>
  <c r="AP100" i="7"/>
  <c r="AN100" i="7"/>
  <c r="AL100" i="7"/>
  <c r="AJ100" i="7"/>
  <c r="AH100" i="7"/>
  <c r="AF100" i="7"/>
  <c r="AE100" i="7"/>
  <c r="AI100" i="7" s="1"/>
  <c r="AD100" i="7"/>
  <c r="S100" i="7"/>
  <c r="R100" i="7"/>
  <c r="K100" i="7"/>
  <c r="AQ100" i="7" s="1"/>
  <c r="J100" i="7"/>
  <c r="BH99" i="7"/>
  <c r="BG99" i="7" s="1"/>
  <c r="BF99" i="7"/>
  <c r="AZ99" i="7"/>
  <c r="AY99" i="7"/>
  <c r="AX99" i="7"/>
  <c r="AU99" i="7"/>
  <c r="AT99" i="7"/>
  <c r="AQ99" i="7"/>
  <c r="AN99" i="7"/>
  <c r="AF99" i="7"/>
  <c r="AJ99" i="7" s="1"/>
  <c r="S99" i="7"/>
  <c r="R99" i="7"/>
  <c r="K99" i="7"/>
  <c r="AE99" i="7" s="1"/>
  <c r="AI99" i="7" s="1"/>
  <c r="J99" i="7"/>
  <c r="AL99" i="7" s="1"/>
  <c r="AU98" i="7"/>
  <c r="AT98" i="7"/>
  <c r="AN98" i="7"/>
  <c r="AM98" i="7"/>
  <c r="AJ98" i="7"/>
  <c r="AF98" i="7"/>
  <c r="W98" i="7"/>
  <c r="V98" i="7"/>
  <c r="S98" i="7"/>
  <c r="R98" i="7"/>
  <c r="K98" i="7"/>
  <c r="AQ98" i="7" s="1"/>
  <c r="J98" i="7"/>
  <c r="AL98" i="7" s="1"/>
  <c r="BH97" i="7"/>
  <c r="BG97" i="7" s="1"/>
  <c r="BF97" i="7"/>
  <c r="AZ97" i="7"/>
  <c r="AY97" i="7"/>
  <c r="AX97" i="7"/>
  <c r="AU97" i="7"/>
  <c r="AT97" i="7"/>
  <c r="AP97" i="7"/>
  <c r="AN97" i="7"/>
  <c r="AM97" i="7"/>
  <c r="AL97" i="7"/>
  <c r="AJ97" i="7"/>
  <c r="AH97" i="7"/>
  <c r="AF97" i="7"/>
  <c r="AE97" i="7"/>
  <c r="AI97" i="7" s="1"/>
  <c r="AD97" i="7"/>
  <c r="S97" i="7"/>
  <c r="R97" i="7"/>
  <c r="K97" i="7"/>
  <c r="AQ97" i="7" s="1"/>
  <c r="J97" i="7"/>
  <c r="BH96" i="7"/>
  <c r="BG96" i="7"/>
  <c r="BF96" i="7"/>
  <c r="AZ96" i="7"/>
  <c r="AY96" i="7" s="1"/>
  <c r="AU96" i="7"/>
  <c r="AT96" i="7"/>
  <c r="AQ96" i="7"/>
  <c r="AN96" i="7"/>
  <c r="AM96" i="7"/>
  <c r="AI96" i="7"/>
  <c r="AF96" i="7"/>
  <c r="AJ96" i="7" s="1"/>
  <c r="AE96" i="7"/>
  <c r="S96" i="7"/>
  <c r="R96" i="7"/>
  <c r="K96" i="7"/>
  <c r="J96" i="7"/>
  <c r="AU95" i="7"/>
  <c r="AT95" i="7"/>
  <c r="AP95" i="7"/>
  <c r="AN95" i="7"/>
  <c r="AJ95" i="7"/>
  <c r="AH95" i="7"/>
  <c r="AF95" i="7"/>
  <c r="AE95" i="7"/>
  <c r="AI95" i="7" s="1"/>
  <c r="AD95" i="7"/>
  <c r="AA95" i="7"/>
  <c r="Z95" i="7"/>
  <c r="W95" i="7"/>
  <c r="V95" i="7"/>
  <c r="S95" i="7"/>
  <c r="R95" i="7"/>
  <c r="K95" i="7"/>
  <c r="AQ95" i="7" s="1"/>
  <c r="J95" i="7"/>
  <c r="AL95" i="7" s="1"/>
  <c r="BH94" i="7"/>
  <c r="BG94" i="7"/>
  <c r="BF94" i="7"/>
  <c r="AZ94" i="7"/>
  <c r="AY94" i="7" s="1"/>
  <c r="AU94" i="7"/>
  <c r="AT94" i="7"/>
  <c r="AQ94" i="7"/>
  <c r="AN94" i="7"/>
  <c r="AM94" i="7"/>
  <c r="AF94" i="7"/>
  <c r="AJ94" i="7" s="1"/>
  <c r="S94" i="7"/>
  <c r="R94" i="7"/>
  <c r="K94" i="7"/>
  <c r="AE94" i="7" s="1"/>
  <c r="AI94" i="7" s="1"/>
  <c r="J94" i="7"/>
  <c r="BH93" i="7"/>
  <c r="BG93" i="7"/>
  <c r="BF93" i="7"/>
  <c r="AZ93" i="7"/>
  <c r="AY93" i="7" s="1"/>
  <c r="AU93" i="7"/>
  <c r="AT93" i="7"/>
  <c r="AP93" i="7"/>
  <c r="AN93" i="7"/>
  <c r="AL93" i="7"/>
  <c r="AJ93" i="7"/>
  <c r="AH93" i="7"/>
  <c r="AF93" i="7"/>
  <c r="AD93" i="7"/>
  <c r="S93" i="7"/>
  <c r="R93" i="7"/>
  <c r="K93" i="7"/>
  <c r="J93" i="7"/>
  <c r="AU92" i="7"/>
  <c r="AT92" i="7"/>
  <c r="AQ92" i="7"/>
  <c r="AP92" i="7"/>
  <c r="AN92" i="7"/>
  <c r="AM92" i="7"/>
  <c r="AL92" i="7"/>
  <c r="AI92" i="7"/>
  <c r="AF92" i="7"/>
  <c r="AJ92" i="7" s="1"/>
  <c r="AE92" i="7"/>
  <c r="W92" i="7"/>
  <c r="V92" i="7"/>
  <c r="S92" i="7"/>
  <c r="R92" i="7"/>
  <c r="K92" i="7"/>
  <c r="J92" i="7"/>
  <c r="AD92" i="7" s="1"/>
  <c r="AH92" i="7" s="1"/>
  <c r="BH91" i="7"/>
  <c r="BG91" i="7" s="1"/>
  <c r="AZ91" i="7"/>
  <c r="AY91" i="7" s="1"/>
  <c r="AU91" i="7"/>
  <c r="AT91" i="7"/>
  <c r="AQ91" i="7"/>
  <c r="AN91" i="7"/>
  <c r="AL91" i="7"/>
  <c r="AF91" i="7"/>
  <c r="AJ91" i="7" s="1"/>
  <c r="AE91" i="7"/>
  <c r="AI91" i="7" s="1"/>
  <c r="AD91" i="7"/>
  <c r="AH91" i="7" s="1"/>
  <c r="S91" i="7"/>
  <c r="R91" i="7"/>
  <c r="K91" i="7"/>
  <c r="AM91" i="7" s="1"/>
  <c r="J91" i="7"/>
  <c r="AP91" i="7" s="1"/>
  <c r="BH90" i="7"/>
  <c r="BG90" i="7" s="1"/>
  <c r="AZ90" i="7"/>
  <c r="AY90" i="7"/>
  <c r="AX90" i="7"/>
  <c r="AU90" i="7"/>
  <c r="AT90" i="7"/>
  <c r="AP90" i="7"/>
  <c r="AN90" i="7"/>
  <c r="AL90" i="7"/>
  <c r="AF90" i="7"/>
  <c r="AJ90" i="7" s="1"/>
  <c r="AE90" i="7"/>
  <c r="AI90" i="7" s="1"/>
  <c r="S90" i="7"/>
  <c r="R90" i="7"/>
  <c r="K90" i="7"/>
  <c r="AQ90" i="7" s="1"/>
  <c r="J90" i="7"/>
  <c r="AD90" i="7" s="1"/>
  <c r="AH90" i="7" s="1"/>
  <c r="AU89" i="7"/>
  <c r="AT89" i="7"/>
  <c r="AQ89" i="7"/>
  <c r="AN89" i="7"/>
  <c r="AF89" i="7"/>
  <c r="AJ89" i="7" s="1"/>
  <c r="W89" i="7"/>
  <c r="V89" i="7"/>
  <c r="S89" i="7"/>
  <c r="R89" i="7"/>
  <c r="K89" i="7"/>
  <c r="J89" i="7"/>
  <c r="BH88" i="7"/>
  <c r="BG88" i="7" s="1"/>
  <c r="AZ88" i="7"/>
  <c r="AY88" i="7" s="1"/>
  <c r="AX88" i="7"/>
  <c r="AU88" i="7"/>
  <c r="AT88" i="7"/>
  <c r="AP88" i="7"/>
  <c r="AN88" i="7"/>
  <c r="AL88" i="7"/>
  <c r="AJ88" i="7"/>
  <c r="AH88" i="7"/>
  <c r="AF88" i="7"/>
  <c r="AD88" i="7"/>
  <c r="S88" i="7"/>
  <c r="R88" i="7"/>
  <c r="K88" i="7"/>
  <c r="J88" i="7"/>
  <c r="BH87" i="7"/>
  <c r="BG87" i="7"/>
  <c r="BF87" i="7"/>
  <c r="AZ87" i="7"/>
  <c r="AX87" i="7" s="1"/>
  <c r="AY87" i="7"/>
  <c r="AU87" i="7"/>
  <c r="AT87" i="7"/>
  <c r="AQ87" i="7"/>
  <c r="AP87" i="7"/>
  <c r="AN87" i="7"/>
  <c r="AM87" i="7"/>
  <c r="AJ87" i="7"/>
  <c r="AI87" i="7"/>
  <c r="AF87" i="7"/>
  <c r="AE87" i="7"/>
  <c r="AD87" i="7"/>
  <c r="AH87" i="7" s="1"/>
  <c r="S87" i="7"/>
  <c r="R87" i="7"/>
  <c r="K87" i="7"/>
  <c r="J87" i="7"/>
  <c r="AL87" i="7" s="1"/>
  <c r="AU86" i="7"/>
  <c r="AT86" i="7"/>
  <c r="AQ86" i="7"/>
  <c r="AP86" i="7"/>
  <c r="AN86" i="7"/>
  <c r="AL86" i="7"/>
  <c r="AF86" i="7"/>
  <c r="AJ86" i="7" s="1"/>
  <c r="AE86" i="7"/>
  <c r="AI86" i="7" s="1"/>
  <c r="AD86" i="7"/>
  <c r="AH86" i="7" s="1"/>
  <c r="W86" i="7"/>
  <c r="V86" i="7"/>
  <c r="S86" i="7"/>
  <c r="R86" i="7"/>
  <c r="K86" i="7"/>
  <c r="AM86" i="7" s="1"/>
  <c r="J86" i="7"/>
  <c r="BH85" i="7"/>
  <c r="BG85" i="7" s="1"/>
  <c r="AZ85" i="7"/>
  <c r="AY85" i="7"/>
  <c r="AX85" i="7"/>
  <c r="AU85" i="7"/>
  <c r="AT85" i="7"/>
  <c r="AP85" i="7"/>
  <c r="AN85" i="7"/>
  <c r="AM85" i="7"/>
  <c r="AL85" i="7"/>
  <c r="AJ85" i="7"/>
  <c r="AF85" i="7"/>
  <c r="AE85" i="7"/>
  <c r="AI85" i="7" s="1"/>
  <c r="S85" i="7"/>
  <c r="R85" i="7"/>
  <c r="K85" i="7"/>
  <c r="AQ85" i="7" s="1"/>
  <c r="J85" i="7"/>
  <c r="AD85" i="7" s="1"/>
  <c r="AH85" i="7" s="1"/>
  <c r="BH84" i="7"/>
  <c r="BG84" i="7" s="1"/>
  <c r="BF84" i="7"/>
  <c r="AZ84" i="7"/>
  <c r="AX84" i="7" s="1"/>
  <c r="AY84" i="7"/>
  <c r="AU84" i="7"/>
  <c r="AT84" i="7"/>
  <c r="AN84" i="7"/>
  <c r="AL84" i="7"/>
  <c r="AF84" i="7"/>
  <c r="AJ84" i="7" s="1"/>
  <c r="S84" i="7"/>
  <c r="R84" i="7"/>
  <c r="K84" i="7"/>
  <c r="AE84" i="7" s="1"/>
  <c r="AI84" i="7" s="1"/>
  <c r="J84" i="7"/>
  <c r="AP84" i="7" s="1"/>
  <c r="AU83" i="7"/>
  <c r="AT83" i="7"/>
  <c r="AP83" i="7"/>
  <c r="AN83" i="7"/>
  <c r="AM83" i="7"/>
  <c r="AJ83" i="7"/>
  <c r="AH83" i="7"/>
  <c r="AF83" i="7"/>
  <c r="AE83" i="7"/>
  <c r="AI83" i="7" s="1"/>
  <c r="AD83" i="7"/>
  <c r="AA83" i="7"/>
  <c r="Z83" i="7"/>
  <c r="W83" i="7"/>
  <c r="V83" i="7"/>
  <c r="S83" i="7"/>
  <c r="R83" i="7"/>
  <c r="K83" i="7"/>
  <c r="AQ83" i="7" s="1"/>
  <c r="J83" i="7"/>
  <c r="AL83" i="7" s="1"/>
  <c r="BH82" i="7"/>
  <c r="BF82" i="7" s="1"/>
  <c r="BG82" i="7"/>
  <c r="AZ82" i="7"/>
  <c r="AY82" i="7"/>
  <c r="AX82" i="7"/>
  <c r="AU82" i="7"/>
  <c r="AT82" i="7"/>
  <c r="AQ82" i="7"/>
  <c r="AP82" i="7"/>
  <c r="AN82" i="7"/>
  <c r="AM82" i="7"/>
  <c r="AL82" i="7"/>
  <c r="AJ82" i="7"/>
  <c r="AF82" i="7"/>
  <c r="AE82" i="7"/>
  <c r="AI82" i="7" s="1"/>
  <c r="S82" i="7"/>
  <c r="R82" i="7"/>
  <c r="K82" i="7"/>
  <c r="J82" i="7"/>
  <c r="AD82" i="7" s="1"/>
  <c r="AH82" i="7" s="1"/>
  <c r="BH81" i="7"/>
  <c r="BG81" i="7" s="1"/>
  <c r="AZ81" i="7"/>
  <c r="AY81" i="7"/>
  <c r="AX81" i="7"/>
  <c r="AU81" i="7"/>
  <c r="AT81" i="7"/>
  <c r="AQ81" i="7"/>
  <c r="AN81" i="7"/>
  <c r="AF81" i="7"/>
  <c r="AJ81" i="7" s="1"/>
  <c r="S81" i="7"/>
  <c r="R81" i="7"/>
  <c r="K81" i="7"/>
  <c r="AM81" i="7" s="1"/>
  <c r="J81" i="7"/>
  <c r="AU80" i="7"/>
  <c r="AT80" i="7"/>
  <c r="AN80" i="7"/>
  <c r="AM80" i="7"/>
  <c r="AJ80" i="7"/>
  <c r="AF80" i="7"/>
  <c r="W80" i="7"/>
  <c r="V80" i="7"/>
  <c r="S80" i="7"/>
  <c r="R80" i="7"/>
  <c r="K80" i="7"/>
  <c r="AE80" i="7" s="1"/>
  <c r="AI80" i="7" s="1"/>
  <c r="J80" i="7"/>
  <c r="AP80" i="7" s="1"/>
  <c r="BH79" i="7"/>
  <c r="BG79" i="7"/>
  <c r="BF79" i="7"/>
  <c r="AZ79" i="7"/>
  <c r="AX79" i="7" s="1"/>
  <c r="AY79" i="7"/>
  <c r="AU79" i="7"/>
  <c r="AT79" i="7"/>
  <c r="AN79" i="7"/>
  <c r="AM79" i="7"/>
  <c r="AH79" i="7"/>
  <c r="AF79" i="7"/>
  <c r="AJ79" i="7" s="1"/>
  <c r="AD79" i="7"/>
  <c r="S79" i="7"/>
  <c r="R79" i="7"/>
  <c r="K79" i="7"/>
  <c r="AQ79" i="7" s="1"/>
  <c r="J79" i="7"/>
  <c r="AP79" i="7" s="1"/>
  <c r="BH78" i="7"/>
  <c r="BG78" i="7"/>
  <c r="BF78" i="7"/>
  <c r="AZ78" i="7"/>
  <c r="AU78" i="7"/>
  <c r="AT78" i="7"/>
  <c r="AP78" i="7"/>
  <c r="AN78" i="7"/>
  <c r="AL78" i="7"/>
  <c r="AJ78" i="7"/>
  <c r="AF78" i="7"/>
  <c r="AD78" i="7"/>
  <c r="AH78" i="7" s="1"/>
  <c r="S78" i="7"/>
  <c r="R78" i="7"/>
  <c r="K78" i="7"/>
  <c r="AQ78" i="7" s="1"/>
  <c r="J78" i="7"/>
  <c r="AU77" i="7"/>
  <c r="AT77" i="7"/>
  <c r="AQ77" i="7"/>
  <c r="AP77" i="7"/>
  <c r="AN77" i="7"/>
  <c r="AM77" i="7"/>
  <c r="AL77" i="7"/>
  <c r="AJ77" i="7"/>
  <c r="AF77" i="7"/>
  <c r="AE77" i="7"/>
  <c r="AI77" i="7" s="1"/>
  <c r="W77" i="7"/>
  <c r="V77" i="7"/>
  <c r="S77" i="7"/>
  <c r="R77" i="7"/>
  <c r="K77" i="7"/>
  <c r="J77" i="7"/>
  <c r="AD77" i="7" s="1"/>
  <c r="AH77" i="7" s="1"/>
  <c r="BH76" i="7"/>
  <c r="BF76" i="7" s="1"/>
  <c r="BG76" i="7"/>
  <c r="AZ76" i="7"/>
  <c r="AY76" i="7" s="1"/>
  <c r="AU76" i="7"/>
  <c r="AT76" i="7"/>
  <c r="AQ76" i="7"/>
  <c r="AP76" i="7"/>
  <c r="AN76" i="7"/>
  <c r="AJ76" i="7"/>
  <c r="AF76" i="7"/>
  <c r="AE76" i="7"/>
  <c r="AI76" i="7" s="1"/>
  <c r="AD76" i="7"/>
  <c r="AH76" i="7" s="1"/>
  <c r="S76" i="7"/>
  <c r="R76" i="7"/>
  <c r="K76" i="7"/>
  <c r="AM76" i="7" s="1"/>
  <c r="J76" i="7"/>
  <c r="AL76" i="7" s="1"/>
  <c r="BH75" i="7"/>
  <c r="AZ75" i="7"/>
  <c r="AY75" i="7"/>
  <c r="AX75" i="7"/>
  <c r="AU75" i="7"/>
  <c r="AT75" i="7"/>
  <c r="AQ75" i="7"/>
  <c r="AN75" i="7"/>
  <c r="AL75" i="7"/>
  <c r="AF75" i="7"/>
  <c r="AJ75" i="7" s="1"/>
  <c r="S75" i="7"/>
  <c r="R75" i="7"/>
  <c r="K75" i="7"/>
  <c r="AE75" i="7" s="1"/>
  <c r="AI75" i="7" s="1"/>
  <c r="J75" i="7"/>
  <c r="AU74" i="7"/>
  <c r="AT74" i="7"/>
  <c r="AQ74" i="7"/>
  <c r="AN74" i="7"/>
  <c r="AM74" i="7"/>
  <c r="AF74" i="7"/>
  <c r="AJ74" i="7" s="1"/>
  <c r="W74" i="7"/>
  <c r="V74" i="7"/>
  <c r="S74" i="7"/>
  <c r="R74" i="7"/>
  <c r="K74" i="7"/>
  <c r="AE74" i="7" s="1"/>
  <c r="AI74" i="7" s="1"/>
  <c r="J74" i="7"/>
  <c r="BH73" i="7"/>
  <c r="BG73" i="7" s="1"/>
  <c r="AZ73" i="7"/>
  <c r="AX73" i="7" s="1"/>
  <c r="AY73" i="7"/>
  <c r="AU73" i="7"/>
  <c r="AT73" i="7"/>
  <c r="AP73" i="7"/>
  <c r="AN73" i="7"/>
  <c r="AL73" i="7"/>
  <c r="AJ73" i="7"/>
  <c r="AH73" i="7"/>
  <c r="AF73" i="7"/>
  <c r="AD73" i="7"/>
  <c r="S73" i="7"/>
  <c r="R73" i="7"/>
  <c r="K73" i="7"/>
  <c r="J73" i="7"/>
  <c r="BH72" i="7"/>
  <c r="BG72" i="7"/>
  <c r="BF72" i="7"/>
  <c r="AZ72" i="7"/>
  <c r="AU72" i="7"/>
  <c r="AT72" i="7"/>
  <c r="AQ72" i="7"/>
  <c r="AP72" i="7"/>
  <c r="AN72" i="7"/>
  <c r="AM72" i="7"/>
  <c r="AJ72" i="7"/>
  <c r="AI72" i="7"/>
  <c r="AF72" i="7"/>
  <c r="AE72" i="7"/>
  <c r="AD72" i="7"/>
  <c r="AH72" i="7" s="1"/>
  <c r="S72" i="7"/>
  <c r="R72" i="7"/>
  <c r="K72" i="7"/>
  <c r="J72" i="7"/>
  <c r="AL72" i="7" s="1"/>
  <c r="AU71" i="7"/>
  <c r="AT71" i="7"/>
  <c r="AP71" i="7"/>
  <c r="AN71" i="7"/>
  <c r="AL71" i="7"/>
  <c r="AJ71" i="7"/>
  <c r="AF71" i="7"/>
  <c r="AE71" i="7"/>
  <c r="AI71" i="7" s="1"/>
  <c r="AD71" i="7"/>
  <c r="AH71" i="7" s="1"/>
  <c r="AA71" i="7"/>
  <c r="Z71" i="7"/>
  <c r="W71" i="7"/>
  <c r="V71" i="7"/>
  <c r="S71" i="7"/>
  <c r="R71" i="7"/>
  <c r="K71" i="7"/>
  <c r="J71" i="7"/>
  <c r="BH70" i="7"/>
  <c r="BG70" i="7"/>
  <c r="BF70" i="7"/>
  <c r="AZ70" i="7"/>
  <c r="AU70" i="7"/>
  <c r="AT70" i="7"/>
  <c r="AQ70" i="7"/>
  <c r="AP70" i="7"/>
  <c r="AN70" i="7"/>
  <c r="AM70" i="7"/>
  <c r="AJ70" i="7"/>
  <c r="AI70" i="7"/>
  <c r="AF70" i="7"/>
  <c r="AE70" i="7"/>
  <c r="AD70" i="7"/>
  <c r="AH70" i="7" s="1"/>
  <c r="S70" i="7"/>
  <c r="R70" i="7"/>
  <c r="K70" i="7"/>
  <c r="J70" i="7"/>
  <c r="AL70" i="7" s="1"/>
  <c r="BH69" i="7"/>
  <c r="BF69" i="7" s="1"/>
  <c r="BG69" i="7"/>
  <c r="AZ69" i="7"/>
  <c r="AY69" i="7" s="1"/>
  <c r="AX69" i="7"/>
  <c r="AU69" i="7"/>
  <c r="AT69" i="7"/>
  <c r="AP69" i="7"/>
  <c r="AN69" i="7"/>
  <c r="AL69" i="7"/>
  <c r="AJ69" i="7"/>
  <c r="AH69" i="7"/>
  <c r="AF69" i="7"/>
  <c r="AE69" i="7"/>
  <c r="AI69" i="7" s="1"/>
  <c r="AD69" i="7"/>
  <c r="S69" i="7"/>
  <c r="R69" i="7"/>
  <c r="K69" i="7"/>
  <c r="AQ69" i="7" s="1"/>
  <c r="J69" i="7"/>
  <c r="AU68" i="7"/>
  <c r="AT68" i="7"/>
  <c r="AQ68" i="7"/>
  <c r="AN68" i="7"/>
  <c r="AM68" i="7"/>
  <c r="AL68" i="7"/>
  <c r="AI68" i="7"/>
  <c r="AF68" i="7"/>
  <c r="AJ68" i="7" s="1"/>
  <c r="AE68" i="7"/>
  <c r="W68" i="7"/>
  <c r="V68" i="7"/>
  <c r="S68" i="7"/>
  <c r="R68" i="7"/>
  <c r="K68" i="7"/>
  <c r="J68" i="7"/>
  <c r="AP68" i="7" s="1"/>
  <c r="BH67" i="7"/>
  <c r="AZ67" i="7"/>
  <c r="AY67" i="7" s="1"/>
  <c r="AX67" i="7"/>
  <c r="AU67" i="7"/>
  <c r="AT67" i="7"/>
  <c r="AQ67" i="7"/>
  <c r="AN67" i="7"/>
  <c r="AL67" i="7"/>
  <c r="AF67" i="7"/>
  <c r="AJ67" i="7" s="1"/>
  <c r="S67" i="7"/>
  <c r="R67" i="7"/>
  <c r="K67" i="7"/>
  <c r="AM67" i="7" s="1"/>
  <c r="J67" i="7"/>
  <c r="BH66" i="7"/>
  <c r="BG66" i="7" s="1"/>
  <c r="BF66" i="7"/>
  <c r="AZ66" i="7"/>
  <c r="AX66" i="7" s="1"/>
  <c r="AY66" i="7"/>
  <c r="AU66" i="7"/>
  <c r="AT66" i="7"/>
  <c r="AP66" i="7"/>
  <c r="AN66" i="7"/>
  <c r="AM66" i="7"/>
  <c r="AL66" i="7"/>
  <c r="AH66" i="7"/>
  <c r="AF66" i="7"/>
  <c r="AJ66" i="7" s="1"/>
  <c r="AE66" i="7"/>
  <c r="AI66" i="7" s="1"/>
  <c r="AD66" i="7"/>
  <c r="S66" i="7"/>
  <c r="R66" i="7"/>
  <c r="K66" i="7"/>
  <c r="AQ66" i="7" s="1"/>
  <c r="J66" i="7"/>
  <c r="AU65" i="7"/>
  <c r="AT65" i="7"/>
  <c r="AQ65" i="7"/>
  <c r="AN65" i="7"/>
  <c r="AJ65" i="7"/>
  <c r="AF65" i="7"/>
  <c r="AD65" i="7"/>
  <c r="AH65" i="7" s="1"/>
  <c r="W65" i="7"/>
  <c r="V65" i="7"/>
  <c r="S65" i="7"/>
  <c r="R65" i="7"/>
  <c r="K65" i="7"/>
  <c r="AM65" i="7" s="1"/>
  <c r="J65" i="7"/>
  <c r="AP65" i="7" s="1"/>
  <c r="BH64" i="7"/>
  <c r="BG64" i="7" s="1"/>
  <c r="AZ64" i="7"/>
  <c r="AY64" i="7" s="1"/>
  <c r="AX64" i="7"/>
  <c r="AU64" i="7"/>
  <c r="AT64" i="7"/>
  <c r="AP64" i="7"/>
  <c r="AN64" i="7"/>
  <c r="AL64" i="7"/>
  <c r="AJ64" i="7"/>
  <c r="AH64" i="7"/>
  <c r="AF64" i="7"/>
  <c r="AE64" i="7"/>
  <c r="AI64" i="7" s="1"/>
  <c r="AD64" i="7"/>
  <c r="S64" i="7"/>
  <c r="R64" i="7"/>
  <c r="K64" i="7"/>
  <c r="J64" i="7"/>
  <c r="BH63" i="7"/>
  <c r="BF63" i="7" s="1"/>
  <c r="BG63" i="7"/>
  <c r="AZ63" i="7"/>
  <c r="AY63" i="7"/>
  <c r="AX63" i="7"/>
  <c r="AU63" i="7"/>
  <c r="AT63" i="7"/>
  <c r="AQ63" i="7"/>
  <c r="AP63" i="7"/>
  <c r="AN63" i="7"/>
  <c r="AM63" i="7"/>
  <c r="AJ63" i="7"/>
  <c r="AF63" i="7"/>
  <c r="AE63" i="7"/>
  <c r="AI63" i="7" s="1"/>
  <c r="S63" i="7"/>
  <c r="R63" i="7"/>
  <c r="K63" i="7"/>
  <c r="J63" i="7"/>
  <c r="AD63" i="7" s="1"/>
  <c r="AH63" i="7" s="1"/>
  <c r="AU62" i="7"/>
  <c r="AT62" i="7"/>
  <c r="AN62" i="7"/>
  <c r="AF62" i="7"/>
  <c r="AJ62" i="7" s="1"/>
  <c r="W62" i="7"/>
  <c r="V62" i="7"/>
  <c r="S62" i="7"/>
  <c r="R62" i="7"/>
  <c r="K62" i="7"/>
  <c r="AE62" i="7" s="1"/>
  <c r="AI62" i="7" s="1"/>
  <c r="J62" i="7"/>
  <c r="AP62" i="7" s="1"/>
  <c r="BH61" i="7"/>
  <c r="BG61" i="7" s="1"/>
  <c r="AZ61" i="7"/>
  <c r="AY61" i="7"/>
  <c r="AX61" i="7"/>
  <c r="AU61" i="7"/>
  <c r="AT61" i="7"/>
  <c r="AQ61" i="7"/>
  <c r="AP61" i="7"/>
  <c r="AN61" i="7"/>
  <c r="AM61" i="7"/>
  <c r="AF61" i="7"/>
  <c r="AJ61" i="7" s="1"/>
  <c r="AE61" i="7"/>
  <c r="AI61" i="7" s="1"/>
  <c r="S61" i="7"/>
  <c r="R61" i="7"/>
  <c r="K61" i="7"/>
  <c r="J61" i="7"/>
  <c r="AD61" i="7" s="1"/>
  <c r="AH61" i="7" s="1"/>
  <c r="BH60" i="7"/>
  <c r="BG60" i="7"/>
  <c r="BF60" i="7"/>
  <c r="AZ60" i="7"/>
  <c r="AX60" i="7" s="1"/>
  <c r="AY60" i="7"/>
  <c r="AU60" i="7"/>
  <c r="AT60" i="7"/>
  <c r="AN60" i="7"/>
  <c r="AM60" i="7"/>
  <c r="AF60" i="7"/>
  <c r="AJ60" i="7" s="1"/>
  <c r="AD60" i="7"/>
  <c r="AH60" i="7" s="1"/>
  <c r="S60" i="7"/>
  <c r="R60" i="7"/>
  <c r="K60" i="7"/>
  <c r="AE60" i="7" s="1"/>
  <c r="AI60" i="7" s="1"/>
  <c r="J60" i="7"/>
  <c r="AU59" i="7"/>
  <c r="AT59" i="7"/>
  <c r="AP59" i="7"/>
  <c r="AN59" i="7"/>
  <c r="AL59" i="7"/>
  <c r="AJ59" i="7"/>
  <c r="AF59" i="7"/>
  <c r="AD59" i="7"/>
  <c r="AH59" i="7" s="1"/>
  <c r="AA59" i="7"/>
  <c r="Z59" i="7"/>
  <c r="W59" i="7"/>
  <c r="V59" i="7"/>
  <c r="S59" i="7"/>
  <c r="R59" i="7"/>
  <c r="K59" i="7"/>
  <c r="AM59" i="7" s="1"/>
  <c r="J59" i="7"/>
  <c r="BH58" i="7"/>
  <c r="BG58" i="7"/>
  <c r="BF58" i="7"/>
  <c r="AZ58" i="7"/>
  <c r="AY58" i="7" s="1"/>
  <c r="AU58" i="7"/>
  <c r="AT58" i="7"/>
  <c r="AQ58" i="7"/>
  <c r="AP58" i="7"/>
  <c r="AN58" i="7"/>
  <c r="AM58" i="7"/>
  <c r="AI58" i="7"/>
  <c r="AF58" i="7"/>
  <c r="AJ58" i="7" s="1"/>
  <c r="AE58" i="7"/>
  <c r="AD58" i="7"/>
  <c r="AH58" i="7" s="1"/>
  <c r="S58" i="7"/>
  <c r="R58" i="7"/>
  <c r="K58" i="7"/>
  <c r="J58" i="7"/>
  <c r="AL58" i="7" s="1"/>
  <c r="BH57" i="7"/>
  <c r="BG57" i="7"/>
  <c r="BF57" i="7"/>
  <c r="AZ57" i="7"/>
  <c r="AY57" i="7" s="1"/>
  <c r="AU57" i="7"/>
  <c r="AT57" i="7"/>
  <c r="AP57" i="7"/>
  <c r="AN57" i="7"/>
  <c r="AL57" i="7"/>
  <c r="AJ57" i="7"/>
  <c r="AH57" i="7"/>
  <c r="AF57" i="7"/>
  <c r="AD57" i="7"/>
  <c r="S57" i="7"/>
  <c r="R57" i="7"/>
  <c r="K57" i="7"/>
  <c r="AQ57" i="7" s="1"/>
  <c r="J57" i="7"/>
  <c r="AU56" i="7"/>
  <c r="AT56" i="7"/>
  <c r="AN56" i="7"/>
  <c r="AF56" i="7"/>
  <c r="AJ56" i="7" s="1"/>
  <c r="AD56" i="7"/>
  <c r="AH56" i="7" s="1"/>
  <c r="W56" i="7"/>
  <c r="V56" i="7"/>
  <c r="S56" i="7"/>
  <c r="R56" i="7"/>
  <c r="K56" i="7"/>
  <c r="AE56" i="7" s="1"/>
  <c r="AI56" i="7" s="1"/>
  <c r="J56" i="7"/>
  <c r="AP56" i="7" s="1"/>
  <c r="BH55" i="7"/>
  <c r="BG55" i="7" s="1"/>
  <c r="AZ55" i="7"/>
  <c r="AY55" i="7"/>
  <c r="AX55" i="7"/>
  <c r="AU55" i="7"/>
  <c r="AT55" i="7"/>
  <c r="AP55" i="7"/>
  <c r="AN55" i="7"/>
  <c r="AM55" i="7"/>
  <c r="AL55" i="7"/>
  <c r="AH55" i="7"/>
  <c r="AF55" i="7"/>
  <c r="AJ55" i="7" s="1"/>
  <c r="AD55" i="7"/>
  <c r="S55" i="7"/>
  <c r="R55" i="7"/>
  <c r="K55" i="7"/>
  <c r="AQ55" i="7" s="1"/>
  <c r="J55" i="7"/>
  <c r="BH54" i="7"/>
  <c r="BG54" i="7"/>
  <c r="BF54" i="7"/>
  <c r="AZ54" i="7"/>
  <c r="AY54" i="7" s="1"/>
  <c r="AU54" i="7"/>
  <c r="AT54" i="7"/>
  <c r="AQ54" i="7"/>
  <c r="AP54" i="7"/>
  <c r="AN54" i="7"/>
  <c r="AM54" i="7"/>
  <c r="AJ54" i="7"/>
  <c r="AI54" i="7"/>
  <c r="AF54" i="7"/>
  <c r="AE54" i="7"/>
  <c r="AD54" i="7"/>
  <c r="AH54" i="7" s="1"/>
  <c r="S54" i="7"/>
  <c r="R54" i="7"/>
  <c r="K54" i="7"/>
  <c r="J54" i="7"/>
  <c r="AL54" i="7" s="1"/>
  <c r="B54" i="7"/>
  <c r="AU53" i="7"/>
  <c r="AT53" i="7"/>
  <c r="AQ53" i="7"/>
  <c r="AP53" i="7"/>
  <c r="AN53" i="7"/>
  <c r="AM53" i="7"/>
  <c r="AL53" i="7"/>
  <c r="AJ53" i="7"/>
  <c r="AI53" i="7"/>
  <c r="AF53" i="7"/>
  <c r="AE53" i="7"/>
  <c r="W53" i="7"/>
  <c r="V53" i="7"/>
  <c r="S53" i="7"/>
  <c r="R53" i="7"/>
  <c r="K53" i="7"/>
  <c r="J53" i="7"/>
  <c r="AD53" i="7" s="1"/>
  <c r="AH53" i="7" s="1"/>
  <c r="B53" i="7"/>
  <c r="BH52" i="7"/>
  <c r="BG52" i="7"/>
  <c r="BF52" i="7"/>
  <c r="AZ52" i="7"/>
  <c r="AY52" i="7"/>
  <c r="AX52" i="7"/>
  <c r="AU52" i="7"/>
  <c r="AT52" i="7"/>
  <c r="AQ52" i="7"/>
  <c r="AP52" i="7"/>
  <c r="AN52" i="7"/>
  <c r="AM52" i="7"/>
  <c r="AL52" i="7"/>
  <c r="AJ52" i="7"/>
  <c r="AI52" i="7"/>
  <c r="AF52" i="7"/>
  <c r="AE52" i="7"/>
  <c r="S52" i="7"/>
  <c r="R52" i="7"/>
  <c r="K52" i="7"/>
  <c r="J52" i="7"/>
  <c r="AD52" i="7" s="1"/>
  <c r="AH52" i="7" s="1"/>
  <c r="B52" i="7"/>
  <c r="BH51" i="7"/>
  <c r="BG51" i="7" s="1"/>
  <c r="AZ51" i="7"/>
  <c r="AY51" i="7"/>
  <c r="AX51" i="7"/>
  <c r="AU51" i="7"/>
  <c r="AT51" i="7"/>
  <c r="AQ51" i="7"/>
  <c r="AN51" i="7"/>
  <c r="AF51" i="7"/>
  <c r="AJ51" i="7" s="1"/>
  <c r="AE51" i="7"/>
  <c r="AI51" i="7" s="1"/>
  <c r="S51" i="7"/>
  <c r="R51" i="7"/>
  <c r="K51" i="7"/>
  <c r="AM51" i="7" s="1"/>
  <c r="J51" i="7"/>
  <c r="AP51" i="7" s="1"/>
  <c r="B51" i="7"/>
  <c r="AU50" i="7"/>
  <c r="AT50" i="7"/>
  <c r="AN50" i="7"/>
  <c r="AM50" i="7"/>
  <c r="AL50" i="7"/>
  <c r="AF50" i="7"/>
  <c r="AJ50" i="7" s="1"/>
  <c r="W50" i="7"/>
  <c r="V50" i="7"/>
  <c r="S50" i="7"/>
  <c r="R50" i="7"/>
  <c r="K50" i="7"/>
  <c r="AQ50" i="7" s="1"/>
  <c r="J50" i="7"/>
  <c r="AD50" i="7" s="1"/>
  <c r="AH50" i="7" s="1"/>
  <c r="BH49" i="7"/>
  <c r="BG49" i="7"/>
  <c r="BF49" i="7"/>
  <c r="AZ49" i="7"/>
  <c r="AX49" i="7" s="1"/>
  <c r="AY49" i="7"/>
  <c r="AU49" i="7"/>
  <c r="AT49" i="7"/>
  <c r="AN49" i="7"/>
  <c r="AF49" i="7"/>
  <c r="AJ49" i="7" s="1"/>
  <c r="S49" i="7"/>
  <c r="R49" i="7"/>
  <c r="K49" i="7"/>
  <c r="AQ49" i="7" s="1"/>
  <c r="J49" i="7"/>
  <c r="AP49" i="7" s="1"/>
  <c r="B49" i="7"/>
  <c r="BH48" i="7"/>
  <c r="BG48" i="7"/>
  <c r="BF48" i="7"/>
  <c r="AZ48" i="7"/>
  <c r="AY48" i="7" s="1"/>
  <c r="AU48" i="7"/>
  <c r="AT48" i="7"/>
  <c r="AQ48" i="7"/>
  <c r="AP48" i="7"/>
  <c r="AN48" i="7"/>
  <c r="AM48" i="7"/>
  <c r="AJ48" i="7"/>
  <c r="AI48" i="7"/>
  <c r="AF48" i="7"/>
  <c r="AE48" i="7"/>
  <c r="AD48" i="7"/>
  <c r="AH48" i="7" s="1"/>
  <c r="S48" i="7"/>
  <c r="R48" i="7"/>
  <c r="K48" i="7"/>
  <c r="J48" i="7"/>
  <c r="AL48" i="7" s="1"/>
  <c r="AU47" i="7"/>
  <c r="AT47" i="7"/>
  <c r="AN47" i="7"/>
  <c r="AJ47" i="7"/>
  <c r="AF47" i="7"/>
  <c r="AA47" i="7"/>
  <c r="Z47" i="7"/>
  <c r="W47" i="7"/>
  <c r="V47" i="7"/>
  <c r="S47" i="7"/>
  <c r="R47" i="7"/>
  <c r="K47" i="7"/>
  <c r="AQ47" i="7" s="1"/>
  <c r="J47" i="7"/>
  <c r="AP47" i="7" s="1"/>
  <c r="B47" i="7"/>
  <c r="BH46" i="7"/>
  <c r="BG46" i="7" s="1"/>
  <c r="AZ46" i="7"/>
  <c r="AY46" i="7"/>
  <c r="AX46" i="7"/>
  <c r="AU46" i="7"/>
  <c r="AT46" i="7"/>
  <c r="AP46" i="7"/>
  <c r="AN46" i="7"/>
  <c r="AL46" i="7"/>
  <c r="AH46" i="7"/>
  <c r="AF46" i="7"/>
  <c r="AJ46" i="7" s="1"/>
  <c r="AD46" i="7"/>
  <c r="S46" i="7"/>
  <c r="R46" i="7"/>
  <c r="K46" i="7"/>
  <c r="J46" i="7"/>
  <c r="B46" i="7"/>
  <c r="BH45" i="7"/>
  <c r="BG45" i="7"/>
  <c r="BF45" i="7"/>
  <c r="AZ45" i="7"/>
  <c r="AU45" i="7"/>
  <c r="AT45" i="7"/>
  <c r="AP45" i="7"/>
  <c r="AN45" i="7"/>
  <c r="AL45" i="7"/>
  <c r="AJ45" i="7"/>
  <c r="AF45" i="7"/>
  <c r="AD45" i="7"/>
  <c r="AH45" i="7" s="1"/>
  <c r="S45" i="7"/>
  <c r="R45" i="7"/>
  <c r="K45" i="7"/>
  <c r="J45" i="7"/>
  <c r="B45" i="7"/>
  <c r="AU44" i="7"/>
  <c r="AT44" i="7"/>
  <c r="AP44" i="7"/>
  <c r="AN44" i="7"/>
  <c r="AL44" i="7"/>
  <c r="AJ44" i="7"/>
  <c r="AF44" i="7"/>
  <c r="AD44" i="7"/>
  <c r="AH44" i="7" s="1"/>
  <c r="W44" i="7"/>
  <c r="V44" i="7"/>
  <c r="S44" i="7"/>
  <c r="R44" i="7"/>
  <c r="K44" i="7"/>
  <c r="AE44" i="7" s="1"/>
  <c r="AI44" i="7" s="1"/>
  <c r="J44" i="7"/>
  <c r="B44" i="7"/>
  <c r="BH43" i="7"/>
  <c r="BF43" i="7" s="1"/>
  <c r="BG43" i="7"/>
  <c r="AZ43" i="7"/>
  <c r="AU43" i="7"/>
  <c r="AT43" i="7"/>
  <c r="AQ43" i="7"/>
  <c r="AP43" i="7"/>
  <c r="AN43" i="7"/>
  <c r="AJ43" i="7"/>
  <c r="AF43" i="7"/>
  <c r="AE43" i="7"/>
  <c r="AI43" i="7" s="1"/>
  <c r="AD43" i="7"/>
  <c r="AH43" i="7" s="1"/>
  <c r="S43" i="7"/>
  <c r="R43" i="7"/>
  <c r="K43" i="7"/>
  <c r="AM43" i="7" s="1"/>
  <c r="J43" i="7"/>
  <c r="AL43" i="7" s="1"/>
  <c r="B43" i="7"/>
  <c r="BH42" i="7"/>
  <c r="BF42" i="7" s="1"/>
  <c r="BG42" i="7"/>
  <c r="AZ42" i="7"/>
  <c r="AY42" i="7"/>
  <c r="AX42" i="7"/>
  <c r="AU42" i="7"/>
  <c r="AT42" i="7"/>
  <c r="AQ42" i="7"/>
  <c r="AN42" i="7"/>
  <c r="AM42" i="7"/>
  <c r="AL42" i="7"/>
  <c r="AJ42" i="7"/>
  <c r="AF42" i="7"/>
  <c r="S42" i="7"/>
  <c r="R42" i="7"/>
  <c r="K42" i="7"/>
  <c r="AE42" i="7" s="1"/>
  <c r="AI42" i="7" s="1"/>
  <c r="J42" i="7"/>
  <c r="B42" i="7"/>
  <c r="AU41" i="7"/>
  <c r="AT41" i="7"/>
  <c r="AQ41" i="7"/>
  <c r="AN41" i="7"/>
  <c r="AM41" i="7"/>
  <c r="AF41" i="7"/>
  <c r="AJ41" i="7" s="1"/>
  <c r="W41" i="7"/>
  <c r="V41" i="7"/>
  <c r="S41" i="7"/>
  <c r="R41" i="7"/>
  <c r="K41" i="7"/>
  <c r="AE41" i="7" s="1"/>
  <c r="AI41" i="7" s="1"/>
  <c r="J41" i="7"/>
  <c r="B41" i="7"/>
  <c r="BH40" i="7"/>
  <c r="BG40" i="7"/>
  <c r="BF40" i="7"/>
  <c r="AZ40" i="7"/>
  <c r="AX40" i="7" s="1"/>
  <c r="AY40" i="7"/>
  <c r="AU40" i="7"/>
  <c r="AT40" i="7"/>
  <c r="AN40" i="7"/>
  <c r="AF40" i="7"/>
  <c r="AJ40" i="7" s="1"/>
  <c r="S40" i="7"/>
  <c r="R40" i="7"/>
  <c r="K40" i="7"/>
  <c r="AE40" i="7" s="1"/>
  <c r="AI40" i="7" s="1"/>
  <c r="J40" i="7"/>
  <c r="B40" i="7"/>
  <c r="BH39" i="7"/>
  <c r="BG39" i="7"/>
  <c r="BF39" i="7"/>
  <c r="AZ39" i="7"/>
  <c r="AX39" i="7" s="1"/>
  <c r="AU39" i="7"/>
  <c r="AT39" i="7"/>
  <c r="AQ39" i="7"/>
  <c r="AP39" i="7"/>
  <c r="AN39" i="7"/>
  <c r="AM39" i="7"/>
  <c r="AJ39" i="7"/>
  <c r="AI39" i="7"/>
  <c r="AF39" i="7"/>
  <c r="AE39" i="7"/>
  <c r="AD39" i="7"/>
  <c r="AH39" i="7" s="1"/>
  <c r="S39" i="7"/>
  <c r="R39" i="7"/>
  <c r="K39" i="7"/>
  <c r="J39" i="7"/>
  <c r="AL39" i="7" s="1"/>
  <c r="B39" i="7"/>
  <c r="AU38" i="7"/>
  <c r="AT38" i="7"/>
  <c r="AQ38" i="7"/>
  <c r="AP38" i="7"/>
  <c r="AN38" i="7"/>
  <c r="AM38" i="7"/>
  <c r="AL38" i="7"/>
  <c r="AJ38" i="7"/>
  <c r="AF38" i="7"/>
  <c r="AE38" i="7"/>
  <c r="AI38" i="7" s="1"/>
  <c r="W38" i="7"/>
  <c r="V38" i="7"/>
  <c r="S38" i="7"/>
  <c r="R38" i="7"/>
  <c r="K38" i="7"/>
  <c r="J38" i="7"/>
  <c r="AD38" i="7" s="1"/>
  <c r="AH38" i="7" s="1"/>
  <c r="D38" i="7"/>
  <c r="C38" i="7"/>
  <c r="BH37" i="7"/>
  <c r="BG37" i="7"/>
  <c r="BF37" i="7"/>
  <c r="AZ37" i="7"/>
  <c r="AX37" i="7" s="1"/>
  <c r="AU37" i="7"/>
  <c r="AT37" i="7"/>
  <c r="AN37" i="7"/>
  <c r="AJ37" i="7"/>
  <c r="AF37" i="7"/>
  <c r="S37" i="7"/>
  <c r="R37" i="7"/>
  <c r="K37" i="7"/>
  <c r="AE37" i="7" s="1"/>
  <c r="AI37" i="7" s="1"/>
  <c r="J37" i="7"/>
  <c r="AD37" i="7" s="1"/>
  <c r="AH37" i="7" s="1"/>
  <c r="BH36" i="7"/>
  <c r="BG36" i="7" s="1"/>
  <c r="AZ36" i="7"/>
  <c r="AY36" i="7" s="1"/>
  <c r="AU36" i="7"/>
  <c r="AT36" i="7"/>
  <c r="AP36" i="7"/>
  <c r="AN36" i="7"/>
  <c r="AL36" i="7"/>
  <c r="AJ36" i="7"/>
  <c r="AF36" i="7"/>
  <c r="AD36" i="7"/>
  <c r="AH36" i="7" s="1"/>
  <c r="S36" i="7"/>
  <c r="R36" i="7"/>
  <c r="K36" i="7"/>
  <c r="AE36" i="7" s="1"/>
  <c r="AI36" i="7" s="1"/>
  <c r="J36" i="7"/>
  <c r="AU35" i="7"/>
  <c r="AT35" i="7"/>
  <c r="AQ35" i="7"/>
  <c r="AP35" i="7"/>
  <c r="AN35" i="7"/>
  <c r="AI35" i="7"/>
  <c r="AF35" i="7"/>
  <c r="AJ35" i="7" s="1"/>
  <c r="AE35" i="7"/>
  <c r="AA35" i="7"/>
  <c r="Z35" i="7"/>
  <c r="W35" i="7"/>
  <c r="V35" i="7"/>
  <c r="S35" i="7"/>
  <c r="R35" i="7"/>
  <c r="K35" i="7"/>
  <c r="AM35" i="7" s="1"/>
  <c r="J35" i="7"/>
  <c r="AD35" i="7" s="1"/>
  <c r="AH35" i="7" s="1"/>
  <c r="BH34" i="7"/>
  <c r="BF34" i="7" s="1"/>
  <c r="BG34" i="7"/>
  <c r="AZ34" i="7"/>
  <c r="AY34" i="7" s="1"/>
  <c r="AX34" i="7"/>
  <c r="AU34" i="7"/>
  <c r="AT34" i="7"/>
  <c r="AP34" i="7"/>
  <c r="AN34" i="7"/>
  <c r="AL34" i="7"/>
  <c r="AJ34" i="7"/>
  <c r="AH34" i="7"/>
  <c r="AF34" i="7"/>
  <c r="AE34" i="7"/>
  <c r="AI34" i="7" s="1"/>
  <c r="AD34" i="7"/>
  <c r="S34" i="7"/>
  <c r="R34" i="7"/>
  <c r="K34" i="7"/>
  <c r="J34" i="7"/>
  <c r="BH33" i="7"/>
  <c r="BF33" i="7" s="1"/>
  <c r="BG33" i="7"/>
  <c r="AZ33" i="7"/>
  <c r="AY33" i="7"/>
  <c r="AX33" i="7"/>
  <c r="AU33" i="7"/>
  <c r="AT33" i="7"/>
  <c r="AQ33" i="7"/>
  <c r="AP33" i="7"/>
  <c r="AN33" i="7"/>
  <c r="AM33" i="7"/>
  <c r="AJ33" i="7"/>
  <c r="AI33" i="7"/>
  <c r="AF33" i="7"/>
  <c r="AE33" i="7"/>
  <c r="S33" i="7"/>
  <c r="R33" i="7"/>
  <c r="K33" i="7"/>
  <c r="J33" i="7"/>
  <c r="AD33" i="7" s="1"/>
  <c r="AH33" i="7" s="1"/>
  <c r="AU32" i="7"/>
  <c r="AT32" i="7"/>
  <c r="AN32" i="7"/>
  <c r="AH32" i="7"/>
  <c r="AF32" i="7"/>
  <c r="AJ32" i="7" s="1"/>
  <c r="AD32" i="7"/>
  <c r="W32" i="7"/>
  <c r="V32" i="7"/>
  <c r="S32" i="7"/>
  <c r="R32" i="7"/>
  <c r="K32" i="7"/>
  <c r="J32" i="7"/>
  <c r="AP32" i="7" s="1"/>
  <c r="BH31" i="7"/>
  <c r="BG31" i="7" s="1"/>
  <c r="AZ31" i="7"/>
  <c r="AY31" i="7"/>
  <c r="AX31" i="7"/>
  <c r="AU31" i="7"/>
  <c r="AT31" i="7"/>
  <c r="AP31" i="7"/>
  <c r="AN31" i="7"/>
  <c r="AM31" i="7"/>
  <c r="AF31" i="7"/>
  <c r="AJ31" i="7" s="1"/>
  <c r="S31" i="7"/>
  <c r="R31" i="7"/>
  <c r="K31" i="7"/>
  <c r="AQ31" i="7" s="1"/>
  <c r="J31" i="7"/>
  <c r="AD31" i="7" s="1"/>
  <c r="AH31" i="7" s="1"/>
  <c r="BH30" i="7"/>
  <c r="BG30" i="7"/>
  <c r="BF30" i="7"/>
  <c r="AZ30" i="7"/>
  <c r="AX30" i="7" s="1"/>
  <c r="AU30" i="7"/>
  <c r="AT30" i="7"/>
  <c r="AQ30" i="7"/>
  <c r="AN30" i="7"/>
  <c r="AM30" i="7"/>
  <c r="AF30" i="7"/>
  <c r="AJ30" i="7" s="1"/>
  <c r="S30" i="7"/>
  <c r="R30" i="7"/>
  <c r="K30" i="7"/>
  <c r="AE30" i="7" s="1"/>
  <c r="AI30" i="7" s="1"/>
  <c r="J30" i="7"/>
  <c r="AU29" i="7"/>
  <c r="AT29" i="7"/>
  <c r="AN29" i="7"/>
  <c r="AM29" i="7"/>
  <c r="AI29" i="7"/>
  <c r="AF29" i="7"/>
  <c r="AJ29" i="7" s="1"/>
  <c r="AE29" i="7"/>
  <c r="W29" i="7"/>
  <c r="V29" i="7"/>
  <c r="S29" i="7"/>
  <c r="R29" i="7"/>
  <c r="K29" i="7"/>
  <c r="AQ29" i="7" s="1"/>
  <c r="J29" i="7"/>
  <c r="BH28" i="7"/>
  <c r="BG28" i="7"/>
  <c r="BF28" i="7"/>
  <c r="AZ28" i="7"/>
  <c r="AX28" i="7" s="1"/>
  <c r="AY28" i="7"/>
  <c r="AU28" i="7"/>
  <c r="AT28" i="7"/>
  <c r="AN28" i="7"/>
  <c r="AM28" i="7"/>
  <c r="AJ28" i="7"/>
  <c r="AF28" i="7"/>
  <c r="AD28" i="7"/>
  <c r="AH28" i="7" s="1"/>
  <c r="S28" i="7"/>
  <c r="R28" i="7"/>
  <c r="K28" i="7"/>
  <c r="AE28" i="7" s="1"/>
  <c r="AI28" i="7" s="1"/>
  <c r="J28" i="7"/>
  <c r="BH27" i="7"/>
  <c r="BG27" i="7" s="1"/>
  <c r="BF27" i="7"/>
  <c r="AZ27" i="7"/>
  <c r="AY27" i="7" s="1"/>
  <c r="AU27" i="7"/>
  <c r="AT27" i="7"/>
  <c r="AP27" i="7"/>
  <c r="AN27" i="7"/>
  <c r="AL27" i="7"/>
  <c r="AJ27" i="7"/>
  <c r="AF27" i="7"/>
  <c r="AD27" i="7"/>
  <c r="AH27" i="7" s="1"/>
  <c r="S27" i="7"/>
  <c r="R27" i="7"/>
  <c r="K27" i="7"/>
  <c r="AE27" i="7" s="1"/>
  <c r="AI27" i="7" s="1"/>
  <c r="J27" i="7"/>
  <c r="AU26" i="7"/>
  <c r="AT26" i="7"/>
  <c r="AQ26" i="7"/>
  <c r="AN26" i="7"/>
  <c r="AM26" i="7"/>
  <c r="AJ26" i="7"/>
  <c r="AI26" i="7"/>
  <c r="AF26" i="7"/>
  <c r="AE26" i="7"/>
  <c r="W26" i="7"/>
  <c r="V26" i="7"/>
  <c r="S26" i="7"/>
  <c r="R26" i="7"/>
  <c r="K26" i="7"/>
  <c r="J26" i="7"/>
  <c r="AD26" i="7" s="1"/>
  <c r="AH26" i="7" s="1"/>
  <c r="BH25" i="7"/>
  <c r="AZ25" i="7"/>
  <c r="AY25" i="7" s="1"/>
  <c r="AU25" i="7"/>
  <c r="AT25" i="7"/>
  <c r="AQ25" i="7"/>
  <c r="AP25" i="7"/>
  <c r="AN25" i="7"/>
  <c r="AL25" i="7"/>
  <c r="AF25" i="7"/>
  <c r="AJ25" i="7" s="1"/>
  <c r="AD25" i="7"/>
  <c r="AH25" i="7" s="1"/>
  <c r="S25" i="7"/>
  <c r="R25" i="7"/>
  <c r="K25" i="7"/>
  <c r="AM25" i="7" s="1"/>
  <c r="J25" i="7"/>
  <c r="BH24" i="7"/>
  <c r="BG24" i="7"/>
  <c r="BF24" i="7"/>
  <c r="AZ24" i="7"/>
  <c r="AY24" i="7"/>
  <c r="AX24" i="7"/>
  <c r="AU24" i="7"/>
  <c r="AT24" i="7"/>
  <c r="AQ24" i="7"/>
  <c r="AP24" i="7"/>
  <c r="AN24" i="7"/>
  <c r="AM24" i="7"/>
  <c r="AI24" i="7"/>
  <c r="AF24" i="7"/>
  <c r="AJ24" i="7" s="1"/>
  <c r="AE24" i="7"/>
  <c r="S24" i="7"/>
  <c r="R24" i="7"/>
  <c r="K24" i="7"/>
  <c r="J24" i="7"/>
  <c r="AD24" i="7" s="1"/>
  <c r="AH24" i="7" s="1"/>
  <c r="AU23" i="7"/>
  <c r="AT23" i="7"/>
  <c r="AQ23" i="7"/>
  <c r="AP23" i="7"/>
  <c r="AN23" i="7"/>
  <c r="AL23" i="7"/>
  <c r="AJ23" i="7"/>
  <c r="AH23" i="7"/>
  <c r="AF23" i="7"/>
  <c r="AE23" i="7"/>
  <c r="AI23" i="7" s="1"/>
  <c r="AD23" i="7"/>
  <c r="AA23" i="7"/>
  <c r="Z23" i="7"/>
  <c r="W23" i="7"/>
  <c r="V23" i="7"/>
  <c r="S23" i="7"/>
  <c r="R23" i="7"/>
  <c r="K23" i="7"/>
  <c r="AM23" i="7" s="1"/>
  <c r="J23" i="7"/>
  <c r="BH22" i="7"/>
  <c r="BG22" i="7" s="1"/>
  <c r="AZ22" i="7"/>
  <c r="AY22" i="7"/>
  <c r="AX22" i="7"/>
  <c r="AU22" i="7"/>
  <c r="AT22" i="7"/>
  <c r="AP22" i="7"/>
  <c r="AN22" i="7"/>
  <c r="AM22" i="7"/>
  <c r="AF22" i="7"/>
  <c r="AJ22" i="7" s="1"/>
  <c r="S22" i="7"/>
  <c r="R22" i="7"/>
  <c r="K22" i="7"/>
  <c r="AQ22" i="7" s="1"/>
  <c r="J22" i="7"/>
  <c r="AD22" i="7" s="1"/>
  <c r="AH22" i="7" s="1"/>
  <c r="BH21" i="7"/>
  <c r="AZ21" i="7"/>
  <c r="AY21" i="7"/>
  <c r="AX21" i="7"/>
  <c r="AU21" i="7"/>
  <c r="AT21" i="7"/>
  <c r="AQ21" i="7"/>
  <c r="AN21" i="7"/>
  <c r="AM21" i="7"/>
  <c r="AL21" i="7"/>
  <c r="AJ21" i="7"/>
  <c r="AF21" i="7"/>
  <c r="AE21" i="7"/>
  <c r="AI21" i="7" s="1"/>
  <c r="S21" i="7"/>
  <c r="R21" i="7"/>
  <c r="K21" i="7"/>
  <c r="J21" i="7"/>
  <c r="AD21" i="7" s="1"/>
  <c r="AH21" i="7" s="1"/>
  <c r="AU20" i="7"/>
  <c r="AT20" i="7"/>
  <c r="AQ20" i="7"/>
  <c r="AN20" i="7"/>
  <c r="AI20" i="7"/>
  <c r="AF20" i="7"/>
  <c r="AJ20" i="7" s="1"/>
  <c r="AE20" i="7"/>
  <c r="W20" i="7"/>
  <c r="V20" i="7"/>
  <c r="S20" i="7"/>
  <c r="R20" i="7"/>
  <c r="K20" i="7"/>
  <c r="AM20" i="7" s="1"/>
  <c r="J20" i="7"/>
  <c r="BH19" i="7"/>
  <c r="BG19" i="7" s="1"/>
  <c r="BF19" i="7"/>
  <c r="AZ19" i="7"/>
  <c r="AX19" i="7" s="1"/>
  <c r="AY19" i="7"/>
  <c r="AU19" i="7"/>
  <c r="AT19" i="7"/>
  <c r="AN19" i="7"/>
  <c r="AM19" i="7"/>
  <c r="AL19" i="7"/>
  <c r="AF19" i="7"/>
  <c r="AJ19" i="7" s="1"/>
  <c r="S19" i="7"/>
  <c r="R19" i="7"/>
  <c r="K19" i="7"/>
  <c r="AQ19" i="7" s="1"/>
  <c r="J19" i="7"/>
  <c r="F19" i="7"/>
  <c r="E19" i="7"/>
  <c r="BH18" i="7"/>
  <c r="AZ18" i="7"/>
  <c r="AU18" i="7"/>
  <c r="AT18" i="7"/>
  <c r="AP18" i="7"/>
  <c r="AN18" i="7"/>
  <c r="AM18" i="7"/>
  <c r="AL18" i="7"/>
  <c r="AJ18" i="7"/>
  <c r="AI18" i="7"/>
  <c r="AF18" i="7"/>
  <c r="AE18" i="7"/>
  <c r="AD18" i="7"/>
  <c r="AH18" i="7" s="1"/>
  <c r="S18" i="7"/>
  <c r="R18" i="7"/>
  <c r="K18" i="7"/>
  <c r="AQ18" i="7" s="1"/>
  <c r="J18" i="7"/>
  <c r="F18" i="7"/>
  <c r="E18" i="7"/>
  <c r="AU17" i="7"/>
  <c r="AT17" i="7"/>
  <c r="AP17" i="7"/>
  <c r="AN17" i="7"/>
  <c r="AL17" i="7"/>
  <c r="AH17" i="7"/>
  <c r="AF17" i="7"/>
  <c r="AJ17" i="7" s="1"/>
  <c r="AE17" i="7"/>
  <c r="AI17" i="7" s="1"/>
  <c r="AD17" i="7"/>
  <c r="W17" i="7"/>
  <c r="V17" i="7"/>
  <c r="S17" i="7"/>
  <c r="R17" i="7"/>
  <c r="K17" i="7"/>
  <c r="AM17" i="7" s="1"/>
  <c r="J17" i="7"/>
  <c r="F17" i="7"/>
  <c r="E17" i="7"/>
  <c r="D17" i="7"/>
  <c r="C17" i="7"/>
  <c r="BH16" i="7"/>
  <c r="BG16" i="7"/>
  <c r="BF16" i="7"/>
  <c r="AZ16" i="7"/>
  <c r="AY16" i="7" s="1"/>
  <c r="AU16" i="7"/>
  <c r="AT16" i="7"/>
  <c r="AN16" i="7"/>
  <c r="AL16" i="7"/>
  <c r="AF16" i="7"/>
  <c r="AJ16" i="7" s="1"/>
  <c r="S16" i="7"/>
  <c r="R16" i="7"/>
  <c r="K16" i="7"/>
  <c r="AM16" i="7" s="1"/>
  <c r="J16" i="7"/>
  <c r="AP16" i="7" s="1"/>
  <c r="BH15" i="7"/>
  <c r="BG15" i="7"/>
  <c r="BF15" i="7"/>
  <c r="AZ15" i="7"/>
  <c r="AX15" i="7" s="1"/>
  <c r="AY15" i="7"/>
  <c r="AU15" i="7"/>
  <c r="AT15" i="7"/>
  <c r="AQ15" i="7"/>
  <c r="AN15" i="7"/>
  <c r="AM15" i="7"/>
  <c r="AI15" i="7"/>
  <c r="AF15" i="7"/>
  <c r="AJ15" i="7" s="1"/>
  <c r="AE15" i="7"/>
  <c r="S15" i="7"/>
  <c r="R15" i="7"/>
  <c r="K15" i="7"/>
  <c r="J15" i="7"/>
  <c r="AU14" i="7"/>
  <c r="AT14" i="7"/>
  <c r="AP14" i="7"/>
  <c r="AN14" i="7"/>
  <c r="AL14" i="7"/>
  <c r="AJ14" i="7"/>
  <c r="AF14" i="7"/>
  <c r="AD14" i="7"/>
  <c r="AH14" i="7" s="1"/>
  <c r="W14" i="7"/>
  <c r="V14" i="7"/>
  <c r="S14" i="7"/>
  <c r="R14" i="7"/>
  <c r="K14" i="7"/>
  <c r="AM14" i="7" s="1"/>
  <c r="J14" i="7"/>
  <c r="BH13" i="7"/>
  <c r="BG13" i="7"/>
  <c r="BF13" i="7"/>
  <c r="AZ13" i="7"/>
  <c r="AX13" i="7" s="1"/>
  <c r="AU13" i="7"/>
  <c r="AT13" i="7"/>
  <c r="AN13" i="7"/>
  <c r="AF13" i="7"/>
  <c r="AJ13" i="7" s="1"/>
  <c r="S13" i="7"/>
  <c r="R13" i="7"/>
  <c r="K13" i="7"/>
  <c r="J13" i="7"/>
  <c r="BH12" i="7"/>
  <c r="AZ12" i="7"/>
  <c r="AY12" i="7" s="1"/>
  <c r="AU12" i="7"/>
  <c r="AT12" i="7"/>
  <c r="AN12" i="7"/>
  <c r="AL12" i="7"/>
  <c r="AJ12" i="7"/>
  <c r="AF12" i="7"/>
  <c r="AD12" i="7"/>
  <c r="AH12" i="7" s="1"/>
  <c r="S12" i="7"/>
  <c r="R12" i="7"/>
  <c r="K12" i="7"/>
  <c r="J12" i="7"/>
  <c r="AP12" i="7" s="1"/>
  <c r="F12" i="7"/>
  <c r="D12" i="7"/>
  <c r="AU11" i="7"/>
  <c r="AT11" i="7"/>
  <c r="AQ11" i="7"/>
  <c r="AN11" i="7"/>
  <c r="AM11" i="7"/>
  <c r="AI11" i="7"/>
  <c r="AF11" i="7"/>
  <c r="AJ11" i="7" s="1"/>
  <c r="AE11" i="7"/>
  <c r="AA11" i="7"/>
  <c r="Z11" i="7"/>
  <c r="W11" i="7"/>
  <c r="V11" i="7"/>
  <c r="S11" i="7"/>
  <c r="R11" i="7"/>
  <c r="K11" i="7"/>
  <c r="J11" i="7"/>
  <c r="C12" i="7" s="1"/>
  <c r="BH10" i="7"/>
  <c r="BG10" i="7"/>
  <c r="BF10" i="7"/>
  <c r="AZ10" i="7"/>
  <c r="AY10" i="7" s="1"/>
  <c r="AX10" i="7"/>
  <c r="AU10" i="7"/>
  <c r="AT10" i="7"/>
  <c r="AQ10" i="7"/>
  <c r="AP10" i="7"/>
  <c r="AN10" i="7"/>
  <c r="AL10" i="7"/>
  <c r="AJ10" i="7"/>
  <c r="AF10" i="7"/>
  <c r="AE10" i="7"/>
  <c r="AI10" i="7" s="1"/>
  <c r="S10" i="7"/>
  <c r="R10" i="7"/>
  <c r="K10" i="7"/>
  <c r="AM10" i="7" s="1"/>
  <c r="J10" i="7"/>
  <c r="AD10" i="7" s="1"/>
  <c r="AH10" i="7" s="1"/>
  <c r="BH9" i="7"/>
  <c r="BF9" i="7" s="1"/>
  <c r="BG9" i="7"/>
  <c r="AZ9" i="7"/>
  <c r="AU9" i="7"/>
  <c r="AT9" i="7"/>
  <c r="AQ9" i="7"/>
  <c r="AP9" i="7"/>
  <c r="AN9" i="7"/>
  <c r="AM9" i="7"/>
  <c r="AF9" i="7"/>
  <c r="AJ9" i="7" s="1"/>
  <c r="AE9" i="7"/>
  <c r="AI9" i="7" s="1"/>
  <c r="AD9" i="7"/>
  <c r="AH9" i="7" s="1"/>
  <c r="S9" i="7"/>
  <c r="R9" i="7"/>
  <c r="K9" i="7"/>
  <c r="J9" i="7"/>
  <c r="AL9" i="7" s="1"/>
  <c r="AU8" i="7"/>
  <c r="AT8" i="7"/>
  <c r="AQ8" i="7"/>
  <c r="AP8" i="7"/>
  <c r="AN8" i="7"/>
  <c r="AL8" i="7"/>
  <c r="AF8" i="7"/>
  <c r="AJ8" i="7" s="1"/>
  <c r="AE8" i="7"/>
  <c r="AI8" i="7" s="1"/>
  <c r="AD8" i="7"/>
  <c r="AH8" i="7" s="1"/>
  <c r="W8" i="7"/>
  <c r="V8" i="7"/>
  <c r="S8" i="7"/>
  <c r="R8" i="7"/>
  <c r="K8" i="7"/>
  <c r="AM8" i="7" s="1"/>
  <c r="J8" i="7"/>
  <c r="BH7" i="7"/>
  <c r="BG7" i="7"/>
  <c r="BF7" i="7"/>
  <c r="AZ7" i="7"/>
  <c r="AX7" i="7" s="1"/>
  <c r="AU7" i="7"/>
  <c r="AT7" i="7"/>
  <c r="AP7" i="7"/>
  <c r="AN7" i="7"/>
  <c r="AM7" i="7"/>
  <c r="AJ7" i="7"/>
  <c r="AF7" i="7"/>
  <c r="AE7" i="7"/>
  <c r="AI7" i="7" s="1"/>
  <c r="AD7" i="7"/>
  <c r="AH7" i="7" s="1"/>
  <c r="S7" i="7"/>
  <c r="R7" i="7"/>
  <c r="K7" i="7"/>
  <c r="AQ7" i="7" s="1"/>
  <c r="J7" i="7"/>
  <c r="AL7" i="7" s="1"/>
  <c r="BH6" i="7"/>
  <c r="BG6" i="7" s="1"/>
  <c r="AZ6" i="7"/>
  <c r="AY6" i="7" s="1"/>
  <c r="AX6" i="7"/>
  <c r="AU6" i="7"/>
  <c r="AT6" i="7"/>
  <c r="AN6" i="7"/>
  <c r="AJ6" i="7"/>
  <c r="AF6" i="7"/>
  <c r="S6" i="7"/>
  <c r="R6" i="7"/>
  <c r="K6" i="7"/>
  <c r="AM6" i="7" s="1"/>
  <c r="J6" i="7"/>
  <c r="AD6" i="7" s="1"/>
  <c r="AH6" i="7" s="1"/>
  <c r="AU5" i="7"/>
  <c r="AT5" i="7"/>
  <c r="AQ5" i="7"/>
  <c r="AP5" i="7"/>
  <c r="AN5" i="7"/>
  <c r="AM5" i="7"/>
  <c r="AL5" i="7"/>
  <c r="AH5" i="7"/>
  <c r="AF5" i="7"/>
  <c r="AJ5" i="7" s="1"/>
  <c r="AE5" i="7"/>
  <c r="AI5" i="7" s="1"/>
  <c r="W5" i="7"/>
  <c r="V5" i="7"/>
  <c r="S5" i="7"/>
  <c r="R5" i="7"/>
  <c r="K5" i="7"/>
  <c r="J5" i="7"/>
  <c r="AD5" i="7" s="1"/>
  <c r="BH4" i="7"/>
  <c r="BF4" i="7" s="1"/>
  <c r="BJ4" i="7" s="1"/>
  <c r="BG4" i="7"/>
  <c r="BK4" i="7" s="1"/>
  <c r="BD4" i="7"/>
  <c r="AZ4" i="7"/>
  <c r="AY4" i="7"/>
  <c r="BC4" i="7" s="1"/>
  <c r="AX4" i="7"/>
  <c r="BB4" i="7" s="1"/>
  <c r="AU4" i="7"/>
  <c r="AT4" i="7"/>
  <c r="AN4" i="7"/>
  <c r="AF4" i="7"/>
  <c r="AJ4" i="7" s="1"/>
  <c r="S4" i="7"/>
  <c r="R4" i="7"/>
  <c r="K4" i="7"/>
  <c r="J4" i="7"/>
  <c r="AP4" i="7" s="1"/>
  <c r="H4" i="7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BL3" i="7"/>
  <c r="BK3" i="7"/>
  <c r="BJ3" i="7"/>
  <c r="BD3" i="7"/>
  <c r="BC3" i="7"/>
  <c r="P3" i="7"/>
  <c r="H3" i="7"/>
  <c r="BK2" i="7"/>
  <c r="AA2" i="7"/>
  <c r="K2" i="7"/>
  <c r="AI2" i="7" s="1"/>
  <c r="J2" i="7"/>
  <c r="AH2" i="7" s="1"/>
  <c r="AA4" i="1" l="1"/>
  <c r="O5" i="1"/>
  <c r="M5" i="1"/>
  <c r="K6" i="1"/>
  <c r="L6" i="1"/>
  <c r="J5" i="1"/>
  <c r="F46" i="7"/>
  <c r="F48" i="7"/>
  <c r="D46" i="7"/>
  <c r="D48" i="7"/>
  <c r="C46" i="7"/>
  <c r="C48" i="7"/>
  <c r="F49" i="7"/>
  <c r="D47" i="7"/>
  <c r="D49" i="7"/>
  <c r="C47" i="7"/>
  <c r="D39" i="7"/>
  <c r="D40" i="7"/>
  <c r="F45" i="7"/>
  <c r="F44" i="7"/>
  <c r="D41" i="7"/>
  <c r="C42" i="7"/>
  <c r="C41" i="7"/>
  <c r="F39" i="7"/>
  <c r="AY2" i="7"/>
  <c r="AL4" i="7"/>
  <c r="S2" i="7"/>
  <c r="BF2" i="7"/>
  <c r="W2" i="7"/>
  <c r="AP2" i="7"/>
  <c r="BG2" i="7"/>
  <c r="AD4" i="7"/>
  <c r="AH4" i="7" s="1"/>
  <c r="AE6" i="7"/>
  <c r="AI6" i="7" s="1"/>
  <c r="AQ6" i="7"/>
  <c r="BF6" i="7"/>
  <c r="AY7" i="7"/>
  <c r="AY9" i="7"/>
  <c r="AX9" i="7"/>
  <c r="AY18" i="7"/>
  <c r="AX18" i="7"/>
  <c r="AP19" i="7"/>
  <c r="AD19" i="7"/>
  <c r="AH19" i="7" s="1"/>
  <c r="AP30" i="7"/>
  <c r="AL30" i="7"/>
  <c r="AD30" i="7"/>
  <c r="AH30" i="7" s="1"/>
  <c r="D42" i="7"/>
  <c r="AE2" i="7"/>
  <c r="D21" i="7"/>
  <c r="D23" i="7"/>
  <c r="R2" i="7"/>
  <c r="BC2" i="7"/>
  <c r="AM2" i="7"/>
  <c r="BL4" i="7"/>
  <c r="AP6" i="7"/>
  <c r="Z2" i="7"/>
  <c r="AQ2" i="7"/>
  <c r="BJ2" i="7"/>
  <c r="AE4" i="7"/>
  <c r="AI4" i="7" s="1"/>
  <c r="AQ4" i="7"/>
  <c r="AX16" i="7"/>
  <c r="AL29" i="7"/>
  <c r="AP29" i="7"/>
  <c r="AD29" i="7"/>
  <c r="AH29" i="7" s="1"/>
  <c r="BG21" i="7"/>
  <c r="BF21" i="7"/>
  <c r="AE32" i="7"/>
  <c r="AI32" i="7" s="1"/>
  <c r="AQ32" i="7"/>
  <c r="AM32" i="7"/>
  <c r="AX12" i="7"/>
  <c r="AL13" i="7"/>
  <c r="AP13" i="7"/>
  <c r="AD13" i="7"/>
  <c r="AH13" i="7" s="1"/>
  <c r="AQ17" i="7"/>
  <c r="BG18" i="7"/>
  <c r="BF18" i="7"/>
  <c r="AL20" i="7"/>
  <c r="AP20" i="7"/>
  <c r="AD20" i="7"/>
  <c r="AH20" i="7" s="1"/>
  <c r="AP11" i="7"/>
  <c r="AD11" i="7"/>
  <c r="AH11" i="7" s="1"/>
  <c r="AL11" i="7"/>
  <c r="AU2" i="7"/>
  <c r="AQ13" i="7"/>
  <c r="AE13" i="7"/>
  <c r="AI13" i="7" s="1"/>
  <c r="AM13" i="7"/>
  <c r="C23" i="7"/>
  <c r="C8" i="7"/>
  <c r="C21" i="7"/>
  <c r="T161" i="7"/>
  <c r="T160" i="7"/>
  <c r="T159" i="7"/>
  <c r="T155" i="7"/>
  <c r="T154" i="7"/>
  <c r="T153" i="7"/>
  <c r="T170" i="7"/>
  <c r="T162" i="7"/>
  <c r="T167" i="7"/>
  <c r="T166" i="7"/>
  <c r="T168" i="7"/>
  <c r="T157" i="7"/>
  <c r="T142" i="7"/>
  <c r="T151" i="7"/>
  <c r="T145" i="7"/>
  <c r="T164" i="7"/>
  <c r="T163" i="7"/>
  <c r="T149" i="7"/>
  <c r="T143" i="7"/>
  <c r="T139" i="7"/>
  <c r="T138" i="7"/>
  <c r="T147" i="7"/>
  <c r="T146" i="7"/>
  <c r="T158" i="7"/>
  <c r="T150" i="7"/>
  <c r="T169" i="7"/>
  <c r="T156" i="7"/>
  <c r="T137" i="7"/>
  <c r="T136" i="7"/>
  <c r="T135" i="7"/>
  <c r="T165" i="7"/>
  <c r="T152" i="7"/>
  <c r="T148" i="7"/>
  <c r="T141" i="7"/>
  <c r="T140" i="7"/>
  <c r="T131" i="7"/>
  <c r="T130" i="7"/>
  <c r="T129" i="7"/>
  <c r="T132" i="7"/>
  <c r="T134" i="7"/>
  <c r="T144" i="7"/>
  <c r="T133" i="7"/>
  <c r="P4" i="7"/>
  <c r="O2" i="7"/>
  <c r="C25" i="7"/>
  <c r="AL6" i="7"/>
  <c r="AM4" i="7"/>
  <c r="AQ12" i="7"/>
  <c r="AE12" i="7"/>
  <c r="AI12" i="7" s="1"/>
  <c r="AP15" i="7"/>
  <c r="AD15" i="7"/>
  <c r="AH15" i="7" s="1"/>
  <c r="AL15" i="7"/>
  <c r="BB2" i="7"/>
  <c r="AL2" i="7"/>
  <c r="V2" i="7"/>
  <c r="AT2" i="7"/>
  <c r="AD2" i="7"/>
  <c r="N2" i="7"/>
  <c r="AX2" i="7"/>
  <c r="AM12" i="7"/>
  <c r="BG12" i="7"/>
  <c r="BF12" i="7"/>
  <c r="BF25" i="7"/>
  <c r="BG25" i="7"/>
  <c r="AP40" i="7"/>
  <c r="AL40" i="7"/>
  <c r="AY13" i="7"/>
  <c r="AE14" i="7"/>
  <c r="AI14" i="7" s="1"/>
  <c r="AQ14" i="7"/>
  <c r="AD16" i="7"/>
  <c r="AH16" i="7" s="1"/>
  <c r="AE22" i="7"/>
  <c r="AI22" i="7" s="1"/>
  <c r="AL26" i="7"/>
  <c r="AY30" i="7"/>
  <c r="AE31" i="7"/>
  <c r="AI31" i="7" s="1"/>
  <c r="AQ34" i="7"/>
  <c r="AM34" i="7"/>
  <c r="BF36" i="7"/>
  <c r="AM37" i="7"/>
  <c r="D25" i="7"/>
  <c r="AE16" i="7"/>
  <c r="AI16" i="7" s="1"/>
  <c r="AQ16" i="7"/>
  <c r="AE19" i="7"/>
  <c r="AI19" i="7" s="1"/>
  <c r="AP21" i="7"/>
  <c r="BF22" i="7"/>
  <c r="AX25" i="7"/>
  <c r="AQ28" i="7"/>
  <c r="BF31" i="7"/>
  <c r="AL32" i="7"/>
  <c r="AL35" i="7"/>
  <c r="AM40" i="7"/>
  <c r="AP41" i="7"/>
  <c r="AD41" i="7"/>
  <c r="AH41" i="7" s="1"/>
  <c r="AL41" i="7"/>
  <c r="AP42" i="7"/>
  <c r="AD42" i="7"/>
  <c r="AH42" i="7" s="1"/>
  <c r="AQ37" i="7"/>
  <c r="AP26" i="7"/>
  <c r="AQ27" i="7"/>
  <c r="AM27" i="7"/>
  <c r="AX27" i="7"/>
  <c r="AY39" i="7"/>
  <c r="AQ40" i="7"/>
  <c r="D44" i="7"/>
  <c r="D45" i="7"/>
  <c r="F47" i="7"/>
  <c r="AL22" i="7"/>
  <c r="AL24" i="7"/>
  <c r="AP28" i="7"/>
  <c r="AL28" i="7"/>
  <c r="AL31" i="7"/>
  <c r="AL33" i="7"/>
  <c r="AQ36" i="7"/>
  <c r="AM36" i="7"/>
  <c r="AX36" i="7"/>
  <c r="C40" i="7"/>
  <c r="D43" i="7"/>
  <c r="C43" i="7"/>
  <c r="AY45" i="7"/>
  <c r="AX45" i="7"/>
  <c r="AM46" i="7"/>
  <c r="AQ46" i="7"/>
  <c r="AE46" i="7"/>
  <c r="AI46" i="7" s="1"/>
  <c r="C49" i="7"/>
  <c r="AP37" i="7"/>
  <c r="AL37" i="7"/>
  <c r="C39" i="7"/>
  <c r="AD40" i="7"/>
  <c r="AH40" i="7" s="1"/>
  <c r="F43" i="7"/>
  <c r="AY43" i="7"/>
  <c r="AX43" i="7"/>
  <c r="AE25" i="7"/>
  <c r="AI25" i="7" s="1"/>
  <c r="AY37" i="7"/>
  <c r="F42" i="7"/>
  <c r="AQ44" i="7"/>
  <c r="AM44" i="7"/>
  <c r="AQ45" i="7"/>
  <c r="AE45" i="7"/>
  <c r="AI45" i="7" s="1"/>
  <c r="AM45" i="7"/>
  <c r="C44" i="7"/>
  <c r="C45" i="7"/>
  <c r="AL47" i="7"/>
  <c r="AE50" i="7"/>
  <c r="AI50" i="7" s="1"/>
  <c r="AP50" i="7"/>
  <c r="BF51" i="7"/>
  <c r="AE55" i="7"/>
  <c r="AI55" i="7" s="1"/>
  <c r="AQ56" i="7"/>
  <c r="AX57" i="7"/>
  <c r="AQ64" i="7"/>
  <c r="AM64" i="7"/>
  <c r="AD67" i="7"/>
  <c r="AH67" i="7" s="1"/>
  <c r="AP67" i="7"/>
  <c r="AE73" i="7"/>
  <c r="AI73" i="7" s="1"/>
  <c r="AQ73" i="7"/>
  <c r="AM47" i="7"/>
  <c r="AL49" i="7"/>
  <c r="AM57" i="7"/>
  <c r="AE59" i="7"/>
  <c r="AI59" i="7" s="1"/>
  <c r="BF61" i="7"/>
  <c r="AL62" i="7"/>
  <c r="AM73" i="7"/>
  <c r="AD47" i="7"/>
  <c r="AH47" i="7" s="1"/>
  <c r="AM49" i="7"/>
  <c r="AL51" i="7"/>
  <c r="AQ59" i="7"/>
  <c r="AM62" i="7"/>
  <c r="AE65" i="7"/>
  <c r="AI65" i="7" s="1"/>
  <c r="AY72" i="7"/>
  <c r="AX72" i="7"/>
  <c r="BF75" i="7"/>
  <c r="BG75" i="7"/>
  <c r="BF46" i="7"/>
  <c r="AE47" i="7"/>
  <c r="AI47" i="7" s="1"/>
  <c r="AD49" i="7"/>
  <c r="AH49" i="7" s="1"/>
  <c r="BF55" i="7"/>
  <c r="AE57" i="7"/>
  <c r="AI57" i="7" s="1"/>
  <c r="AP74" i="7"/>
  <c r="AD74" i="7"/>
  <c r="AH74" i="7" s="1"/>
  <c r="AL74" i="7"/>
  <c r="AD81" i="7"/>
  <c r="AH81" i="7" s="1"/>
  <c r="AL81" i="7"/>
  <c r="AP81" i="7"/>
  <c r="AX48" i="7"/>
  <c r="AE49" i="7"/>
  <c r="AI49" i="7" s="1"/>
  <c r="AD51" i="7"/>
  <c r="AH51" i="7" s="1"/>
  <c r="AX54" i="7"/>
  <c r="AL56" i="7"/>
  <c r="AX58" i="7"/>
  <c r="AQ60" i="7"/>
  <c r="AL61" i="7"/>
  <c r="AQ62" i="7"/>
  <c r="AL63" i="7"/>
  <c r="BF64" i="7"/>
  <c r="AP75" i="7"/>
  <c r="AD75" i="7"/>
  <c r="AH75" i="7" s="1"/>
  <c r="AM56" i="7"/>
  <c r="AD62" i="7"/>
  <c r="AH62" i="7" s="1"/>
  <c r="BG67" i="7"/>
  <c r="BF67" i="7"/>
  <c r="AQ71" i="7"/>
  <c r="AM71" i="7"/>
  <c r="AX78" i="7"/>
  <c r="AY78" i="7"/>
  <c r="AP60" i="7"/>
  <c r="AL60" i="7"/>
  <c r="AY70" i="7"/>
  <c r="AX70" i="7"/>
  <c r="AE67" i="7"/>
  <c r="AI67" i="7" s="1"/>
  <c r="AM78" i="7"/>
  <c r="AL79" i="7"/>
  <c r="AQ80" i="7"/>
  <c r="AE81" i="7"/>
  <c r="AI81" i="7" s="1"/>
  <c r="BF88" i="7"/>
  <c r="AM90" i="7"/>
  <c r="AX91" i="7"/>
  <c r="AP94" i="7"/>
  <c r="AD94" i="7"/>
  <c r="AH94" i="7" s="1"/>
  <c r="AL94" i="7"/>
  <c r="BF73" i="7"/>
  <c r="AM75" i="7"/>
  <c r="AX76" i="7"/>
  <c r="AE78" i="7"/>
  <c r="AI78" i="7" s="1"/>
  <c r="AM84" i="7"/>
  <c r="AP96" i="7"/>
  <c r="AD96" i="7"/>
  <c r="AH96" i="7" s="1"/>
  <c r="AL96" i="7"/>
  <c r="AL65" i="7"/>
  <c r="AD68" i="7"/>
  <c r="AH68" i="7" s="1"/>
  <c r="AM69" i="7"/>
  <c r="AE79" i="7"/>
  <c r="AI79" i="7" s="1"/>
  <c r="BF81" i="7"/>
  <c r="BF85" i="7"/>
  <c r="AP89" i="7"/>
  <c r="AL89" i="7"/>
  <c r="AD89" i="7"/>
  <c r="AH89" i="7" s="1"/>
  <c r="AL80" i="7"/>
  <c r="AD84" i="7"/>
  <c r="AH84" i="7" s="1"/>
  <c r="AQ84" i="7"/>
  <c r="AE89" i="7"/>
  <c r="AI89" i="7" s="1"/>
  <c r="AM89" i="7"/>
  <c r="AD80" i="7"/>
  <c r="AH80" i="7" s="1"/>
  <c r="AM88" i="7"/>
  <c r="AQ88" i="7"/>
  <c r="AE88" i="7"/>
  <c r="AI88" i="7" s="1"/>
  <c r="AQ93" i="7"/>
  <c r="AE93" i="7"/>
  <c r="AI93" i="7" s="1"/>
  <c r="AM93" i="7"/>
  <c r="BF90" i="7"/>
  <c r="AX93" i="7"/>
  <c r="AD98" i="7"/>
  <c r="AH98" i="7" s="1"/>
  <c r="AM99" i="7"/>
  <c r="AX100" i="7"/>
  <c r="BF106" i="7"/>
  <c r="AQ109" i="7"/>
  <c r="AE110" i="7"/>
  <c r="AI110" i="7" s="1"/>
  <c r="AQ111" i="7"/>
  <c r="AL112" i="7"/>
  <c r="AP116" i="7"/>
  <c r="AL116" i="7"/>
  <c r="AD116" i="7"/>
  <c r="AH116" i="7" s="1"/>
  <c r="AX118" i="7"/>
  <c r="BG120" i="7"/>
  <c r="AY123" i="7"/>
  <c r="AE124" i="7"/>
  <c r="AI124" i="7" s="1"/>
  <c r="AQ124" i="7"/>
  <c r="BF126" i="7"/>
  <c r="BG126" i="7"/>
  <c r="BF91" i="7"/>
  <c r="AX94" i="7"/>
  <c r="AM95" i="7"/>
  <c r="AX96" i="7"/>
  <c r="AE98" i="7"/>
  <c r="AI98" i="7" s="1"/>
  <c r="AP98" i="7"/>
  <c r="AD99" i="7"/>
  <c r="AH99" i="7" s="1"/>
  <c r="AM100" i="7"/>
  <c r="AQ102" i="7"/>
  <c r="AE103" i="7"/>
  <c r="AI103" i="7" s="1"/>
  <c r="BF105" i="7"/>
  <c r="AD111" i="7"/>
  <c r="AH111" i="7" s="1"/>
  <c r="BG111" i="7"/>
  <c r="AM115" i="7"/>
  <c r="AP117" i="7"/>
  <c r="AL125" i="7"/>
  <c r="AP99" i="7"/>
  <c r="AQ103" i="7"/>
  <c r="AL104" i="7"/>
  <c r="AD107" i="7"/>
  <c r="AH107" i="7" s="1"/>
  <c r="AQ108" i="7"/>
  <c r="AM108" i="7"/>
  <c r="AX108" i="7"/>
  <c r="AY114" i="7"/>
  <c r="AE117" i="7"/>
  <c r="AI117" i="7" s="1"/>
  <c r="AL119" i="7"/>
  <c r="AX127" i="7"/>
  <c r="AP109" i="7"/>
  <c r="AL109" i="7"/>
  <c r="AQ122" i="7"/>
  <c r="AM122" i="7"/>
  <c r="AE122" i="7"/>
  <c r="AI122" i="7" s="1"/>
  <c r="AM129" i="7"/>
  <c r="AE129" i="7"/>
  <c r="AI129" i="7" s="1"/>
  <c r="AQ129" i="7"/>
  <c r="AL101" i="7"/>
  <c r="AD104" i="7"/>
  <c r="AH104" i="7" s="1"/>
  <c r="AM105" i="7"/>
  <c r="AL106" i="7"/>
  <c r="AY109" i="7"/>
  <c r="AE115" i="7"/>
  <c r="AI115" i="7" s="1"/>
  <c r="AQ118" i="7"/>
  <c r="AL120" i="7"/>
  <c r="AQ123" i="7"/>
  <c r="AL124" i="7"/>
  <c r="AX102" i="7"/>
  <c r="AM110" i="7"/>
  <c r="BF112" i="7"/>
  <c r="BG118" i="7"/>
  <c r="AP119" i="7"/>
  <c r="AD125" i="7"/>
  <c r="AH125" i="7" s="1"/>
  <c r="AP126" i="7"/>
  <c r="AD126" i="7"/>
  <c r="AH126" i="7" s="1"/>
  <c r="AX126" i="7"/>
  <c r="BG127" i="7"/>
  <c r="BF127" i="7"/>
  <c r="AM111" i="7"/>
  <c r="AP120" i="7"/>
  <c r="AP123" i="7"/>
  <c r="AL123" i="7"/>
  <c r="AQ125" i="7"/>
  <c r="AE125" i="7"/>
  <c r="AI125" i="7" s="1"/>
  <c r="AE128" i="7"/>
  <c r="AI128" i="7" s="1"/>
  <c r="AQ131" i="7"/>
  <c r="AE131" i="7"/>
  <c r="AI131" i="7" s="1"/>
  <c r="AQ134" i="7"/>
  <c r="AM134" i="7"/>
  <c r="AE134" i="7"/>
  <c r="AI134" i="7" s="1"/>
  <c r="AY135" i="7"/>
  <c r="AX135" i="7"/>
  <c r="AL137" i="7"/>
  <c r="BF129" i="7"/>
  <c r="AX132" i="7"/>
  <c r="AQ136" i="7"/>
  <c r="AM136" i="7"/>
  <c r="AQ130" i="7"/>
  <c r="AQ133" i="7"/>
  <c r="AE133" i="7"/>
  <c r="AI133" i="7" s="1"/>
  <c r="AY134" i="7"/>
  <c r="AX134" i="7"/>
  <c r="AQ135" i="7"/>
  <c r="AM135" i="7"/>
  <c r="BG137" i="7"/>
  <c r="BF137" i="7"/>
  <c r="AX141" i="7"/>
  <c r="AY141" i="7"/>
  <c r="AX155" i="7"/>
  <c r="AY155" i="7"/>
  <c r="AZ149" i="7"/>
  <c r="BH149" i="7"/>
  <c r="AM170" i="7"/>
  <c r="AQ170" i="7"/>
  <c r="AE170" i="7"/>
  <c r="AI170" i="7" s="1"/>
  <c r="AQ132" i="7"/>
  <c r="AE132" i="7"/>
  <c r="AI132" i="7" s="1"/>
  <c r="AL132" i="7"/>
  <c r="AD136" i="7"/>
  <c r="AH136" i="7" s="1"/>
  <c r="BH143" i="7"/>
  <c r="BG147" i="7"/>
  <c r="BF147" i="7"/>
  <c r="AM160" i="7"/>
  <c r="AQ160" i="7"/>
  <c r="AE160" i="7"/>
  <c r="AI160" i="7" s="1"/>
  <c r="BG146" i="7"/>
  <c r="BF146" i="7"/>
  <c r="AQ150" i="7"/>
  <c r="AE150" i="7"/>
  <c r="AI150" i="7" s="1"/>
  <c r="AM150" i="7"/>
  <c r="AM153" i="7"/>
  <c r="AQ153" i="7"/>
  <c r="AE153" i="7"/>
  <c r="AI153" i="7" s="1"/>
  <c r="AY143" i="7"/>
  <c r="AX143" i="7"/>
  <c r="BH164" i="7"/>
  <c r="AZ164" i="7"/>
  <c r="AQ128" i="7"/>
  <c r="AD134" i="7"/>
  <c r="AH134" i="7" s="1"/>
  <c r="AY136" i="7"/>
  <c r="AX136" i="7"/>
  <c r="AP147" i="7"/>
  <c r="AD147" i="7"/>
  <c r="AH147" i="7" s="1"/>
  <c r="AL147" i="7"/>
  <c r="AE142" i="7"/>
  <c r="AI142" i="7" s="1"/>
  <c r="AL143" i="7"/>
  <c r="AP144" i="7"/>
  <c r="AE146" i="7"/>
  <c r="AI146" i="7" s="1"/>
  <c r="AX147" i="7"/>
  <c r="AD149" i="7"/>
  <c r="AH149" i="7" s="1"/>
  <c r="AP154" i="7"/>
  <c r="AY158" i="7"/>
  <c r="AX158" i="7"/>
  <c r="AL166" i="7"/>
  <c r="AP166" i="7"/>
  <c r="AD166" i="7"/>
  <c r="AH166" i="7" s="1"/>
  <c r="BF138" i="7"/>
  <c r="AX139" i="7"/>
  <c r="AM143" i="7"/>
  <c r="BF145" i="7"/>
  <c r="AD148" i="7"/>
  <c r="AH148" i="7" s="1"/>
  <c r="AE149" i="7"/>
  <c r="AI149" i="7" s="1"/>
  <c r="AP153" i="7"/>
  <c r="BF153" i="7"/>
  <c r="AY159" i="7"/>
  <c r="AX159" i="7"/>
  <c r="AM140" i="7"/>
  <c r="AZ140" i="7"/>
  <c r="AE141" i="7"/>
  <c r="AI141" i="7" s="1"/>
  <c r="AE148" i="7"/>
  <c r="AI148" i="7" s="1"/>
  <c r="AP157" i="7"/>
  <c r="AL157" i="7"/>
  <c r="AY160" i="7"/>
  <c r="AX160" i="7"/>
  <c r="AQ162" i="7"/>
  <c r="AX138" i="7"/>
  <c r="BF144" i="7"/>
  <c r="AX146" i="7"/>
  <c r="BF150" i="7"/>
  <c r="AP155" i="7"/>
  <c r="AL155" i="7"/>
  <c r="AD140" i="7"/>
  <c r="AH140" i="7" s="1"/>
  <c r="AP140" i="7"/>
  <c r="AY142" i="7"/>
  <c r="AM151" i="7"/>
  <c r="AL165" i="7"/>
  <c r="AP165" i="7"/>
  <c r="AD165" i="7"/>
  <c r="AH165" i="7" s="1"/>
  <c r="AE140" i="7"/>
  <c r="AI140" i="7" s="1"/>
  <c r="AM152" i="7"/>
  <c r="AQ152" i="7"/>
  <c r="AP156" i="7"/>
  <c r="AL156" i="7"/>
  <c r="AM165" i="7"/>
  <c r="AQ165" i="7"/>
  <c r="AE165" i="7"/>
  <c r="AI165" i="7" s="1"/>
  <c r="AX170" i="7"/>
  <c r="AM154" i="7"/>
  <c r="AQ154" i="7"/>
  <c r="AL154" i="7"/>
  <c r="AL158" i="7"/>
  <c r="AP158" i="7"/>
  <c r="AD158" i="7"/>
  <c r="AH158" i="7" s="1"/>
  <c r="AM159" i="7"/>
  <c r="AQ159" i="7"/>
  <c r="AE159" i="7"/>
  <c r="AI159" i="7" s="1"/>
  <c r="AE162" i="7"/>
  <c r="AI162" i="7" s="1"/>
  <c r="AQ169" i="7"/>
  <c r="AE169" i="7"/>
  <c r="AP159" i="7"/>
  <c r="AP160" i="7"/>
  <c r="AD164" i="7"/>
  <c r="AH164" i="7" s="1"/>
  <c r="AQ168" i="7"/>
  <c r="AD169" i="7"/>
  <c r="AE164" i="7"/>
  <c r="AI164" i="7" s="1"/>
  <c r="AD161" i="7"/>
  <c r="AH161" i="7" s="1"/>
  <c r="BH170" i="7"/>
  <c r="AE155" i="7"/>
  <c r="AI155" i="7" s="1"/>
  <c r="AE156" i="7"/>
  <c r="AI156" i="7" s="1"/>
  <c r="AE157" i="7"/>
  <c r="AI157" i="7" s="1"/>
  <c r="AE163" i="7"/>
  <c r="AI163" i="7" s="1"/>
  <c r="X6" i="1" l="1"/>
  <c r="K7" i="1"/>
  <c r="Z5" i="1"/>
  <c r="M6" i="1"/>
  <c r="J6" i="1"/>
  <c r="Y6" i="1"/>
  <c r="L7" i="1"/>
  <c r="AA5" i="1"/>
  <c r="O6" i="1"/>
  <c r="AX164" i="7"/>
  <c r="AY164" i="7"/>
  <c r="C24" i="7"/>
  <c r="D8" i="7"/>
  <c r="BG164" i="7"/>
  <c r="BF164" i="7"/>
  <c r="D54" i="7"/>
  <c r="D59" i="7" s="1"/>
  <c r="D15" i="7" s="1"/>
  <c r="D53" i="7"/>
  <c r="D58" i="7" s="1"/>
  <c r="D14" i="7" s="1"/>
  <c r="D16" i="7"/>
  <c r="D51" i="7"/>
  <c r="D56" i="7" s="1"/>
  <c r="D9" i="7" s="1"/>
  <c r="D52" i="7"/>
  <c r="D57" i="7" s="1"/>
  <c r="D13" i="7" s="1"/>
  <c r="D18" i="7"/>
  <c r="D11" i="7"/>
  <c r="D10" i="7"/>
  <c r="D19" i="7"/>
  <c r="BG143" i="7"/>
  <c r="BF143" i="7"/>
  <c r="AY149" i="7"/>
  <c r="AX149" i="7"/>
  <c r="C52" i="7"/>
  <c r="C57" i="7" s="1"/>
  <c r="C13" i="7" s="1"/>
  <c r="C54" i="7"/>
  <c r="C59" i="7" s="1"/>
  <c r="C15" i="7" s="1"/>
  <c r="C53" i="7"/>
  <c r="C58" i="7" s="1"/>
  <c r="C14" i="7" s="1"/>
  <c r="C19" i="7"/>
  <c r="C51" i="7"/>
  <c r="C56" i="7" s="1"/>
  <c r="C9" i="7" s="1"/>
  <c r="C18" i="7"/>
  <c r="C11" i="7"/>
  <c r="C16" i="7"/>
  <c r="C10" i="7"/>
  <c r="AV4" i="7"/>
  <c r="T4" i="7"/>
  <c r="P5" i="7"/>
  <c r="BG170" i="7"/>
  <c r="BF170" i="7"/>
  <c r="AX140" i="7"/>
  <c r="AY140" i="7"/>
  <c r="BG149" i="7"/>
  <c r="BF149" i="7"/>
  <c r="F54" i="7"/>
  <c r="F59" i="7" s="1"/>
  <c r="F15" i="7" s="1"/>
  <c r="F51" i="7"/>
  <c r="F16" i="7"/>
  <c r="F10" i="7"/>
  <c r="F11" i="7"/>
  <c r="J7" i="1" l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O7" i="1"/>
  <c r="AA6" i="1"/>
  <c r="Z6" i="1"/>
  <c r="M7" i="1"/>
  <c r="L8" i="1"/>
  <c r="Y7" i="1"/>
  <c r="K8" i="1"/>
  <c r="X7" i="1"/>
  <c r="F30" i="7"/>
  <c r="F20" i="7"/>
  <c r="F9" i="7"/>
  <c r="P6" i="7"/>
  <c r="X5" i="7"/>
  <c r="AV5" i="7"/>
  <c r="T5" i="7"/>
  <c r="D30" i="7"/>
  <c r="D22" i="7" s="1"/>
  <c r="D20" i="7"/>
  <c r="C30" i="7"/>
  <c r="C20" i="7"/>
  <c r="D24" i="7"/>
  <c r="F8" i="7"/>
  <c r="F24" i="7" s="1"/>
  <c r="O8" i="1" l="1"/>
  <c r="AA7" i="1"/>
  <c r="L9" i="1"/>
  <c r="Y8" i="1"/>
  <c r="X8" i="1"/>
  <c r="K9" i="1"/>
  <c r="M8" i="1"/>
  <c r="Z7" i="1"/>
  <c r="A37" i="8"/>
  <c r="J39" i="1"/>
  <c r="AZ5" i="7"/>
  <c r="BH5" i="7"/>
  <c r="T6" i="7"/>
  <c r="P7" i="7"/>
  <c r="AV6" i="7"/>
  <c r="C22" i="7"/>
  <c r="F56" i="7"/>
  <c r="K10" i="1" l="1"/>
  <c r="X9" i="1"/>
  <c r="L10" i="1"/>
  <c r="Y9" i="1"/>
  <c r="AA8" i="1"/>
  <c r="O9" i="1"/>
  <c r="J40" i="1"/>
  <c r="A38" i="8"/>
  <c r="M9" i="1"/>
  <c r="Z8" i="1"/>
  <c r="AY5" i="7"/>
  <c r="BC5" i="7" s="1"/>
  <c r="BC6" i="7" s="1"/>
  <c r="BC7" i="7" s="1"/>
  <c r="AX5" i="7"/>
  <c r="BB5" i="7" s="1"/>
  <c r="BB6" i="7" s="1"/>
  <c r="BB7" i="7" s="1"/>
  <c r="BD5" i="7"/>
  <c r="BD6" i="7" s="1"/>
  <c r="BD7" i="7" s="1"/>
  <c r="BF5" i="7"/>
  <c r="BJ5" i="7" s="1"/>
  <c r="BJ6" i="7" s="1"/>
  <c r="BJ7" i="7" s="1"/>
  <c r="BG5" i="7"/>
  <c r="BK5" i="7" s="1"/>
  <c r="BK6" i="7" s="1"/>
  <c r="BK7" i="7" s="1"/>
  <c r="BL5" i="7"/>
  <c r="BL6" i="7" s="1"/>
  <c r="BL7" i="7" s="1"/>
  <c r="T7" i="7"/>
  <c r="AV7" i="7"/>
  <c r="P8" i="7"/>
  <c r="K11" i="1" l="1"/>
  <c r="X10" i="1"/>
  <c r="L11" i="1"/>
  <c r="Y10" i="1"/>
  <c r="M10" i="1"/>
  <c r="Z9" i="1"/>
  <c r="O10" i="1"/>
  <c r="AA9" i="1"/>
  <c r="A39" i="8"/>
  <c r="J41" i="1"/>
  <c r="P9" i="7"/>
  <c r="X8" i="7"/>
  <c r="AV8" i="7"/>
  <c r="T8" i="7"/>
  <c r="O11" i="1" l="1"/>
  <c r="AA10" i="1"/>
  <c r="L12" i="1"/>
  <c r="Y11" i="1"/>
  <c r="M11" i="1"/>
  <c r="Z10" i="1"/>
  <c r="J42" i="1"/>
  <c r="X11" i="1"/>
  <c r="K12" i="1"/>
  <c r="AZ8" i="7"/>
  <c r="BH8" i="7"/>
  <c r="T9" i="7"/>
  <c r="AV9" i="7"/>
  <c r="P10" i="7"/>
  <c r="J43" i="1" l="1"/>
  <c r="F38" i="1"/>
  <c r="M12" i="1"/>
  <c r="Z11" i="1"/>
  <c r="X12" i="1"/>
  <c r="K13" i="1"/>
  <c r="G41" i="1"/>
  <c r="Y12" i="1"/>
  <c r="L13" i="1"/>
  <c r="O12" i="1"/>
  <c r="AA11" i="1"/>
  <c r="P11" i="7"/>
  <c r="T10" i="7"/>
  <c r="AV10" i="7"/>
  <c r="BF8" i="7"/>
  <c r="BJ8" i="7" s="1"/>
  <c r="BJ9" i="7" s="1"/>
  <c r="BJ10" i="7" s="1"/>
  <c r="BG8" i="7"/>
  <c r="BK8" i="7" s="1"/>
  <c r="BK9" i="7" s="1"/>
  <c r="BK10" i="7" s="1"/>
  <c r="BL8" i="7"/>
  <c r="BL9" i="7" s="1"/>
  <c r="BL10" i="7" s="1"/>
  <c r="AY8" i="7"/>
  <c r="BC8" i="7" s="1"/>
  <c r="BC9" i="7" s="1"/>
  <c r="BC10" i="7" s="1"/>
  <c r="AX8" i="7"/>
  <c r="BB8" i="7" s="1"/>
  <c r="BB9" i="7" s="1"/>
  <c r="BB10" i="7" s="1"/>
  <c r="BD8" i="7"/>
  <c r="BD9" i="7" s="1"/>
  <c r="BD10" i="7" s="1"/>
  <c r="E39" i="1" l="1"/>
  <c r="E40" i="1"/>
  <c r="D39" i="1"/>
  <c r="G47" i="1"/>
  <c r="E38" i="1"/>
  <c r="H38" i="1"/>
  <c r="G45" i="1"/>
  <c r="G38" i="1"/>
  <c r="G39" i="1"/>
  <c r="G44" i="1"/>
  <c r="D38" i="1"/>
  <c r="G40" i="1"/>
  <c r="G42" i="1"/>
  <c r="H39" i="1"/>
  <c r="F39" i="1"/>
  <c r="G46" i="1"/>
  <c r="F40" i="1"/>
  <c r="H40" i="1"/>
  <c r="D40" i="1"/>
  <c r="X13" i="1"/>
  <c r="K14" i="1"/>
  <c r="C8" i="1"/>
  <c r="Y13" i="1"/>
  <c r="L14" i="1"/>
  <c r="O13" i="1"/>
  <c r="AA12" i="1"/>
  <c r="M13" i="1"/>
  <c r="Z12" i="1"/>
  <c r="G43" i="1"/>
  <c r="T11" i="7"/>
  <c r="P12" i="7"/>
  <c r="AV11" i="7"/>
  <c r="AB11" i="7"/>
  <c r="X11" i="7"/>
  <c r="O14" i="1" l="1"/>
  <c r="AA13" i="1"/>
  <c r="L15" i="1"/>
  <c r="Y14" i="1"/>
  <c r="C53" i="1"/>
  <c r="D8" i="1"/>
  <c r="Z13" i="1"/>
  <c r="M14" i="1"/>
  <c r="X14" i="1"/>
  <c r="K15" i="1"/>
  <c r="AZ11" i="7"/>
  <c r="BH11" i="7"/>
  <c r="AV12" i="7"/>
  <c r="P13" i="7"/>
  <c r="T12" i="7"/>
  <c r="K16" i="1" l="1"/>
  <c r="X15" i="1"/>
  <c r="AA14" i="1"/>
  <c r="O15" i="1"/>
  <c r="M15" i="1"/>
  <c r="Z14" i="1"/>
  <c r="E8" i="1"/>
  <c r="F8" i="1" s="1"/>
  <c r="G8" i="1" s="1"/>
  <c r="H8" i="1"/>
  <c r="L16" i="1"/>
  <c r="Y15" i="1"/>
  <c r="P14" i="7"/>
  <c r="AV13" i="7"/>
  <c r="T13" i="7"/>
  <c r="BG11" i="7"/>
  <c r="BK11" i="7" s="1"/>
  <c r="BK12" i="7" s="1"/>
  <c r="BK13" i="7" s="1"/>
  <c r="BF11" i="7"/>
  <c r="BJ11" i="7" s="1"/>
  <c r="BJ12" i="7" s="1"/>
  <c r="BJ13" i="7" s="1"/>
  <c r="BL11" i="7"/>
  <c r="BL12" i="7" s="1"/>
  <c r="BL13" i="7" s="1"/>
  <c r="AX11" i="7"/>
  <c r="BB11" i="7" s="1"/>
  <c r="BB12" i="7" s="1"/>
  <c r="BB13" i="7" s="1"/>
  <c r="AY11" i="7"/>
  <c r="BC11" i="7" s="1"/>
  <c r="BC12" i="7" s="1"/>
  <c r="BC13" i="7" s="1"/>
  <c r="BD11" i="7"/>
  <c r="BD12" i="7" s="1"/>
  <c r="BD13" i="7" s="1"/>
  <c r="K17" i="1" l="1"/>
  <c r="X16" i="1"/>
  <c r="Z15" i="1"/>
  <c r="M16" i="1"/>
  <c r="AA15" i="1"/>
  <c r="O16" i="1"/>
  <c r="L17" i="1"/>
  <c r="Y16" i="1"/>
  <c r="X14" i="7"/>
  <c r="P15" i="7"/>
  <c r="T14" i="7"/>
  <c r="AV14" i="7"/>
  <c r="O17" i="1" l="1"/>
  <c r="AA16" i="1"/>
  <c r="M17" i="1"/>
  <c r="Z16" i="1"/>
  <c r="K18" i="1"/>
  <c r="X17" i="1"/>
  <c r="L18" i="1"/>
  <c r="Y17" i="1"/>
  <c r="BH14" i="7"/>
  <c r="AZ14" i="7"/>
  <c r="AV15" i="7"/>
  <c r="T15" i="7"/>
  <c r="P16" i="7"/>
  <c r="M18" i="1" l="1"/>
  <c r="Z17" i="1"/>
  <c r="O18" i="1"/>
  <c r="AA17" i="1"/>
  <c r="L19" i="1"/>
  <c r="Y18" i="1"/>
  <c r="X18" i="1"/>
  <c r="K19" i="1"/>
  <c r="AY14" i="7"/>
  <c r="BC14" i="7" s="1"/>
  <c r="BC15" i="7" s="1"/>
  <c r="BC16" i="7" s="1"/>
  <c r="AX14" i="7"/>
  <c r="BB14" i="7" s="1"/>
  <c r="BB15" i="7" s="1"/>
  <c r="BB16" i="7" s="1"/>
  <c r="BD14" i="7"/>
  <c r="BD15" i="7" s="1"/>
  <c r="BD16" i="7" s="1"/>
  <c r="T16" i="7"/>
  <c r="AV16" i="7"/>
  <c r="P17" i="7"/>
  <c r="BF14" i="7"/>
  <c r="BJ14" i="7" s="1"/>
  <c r="BJ15" i="7" s="1"/>
  <c r="BJ16" i="7" s="1"/>
  <c r="BG14" i="7"/>
  <c r="BK14" i="7" s="1"/>
  <c r="BK15" i="7" s="1"/>
  <c r="BK16" i="7" s="1"/>
  <c r="BL14" i="7"/>
  <c r="BL15" i="7" s="1"/>
  <c r="BL16" i="7" s="1"/>
  <c r="Y19" i="1" l="1"/>
  <c r="L20" i="1"/>
  <c r="E41" i="1"/>
  <c r="O19" i="1"/>
  <c r="AA18" i="1"/>
  <c r="X19" i="1"/>
  <c r="K20" i="1"/>
  <c r="D41" i="1"/>
  <c r="Z18" i="1"/>
  <c r="M19" i="1"/>
  <c r="X17" i="7"/>
  <c r="T17" i="7"/>
  <c r="AV17" i="7"/>
  <c r="P18" i="7"/>
  <c r="X20" i="1" l="1"/>
  <c r="K21" i="1"/>
  <c r="AA19" i="1"/>
  <c r="O20" i="1"/>
  <c r="H41" i="1"/>
  <c r="Y20" i="1"/>
  <c r="L21" i="1"/>
  <c r="Z19" i="1"/>
  <c r="M20" i="1"/>
  <c r="F41" i="1"/>
  <c r="BH17" i="7"/>
  <c r="AZ17" i="7"/>
  <c r="P19" i="7"/>
  <c r="AV18" i="7"/>
  <c r="T18" i="7"/>
  <c r="L22" i="1" l="1"/>
  <c r="Y21" i="1"/>
  <c r="O21" i="1"/>
  <c r="AA20" i="1"/>
  <c r="K22" i="1"/>
  <c r="X21" i="1"/>
  <c r="M21" i="1"/>
  <c r="Z20" i="1"/>
  <c r="AV19" i="7"/>
  <c r="P20" i="7"/>
  <c r="T19" i="7"/>
  <c r="AY17" i="7"/>
  <c r="BC17" i="7" s="1"/>
  <c r="BC18" i="7" s="1"/>
  <c r="BC19" i="7" s="1"/>
  <c r="AX17" i="7"/>
  <c r="BB17" i="7" s="1"/>
  <c r="BB18" i="7" s="1"/>
  <c r="BB19" i="7" s="1"/>
  <c r="BD17" i="7"/>
  <c r="BD18" i="7" s="1"/>
  <c r="BD19" i="7" s="1"/>
  <c r="BG17" i="7"/>
  <c r="BK17" i="7" s="1"/>
  <c r="BK18" i="7" s="1"/>
  <c r="BK19" i="7" s="1"/>
  <c r="BF17" i="7"/>
  <c r="BJ17" i="7" s="1"/>
  <c r="BJ18" i="7" s="1"/>
  <c r="BJ19" i="7" s="1"/>
  <c r="BL17" i="7"/>
  <c r="BL18" i="7" s="1"/>
  <c r="BL19" i="7" s="1"/>
  <c r="Y22" i="1" l="1"/>
  <c r="L23" i="1"/>
  <c r="X22" i="1"/>
  <c r="K23" i="1"/>
  <c r="Z21" i="1"/>
  <c r="M22" i="1"/>
  <c r="AA21" i="1"/>
  <c r="O22" i="1"/>
  <c r="T20" i="7"/>
  <c r="AV20" i="7"/>
  <c r="P21" i="7"/>
  <c r="X20" i="7"/>
  <c r="O23" i="1" l="1"/>
  <c r="AA22" i="1"/>
  <c r="Z22" i="1"/>
  <c r="M23" i="1"/>
  <c r="K24" i="1"/>
  <c r="X23" i="1"/>
  <c r="L24" i="1"/>
  <c r="Y23" i="1"/>
  <c r="P22" i="7"/>
  <c r="T21" i="7"/>
  <c r="AV21" i="7"/>
  <c r="BH20" i="7"/>
  <c r="AZ20" i="7"/>
  <c r="O24" i="1" l="1"/>
  <c r="AA23" i="1"/>
  <c r="X24" i="1"/>
  <c r="K25" i="1"/>
  <c r="Z23" i="1"/>
  <c r="M24" i="1"/>
  <c r="Y24" i="1"/>
  <c r="L25" i="1"/>
  <c r="AX20" i="7"/>
  <c r="BB20" i="7" s="1"/>
  <c r="BB21" i="7" s="1"/>
  <c r="BB22" i="7" s="1"/>
  <c r="AY20" i="7"/>
  <c r="BC20" i="7" s="1"/>
  <c r="BC21" i="7" s="1"/>
  <c r="BC22" i="7" s="1"/>
  <c r="BD20" i="7"/>
  <c r="BD21" i="7" s="1"/>
  <c r="BD22" i="7" s="1"/>
  <c r="BG20" i="7"/>
  <c r="BK20" i="7" s="1"/>
  <c r="BK21" i="7" s="1"/>
  <c r="BK22" i="7" s="1"/>
  <c r="BF20" i="7"/>
  <c r="BJ20" i="7" s="1"/>
  <c r="BJ21" i="7" s="1"/>
  <c r="BJ22" i="7" s="1"/>
  <c r="BL20" i="7"/>
  <c r="BL21" i="7" s="1"/>
  <c r="BL22" i="7" s="1"/>
  <c r="AV22" i="7"/>
  <c r="P23" i="7"/>
  <c r="T22" i="7"/>
  <c r="X25" i="1" l="1"/>
  <c r="K26" i="1"/>
  <c r="Y25" i="1"/>
  <c r="L26" i="1"/>
  <c r="Z24" i="1"/>
  <c r="M25" i="1"/>
  <c r="AA24" i="1"/>
  <c r="O25" i="1"/>
  <c r="AB23" i="7"/>
  <c r="X23" i="7"/>
  <c r="AV23" i="7"/>
  <c r="T23" i="7"/>
  <c r="P24" i="7"/>
  <c r="L27" i="1" l="1"/>
  <c r="Y26" i="1"/>
  <c r="O26" i="1"/>
  <c r="AA25" i="1"/>
  <c r="M26" i="1"/>
  <c r="Z25" i="1"/>
  <c r="K27" i="1"/>
  <c r="X26" i="1"/>
  <c r="P25" i="7"/>
  <c r="AV24" i="7"/>
  <c r="T24" i="7"/>
  <c r="BH23" i="7"/>
  <c r="AZ23" i="7"/>
  <c r="AA26" i="1" l="1"/>
  <c r="O27" i="1"/>
  <c r="Y27" i="1"/>
  <c r="L28" i="1"/>
  <c r="K28" i="1"/>
  <c r="X27" i="1"/>
  <c r="M27" i="1"/>
  <c r="Z26" i="1"/>
  <c r="BF23" i="7"/>
  <c r="BJ23" i="7" s="1"/>
  <c r="BJ24" i="7" s="1"/>
  <c r="BJ25" i="7" s="1"/>
  <c r="BG23" i="7"/>
  <c r="BK23" i="7" s="1"/>
  <c r="BK24" i="7" s="1"/>
  <c r="BK25" i="7" s="1"/>
  <c r="BL23" i="7"/>
  <c r="BL24" i="7" s="1"/>
  <c r="BL25" i="7" s="1"/>
  <c r="T25" i="7"/>
  <c r="P26" i="7"/>
  <c r="AV25" i="7"/>
  <c r="AY23" i="7"/>
  <c r="BC23" i="7" s="1"/>
  <c r="BC24" i="7" s="1"/>
  <c r="BC25" i="7" s="1"/>
  <c r="AX23" i="7"/>
  <c r="BB23" i="7" s="1"/>
  <c r="BB24" i="7" s="1"/>
  <c r="BB25" i="7" s="1"/>
  <c r="BD23" i="7"/>
  <c r="BD24" i="7" s="1"/>
  <c r="BD25" i="7" s="1"/>
  <c r="Z27" i="1" l="1"/>
  <c r="M28" i="1"/>
  <c r="X28" i="1"/>
  <c r="K29" i="1"/>
  <c r="Y28" i="1"/>
  <c r="L29" i="1"/>
  <c r="AA27" i="1"/>
  <c r="O28" i="1"/>
  <c r="P27" i="7"/>
  <c r="X26" i="7"/>
  <c r="T26" i="7"/>
  <c r="AV26" i="7"/>
  <c r="AA28" i="1" l="1"/>
  <c r="O29" i="1"/>
  <c r="Y29" i="1"/>
  <c r="L30" i="1"/>
  <c r="X29" i="1"/>
  <c r="K30" i="1"/>
  <c r="Z28" i="1"/>
  <c r="M29" i="1"/>
  <c r="AZ26" i="7"/>
  <c r="BH26" i="7"/>
  <c r="T27" i="7"/>
  <c r="P28" i="7"/>
  <c r="AV27" i="7"/>
  <c r="M30" i="1" l="1"/>
  <c r="Z29" i="1"/>
  <c r="X30" i="1"/>
  <c r="K31" i="1"/>
  <c r="L31" i="1"/>
  <c r="Y30" i="1"/>
  <c r="O30" i="1"/>
  <c r="AA29" i="1"/>
  <c r="AV28" i="7"/>
  <c r="P29" i="7"/>
  <c r="T28" i="7"/>
  <c r="BG26" i="7"/>
  <c r="BK26" i="7" s="1"/>
  <c r="BK27" i="7" s="1"/>
  <c r="BK28" i="7" s="1"/>
  <c r="BF26" i="7"/>
  <c r="BJ26" i="7" s="1"/>
  <c r="BJ27" i="7" s="1"/>
  <c r="BJ28" i="7" s="1"/>
  <c r="BL26" i="7"/>
  <c r="BL27" i="7" s="1"/>
  <c r="BL28" i="7" s="1"/>
  <c r="AY26" i="7"/>
  <c r="BC26" i="7" s="1"/>
  <c r="BC27" i="7" s="1"/>
  <c r="BC28" i="7" s="1"/>
  <c r="AX26" i="7"/>
  <c r="BB26" i="7" s="1"/>
  <c r="BB27" i="7" s="1"/>
  <c r="BB28" i="7" s="1"/>
  <c r="BD26" i="7"/>
  <c r="BD27" i="7" s="1"/>
  <c r="BD28" i="7" s="1"/>
  <c r="AA30" i="1" l="1"/>
  <c r="O31" i="1"/>
  <c r="K32" i="1"/>
  <c r="X31" i="1"/>
  <c r="D42" i="1"/>
  <c r="L32" i="1"/>
  <c r="Y31" i="1"/>
  <c r="E42" i="1"/>
  <c r="M31" i="1"/>
  <c r="Z30" i="1"/>
  <c r="AV29" i="7"/>
  <c r="T29" i="7"/>
  <c r="P30" i="7"/>
  <c r="X29" i="7"/>
  <c r="Y32" i="1" l="1"/>
  <c r="L33" i="1"/>
  <c r="AA31" i="1"/>
  <c r="O32" i="1"/>
  <c r="H42" i="1"/>
  <c r="X32" i="1"/>
  <c r="K33" i="1"/>
  <c r="Z31" i="1"/>
  <c r="M32" i="1"/>
  <c r="F42" i="1"/>
  <c r="P31" i="7"/>
  <c r="T30" i="7"/>
  <c r="AV30" i="7"/>
  <c r="AZ29" i="7"/>
  <c r="BH29" i="7"/>
  <c r="AA32" i="1" l="1"/>
  <c r="O33" i="1"/>
  <c r="X33" i="1"/>
  <c r="K34" i="1"/>
  <c r="Z32" i="1"/>
  <c r="M33" i="1"/>
  <c r="Y33" i="1"/>
  <c r="L34" i="1"/>
  <c r="AY29" i="7"/>
  <c r="BC29" i="7" s="1"/>
  <c r="BC30" i="7" s="1"/>
  <c r="BC31" i="7" s="1"/>
  <c r="AX29" i="7"/>
  <c r="BB29" i="7" s="1"/>
  <c r="BB30" i="7" s="1"/>
  <c r="BB31" i="7" s="1"/>
  <c r="BD29" i="7"/>
  <c r="BD30" i="7" s="1"/>
  <c r="BD31" i="7" s="1"/>
  <c r="BG29" i="7"/>
  <c r="BK29" i="7" s="1"/>
  <c r="BK30" i="7" s="1"/>
  <c r="BK31" i="7" s="1"/>
  <c r="BF29" i="7"/>
  <c r="BJ29" i="7" s="1"/>
  <c r="BJ30" i="7" s="1"/>
  <c r="BJ31" i="7" s="1"/>
  <c r="BL29" i="7"/>
  <c r="BL30" i="7" s="1"/>
  <c r="BL31" i="7" s="1"/>
  <c r="P32" i="7"/>
  <c r="AV31" i="7"/>
  <c r="T31" i="7"/>
  <c r="L35" i="1" l="1"/>
  <c r="Y34" i="1"/>
  <c r="M34" i="1"/>
  <c r="Z33" i="1"/>
  <c r="X34" i="1"/>
  <c r="K35" i="1"/>
  <c r="O34" i="1"/>
  <c r="AA33" i="1"/>
  <c r="T32" i="7"/>
  <c r="P33" i="7"/>
  <c r="X32" i="7"/>
  <c r="AV32" i="7"/>
  <c r="K36" i="1" l="1"/>
  <c r="X35" i="1"/>
  <c r="AA34" i="1"/>
  <c r="O35" i="1"/>
  <c r="M35" i="1"/>
  <c r="Z34" i="1"/>
  <c r="Y35" i="1"/>
  <c r="L36" i="1"/>
  <c r="BH32" i="7"/>
  <c r="AZ32" i="7"/>
  <c r="AV33" i="7"/>
  <c r="P34" i="7"/>
  <c r="T33" i="7"/>
  <c r="Y36" i="1" l="1"/>
  <c r="L37" i="1"/>
  <c r="Z35" i="1"/>
  <c r="M36" i="1"/>
  <c r="AA35" i="1"/>
  <c r="O36" i="1"/>
  <c r="X36" i="1"/>
  <c r="K37" i="1"/>
  <c r="T34" i="7"/>
  <c r="P35" i="7"/>
  <c r="AV34" i="7"/>
  <c r="AY32" i="7"/>
  <c r="BC32" i="7" s="1"/>
  <c r="BC33" i="7" s="1"/>
  <c r="BC34" i="7" s="1"/>
  <c r="AX32" i="7"/>
  <c r="BB32" i="7" s="1"/>
  <c r="BB33" i="7" s="1"/>
  <c r="BB34" i="7" s="1"/>
  <c r="BD32" i="7"/>
  <c r="BD33" i="7" s="1"/>
  <c r="BD34" i="7" s="1"/>
  <c r="BF32" i="7"/>
  <c r="BJ32" i="7" s="1"/>
  <c r="BJ33" i="7" s="1"/>
  <c r="BJ34" i="7" s="1"/>
  <c r="BG32" i="7"/>
  <c r="BK32" i="7" s="1"/>
  <c r="BK33" i="7" s="1"/>
  <c r="BK34" i="7" s="1"/>
  <c r="BL32" i="7"/>
  <c r="BL33" i="7" s="1"/>
  <c r="BL34" i="7" s="1"/>
  <c r="X37" i="1" l="1"/>
  <c r="K38" i="1"/>
  <c r="D43" i="1"/>
  <c r="O37" i="1"/>
  <c r="AA36" i="1"/>
  <c r="Z36" i="1"/>
  <c r="M37" i="1"/>
  <c r="L38" i="1"/>
  <c r="Y37" i="1"/>
  <c r="E43" i="1"/>
  <c r="T35" i="7"/>
  <c r="P36" i="7"/>
  <c r="AB35" i="7"/>
  <c r="X35" i="7"/>
  <c r="AV35" i="7"/>
  <c r="L39" i="1" l="1"/>
  <c r="Y38" i="1"/>
  <c r="M38" i="1"/>
  <c r="Z37" i="1"/>
  <c r="F43" i="1"/>
  <c r="O38" i="1"/>
  <c r="AA37" i="1"/>
  <c r="H43" i="1"/>
  <c r="B37" i="8"/>
  <c r="K39" i="1"/>
  <c r="X38" i="1"/>
  <c r="AZ35" i="7"/>
  <c r="BH35" i="7"/>
  <c r="T36" i="7"/>
  <c r="AV36" i="7"/>
  <c r="P37" i="7"/>
  <c r="M39" i="1" l="1"/>
  <c r="Z38" i="1"/>
  <c r="K40" i="1"/>
  <c r="X39" i="1"/>
  <c r="B38" i="8"/>
  <c r="O39" i="1"/>
  <c r="AA38" i="1"/>
  <c r="C37" i="8"/>
  <c r="L40" i="1"/>
  <c r="Y39" i="1"/>
  <c r="AV37" i="7"/>
  <c r="P38" i="7"/>
  <c r="T37" i="7"/>
  <c r="BG35" i="7"/>
  <c r="BK35" i="7" s="1"/>
  <c r="BK36" i="7" s="1"/>
  <c r="BK37" i="7" s="1"/>
  <c r="BF35" i="7"/>
  <c r="BJ35" i="7" s="1"/>
  <c r="BJ36" i="7" s="1"/>
  <c r="BJ37" i="7" s="1"/>
  <c r="BL35" i="7"/>
  <c r="BL36" i="7" s="1"/>
  <c r="BL37" i="7" s="1"/>
  <c r="AY35" i="7"/>
  <c r="BC35" i="7" s="1"/>
  <c r="BC36" i="7" s="1"/>
  <c r="BC37" i="7" s="1"/>
  <c r="AX35" i="7"/>
  <c r="BB35" i="7" s="1"/>
  <c r="BB36" i="7" s="1"/>
  <c r="BB37" i="7" s="1"/>
  <c r="BD35" i="7"/>
  <c r="BD36" i="7" s="1"/>
  <c r="BD37" i="7" s="1"/>
  <c r="O40" i="1" l="1"/>
  <c r="C38" i="8"/>
  <c r="AA39" i="1"/>
  <c r="B39" i="8"/>
  <c r="K41" i="1"/>
  <c r="X40" i="1"/>
  <c r="D44" i="1"/>
  <c r="D46" i="1"/>
  <c r="L41" i="1"/>
  <c r="Y40" i="1"/>
  <c r="E46" i="1"/>
  <c r="M40" i="1"/>
  <c r="Z39" i="1"/>
  <c r="X38" i="7"/>
  <c r="AV38" i="7"/>
  <c r="P39" i="7"/>
  <c r="T38" i="7"/>
  <c r="X41" i="1" l="1"/>
  <c r="K42" i="1"/>
  <c r="M41" i="1"/>
  <c r="Z40" i="1"/>
  <c r="F44" i="1"/>
  <c r="F46" i="1"/>
  <c r="L42" i="1"/>
  <c r="Y41" i="1"/>
  <c r="O41" i="1"/>
  <c r="C39" i="8"/>
  <c r="AA40" i="1"/>
  <c r="H44" i="1"/>
  <c r="AZ38" i="7"/>
  <c r="BH38" i="7"/>
  <c r="T39" i="7"/>
  <c r="AV39" i="7"/>
  <c r="P40" i="7"/>
  <c r="M42" i="1" l="1"/>
  <c r="Z41" i="1"/>
  <c r="X42" i="1"/>
  <c r="K43" i="1"/>
  <c r="L43" i="1"/>
  <c r="Y42" i="1"/>
  <c r="E45" i="1"/>
  <c r="O42" i="1"/>
  <c r="AA41" i="1"/>
  <c r="BG38" i="7"/>
  <c r="BK38" i="7" s="1"/>
  <c r="BK39" i="7" s="1"/>
  <c r="BK40" i="7" s="1"/>
  <c r="BF38" i="7"/>
  <c r="BJ38" i="7" s="1"/>
  <c r="BJ39" i="7" s="1"/>
  <c r="BJ40" i="7" s="1"/>
  <c r="BL38" i="7"/>
  <c r="BL39" i="7" s="1"/>
  <c r="BL40" i="7" s="1"/>
  <c r="P41" i="7"/>
  <c r="AV40" i="7"/>
  <c r="T40" i="7"/>
  <c r="AY38" i="7"/>
  <c r="BC38" i="7" s="1"/>
  <c r="BC39" i="7" s="1"/>
  <c r="BC40" i="7" s="1"/>
  <c r="AX38" i="7"/>
  <c r="BB38" i="7" s="1"/>
  <c r="BB39" i="7" s="1"/>
  <c r="BB40" i="7" s="1"/>
  <c r="BD38" i="7"/>
  <c r="BD39" i="7" s="1"/>
  <c r="BD40" i="7" s="1"/>
  <c r="O43" i="1" l="1"/>
  <c r="AA42" i="1"/>
  <c r="H45" i="1"/>
  <c r="Y43" i="1"/>
  <c r="E44" i="1"/>
  <c r="E47" i="1"/>
  <c r="X43" i="1"/>
  <c r="D24" i="1" s="1"/>
  <c r="D45" i="1"/>
  <c r="D47" i="1"/>
  <c r="M43" i="1"/>
  <c r="Z42" i="1"/>
  <c r="F45" i="1"/>
  <c r="P42" i="7"/>
  <c r="AV41" i="7"/>
  <c r="T41" i="7"/>
  <c r="X41" i="7"/>
  <c r="E18" i="1" l="1"/>
  <c r="E17" i="1"/>
  <c r="Z43" i="1"/>
  <c r="F47" i="1"/>
  <c r="D17" i="1"/>
  <c r="D51" i="1"/>
  <c r="D55" i="1" s="1"/>
  <c r="D49" i="1"/>
  <c r="D53" i="1" s="1"/>
  <c r="D18" i="1"/>
  <c r="D50" i="1"/>
  <c r="D54" i="1" s="1"/>
  <c r="AA43" i="1"/>
  <c r="H24" i="1" s="1"/>
  <c r="D11" i="1"/>
  <c r="E11" i="1"/>
  <c r="G11" i="1"/>
  <c r="H46" i="1"/>
  <c r="H11" i="1"/>
  <c r="F11" i="1"/>
  <c r="H47" i="1"/>
  <c r="T42" i="7"/>
  <c r="P43" i="7"/>
  <c r="AV42" i="7"/>
  <c r="AZ41" i="7"/>
  <c r="BH41" i="7"/>
  <c r="A34" i="8"/>
  <c r="B34" i="8"/>
  <c r="C34" i="8"/>
  <c r="A35" i="8"/>
  <c r="B35" i="8"/>
  <c r="C35" i="8"/>
  <c r="A36" i="8"/>
  <c r="B36" i="8"/>
  <c r="C36" i="8"/>
  <c r="F12" i="1" l="1"/>
  <c r="F10" i="1"/>
  <c r="G12" i="1"/>
  <c r="G10" i="1"/>
  <c r="E10" i="1"/>
  <c r="E12" i="1"/>
  <c r="F18" i="1"/>
  <c r="F17" i="1"/>
  <c r="D10" i="1"/>
  <c r="D12" i="1"/>
  <c r="H10" i="1"/>
  <c r="H19" i="1" s="1"/>
  <c r="H12" i="1"/>
  <c r="H51" i="1"/>
  <c r="H55" i="1" s="1"/>
  <c r="H49" i="1"/>
  <c r="H53" i="1" s="1"/>
  <c r="H18" i="1"/>
  <c r="H50" i="1"/>
  <c r="H54" i="1" s="1"/>
  <c r="H17" i="1"/>
  <c r="AX41" i="7"/>
  <c r="BB41" i="7" s="1"/>
  <c r="BB42" i="7" s="1"/>
  <c r="BB43" i="7" s="1"/>
  <c r="AY41" i="7"/>
  <c r="BC41" i="7" s="1"/>
  <c r="BC42" i="7" s="1"/>
  <c r="BC43" i="7" s="1"/>
  <c r="BD41" i="7"/>
  <c r="BD42" i="7" s="1"/>
  <c r="BD43" i="7" s="1"/>
  <c r="BG41" i="7"/>
  <c r="BK41" i="7" s="1"/>
  <c r="BK42" i="7" s="1"/>
  <c r="BK43" i="7" s="1"/>
  <c r="BF41" i="7"/>
  <c r="BJ41" i="7" s="1"/>
  <c r="BJ42" i="7" s="1"/>
  <c r="BJ43" i="7" s="1"/>
  <c r="BL41" i="7"/>
  <c r="BL42" i="7" s="1"/>
  <c r="BL43" i="7" s="1"/>
  <c r="T43" i="7"/>
  <c r="AV43" i="7"/>
  <c r="P44" i="7"/>
  <c r="A32" i="8"/>
  <c r="A31" i="8"/>
  <c r="A33" i="8"/>
  <c r="D19" i="1" l="1"/>
  <c r="D21" i="1"/>
  <c r="X44" i="7"/>
  <c r="T44" i="7"/>
  <c r="AV44" i="7"/>
  <c r="P45" i="7"/>
  <c r="B31" i="8"/>
  <c r="BH44" i="7" l="1"/>
  <c r="AZ44" i="7"/>
  <c r="AV45" i="7"/>
  <c r="P46" i="7"/>
  <c r="T45" i="7"/>
  <c r="B32" i="8"/>
  <c r="T46" i="7" l="1"/>
  <c r="AV46" i="7"/>
  <c r="P47" i="7"/>
  <c r="AY44" i="7"/>
  <c r="BC44" i="7" s="1"/>
  <c r="BC45" i="7" s="1"/>
  <c r="BC46" i="7" s="1"/>
  <c r="AX44" i="7"/>
  <c r="BB44" i="7" s="1"/>
  <c r="BB45" i="7" s="1"/>
  <c r="BB46" i="7" s="1"/>
  <c r="BD44" i="7"/>
  <c r="BD45" i="7" s="1"/>
  <c r="BD46" i="7" s="1"/>
  <c r="BF44" i="7"/>
  <c r="BJ44" i="7" s="1"/>
  <c r="BJ45" i="7" s="1"/>
  <c r="BJ46" i="7" s="1"/>
  <c r="BG44" i="7"/>
  <c r="BK44" i="7" s="1"/>
  <c r="BK45" i="7" s="1"/>
  <c r="BK46" i="7" s="1"/>
  <c r="BL44" i="7"/>
  <c r="BL45" i="7" s="1"/>
  <c r="BL46" i="7" s="1"/>
  <c r="B33" i="8"/>
  <c r="AV47" i="7" l="1"/>
  <c r="X47" i="7"/>
  <c r="T47" i="7"/>
  <c r="P48" i="7"/>
  <c r="AB47" i="7"/>
  <c r="C31" i="8"/>
  <c r="AZ47" i="7" l="1"/>
  <c r="BH47" i="7"/>
  <c r="P49" i="7"/>
  <c r="T48" i="7"/>
  <c r="AV48" i="7"/>
  <c r="C32" i="8"/>
  <c r="BG47" i="7" l="1"/>
  <c r="BK47" i="7" s="1"/>
  <c r="BK48" i="7" s="1"/>
  <c r="BK49" i="7" s="1"/>
  <c r="BF47" i="7"/>
  <c r="BJ47" i="7" s="1"/>
  <c r="BJ48" i="7" s="1"/>
  <c r="BJ49" i="7" s="1"/>
  <c r="BL47" i="7"/>
  <c r="BL48" i="7" s="1"/>
  <c r="BL49" i="7" s="1"/>
  <c r="T49" i="7"/>
  <c r="P50" i="7"/>
  <c r="AV49" i="7"/>
  <c r="AY47" i="7"/>
  <c r="BC47" i="7" s="1"/>
  <c r="BC48" i="7" s="1"/>
  <c r="BC49" i="7" s="1"/>
  <c r="AX47" i="7"/>
  <c r="BB47" i="7" s="1"/>
  <c r="BB48" i="7" s="1"/>
  <c r="BB49" i="7" s="1"/>
  <c r="BD47" i="7"/>
  <c r="BD48" i="7" s="1"/>
  <c r="BD49" i="7" s="1"/>
  <c r="C33" i="8"/>
  <c r="X50" i="7" l="1"/>
  <c r="AV50" i="7"/>
  <c r="T50" i="7"/>
  <c r="P51" i="7"/>
  <c r="F40" i="7"/>
  <c r="F52" i="7" s="1"/>
  <c r="F57" i="7" s="1"/>
  <c r="F13" i="7" s="1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2" i="8"/>
  <c r="P52" i="7" l="1"/>
  <c r="T51" i="7"/>
  <c r="AV51" i="7"/>
  <c r="AZ50" i="7"/>
  <c r="BH50" i="7"/>
  <c r="A8" i="11"/>
  <c r="A7" i="11"/>
  <c r="A6" i="11"/>
  <c r="A5" i="11"/>
  <c r="A4" i="11"/>
  <c r="A3" i="11"/>
  <c r="A2" i="11"/>
  <c r="A3" i="9"/>
  <c r="A5" i="9"/>
  <c r="C4" i="9"/>
  <c r="E4" i="9"/>
  <c r="F4" i="9"/>
  <c r="G4" i="9"/>
  <c r="H4" i="9"/>
  <c r="E5" i="9"/>
  <c r="H5" i="9"/>
  <c r="B3" i="9"/>
  <c r="B4" i="9"/>
  <c r="C1" i="9"/>
  <c r="D1" i="9"/>
  <c r="E1" i="9"/>
  <c r="F1" i="9"/>
  <c r="G1" i="9"/>
  <c r="H1" i="9"/>
  <c r="B1" i="9"/>
  <c r="A26" i="8"/>
  <c r="A27" i="8"/>
  <c r="A28" i="8"/>
  <c r="A29" i="8"/>
  <c r="A30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" i="8"/>
  <c r="BG50" i="7" l="1"/>
  <c r="BK50" i="7" s="1"/>
  <c r="BK51" i="7" s="1"/>
  <c r="BK52" i="7" s="1"/>
  <c r="BF50" i="7"/>
  <c r="BJ50" i="7" s="1"/>
  <c r="BJ51" i="7" s="1"/>
  <c r="BJ52" i="7" s="1"/>
  <c r="BL50" i="7"/>
  <c r="BL51" i="7" s="1"/>
  <c r="BL52" i="7" s="1"/>
  <c r="AY50" i="7"/>
  <c r="BC50" i="7" s="1"/>
  <c r="BC51" i="7" s="1"/>
  <c r="BC52" i="7" s="1"/>
  <c r="AX50" i="7"/>
  <c r="BB50" i="7" s="1"/>
  <c r="BB51" i="7" s="1"/>
  <c r="BB52" i="7" s="1"/>
  <c r="BD50" i="7"/>
  <c r="BD51" i="7" s="1"/>
  <c r="BD52" i="7" s="1"/>
  <c r="AV52" i="7"/>
  <c r="P53" i="7"/>
  <c r="T52" i="7"/>
  <c r="C3" i="9"/>
  <c r="E3" i="9"/>
  <c r="AV53" i="7" l="1"/>
  <c r="T53" i="7"/>
  <c r="P54" i="7"/>
  <c r="X53" i="7"/>
  <c r="C7" i="10"/>
  <c r="C8" i="10"/>
  <c r="B8" i="10"/>
  <c r="C6" i="10"/>
  <c r="B6" i="10"/>
  <c r="BH53" i="7" l="1"/>
  <c r="AZ53" i="7"/>
  <c r="T54" i="7"/>
  <c r="P55" i="7"/>
  <c r="AV54" i="7"/>
  <c r="C9" i="10"/>
  <c r="B9" i="10"/>
  <c r="B4" i="10"/>
  <c r="C4" i="10"/>
  <c r="P56" i="7" l="1"/>
  <c r="T55" i="7"/>
  <c r="AV55" i="7"/>
  <c r="AX53" i="7"/>
  <c r="BB53" i="7" s="1"/>
  <c r="BB54" i="7" s="1"/>
  <c r="BB55" i="7" s="1"/>
  <c r="AY53" i="7"/>
  <c r="BC53" i="7" s="1"/>
  <c r="BC54" i="7" s="1"/>
  <c r="BC55" i="7" s="1"/>
  <c r="BD53" i="7"/>
  <c r="BD54" i="7" s="1"/>
  <c r="BD55" i="7" s="1"/>
  <c r="BG53" i="7"/>
  <c r="BK53" i="7" s="1"/>
  <c r="BK54" i="7" s="1"/>
  <c r="BK55" i="7" s="1"/>
  <c r="BF53" i="7"/>
  <c r="BJ53" i="7" s="1"/>
  <c r="BJ54" i="7" s="1"/>
  <c r="BJ55" i="7" s="1"/>
  <c r="BL53" i="7"/>
  <c r="BL54" i="7" s="1"/>
  <c r="BL55" i="7" s="1"/>
  <c r="F3" i="9"/>
  <c r="G3" i="9"/>
  <c r="H3" i="9"/>
  <c r="P57" i="7" l="1"/>
  <c r="X56" i="7"/>
  <c r="AV56" i="7"/>
  <c r="T56" i="7"/>
  <c r="G2" i="9"/>
  <c r="B7" i="11"/>
  <c r="E2" i="9"/>
  <c r="B5" i="11"/>
  <c r="F2" i="9"/>
  <c r="B6" i="11"/>
  <c r="B2" i="11"/>
  <c r="B2" i="9"/>
  <c r="B3" i="11"/>
  <c r="C2" i="9"/>
  <c r="AZ56" i="7" l="1"/>
  <c r="BH56" i="7"/>
  <c r="AV57" i="7"/>
  <c r="P58" i="7"/>
  <c r="T57" i="7"/>
  <c r="H2" i="9"/>
  <c r="B8" i="11"/>
  <c r="P59" i="7" l="1"/>
  <c r="T58" i="7"/>
  <c r="AV58" i="7"/>
  <c r="BG56" i="7"/>
  <c r="BK56" i="7" s="1"/>
  <c r="BK57" i="7" s="1"/>
  <c r="BK58" i="7" s="1"/>
  <c r="BF56" i="7"/>
  <c r="BJ56" i="7" s="1"/>
  <c r="BJ57" i="7" s="1"/>
  <c r="BJ58" i="7" s="1"/>
  <c r="BL56" i="7"/>
  <c r="BL57" i="7" s="1"/>
  <c r="BL58" i="7" s="1"/>
  <c r="AY56" i="7"/>
  <c r="BC56" i="7" s="1"/>
  <c r="BC57" i="7" s="1"/>
  <c r="BC58" i="7" s="1"/>
  <c r="AX56" i="7"/>
  <c r="BB56" i="7" s="1"/>
  <c r="BB57" i="7" s="1"/>
  <c r="BB58" i="7" s="1"/>
  <c r="BD56" i="7"/>
  <c r="BD57" i="7" s="1"/>
  <c r="BD58" i="7" s="1"/>
  <c r="C10" i="10"/>
  <c r="B10" i="10"/>
  <c r="C5" i="9"/>
  <c r="B5" i="9"/>
  <c r="AB59" i="7" l="1"/>
  <c r="AV59" i="7"/>
  <c r="X59" i="7"/>
  <c r="P60" i="7"/>
  <c r="T59" i="7"/>
  <c r="D3" i="9"/>
  <c r="D5" i="9"/>
  <c r="B2" i="10"/>
  <c r="D4" i="9"/>
  <c r="C2" i="10"/>
  <c r="AV60" i="7" l="1"/>
  <c r="P61" i="7"/>
  <c r="T60" i="7"/>
  <c r="AZ59" i="7"/>
  <c r="BH59" i="7"/>
  <c r="C3" i="11"/>
  <c r="C6" i="9"/>
  <c r="B6" i="9"/>
  <c r="C2" i="11"/>
  <c r="C5" i="10"/>
  <c r="C3" i="10"/>
  <c r="B7" i="10"/>
  <c r="B5" i="10"/>
  <c r="B3" i="10"/>
  <c r="BG59" i="7" l="1"/>
  <c r="BK59" i="7" s="1"/>
  <c r="BK60" i="7" s="1"/>
  <c r="BK61" i="7" s="1"/>
  <c r="BF59" i="7"/>
  <c r="BJ59" i="7" s="1"/>
  <c r="BJ60" i="7" s="1"/>
  <c r="BJ61" i="7" s="1"/>
  <c r="BL59" i="7"/>
  <c r="BL60" i="7" s="1"/>
  <c r="BL61" i="7" s="1"/>
  <c r="AY59" i="7"/>
  <c r="BC59" i="7" s="1"/>
  <c r="BC60" i="7" s="1"/>
  <c r="BC61" i="7" s="1"/>
  <c r="AX59" i="7"/>
  <c r="BB59" i="7" s="1"/>
  <c r="BB60" i="7" s="1"/>
  <c r="BB61" i="7" s="1"/>
  <c r="BD59" i="7"/>
  <c r="BD60" i="7" s="1"/>
  <c r="BD61" i="7" s="1"/>
  <c r="P62" i="7"/>
  <c r="AV61" i="7"/>
  <c r="T61" i="7"/>
  <c r="B4" i="11"/>
  <c r="D2" i="9"/>
  <c r="C4" i="11"/>
  <c r="D6" i="9"/>
  <c r="T62" i="7" l="1"/>
  <c r="AV62" i="7"/>
  <c r="P63" i="7"/>
  <c r="X62" i="7"/>
  <c r="BH62" i="7" l="1"/>
  <c r="AZ62" i="7"/>
  <c r="T63" i="7"/>
  <c r="AV63" i="7"/>
  <c r="P64" i="7"/>
  <c r="T64" i="7" l="1"/>
  <c r="AV64" i="7"/>
  <c r="P65" i="7"/>
  <c r="AY62" i="7"/>
  <c r="BC62" i="7" s="1"/>
  <c r="BC63" i="7" s="1"/>
  <c r="BC64" i="7" s="1"/>
  <c r="AX62" i="7"/>
  <c r="BB62" i="7" s="1"/>
  <c r="BB63" i="7" s="1"/>
  <c r="BB64" i="7" s="1"/>
  <c r="BD62" i="7"/>
  <c r="BD63" i="7" s="1"/>
  <c r="BD64" i="7" s="1"/>
  <c r="BF62" i="7"/>
  <c r="BJ62" i="7" s="1"/>
  <c r="BJ63" i="7" s="1"/>
  <c r="BJ64" i="7" s="1"/>
  <c r="BG62" i="7"/>
  <c r="BK62" i="7" s="1"/>
  <c r="BK63" i="7" s="1"/>
  <c r="BK64" i="7" s="1"/>
  <c r="BL62" i="7"/>
  <c r="BL63" i="7" s="1"/>
  <c r="BL64" i="7" s="1"/>
  <c r="X65" i="7" l="1"/>
  <c r="T65" i="7"/>
  <c r="P66" i="7"/>
  <c r="AV65" i="7"/>
  <c r="P67" i="7" l="1"/>
  <c r="AV66" i="7"/>
  <c r="T66" i="7"/>
  <c r="BH65" i="7"/>
  <c r="AZ65" i="7"/>
  <c r="BG65" i="7" l="1"/>
  <c r="BK65" i="7" s="1"/>
  <c r="BK66" i="7" s="1"/>
  <c r="BK67" i="7" s="1"/>
  <c r="BF65" i="7"/>
  <c r="BJ65" i="7" s="1"/>
  <c r="BJ66" i="7" s="1"/>
  <c r="BJ67" i="7" s="1"/>
  <c r="BL65" i="7"/>
  <c r="BL66" i="7" s="1"/>
  <c r="BL67" i="7" s="1"/>
  <c r="AY65" i="7"/>
  <c r="BC65" i="7" s="1"/>
  <c r="BC66" i="7" s="1"/>
  <c r="BC67" i="7" s="1"/>
  <c r="AX65" i="7"/>
  <c r="BB65" i="7" s="1"/>
  <c r="BB66" i="7" s="1"/>
  <c r="BB67" i="7" s="1"/>
  <c r="BD65" i="7"/>
  <c r="BD66" i="7" s="1"/>
  <c r="BD67" i="7" s="1"/>
  <c r="T67" i="7"/>
  <c r="P68" i="7"/>
  <c r="AV67" i="7"/>
  <c r="T68" i="7" l="1"/>
  <c r="X68" i="7"/>
  <c r="P69" i="7"/>
  <c r="AV68" i="7"/>
  <c r="T69" i="7" l="1"/>
  <c r="P70" i="7"/>
  <c r="AV69" i="7"/>
  <c r="AZ68" i="7"/>
  <c r="BH68" i="7"/>
  <c r="BF68" i="7" l="1"/>
  <c r="BJ68" i="7" s="1"/>
  <c r="BJ69" i="7" s="1"/>
  <c r="BJ70" i="7" s="1"/>
  <c r="BG68" i="7"/>
  <c r="BK68" i="7" s="1"/>
  <c r="BK69" i="7" s="1"/>
  <c r="BK70" i="7" s="1"/>
  <c r="BL68" i="7"/>
  <c r="BL69" i="7" s="1"/>
  <c r="BL70" i="7" s="1"/>
  <c r="AY68" i="7"/>
  <c r="BC68" i="7" s="1"/>
  <c r="BC69" i="7" s="1"/>
  <c r="BC70" i="7" s="1"/>
  <c r="AX68" i="7"/>
  <c r="BB68" i="7" s="1"/>
  <c r="BB69" i="7" s="1"/>
  <c r="BB70" i="7" s="1"/>
  <c r="BD68" i="7"/>
  <c r="BD69" i="7" s="1"/>
  <c r="BD70" i="7" s="1"/>
  <c r="T70" i="7"/>
  <c r="P71" i="7"/>
  <c r="AV70" i="7"/>
  <c r="AB71" i="7" l="1"/>
  <c r="X71" i="7"/>
  <c r="AV71" i="7"/>
  <c r="P72" i="7"/>
  <c r="T71" i="7"/>
  <c r="AZ71" i="7" l="1"/>
  <c r="BH71" i="7"/>
  <c r="T72" i="7"/>
  <c r="P73" i="7"/>
  <c r="AV72" i="7"/>
  <c r="P74" i="7" l="1"/>
  <c r="AV73" i="7"/>
  <c r="T73" i="7"/>
  <c r="BF71" i="7"/>
  <c r="BJ71" i="7" s="1"/>
  <c r="BJ72" i="7" s="1"/>
  <c r="BJ73" i="7" s="1"/>
  <c r="BG71" i="7"/>
  <c r="BK71" i="7" s="1"/>
  <c r="BK72" i="7" s="1"/>
  <c r="BK73" i="7" s="1"/>
  <c r="BL71" i="7"/>
  <c r="BL72" i="7" s="1"/>
  <c r="BL73" i="7" s="1"/>
  <c r="AY71" i="7"/>
  <c r="BC71" i="7" s="1"/>
  <c r="BC72" i="7" s="1"/>
  <c r="BC73" i="7" s="1"/>
  <c r="AX71" i="7"/>
  <c r="BB71" i="7" s="1"/>
  <c r="BB72" i="7" s="1"/>
  <c r="BB73" i="7" s="1"/>
  <c r="BD71" i="7"/>
  <c r="BD72" i="7" s="1"/>
  <c r="BD73" i="7" s="1"/>
  <c r="P75" i="7" l="1"/>
  <c r="AV74" i="7"/>
  <c r="T74" i="7"/>
  <c r="X74" i="7"/>
  <c r="T75" i="7" l="1"/>
  <c r="P76" i="7"/>
  <c r="AV75" i="7"/>
  <c r="AZ74" i="7"/>
  <c r="BH74" i="7"/>
  <c r="BG74" i="7" l="1"/>
  <c r="BK74" i="7" s="1"/>
  <c r="BK75" i="7" s="1"/>
  <c r="BK76" i="7" s="1"/>
  <c r="BF74" i="7"/>
  <c r="BJ74" i="7" s="1"/>
  <c r="BJ75" i="7" s="1"/>
  <c r="BJ76" i="7" s="1"/>
  <c r="BL74" i="7"/>
  <c r="BL75" i="7" s="1"/>
  <c r="BL76" i="7" s="1"/>
  <c r="AX74" i="7"/>
  <c r="BB74" i="7" s="1"/>
  <c r="BB75" i="7" s="1"/>
  <c r="BB76" i="7" s="1"/>
  <c r="AY74" i="7"/>
  <c r="BC74" i="7" s="1"/>
  <c r="BC75" i="7" s="1"/>
  <c r="BC76" i="7" s="1"/>
  <c r="BD74" i="7"/>
  <c r="BD75" i="7" s="1"/>
  <c r="BD76" i="7" s="1"/>
  <c r="T76" i="7"/>
  <c r="P77" i="7"/>
  <c r="AV76" i="7"/>
  <c r="X77" i="7" l="1"/>
  <c r="P78" i="7"/>
  <c r="AV77" i="7"/>
  <c r="T77" i="7"/>
  <c r="P79" i="7" l="1"/>
  <c r="AV78" i="7"/>
  <c r="T78" i="7"/>
  <c r="BH77" i="7"/>
  <c r="AZ77" i="7"/>
  <c r="AY77" i="7" l="1"/>
  <c r="BC77" i="7" s="1"/>
  <c r="BC78" i="7" s="1"/>
  <c r="BC79" i="7" s="1"/>
  <c r="AX77" i="7"/>
  <c r="BB77" i="7" s="1"/>
  <c r="BB78" i="7" s="1"/>
  <c r="BB79" i="7" s="1"/>
  <c r="BD77" i="7"/>
  <c r="BD78" i="7" s="1"/>
  <c r="BD79" i="7" s="1"/>
  <c r="BG77" i="7"/>
  <c r="BK77" i="7" s="1"/>
  <c r="BK78" i="7" s="1"/>
  <c r="BK79" i="7" s="1"/>
  <c r="BF77" i="7"/>
  <c r="BJ77" i="7" s="1"/>
  <c r="BJ78" i="7" s="1"/>
  <c r="BJ79" i="7" s="1"/>
  <c r="BL77" i="7"/>
  <c r="BL78" i="7" s="1"/>
  <c r="BL79" i="7" s="1"/>
  <c r="P80" i="7"/>
  <c r="AV79" i="7"/>
  <c r="T79" i="7"/>
  <c r="X80" i="7" l="1"/>
  <c r="P81" i="7"/>
  <c r="AV80" i="7"/>
  <c r="T80" i="7"/>
  <c r="T81" i="7" l="1"/>
  <c r="P82" i="7"/>
  <c r="AV81" i="7"/>
  <c r="AZ80" i="7"/>
  <c r="BH80" i="7"/>
  <c r="BG80" i="7" l="1"/>
  <c r="BK80" i="7" s="1"/>
  <c r="BK81" i="7" s="1"/>
  <c r="BK82" i="7" s="1"/>
  <c r="BF80" i="7"/>
  <c r="BJ80" i="7" s="1"/>
  <c r="BJ81" i="7" s="1"/>
  <c r="BJ82" i="7" s="1"/>
  <c r="BL80" i="7"/>
  <c r="BL81" i="7" s="1"/>
  <c r="BL82" i="7" s="1"/>
  <c r="AY80" i="7"/>
  <c r="BC80" i="7" s="1"/>
  <c r="BC81" i="7" s="1"/>
  <c r="BC82" i="7" s="1"/>
  <c r="AX80" i="7"/>
  <c r="BB80" i="7" s="1"/>
  <c r="BB81" i="7" s="1"/>
  <c r="BB82" i="7" s="1"/>
  <c r="BD80" i="7"/>
  <c r="BD81" i="7" s="1"/>
  <c r="BD82" i="7" s="1"/>
  <c r="T82" i="7"/>
  <c r="AV82" i="7"/>
  <c r="P83" i="7"/>
  <c r="T83" i="7" l="1"/>
  <c r="AB83" i="7"/>
  <c r="AV83" i="7"/>
  <c r="X83" i="7"/>
  <c r="P84" i="7"/>
  <c r="AV84" i="7" l="1"/>
  <c r="P85" i="7"/>
  <c r="T84" i="7"/>
  <c r="AZ83" i="7"/>
  <c r="BH83" i="7"/>
  <c r="BG83" i="7" l="1"/>
  <c r="BK83" i="7" s="1"/>
  <c r="BK84" i="7" s="1"/>
  <c r="BK85" i="7" s="1"/>
  <c r="BF83" i="7"/>
  <c r="BJ83" i="7" s="1"/>
  <c r="BJ84" i="7" s="1"/>
  <c r="BJ85" i="7" s="1"/>
  <c r="BL83" i="7"/>
  <c r="BL84" i="7" s="1"/>
  <c r="BL85" i="7" s="1"/>
  <c r="AY83" i="7"/>
  <c r="BC83" i="7" s="1"/>
  <c r="BC84" i="7" s="1"/>
  <c r="BC85" i="7" s="1"/>
  <c r="AX83" i="7"/>
  <c r="BB83" i="7" s="1"/>
  <c r="BB84" i="7" s="1"/>
  <c r="BB85" i="7" s="1"/>
  <c r="BD83" i="7"/>
  <c r="BD84" i="7" s="1"/>
  <c r="BD85" i="7" s="1"/>
  <c r="AV85" i="7"/>
  <c r="P86" i="7"/>
  <c r="T85" i="7"/>
  <c r="X86" i="7" l="1"/>
  <c r="T86" i="7"/>
  <c r="P87" i="7"/>
  <c r="AV86" i="7"/>
  <c r="AV87" i="7" l="1"/>
  <c r="T87" i="7"/>
  <c r="P88" i="7"/>
  <c r="AZ86" i="7"/>
  <c r="BH86" i="7"/>
  <c r="BF86" i="7" l="1"/>
  <c r="BJ86" i="7" s="1"/>
  <c r="BJ87" i="7" s="1"/>
  <c r="BJ88" i="7" s="1"/>
  <c r="BG86" i="7"/>
  <c r="BK86" i="7" s="1"/>
  <c r="BK87" i="7" s="1"/>
  <c r="BK88" i="7" s="1"/>
  <c r="BL86" i="7"/>
  <c r="BL87" i="7" s="1"/>
  <c r="BL88" i="7" s="1"/>
  <c r="AY86" i="7"/>
  <c r="BC86" i="7" s="1"/>
  <c r="BC87" i="7" s="1"/>
  <c r="BC88" i="7" s="1"/>
  <c r="AX86" i="7"/>
  <c r="BB86" i="7" s="1"/>
  <c r="BB87" i="7" s="1"/>
  <c r="BB88" i="7" s="1"/>
  <c r="BD86" i="7"/>
  <c r="BD87" i="7" s="1"/>
  <c r="BD88" i="7" s="1"/>
  <c r="T88" i="7"/>
  <c r="P89" i="7"/>
  <c r="AV88" i="7"/>
  <c r="P90" i="7" l="1"/>
  <c r="AV89" i="7"/>
  <c r="T89" i="7"/>
  <c r="X89" i="7"/>
  <c r="BH89" i="7" l="1"/>
  <c r="AZ89" i="7"/>
  <c r="P91" i="7"/>
  <c r="AV90" i="7"/>
  <c r="T90" i="7"/>
  <c r="T91" i="7" l="1"/>
  <c r="P92" i="7"/>
  <c r="AV91" i="7"/>
  <c r="AY89" i="7"/>
  <c r="BC89" i="7" s="1"/>
  <c r="BC90" i="7" s="1"/>
  <c r="BC91" i="7" s="1"/>
  <c r="AX89" i="7"/>
  <c r="BB89" i="7" s="1"/>
  <c r="BB90" i="7" s="1"/>
  <c r="BB91" i="7" s="1"/>
  <c r="BD89" i="7"/>
  <c r="BD90" i="7" s="1"/>
  <c r="BD91" i="7" s="1"/>
  <c r="BG89" i="7"/>
  <c r="BK89" i="7" s="1"/>
  <c r="BK90" i="7" s="1"/>
  <c r="BK91" i="7" s="1"/>
  <c r="BF89" i="7"/>
  <c r="BJ89" i="7" s="1"/>
  <c r="BJ90" i="7" s="1"/>
  <c r="BJ91" i="7" s="1"/>
  <c r="BL89" i="7"/>
  <c r="BL90" i="7" s="1"/>
  <c r="BL91" i="7" s="1"/>
  <c r="P93" i="7" l="1"/>
  <c r="AV92" i="7"/>
  <c r="X92" i="7"/>
  <c r="T92" i="7"/>
  <c r="BH92" i="7" l="1"/>
  <c r="AZ92" i="7"/>
  <c r="P94" i="7"/>
  <c r="AV93" i="7"/>
  <c r="T93" i="7"/>
  <c r="AX92" i="7" l="1"/>
  <c r="BB92" i="7" s="1"/>
  <c r="BB93" i="7" s="1"/>
  <c r="BB94" i="7" s="1"/>
  <c r="AY92" i="7"/>
  <c r="BC92" i="7" s="1"/>
  <c r="BC93" i="7" s="1"/>
  <c r="BC94" i="7" s="1"/>
  <c r="BD92" i="7"/>
  <c r="BD93" i="7" s="1"/>
  <c r="BD94" i="7" s="1"/>
  <c r="T94" i="7"/>
  <c r="P95" i="7"/>
  <c r="AV94" i="7"/>
  <c r="BG92" i="7"/>
  <c r="BK92" i="7" s="1"/>
  <c r="BK93" i="7" s="1"/>
  <c r="BK94" i="7" s="1"/>
  <c r="BF92" i="7"/>
  <c r="BJ92" i="7" s="1"/>
  <c r="BJ93" i="7" s="1"/>
  <c r="BJ94" i="7" s="1"/>
  <c r="BL92" i="7"/>
  <c r="BL93" i="7" s="1"/>
  <c r="BL94" i="7" s="1"/>
  <c r="P96" i="7" l="1"/>
  <c r="AV95" i="7"/>
  <c r="X95" i="7"/>
  <c r="T95" i="7"/>
  <c r="AB95" i="7"/>
  <c r="AZ95" i="7" l="1"/>
  <c r="BH95" i="7"/>
  <c r="T96" i="7"/>
  <c r="P97" i="7"/>
  <c r="AV96" i="7"/>
  <c r="T97" i="7" l="1"/>
  <c r="P98" i="7"/>
  <c r="AV97" i="7"/>
  <c r="BG95" i="7"/>
  <c r="BK95" i="7" s="1"/>
  <c r="BK96" i="7" s="1"/>
  <c r="BK97" i="7" s="1"/>
  <c r="BF95" i="7"/>
  <c r="BJ95" i="7" s="1"/>
  <c r="BJ96" i="7" s="1"/>
  <c r="BJ97" i="7" s="1"/>
  <c r="BL95" i="7"/>
  <c r="BL96" i="7" s="1"/>
  <c r="BL97" i="7" s="1"/>
  <c r="AY95" i="7"/>
  <c r="BC95" i="7" s="1"/>
  <c r="BC96" i="7" s="1"/>
  <c r="BC97" i="7" s="1"/>
  <c r="AX95" i="7"/>
  <c r="BB95" i="7" s="1"/>
  <c r="BB96" i="7" s="1"/>
  <c r="BB97" i="7" s="1"/>
  <c r="BD95" i="7"/>
  <c r="BD96" i="7" s="1"/>
  <c r="BD97" i="7" s="1"/>
  <c r="X98" i="7" l="1"/>
  <c r="P99" i="7"/>
  <c r="AV98" i="7"/>
  <c r="T98" i="7"/>
  <c r="P100" i="7" l="1"/>
  <c r="AV99" i="7"/>
  <c r="T99" i="7"/>
  <c r="BH98" i="7"/>
  <c r="AZ98" i="7"/>
  <c r="P101" i="7" l="1"/>
  <c r="AV100" i="7"/>
  <c r="T100" i="7"/>
  <c r="AY98" i="7"/>
  <c r="BC98" i="7" s="1"/>
  <c r="BC99" i="7" s="1"/>
  <c r="BC100" i="7" s="1"/>
  <c r="AX98" i="7"/>
  <c r="BB98" i="7" s="1"/>
  <c r="BB99" i="7" s="1"/>
  <c r="BB100" i="7" s="1"/>
  <c r="BD98" i="7"/>
  <c r="BD99" i="7" s="1"/>
  <c r="BD100" i="7" s="1"/>
  <c r="BG98" i="7"/>
  <c r="BK98" i="7" s="1"/>
  <c r="BK99" i="7" s="1"/>
  <c r="BK100" i="7" s="1"/>
  <c r="BF98" i="7"/>
  <c r="BJ98" i="7" s="1"/>
  <c r="BJ99" i="7" s="1"/>
  <c r="BJ100" i="7" s="1"/>
  <c r="BL98" i="7"/>
  <c r="BL99" i="7" s="1"/>
  <c r="BL100" i="7" s="1"/>
  <c r="X101" i="7" l="1"/>
  <c r="P102" i="7"/>
  <c r="AV101" i="7"/>
  <c r="T101" i="7"/>
  <c r="AZ101" i="7" l="1"/>
  <c r="BH101" i="7"/>
  <c r="T102" i="7"/>
  <c r="P103" i="7"/>
  <c r="AV102" i="7"/>
  <c r="BG101" i="7" l="1"/>
  <c r="BK101" i="7" s="1"/>
  <c r="BK102" i="7" s="1"/>
  <c r="BK103" i="7" s="1"/>
  <c r="BF101" i="7"/>
  <c r="BJ101" i="7" s="1"/>
  <c r="BJ102" i="7" s="1"/>
  <c r="BJ103" i="7" s="1"/>
  <c r="BL101" i="7"/>
  <c r="BL102" i="7" s="1"/>
  <c r="BL103" i="7" s="1"/>
  <c r="AY101" i="7"/>
  <c r="BC101" i="7" s="1"/>
  <c r="BC102" i="7" s="1"/>
  <c r="BC103" i="7" s="1"/>
  <c r="AX101" i="7"/>
  <c r="BB101" i="7" s="1"/>
  <c r="BB102" i="7" s="1"/>
  <c r="BB103" i="7" s="1"/>
  <c r="BD101" i="7"/>
  <c r="BD102" i="7" s="1"/>
  <c r="BD103" i="7" s="1"/>
  <c r="T103" i="7"/>
  <c r="P104" i="7"/>
  <c r="AV103" i="7"/>
  <c r="X104" i="7" l="1"/>
  <c r="P105" i="7"/>
  <c r="AV104" i="7"/>
  <c r="T104" i="7"/>
  <c r="AZ104" i="7" l="1"/>
  <c r="BH104" i="7"/>
  <c r="T105" i="7"/>
  <c r="P106" i="7"/>
  <c r="AV105" i="7"/>
  <c r="BG104" i="7" l="1"/>
  <c r="BK104" i="7" s="1"/>
  <c r="BK105" i="7" s="1"/>
  <c r="BK106" i="7" s="1"/>
  <c r="BF104" i="7"/>
  <c r="BJ104" i="7" s="1"/>
  <c r="BJ105" i="7" s="1"/>
  <c r="BJ106" i="7" s="1"/>
  <c r="BL104" i="7"/>
  <c r="BL105" i="7" s="1"/>
  <c r="BL106" i="7" s="1"/>
  <c r="T106" i="7"/>
  <c r="AV106" i="7"/>
  <c r="P107" i="7"/>
  <c r="AY104" i="7"/>
  <c r="BC104" i="7" s="1"/>
  <c r="BC105" i="7" s="1"/>
  <c r="BC106" i="7" s="1"/>
  <c r="AX104" i="7"/>
  <c r="BB104" i="7" s="1"/>
  <c r="BB105" i="7" s="1"/>
  <c r="BB106" i="7" s="1"/>
  <c r="BD104" i="7"/>
  <c r="BD105" i="7" s="1"/>
  <c r="BD106" i="7" s="1"/>
  <c r="AV107" i="7" l="1"/>
  <c r="X107" i="7"/>
  <c r="P108" i="7"/>
  <c r="T107" i="7"/>
  <c r="AB107" i="7"/>
  <c r="T108" i="7" l="1"/>
  <c r="P109" i="7"/>
  <c r="AV108" i="7"/>
  <c r="AZ107" i="7"/>
  <c r="BH107" i="7"/>
  <c r="BG107" i="7" l="1"/>
  <c r="BK107" i="7" s="1"/>
  <c r="BK108" i="7" s="1"/>
  <c r="BK109" i="7" s="1"/>
  <c r="BF107" i="7"/>
  <c r="BJ107" i="7" s="1"/>
  <c r="BJ108" i="7" s="1"/>
  <c r="BJ109" i="7" s="1"/>
  <c r="BL107" i="7"/>
  <c r="BL108" i="7" s="1"/>
  <c r="BL109" i="7" s="1"/>
  <c r="AX107" i="7"/>
  <c r="BB107" i="7" s="1"/>
  <c r="BB108" i="7" s="1"/>
  <c r="BB109" i="7" s="1"/>
  <c r="AY107" i="7"/>
  <c r="BC107" i="7" s="1"/>
  <c r="BC108" i="7" s="1"/>
  <c r="BC109" i="7" s="1"/>
  <c r="BD107" i="7"/>
  <c r="BD108" i="7" s="1"/>
  <c r="BD109" i="7" s="1"/>
  <c r="AV109" i="7"/>
  <c r="P110" i="7"/>
  <c r="T109" i="7"/>
  <c r="P111" i="7" l="1"/>
  <c r="AV110" i="7"/>
  <c r="X110" i="7"/>
  <c r="T110" i="7"/>
  <c r="F41" i="7"/>
  <c r="F53" i="7" s="1"/>
  <c r="F58" i="7" s="1"/>
  <c r="F14" i="7" s="1"/>
  <c r="AZ110" i="7" l="1"/>
  <c r="BH110" i="7"/>
  <c r="AV111" i="7"/>
  <c r="P112" i="7"/>
  <c r="T111" i="7"/>
  <c r="AY110" i="7" l="1"/>
  <c r="BC110" i="7" s="1"/>
  <c r="BC111" i="7" s="1"/>
  <c r="BC112" i="7" s="1"/>
  <c r="AX110" i="7"/>
  <c r="BB110" i="7" s="1"/>
  <c r="BB111" i="7" s="1"/>
  <c r="BB112" i="7" s="1"/>
  <c r="BD110" i="7"/>
  <c r="BD111" i="7" s="1"/>
  <c r="BD112" i="7" s="1"/>
  <c r="BG110" i="7"/>
  <c r="BK110" i="7" s="1"/>
  <c r="BK111" i="7" s="1"/>
  <c r="BK112" i="7" s="1"/>
  <c r="BF110" i="7"/>
  <c r="BJ110" i="7" s="1"/>
  <c r="BJ111" i="7" s="1"/>
  <c r="BJ112" i="7" s="1"/>
  <c r="BL110" i="7"/>
  <c r="BL111" i="7" s="1"/>
  <c r="BL112" i="7" s="1"/>
  <c r="AV112" i="7"/>
  <c r="P113" i="7"/>
  <c r="T112" i="7"/>
  <c r="X113" i="7" l="1"/>
  <c r="T113" i="7"/>
  <c r="AV113" i="7"/>
  <c r="P114" i="7"/>
  <c r="AZ113" i="7" l="1"/>
  <c r="BH113" i="7"/>
  <c r="P115" i="7"/>
  <c r="T114" i="7"/>
  <c r="AV114" i="7"/>
  <c r="AY113" i="7" l="1"/>
  <c r="BC113" i="7" s="1"/>
  <c r="BC114" i="7" s="1"/>
  <c r="BC115" i="7" s="1"/>
  <c r="AX113" i="7"/>
  <c r="BB113" i="7" s="1"/>
  <c r="BB114" i="7" s="1"/>
  <c r="BB115" i="7" s="1"/>
  <c r="BD113" i="7"/>
  <c r="BD114" i="7" s="1"/>
  <c r="BD115" i="7" s="1"/>
  <c r="BF113" i="7"/>
  <c r="BJ113" i="7" s="1"/>
  <c r="BJ114" i="7" s="1"/>
  <c r="BJ115" i="7" s="1"/>
  <c r="BG113" i="7"/>
  <c r="BK113" i="7" s="1"/>
  <c r="BK114" i="7" s="1"/>
  <c r="BK115" i="7" s="1"/>
  <c r="BL113" i="7"/>
  <c r="BL114" i="7" s="1"/>
  <c r="BL115" i="7" s="1"/>
  <c r="P116" i="7"/>
  <c r="AV115" i="7"/>
  <c r="T115" i="7"/>
  <c r="X116" i="7" l="1"/>
  <c r="P117" i="7"/>
  <c r="T116" i="7"/>
  <c r="AV116" i="7"/>
  <c r="P118" i="7" l="1"/>
  <c r="AV117" i="7"/>
  <c r="T117" i="7"/>
  <c r="BH116" i="7"/>
  <c r="AZ116" i="7"/>
  <c r="T118" i="7" l="1"/>
  <c r="AV118" i="7"/>
  <c r="P119" i="7"/>
  <c r="AX116" i="7"/>
  <c r="BB116" i="7" s="1"/>
  <c r="BB117" i="7" s="1"/>
  <c r="BB118" i="7" s="1"/>
  <c r="AY116" i="7"/>
  <c r="BC116" i="7" s="1"/>
  <c r="BC117" i="7" s="1"/>
  <c r="BC118" i="7" s="1"/>
  <c r="BD116" i="7"/>
  <c r="BD117" i="7" s="1"/>
  <c r="BD118" i="7" s="1"/>
  <c r="BF116" i="7"/>
  <c r="BJ116" i="7" s="1"/>
  <c r="BJ117" i="7" s="1"/>
  <c r="BJ118" i="7" s="1"/>
  <c r="BG116" i="7"/>
  <c r="BK116" i="7" s="1"/>
  <c r="BK117" i="7" s="1"/>
  <c r="BK118" i="7" s="1"/>
  <c r="BL116" i="7"/>
  <c r="BL117" i="7" s="1"/>
  <c r="BL118" i="7" s="1"/>
  <c r="P120" i="7" l="1"/>
  <c r="AV119" i="7"/>
  <c r="AB131" i="7"/>
  <c r="T119" i="7"/>
  <c r="AB119" i="7"/>
  <c r="X119" i="7"/>
  <c r="AZ119" i="7" l="1"/>
  <c r="BH119" i="7"/>
  <c r="T120" i="7"/>
  <c r="P121" i="7"/>
  <c r="AV120" i="7"/>
  <c r="AY119" i="7" l="1"/>
  <c r="BC119" i="7" s="1"/>
  <c r="BC120" i="7" s="1"/>
  <c r="BC121" i="7" s="1"/>
  <c r="AX119" i="7"/>
  <c r="BB119" i="7" s="1"/>
  <c r="BB120" i="7" s="1"/>
  <c r="BB121" i="7" s="1"/>
  <c r="BD119" i="7"/>
  <c r="BD120" i="7" s="1"/>
  <c r="BD121" i="7" s="1"/>
  <c r="AV121" i="7"/>
  <c r="P122" i="7"/>
  <c r="T121" i="7"/>
  <c r="BG119" i="7"/>
  <c r="BK119" i="7" s="1"/>
  <c r="BK120" i="7" s="1"/>
  <c r="BK121" i="7" s="1"/>
  <c r="BF119" i="7"/>
  <c r="BJ119" i="7" s="1"/>
  <c r="BJ120" i="7" s="1"/>
  <c r="BJ121" i="7" s="1"/>
  <c r="BL119" i="7"/>
  <c r="BL120" i="7" s="1"/>
  <c r="BL121" i="7" s="1"/>
  <c r="X122" i="7" l="1"/>
  <c r="T122" i="7"/>
  <c r="AV122" i="7"/>
  <c r="P123" i="7"/>
  <c r="AV123" i="7" l="1"/>
  <c r="P124" i="7"/>
  <c r="T123" i="7"/>
  <c r="AZ122" i="7"/>
  <c r="BH122" i="7"/>
  <c r="P125" i="7" l="1"/>
  <c r="AV124" i="7"/>
  <c r="T124" i="7"/>
  <c r="BG122" i="7"/>
  <c r="BK122" i="7" s="1"/>
  <c r="BK123" i="7" s="1"/>
  <c r="BK124" i="7" s="1"/>
  <c r="BF122" i="7"/>
  <c r="BJ122" i="7" s="1"/>
  <c r="BJ123" i="7" s="1"/>
  <c r="BJ124" i="7" s="1"/>
  <c r="BL122" i="7"/>
  <c r="BL123" i="7" s="1"/>
  <c r="BL124" i="7" s="1"/>
  <c r="AY122" i="7"/>
  <c r="BC122" i="7" s="1"/>
  <c r="BC123" i="7" s="1"/>
  <c r="BC124" i="7" s="1"/>
  <c r="AX122" i="7"/>
  <c r="BB122" i="7" s="1"/>
  <c r="BB123" i="7" s="1"/>
  <c r="BB124" i="7" s="1"/>
  <c r="BD122" i="7"/>
  <c r="BD123" i="7" s="1"/>
  <c r="BD124" i="7" s="1"/>
  <c r="T125" i="7" l="1"/>
  <c r="P126" i="7"/>
  <c r="AV125" i="7"/>
  <c r="X125" i="7"/>
  <c r="BH125" i="7" l="1"/>
  <c r="AZ125" i="7"/>
  <c r="P127" i="7"/>
  <c r="AV126" i="7"/>
  <c r="T126" i="7"/>
  <c r="BF125" i="7" l="1"/>
  <c r="BJ125" i="7" s="1"/>
  <c r="BJ126" i="7" s="1"/>
  <c r="BJ127" i="7" s="1"/>
  <c r="BG125" i="7"/>
  <c r="BK125" i="7" s="1"/>
  <c r="BK126" i="7" s="1"/>
  <c r="BK127" i="7" s="1"/>
  <c r="BL125" i="7"/>
  <c r="BL126" i="7" s="1"/>
  <c r="BL127" i="7" s="1"/>
  <c r="T127" i="7"/>
  <c r="AV127" i="7"/>
  <c r="P128" i="7"/>
  <c r="AY125" i="7"/>
  <c r="BC125" i="7" s="1"/>
  <c r="BC126" i="7" s="1"/>
  <c r="BC127" i="7" s="1"/>
  <c r="AX125" i="7"/>
  <c r="BB125" i="7" s="1"/>
  <c r="BB126" i="7" s="1"/>
  <c r="BB127" i="7" s="1"/>
  <c r="BD125" i="7"/>
  <c r="BD126" i="7" s="1"/>
  <c r="BD127" i="7" s="1"/>
  <c r="X128" i="7" l="1"/>
  <c r="T128" i="7"/>
  <c r="AV128" i="7"/>
  <c r="X131" i="7"/>
  <c r="AV170" i="7"/>
  <c r="AV150" i="7"/>
  <c r="AV154" i="7"/>
  <c r="AV153" i="7"/>
  <c r="AV149" i="7"/>
  <c r="AV166" i="7"/>
  <c r="AV151" i="7"/>
  <c r="AV168" i="7"/>
  <c r="AV130" i="7"/>
  <c r="AV162" i="7"/>
  <c r="AV167" i="7"/>
  <c r="AV143" i="7"/>
  <c r="AV132" i="7"/>
  <c r="AV131" i="7"/>
  <c r="AV152" i="7"/>
  <c r="AV169" i="7"/>
  <c r="AV159" i="7"/>
  <c r="AV135" i="7"/>
  <c r="AV148" i="7"/>
  <c r="AV158" i="7"/>
  <c r="AV164" i="7"/>
  <c r="AV129" i="7"/>
  <c r="AV136" i="7"/>
  <c r="AV147" i="7"/>
  <c r="AV145" i="7"/>
  <c r="AV142" i="7"/>
  <c r="AV134" i="7"/>
  <c r="AV156" i="7"/>
  <c r="AV137" i="7"/>
  <c r="AV139" i="7"/>
  <c r="AV157" i="7"/>
  <c r="AV133" i="7"/>
  <c r="AV141" i="7"/>
  <c r="AV138" i="7"/>
  <c r="AV140" i="7"/>
  <c r="AV161" i="7"/>
  <c r="AV146" i="7"/>
  <c r="AV163" i="7"/>
  <c r="AV144" i="7"/>
  <c r="AV160" i="7"/>
  <c r="AV155" i="7"/>
  <c r="AV165" i="7"/>
  <c r="AZ128" i="7" l="1"/>
  <c r="BH128" i="7"/>
  <c r="F25" i="7"/>
  <c r="BH131" i="7"/>
  <c r="AZ131" i="7"/>
  <c r="AY131" i="7" l="1"/>
  <c r="AX131" i="7"/>
  <c r="AY128" i="7"/>
  <c r="BC128" i="7" s="1"/>
  <c r="BC129" i="7" s="1"/>
  <c r="BC130" i="7" s="1"/>
  <c r="BC131" i="7" s="1"/>
  <c r="BC132" i="7" s="1"/>
  <c r="BC133" i="7" s="1"/>
  <c r="BC134" i="7" s="1"/>
  <c r="BC135" i="7" s="1"/>
  <c r="BC136" i="7" s="1"/>
  <c r="BC137" i="7" s="1"/>
  <c r="BC138" i="7" s="1"/>
  <c r="BC139" i="7" s="1"/>
  <c r="BC140" i="7" s="1"/>
  <c r="BC141" i="7" s="1"/>
  <c r="BC142" i="7" s="1"/>
  <c r="BC143" i="7" s="1"/>
  <c r="BC144" i="7" s="1"/>
  <c r="BC145" i="7" s="1"/>
  <c r="BC146" i="7" s="1"/>
  <c r="BC147" i="7" s="1"/>
  <c r="BC148" i="7" s="1"/>
  <c r="BC149" i="7" s="1"/>
  <c r="BC150" i="7" s="1"/>
  <c r="BC151" i="7" s="1"/>
  <c r="BC152" i="7" s="1"/>
  <c r="BC153" i="7" s="1"/>
  <c r="BC154" i="7" s="1"/>
  <c r="BC155" i="7" s="1"/>
  <c r="BC156" i="7" s="1"/>
  <c r="BC157" i="7" s="1"/>
  <c r="BC158" i="7" s="1"/>
  <c r="BC159" i="7" s="1"/>
  <c r="BC160" i="7" s="1"/>
  <c r="AX128" i="7"/>
  <c r="BB128" i="7" s="1"/>
  <c r="BB129" i="7" s="1"/>
  <c r="BB130" i="7" s="1"/>
  <c r="BB131" i="7" s="1"/>
  <c r="BB132" i="7" s="1"/>
  <c r="BB133" i="7" s="1"/>
  <c r="BB134" i="7" s="1"/>
  <c r="BB135" i="7" s="1"/>
  <c r="BB136" i="7" s="1"/>
  <c r="BB137" i="7" s="1"/>
  <c r="BB138" i="7" s="1"/>
  <c r="BB139" i="7" s="1"/>
  <c r="BB140" i="7" s="1"/>
  <c r="BB141" i="7" s="1"/>
  <c r="BB142" i="7" s="1"/>
  <c r="BB143" i="7" s="1"/>
  <c r="BB144" i="7" s="1"/>
  <c r="BB145" i="7" s="1"/>
  <c r="BB146" i="7" s="1"/>
  <c r="BB147" i="7" s="1"/>
  <c r="BB148" i="7" s="1"/>
  <c r="BB149" i="7" s="1"/>
  <c r="BB150" i="7" s="1"/>
  <c r="BB151" i="7" s="1"/>
  <c r="BB152" i="7" s="1"/>
  <c r="BB153" i="7" s="1"/>
  <c r="BB154" i="7" s="1"/>
  <c r="BB155" i="7" s="1"/>
  <c r="BB156" i="7" s="1"/>
  <c r="BB157" i="7" s="1"/>
  <c r="BB158" i="7" s="1"/>
  <c r="BB159" i="7" s="1"/>
  <c r="BB160" i="7" s="1"/>
  <c r="BD128" i="7"/>
  <c r="BD129" i="7" s="1"/>
  <c r="BD130" i="7" s="1"/>
  <c r="BD131" i="7" s="1"/>
  <c r="BD132" i="7" s="1"/>
  <c r="BD133" i="7" s="1"/>
  <c r="BD134" i="7" s="1"/>
  <c r="BD135" i="7" s="1"/>
  <c r="BD136" i="7" s="1"/>
  <c r="BD137" i="7" s="1"/>
  <c r="BD138" i="7" s="1"/>
  <c r="BD139" i="7" s="1"/>
  <c r="BD140" i="7" s="1"/>
  <c r="BD141" i="7" s="1"/>
  <c r="BD142" i="7" s="1"/>
  <c r="BD143" i="7" s="1"/>
  <c r="BD144" i="7" s="1"/>
  <c r="BD145" i="7" s="1"/>
  <c r="BD146" i="7" s="1"/>
  <c r="BD147" i="7" s="1"/>
  <c r="BD148" i="7" s="1"/>
  <c r="BD149" i="7" s="1"/>
  <c r="BD150" i="7" s="1"/>
  <c r="BD151" i="7" s="1"/>
  <c r="BD152" i="7" s="1"/>
  <c r="BD153" i="7" s="1"/>
  <c r="BD154" i="7" s="1"/>
  <c r="BD155" i="7" s="1"/>
  <c r="BD156" i="7" s="1"/>
  <c r="BD157" i="7" s="1"/>
  <c r="BD158" i="7" s="1"/>
  <c r="BD159" i="7" s="1"/>
  <c r="BD160" i="7" s="1"/>
  <c r="BG131" i="7"/>
  <c r="BF131" i="7"/>
  <c r="BF128" i="7"/>
  <c r="BJ128" i="7" s="1"/>
  <c r="BJ129" i="7" s="1"/>
  <c r="BJ130" i="7" s="1"/>
  <c r="BJ131" i="7" s="1"/>
  <c r="BJ132" i="7" s="1"/>
  <c r="BJ133" i="7" s="1"/>
  <c r="BJ134" i="7" s="1"/>
  <c r="BJ135" i="7" s="1"/>
  <c r="BJ136" i="7" s="1"/>
  <c r="BJ137" i="7" s="1"/>
  <c r="BJ138" i="7" s="1"/>
  <c r="BJ139" i="7" s="1"/>
  <c r="BJ140" i="7" s="1"/>
  <c r="BJ141" i="7" s="1"/>
  <c r="BJ142" i="7" s="1"/>
  <c r="BJ143" i="7" s="1"/>
  <c r="BJ144" i="7" s="1"/>
  <c r="BJ145" i="7" s="1"/>
  <c r="BJ146" i="7" s="1"/>
  <c r="BJ147" i="7" s="1"/>
  <c r="BJ148" i="7" s="1"/>
  <c r="BJ149" i="7" s="1"/>
  <c r="BJ150" i="7" s="1"/>
  <c r="BJ151" i="7" s="1"/>
  <c r="BJ152" i="7" s="1"/>
  <c r="BJ153" i="7" s="1"/>
  <c r="BJ154" i="7" s="1"/>
  <c r="BJ155" i="7" s="1"/>
  <c r="BJ156" i="7" s="1"/>
  <c r="BJ157" i="7" s="1"/>
  <c r="BJ158" i="7" s="1"/>
  <c r="BJ159" i="7" s="1"/>
  <c r="BJ160" i="7" s="1"/>
  <c r="BG128" i="7"/>
  <c r="BK128" i="7" s="1"/>
  <c r="BK129" i="7" s="1"/>
  <c r="BK130" i="7" s="1"/>
  <c r="BK131" i="7" s="1"/>
  <c r="BK132" i="7" s="1"/>
  <c r="BK133" i="7" s="1"/>
  <c r="BK134" i="7" s="1"/>
  <c r="BK135" i="7" s="1"/>
  <c r="BK136" i="7" s="1"/>
  <c r="BK137" i="7" s="1"/>
  <c r="BK138" i="7" s="1"/>
  <c r="BK139" i="7" s="1"/>
  <c r="BK140" i="7" s="1"/>
  <c r="BK141" i="7" s="1"/>
  <c r="BK142" i="7" s="1"/>
  <c r="BK143" i="7" s="1"/>
  <c r="BK144" i="7" s="1"/>
  <c r="BK145" i="7" s="1"/>
  <c r="BK146" i="7" s="1"/>
  <c r="BK147" i="7" s="1"/>
  <c r="BK148" i="7" s="1"/>
  <c r="BK149" i="7" s="1"/>
  <c r="BK150" i="7" s="1"/>
  <c r="BK151" i="7" s="1"/>
  <c r="BK152" i="7" s="1"/>
  <c r="BK153" i="7" s="1"/>
  <c r="BK154" i="7" s="1"/>
  <c r="BK155" i="7" s="1"/>
  <c r="BK156" i="7" s="1"/>
  <c r="BK157" i="7" s="1"/>
  <c r="BK158" i="7" s="1"/>
  <c r="BK159" i="7" s="1"/>
  <c r="BK160" i="7" s="1"/>
  <c r="BL128" i="7"/>
  <c r="BL129" i="7" s="1"/>
  <c r="BL130" i="7" s="1"/>
  <c r="BL131" i="7" s="1"/>
  <c r="BL132" i="7" s="1"/>
  <c r="BL133" i="7" s="1"/>
  <c r="BL134" i="7" s="1"/>
  <c r="BL135" i="7" s="1"/>
  <c r="BL136" i="7" s="1"/>
  <c r="BL137" i="7" s="1"/>
  <c r="BL138" i="7" s="1"/>
  <c r="BL139" i="7" s="1"/>
  <c r="BL140" i="7" s="1"/>
  <c r="BL141" i="7" s="1"/>
  <c r="BL142" i="7" s="1"/>
  <c r="BL143" i="7" s="1"/>
  <c r="BL144" i="7" s="1"/>
  <c r="BL145" i="7" s="1"/>
  <c r="BL146" i="7" s="1"/>
  <c r="BL147" i="7" s="1"/>
  <c r="BL148" i="7" s="1"/>
  <c r="BL149" i="7" s="1"/>
  <c r="BL150" i="7" s="1"/>
  <c r="BL151" i="7" s="1"/>
  <c r="BL152" i="7" s="1"/>
  <c r="BL153" i="7" s="1"/>
  <c r="BL154" i="7" s="1"/>
  <c r="BL155" i="7" s="1"/>
  <c r="BL156" i="7" s="1"/>
  <c r="BL157" i="7" s="1"/>
  <c r="BL158" i="7" s="1"/>
  <c r="BL159" i="7" s="1"/>
  <c r="BL160" i="7" s="1"/>
  <c r="BJ161" i="7" l="1"/>
  <c r="BJ162" i="7" s="1"/>
  <c r="BJ163" i="7" s="1"/>
  <c r="BJ164" i="7"/>
  <c r="BJ165" i="7" s="1"/>
  <c r="BJ166" i="7" s="1"/>
  <c r="BJ167" i="7" s="1"/>
  <c r="BJ168" i="7" s="1"/>
  <c r="BJ169" i="7" s="1"/>
  <c r="BJ170" i="7" s="1"/>
  <c r="BL164" i="7"/>
  <c r="BL165" i="7" s="1"/>
  <c r="BL166" i="7" s="1"/>
  <c r="BL167" i="7" s="1"/>
  <c r="BL168" i="7" s="1"/>
  <c r="BL169" i="7" s="1"/>
  <c r="BL170" i="7" s="1"/>
  <c r="BL161" i="7"/>
  <c r="BL162" i="7" s="1"/>
  <c r="BL163" i="7" s="1"/>
  <c r="BB164" i="7"/>
  <c r="BB165" i="7" s="1"/>
  <c r="BB166" i="7" s="1"/>
  <c r="BB167" i="7" s="1"/>
  <c r="BB168" i="7" s="1"/>
  <c r="BB169" i="7" s="1"/>
  <c r="BB170" i="7" s="1"/>
  <c r="BB161" i="7"/>
  <c r="BB162" i="7" s="1"/>
  <c r="BB163" i="7" s="1"/>
  <c r="BD161" i="7"/>
  <c r="BD162" i="7" s="1"/>
  <c r="BD163" i="7" s="1"/>
  <c r="BD164" i="7"/>
  <c r="BD165" i="7" s="1"/>
  <c r="BD166" i="7" s="1"/>
  <c r="BD167" i="7" s="1"/>
  <c r="BD168" i="7" s="1"/>
  <c r="BD169" i="7" s="1"/>
  <c r="BD170" i="7" s="1"/>
  <c r="BC164" i="7"/>
  <c r="BC165" i="7" s="1"/>
  <c r="BC166" i="7" s="1"/>
  <c r="BC167" i="7" s="1"/>
  <c r="BC168" i="7" s="1"/>
  <c r="BC169" i="7" s="1"/>
  <c r="BC170" i="7" s="1"/>
  <c r="BC161" i="7"/>
  <c r="BC162" i="7" s="1"/>
  <c r="BC163" i="7" s="1"/>
  <c r="BK164" i="7"/>
  <c r="BK165" i="7" s="1"/>
  <c r="BK166" i="7" s="1"/>
  <c r="BK167" i="7" s="1"/>
  <c r="BK168" i="7" s="1"/>
  <c r="BK169" i="7" s="1"/>
  <c r="BK170" i="7" s="1"/>
  <c r="BK161" i="7"/>
  <c r="BK162" i="7" s="1"/>
  <c r="BK163" i="7" s="1"/>
</calcChain>
</file>

<file path=xl/sharedStrings.xml><?xml version="1.0" encoding="utf-8"?>
<sst xmlns="http://schemas.openxmlformats.org/spreadsheetml/2006/main" count="272" uniqueCount="107">
  <si>
    <t>MONTHLY RETURNS</t>
  </si>
  <si>
    <t>CUMULATIVE $</t>
  </si>
  <si>
    <t>CUMULATIVE %</t>
  </si>
  <si>
    <t xml:space="preserve">QUARTERLY </t>
  </si>
  <si>
    <t>ANNUAL</t>
  </si>
  <si>
    <t>SORTINO EXCESS RET.</t>
  </si>
  <si>
    <t>DOWNSIDE RISK</t>
  </si>
  <si>
    <t>SEMI-VARIANCE</t>
  </si>
  <si>
    <t>ACTIVE RETURNS</t>
  </si>
  <si>
    <t>DRAWDOWNS</t>
  </si>
  <si>
    <t>(+) BENCH QRT</t>
  </si>
  <si>
    <t>(+) QUARTERS</t>
  </si>
  <si>
    <t>(-) BENCH QRT</t>
  </si>
  <si>
    <t>(-) QUARTERS</t>
  </si>
  <si>
    <t>HRSAX</t>
  </si>
  <si>
    <t>HRSTX</t>
  </si>
  <si>
    <t>BENCH</t>
  </si>
  <si>
    <t>BENCHMARK</t>
  </si>
  <si>
    <t>INCEPTION DATE</t>
  </si>
  <si>
    <t>PERFORMANCE DATE</t>
  </si>
  <si>
    <t>MAR</t>
  </si>
  <si>
    <t>Risk Free Rate</t>
  </si>
  <si>
    <t>Total Months</t>
  </si>
  <si>
    <t>Inception*</t>
  </si>
  <si>
    <t>Annualized Return*</t>
  </si>
  <si>
    <t>Cumulative Return*</t>
  </si>
  <si>
    <t>Standard Deviation</t>
  </si>
  <si>
    <t>5 Years</t>
  </si>
  <si>
    <t>3 Years</t>
  </si>
  <si>
    <t>2 Years</t>
  </si>
  <si>
    <t>1 Year</t>
  </si>
  <si>
    <t>6MOS</t>
  </si>
  <si>
    <t>3MOS</t>
  </si>
  <si>
    <t>1MOS</t>
  </si>
  <si>
    <t>Downside Risk</t>
  </si>
  <si>
    <t>Excess Return</t>
  </si>
  <si>
    <t>Avg. Excess Return</t>
  </si>
  <si>
    <t>Monthly Arith. Average</t>
  </si>
  <si>
    <t>Monthly Geo. Average</t>
  </si>
  <si>
    <t>Maximum Drawdown</t>
  </si>
  <si>
    <t>Active Return vs. Benchmark</t>
  </si>
  <si>
    <r>
      <t>Sortino Ratio</t>
    </r>
    <r>
      <rPr>
        <b/>
        <sz val="9"/>
        <color theme="1"/>
        <rFont val="Calibri"/>
        <family val="2"/>
      </rPr>
      <t>¹</t>
    </r>
  </si>
  <si>
    <t>Sharpe Ratio</t>
  </si>
  <si>
    <t>R-Squared (vs. S&amp;P GSCI Index)</t>
  </si>
  <si>
    <t>Semi-Variance</t>
  </si>
  <si>
    <t>Beta vs. S&amp;P GSCI Index</t>
  </si>
  <si>
    <t>Alpha vs. S&amp;P GSCI Index</t>
  </si>
  <si>
    <t>Correlation vs. S&amp;P GSCI Index</t>
  </si>
  <si>
    <t>% Positive Months</t>
  </si>
  <si>
    <t>Inception</t>
  </si>
  <si>
    <t>5YRS</t>
  </si>
  <si>
    <t>3YRS</t>
  </si>
  <si>
    <t>2YRS</t>
  </si>
  <si>
    <t>1YR</t>
  </si>
  <si>
    <t>Current</t>
  </si>
  <si>
    <t>Institutional</t>
  </si>
  <si>
    <t>Class A</t>
  </si>
  <si>
    <t>Class A Load</t>
  </si>
  <si>
    <t>YTD</t>
  </si>
  <si>
    <t xml:space="preserve">PERFORMANCE SUMMARY </t>
  </si>
  <si>
    <t>FACT SHEET?</t>
  </si>
  <si>
    <t>YES</t>
  </si>
  <si>
    <t>PERFORMANCE SUMMARY GRAPH</t>
  </si>
  <si>
    <t>RISK &amp; PERF. STATS</t>
  </si>
  <si>
    <t>Growth of $10,000 Chart</t>
  </si>
  <si>
    <t>Class C</t>
  </si>
  <si>
    <t>n/a</t>
  </si>
  <si>
    <t>Cumulative</t>
  </si>
  <si>
    <t>Annualized</t>
  </si>
  <si>
    <t>cut &amp; paste to fact sheet</t>
  </si>
  <si>
    <t>05/01/2007</t>
  </si>
  <si>
    <t>Growth of 10K</t>
  </si>
  <si>
    <t>Return (%)</t>
  </si>
  <si>
    <t>PAGE 1 / PAGE 2</t>
  </si>
  <si>
    <t>Cumulative Growth of 10K</t>
  </si>
  <si>
    <t>S&amp;P 500 TR Index</t>
  </si>
  <si>
    <t>10 Years</t>
  </si>
  <si>
    <t>10YRS</t>
  </si>
  <si>
    <t>S&amp;P 500 TR</t>
  </si>
  <si>
    <t>Since 12/5/17</t>
  </si>
  <si>
    <t>Bloomberg COMP</t>
  </si>
  <si>
    <t>Alpha vs. S&amp;P 500 TR</t>
  </si>
  <si>
    <t>Beta vs. S&amp;P 500 TR</t>
  </si>
  <si>
    <t>Drawdown</t>
  </si>
  <si>
    <t>Maximum Drawdown Since 12/5/17</t>
  </si>
  <si>
    <t>S&amp;P 500 TR (see other tab)</t>
  </si>
  <si>
    <t>Yes</t>
  </si>
  <si>
    <t>HRSFX</t>
  </si>
  <si>
    <t>N/A</t>
  </si>
  <si>
    <t>N/A*</t>
  </si>
  <si>
    <t>* S&amp;P 500 TR Index not relevant to strategy prior to 12/5/2017 strategy change.</t>
  </si>
  <si>
    <t>Previous Strategy</t>
  </si>
  <si>
    <t>HRSAX w/ Load</t>
  </si>
  <si>
    <t>Correlation vs. S&amp;P 500 TR</t>
  </si>
  <si>
    <t>Date</t>
  </si>
  <si>
    <t>Label</t>
  </si>
  <si>
    <t>Class I</t>
  </si>
  <si>
    <t>Class A w/ Sales Charge</t>
  </si>
  <si>
    <t>ID</t>
  </si>
  <si>
    <t>Cumulative Return</t>
  </si>
  <si>
    <t>Annualized Return</t>
  </si>
  <si>
    <t>Worst Drawdown</t>
  </si>
  <si>
    <t>Beta (vs. S&amp;P 500 TR Index)</t>
  </si>
  <si>
    <t>Risk-Adjusted Alpha (vs. S&amp;P 500 TR Index)</t>
  </si>
  <si>
    <t>R-squared (vs. S&amp;P 500 TR Index)</t>
  </si>
  <si>
    <t>Category</t>
  </si>
  <si>
    <t>2021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</si>
</sst>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[$-1009]d/mmm/yy;@"/>
    <numFmt numFmtId="167" formatCode="_-&quot;$&quot;* #,##0_-;\-&quot;$&quot;* #,##0_-;_-&quot;$&quot;* &quot;-&quot;??_-;_-@_-"/>
    <numFmt numFmtId="168" formatCode="0.0%"/>
    <numFmt numFmtId="169" formatCode="0.0000%"/>
    <numFmt numFmtId="170" formatCode="[$-10409]#,##0.00;\(#,##0.00\)"/>
    <numFmt numFmtId="171" formatCode="0.000%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9"/>
      <color theme="1"/>
      <name val="Calibri"/>
      <family val="2"/>
    </font>
    <font>
      <i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Arial"/>
      <family val="2"/>
    </font>
    <font>
      <sz val="8"/>
      <color rgb="FF000000"/>
      <name val="Source Sans Pro Light"/>
      <family val="2"/>
    </font>
    <font>
      <sz val="7.5"/>
      <color rgb="FF000000"/>
      <name val="Trade Gothic LT Std Light"/>
      <family val="3"/>
    </font>
    <font>
      <b/>
      <sz val="7"/>
      <color rgb="FF000000"/>
      <name val="Helvetica LT Std"/>
      <family val="2"/>
    </font>
    <font>
      <b/>
      <sz val="8"/>
      <color rgb="FF025C78"/>
      <name val="Proxima Nova Rg"/>
      <family val="3"/>
    </font>
    <font>
      <sz val="8"/>
      <color rgb="FF000000"/>
      <name val="Helvetica LT Std Light"/>
      <family val="2"/>
    </font>
    <font>
      <b/>
      <sz val="11"/>
      <color theme="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9"/>
      <color rgb="FF000000"/>
      <name val="Source Sans Pro Light"/>
      <family val="2"/>
    </font>
    <font>
      <b/>
      <sz val="8"/>
      <name val="Helvetica LT Std Light"/>
      <family val="2"/>
    </font>
    <font>
      <b/>
      <sz val="8"/>
      <color rgb="FFFF0000"/>
      <name val="Calibri"/>
      <family val="2"/>
      <scheme val="minor"/>
    </font>
    <font>
      <sz val="8"/>
      <color theme="1"/>
      <name val="Proxima Nova Cn Lt"/>
      <family val="3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2"/>
      <scheme val="minor"/>
    </font>
    <font>
      <sz val="10"/>
      <name val="Arial"/>
      <family val="2"/>
    </font>
    <font>
      <sz val="12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7"/>
      <color rgb="FFFF0000"/>
      <name val="Helvetica LT Std"/>
      <family val="2"/>
    </font>
    <font>
      <sz val="7.5"/>
      <color rgb="FFFF0000"/>
      <name val="Trade Gothic LT Std Light"/>
      <family val="3"/>
    </font>
    <font>
      <b/>
      <i/>
      <sz val="8"/>
      <color rgb="FFFF0000"/>
      <name val="Calibri"/>
      <family val="2"/>
      <scheme val="minor"/>
    </font>
    <font>
      <sz val="7.5"/>
      <name val="Trade Gothic LT Std Light"/>
      <family val="3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5A7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6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 style="medium">
        <color indexed="64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medium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0" fillId="0" borderId="0"/>
    <xf numFmtId="9" fontId="30" fillId="0" borderId="0" applyFont="0" applyFill="0" applyBorder="0" applyAlignment="0" applyProtection="0"/>
  </cellStyleXfs>
  <cellXfs count="37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166" fontId="4" fillId="2" borderId="2" xfId="0" applyNumberFormat="1" applyFont="1" applyFill="1" applyBorder="1" applyAlignment="1">
      <alignment horizontal="right" vertical="center"/>
    </xf>
    <xf numFmtId="166" fontId="5" fillId="3" borderId="3" xfId="0" applyNumberFormat="1" applyFont="1" applyFill="1" applyBorder="1" applyAlignment="1">
      <alignment horizontal="right" vertical="center"/>
    </xf>
    <xf numFmtId="0" fontId="3" fillId="3" borderId="0" xfId="0" applyFont="1" applyFill="1"/>
    <xf numFmtId="0" fontId="2" fillId="3" borderId="0" xfId="0" applyFont="1" applyFill="1"/>
    <xf numFmtId="0" fontId="6" fillId="3" borderId="0" xfId="0" applyFont="1" applyFill="1" applyAlignment="1">
      <alignment horizontal="center"/>
    </xf>
    <xf numFmtId="10" fontId="7" fillId="5" borderId="0" xfId="3" applyNumberFormat="1" applyFont="1" applyFill="1" applyAlignment="1">
      <alignment horizontal="center" vertical="center"/>
    </xf>
    <xf numFmtId="10" fontId="7" fillId="6" borderId="0" xfId="3" applyNumberFormat="1" applyFont="1" applyFill="1" applyAlignment="1">
      <alignment horizontal="center" vertical="center" wrapText="1"/>
    </xf>
    <xf numFmtId="166" fontId="4" fillId="2" borderId="3" xfId="0" applyNumberFormat="1" applyFont="1" applyFill="1" applyBorder="1" applyAlignment="1">
      <alignment horizontal="right" vertical="center" wrapText="1"/>
    </xf>
    <xf numFmtId="166" fontId="5" fillId="3" borderId="3" xfId="0" applyNumberFormat="1" applyFont="1" applyFill="1" applyBorder="1" applyAlignment="1">
      <alignment horizontal="right" vertical="center" wrapText="1"/>
    </xf>
    <xf numFmtId="10" fontId="6" fillId="5" borderId="4" xfId="3" applyNumberFormat="1" applyFont="1" applyFill="1" applyBorder="1" applyAlignment="1">
      <alignment horizontal="center" vertical="center"/>
    </xf>
    <xf numFmtId="10" fontId="6" fillId="5" borderId="0" xfId="3" applyNumberFormat="1" applyFont="1" applyFill="1" applyAlignment="1">
      <alignment horizontal="center" vertical="center"/>
    </xf>
    <xf numFmtId="10" fontId="6" fillId="6" borderId="1" xfId="3" applyNumberFormat="1" applyFont="1" applyFill="1" applyBorder="1" applyAlignment="1">
      <alignment horizontal="center" vertical="center" wrapText="1"/>
    </xf>
    <xf numFmtId="0" fontId="0" fillId="3" borderId="0" xfId="0" applyFill="1"/>
    <xf numFmtId="10" fontId="6" fillId="5" borderId="4" xfId="0" applyNumberFormat="1" applyFont="1" applyFill="1" applyBorder="1" applyAlignment="1">
      <alignment horizontal="center" vertical="center"/>
    </xf>
    <xf numFmtId="10" fontId="6" fillId="5" borderId="0" xfId="0" applyNumberFormat="1" applyFont="1" applyFill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vertical="center" wrapText="1"/>
    </xf>
    <xf numFmtId="166" fontId="4" fillId="7" borderId="5" xfId="0" applyNumberFormat="1" applyFont="1" applyFill="1" applyBorder="1" applyAlignment="1">
      <alignment horizontal="right" vertical="center"/>
    </xf>
    <xf numFmtId="166" fontId="9" fillId="7" borderId="3" xfId="0" applyNumberFormat="1" applyFont="1" applyFill="1" applyBorder="1" applyAlignment="1">
      <alignment horizontal="right" vertical="center"/>
    </xf>
    <xf numFmtId="166" fontId="5" fillId="0" borderId="3" xfId="0" applyNumberFormat="1" applyFont="1" applyBorder="1" applyAlignment="1">
      <alignment horizontal="right" vertical="center"/>
    </xf>
    <xf numFmtId="10" fontId="4" fillId="0" borderId="4" xfId="3" applyNumberFormat="1" applyFont="1" applyBorder="1" applyAlignment="1">
      <alignment horizontal="center" wrapText="1"/>
    </xf>
    <xf numFmtId="10" fontId="4" fillId="0" borderId="0" xfId="3" applyNumberFormat="1" applyFont="1" applyAlignment="1">
      <alignment horizontal="center" wrapText="1"/>
    </xf>
    <xf numFmtId="10" fontId="2" fillId="0" borderId="1" xfId="3" applyNumberFormat="1" applyFont="1" applyBorder="1" applyAlignment="1">
      <alignment horizontal="center"/>
    </xf>
    <xf numFmtId="167" fontId="4" fillId="0" borderId="1" xfId="2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0" fontId="2" fillId="0" borderId="4" xfId="2" applyNumberFormat="1" applyFont="1" applyBorder="1" applyAlignment="1">
      <alignment horizontal="center"/>
    </xf>
    <xf numFmtId="10" fontId="2" fillId="0" borderId="1" xfId="2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4" xfId="1" applyNumberFormat="1" applyFont="1" applyBorder="1" applyAlignment="1">
      <alignment horizontal="center"/>
    </xf>
    <xf numFmtId="2" fontId="4" fillId="0" borderId="0" xfId="3" applyNumberFormat="1" applyFont="1" applyAlignment="1">
      <alignment horizontal="center" wrapText="1"/>
    </xf>
    <xf numFmtId="2" fontId="2" fillId="0" borderId="1" xfId="0" applyNumberFormat="1" applyFont="1" applyBorder="1"/>
    <xf numFmtId="2" fontId="4" fillId="0" borderId="4" xfId="3" applyNumberFormat="1" applyFont="1" applyBorder="1" applyAlignment="1">
      <alignment horizontal="center" wrapText="1"/>
    </xf>
    <xf numFmtId="2" fontId="4" fillId="0" borderId="1" xfId="0" applyNumberFormat="1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166" fontId="4" fillId="2" borderId="3" xfId="0" applyNumberFormat="1" applyFont="1" applyFill="1" applyBorder="1" applyAlignment="1">
      <alignment horizontal="right" vertical="center"/>
    </xf>
    <xf numFmtId="10" fontId="2" fillId="0" borderId="0" xfId="3" applyNumberFormat="1" applyFont="1" applyAlignment="1">
      <alignment horizontal="center"/>
    </xf>
    <xf numFmtId="167" fontId="2" fillId="0" borderId="1" xfId="2" applyNumberFormat="1" applyFont="1" applyBorder="1" applyAlignment="1">
      <alignment horizontal="center"/>
    </xf>
    <xf numFmtId="10" fontId="3" fillId="0" borderId="0" xfId="3" applyNumberFormat="1" applyFont="1" applyAlignment="1">
      <alignment horizontal="center"/>
    </xf>
    <xf numFmtId="10" fontId="2" fillId="0" borderId="0" xfId="2" applyNumberFormat="1" applyFont="1" applyAlignment="1">
      <alignment horizontal="center"/>
    </xf>
    <xf numFmtId="2" fontId="2" fillId="0" borderId="0" xfId="1" applyNumberFormat="1" applyFont="1" applyAlignment="1">
      <alignment horizontal="center"/>
    </xf>
    <xf numFmtId="2" fontId="2" fillId="0" borderId="1" xfId="1" applyNumberFormat="1" applyFont="1" applyBorder="1"/>
    <xf numFmtId="10" fontId="2" fillId="0" borderId="4" xfId="0" applyNumberFormat="1" applyFont="1" applyBorder="1" applyAlignment="1">
      <alignment horizontal="center"/>
    </xf>
    <xf numFmtId="2" fontId="2" fillId="0" borderId="4" xfId="3" applyNumberFormat="1" applyFont="1" applyBorder="1" applyAlignment="1">
      <alignment horizontal="center"/>
    </xf>
    <xf numFmtId="2" fontId="2" fillId="0" borderId="0" xfId="3" applyNumberFormat="1" applyFont="1" applyAlignment="1">
      <alignment horizontal="center"/>
    </xf>
    <xf numFmtId="2" fontId="2" fillId="0" borderId="1" xfId="1" applyNumberFormat="1" applyFont="1" applyBorder="1" applyAlignment="1">
      <alignment horizontal="center"/>
    </xf>
    <xf numFmtId="0" fontId="0" fillId="0" borderId="9" xfId="0" applyBorder="1"/>
    <xf numFmtId="0" fontId="10" fillId="7" borderId="5" xfId="0" applyFont="1" applyFill="1" applyBorder="1" applyAlignment="1">
      <alignment horizontal="right"/>
    </xf>
    <xf numFmtId="166" fontId="4" fillId="0" borderId="5" xfId="0" applyNumberFormat="1" applyFont="1" applyBorder="1" applyAlignment="1">
      <alignment horizontal="left" vertical="center"/>
    </xf>
    <xf numFmtId="0" fontId="0" fillId="0" borderId="10" xfId="0" applyBorder="1"/>
    <xf numFmtId="10" fontId="12" fillId="0" borderId="0" xfId="3" applyNumberFormat="1" applyFont="1" applyAlignment="1">
      <alignment horizontal="center"/>
    </xf>
    <xf numFmtId="0" fontId="3" fillId="0" borderId="3" xfId="0" applyFont="1" applyBorder="1"/>
    <xf numFmtId="0" fontId="2" fillId="0" borderId="1" xfId="0" applyFont="1" applyBorder="1"/>
    <xf numFmtId="166" fontId="4" fillId="0" borderId="0" xfId="0" applyNumberFormat="1" applyFont="1" applyAlignment="1">
      <alignment horizontal="left" vertical="center"/>
    </xf>
    <xf numFmtId="0" fontId="9" fillId="9" borderId="5" xfId="0" applyFont="1" applyFill="1" applyBorder="1" applyAlignment="1">
      <alignment horizontal="right"/>
    </xf>
    <xf numFmtId="15" fontId="13" fillId="9" borderId="5" xfId="0" applyNumberFormat="1" applyFont="1" applyFill="1" applyBorder="1" applyAlignment="1">
      <alignment horizontal="center"/>
    </xf>
    <xf numFmtId="164" fontId="2" fillId="0" borderId="5" xfId="2" applyFont="1" applyBorder="1"/>
    <xf numFmtId="0" fontId="9" fillId="9" borderId="5" xfId="0" applyFont="1" applyFill="1" applyBorder="1" applyAlignment="1">
      <alignment horizontal="right" vertical="center"/>
    </xf>
    <xf numFmtId="15" fontId="9" fillId="8" borderId="5" xfId="0" applyNumberFormat="1" applyFont="1" applyFill="1" applyBorder="1" applyAlignment="1">
      <alignment horizontal="center"/>
    </xf>
    <xf numFmtId="10" fontId="2" fillId="0" borderId="4" xfId="3" applyNumberFormat="1" applyFont="1" applyBorder="1"/>
    <xf numFmtId="10" fontId="2" fillId="0" borderId="1" xfId="3" applyNumberFormat="1" applyFont="1" applyBorder="1"/>
    <xf numFmtId="0" fontId="2" fillId="0" borderId="10" xfId="0" applyFont="1" applyBorder="1"/>
    <xf numFmtId="0" fontId="3" fillId="0" borderId="10" xfId="0" applyFont="1" applyBorder="1"/>
    <xf numFmtId="0" fontId="0" fillId="0" borderId="11" xfId="0" applyBorder="1"/>
    <xf numFmtId="166" fontId="4" fillId="2" borderId="12" xfId="0" applyNumberFormat="1" applyFont="1" applyFill="1" applyBorder="1" applyAlignment="1">
      <alignment horizontal="right" vertical="center"/>
    </xf>
    <xf numFmtId="0" fontId="3" fillId="0" borderId="12" xfId="0" applyFont="1" applyBorder="1"/>
    <xf numFmtId="10" fontId="2" fillId="0" borderId="13" xfId="3" applyNumberFormat="1" applyFont="1" applyBorder="1" applyAlignment="1">
      <alignment horizontal="center"/>
    </xf>
    <xf numFmtId="10" fontId="2" fillId="0" borderId="10" xfId="3" applyNumberFormat="1" applyFont="1" applyBorder="1" applyAlignment="1">
      <alignment horizontal="center"/>
    </xf>
    <xf numFmtId="10" fontId="2" fillId="0" borderId="11" xfId="3" applyNumberFormat="1" applyFont="1" applyBorder="1" applyAlignment="1">
      <alignment horizontal="center"/>
    </xf>
    <xf numFmtId="167" fontId="2" fillId="0" borderId="11" xfId="2" applyNumberFormat="1" applyFont="1" applyBorder="1" applyAlignment="1">
      <alignment horizontal="center"/>
    </xf>
    <xf numFmtId="10" fontId="2" fillId="0" borderId="13" xfId="2" applyNumberFormat="1" applyFont="1" applyBorder="1" applyAlignment="1">
      <alignment horizontal="center"/>
    </xf>
    <xf numFmtId="10" fontId="2" fillId="0" borderId="10" xfId="2" applyNumberFormat="1" applyFont="1" applyBorder="1" applyAlignment="1">
      <alignment horizontal="center"/>
    </xf>
    <xf numFmtId="10" fontId="2" fillId="0" borderId="11" xfId="2" applyNumberFormat="1" applyFont="1" applyBorder="1" applyAlignment="1">
      <alignment horizontal="center"/>
    </xf>
    <xf numFmtId="2" fontId="2" fillId="0" borderId="13" xfId="1" applyNumberFormat="1" applyFont="1" applyBorder="1" applyAlignment="1">
      <alignment horizontal="center"/>
    </xf>
    <xf numFmtId="2" fontId="2" fillId="0" borderId="10" xfId="1" applyNumberFormat="1" applyFont="1" applyBorder="1" applyAlignment="1">
      <alignment horizontal="center"/>
    </xf>
    <xf numFmtId="2" fontId="2" fillId="0" borderId="11" xfId="0" applyNumberFormat="1" applyFont="1" applyBorder="1"/>
    <xf numFmtId="0" fontId="2" fillId="0" borderId="11" xfId="0" applyFont="1" applyBorder="1"/>
    <xf numFmtId="2" fontId="2" fillId="0" borderId="13" xfId="3" applyNumberFormat="1" applyFont="1" applyBorder="1" applyAlignment="1">
      <alignment horizontal="center"/>
    </xf>
    <xf numFmtId="2" fontId="2" fillId="0" borderId="10" xfId="3" applyNumberFormat="1" applyFont="1" applyBorder="1" applyAlignment="1">
      <alignment horizontal="center"/>
    </xf>
    <xf numFmtId="2" fontId="2" fillId="0" borderId="11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167" fontId="2" fillId="0" borderId="0" xfId="2" applyNumberFormat="1" applyFont="1"/>
    <xf numFmtId="10" fontId="2" fillId="0" borderId="0" xfId="2" applyNumberFormat="1" applyFont="1"/>
    <xf numFmtId="10" fontId="2" fillId="0" borderId="0" xfId="3" applyNumberFormat="1" applyFont="1"/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2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0" fontId="2" fillId="3" borderId="4" xfId="3" applyNumberFormat="1" applyFont="1" applyFill="1" applyBorder="1" applyAlignment="1">
      <alignment horizontal="center"/>
    </xf>
    <xf numFmtId="10" fontId="2" fillId="3" borderId="0" xfId="3" applyNumberFormat="1" applyFont="1" applyFill="1" applyAlignment="1">
      <alignment horizontal="center"/>
    </xf>
    <xf numFmtId="10" fontId="2" fillId="3" borderId="1" xfId="3" applyNumberFormat="1" applyFont="1" applyFill="1" applyBorder="1" applyAlignment="1">
      <alignment horizontal="center"/>
    </xf>
    <xf numFmtId="167" fontId="2" fillId="3" borderId="4" xfId="2" applyNumberFormat="1" applyFont="1" applyFill="1" applyBorder="1"/>
    <xf numFmtId="0" fontId="2" fillId="3" borderId="0" xfId="0" applyFont="1" applyFill="1" applyAlignment="1">
      <alignment horizontal="center"/>
    </xf>
    <xf numFmtId="167" fontId="2" fillId="3" borderId="1" xfId="2" applyNumberFormat="1" applyFont="1" applyFill="1" applyBorder="1"/>
    <xf numFmtId="0" fontId="0" fillId="3" borderId="0" xfId="0" applyFill="1" applyAlignment="1">
      <alignment horizontal="center"/>
    </xf>
    <xf numFmtId="10" fontId="2" fillId="3" borderId="4" xfId="2" applyNumberFormat="1" applyFont="1" applyFill="1" applyBorder="1"/>
    <xf numFmtId="10" fontId="2" fillId="3" borderId="1" xfId="2" applyNumberFormat="1" applyFont="1" applyFill="1" applyBorder="1"/>
    <xf numFmtId="10" fontId="2" fillId="3" borderId="4" xfId="3" applyNumberFormat="1" applyFont="1" applyFill="1" applyBorder="1"/>
    <xf numFmtId="10" fontId="2" fillId="3" borderId="1" xfId="3" applyNumberFormat="1" applyFont="1" applyFill="1" applyBorder="1"/>
    <xf numFmtId="0" fontId="2" fillId="3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2" fontId="2" fillId="3" borderId="4" xfId="1" applyNumberFormat="1" applyFont="1" applyFill="1" applyBorder="1" applyAlignment="1">
      <alignment horizontal="center"/>
    </xf>
    <xf numFmtId="2" fontId="2" fillId="3" borderId="0" xfId="0" applyNumberFormat="1" applyFont="1" applyFill="1" applyAlignment="1">
      <alignment horizontal="center"/>
    </xf>
    <xf numFmtId="2" fontId="2" fillId="3" borderId="1" xfId="0" applyNumberFormat="1" applyFont="1" applyFill="1" applyBorder="1"/>
    <xf numFmtId="0" fontId="2" fillId="3" borderId="4" xfId="0" applyFont="1" applyFill="1" applyBorder="1"/>
    <xf numFmtId="0" fontId="2" fillId="3" borderId="1" xfId="0" applyFont="1" applyFill="1" applyBorder="1"/>
    <xf numFmtId="2" fontId="2" fillId="3" borderId="4" xfId="0" applyNumberFormat="1" applyFont="1" applyFill="1" applyBorder="1"/>
    <xf numFmtId="0" fontId="0" fillId="3" borderId="0" xfId="0" applyFill="1" applyAlignment="1">
      <alignment vertical="center"/>
    </xf>
    <xf numFmtId="0" fontId="0" fillId="3" borderId="0" xfId="0" applyFill="1" applyAlignment="1">
      <alignment horizontal="right" vertical="center"/>
    </xf>
    <xf numFmtId="0" fontId="14" fillId="3" borderId="0" xfId="0" applyFont="1" applyFill="1"/>
    <xf numFmtId="0" fontId="0" fillId="3" borderId="0" xfId="0" applyFill="1" applyAlignment="1">
      <alignment horizontal="center" vertical="center"/>
    </xf>
    <xf numFmtId="17" fontId="0" fillId="3" borderId="0" xfId="0" applyNumberFormat="1" applyFill="1" applyAlignment="1">
      <alignment vertical="center"/>
    </xf>
    <xf numFmtId="10" fontId="14" fillId="3" borderId="0" xfId="3" applyNumberFormat="1" applyFont="1" applyFill="1" applyAlignment="1">
      <alignment horizontal="center" vertical="center"/>
    </xf>
    <xf numFmtId="17" fontId="14" fillId="3" borderId="0" xfId="0" applyNumberFormat="1" applyFont="1" applyFill="1" applyAlignment="1">
      <alignment vertical="center"/>
    </xf>
    <xf numFmtId="0" fontId="14" fillId="3" borderId="0" xfId="0" applyFont="1" applyFill="1" applyAlignment="1">
      <alignment vertical="center"/>
    </xf>
    <xf numFmtId="167" fontId="20" fillId="3" borderId="5" xfId="2" applyNumberFormat="1" applyFont="1" applyFill="1" applyBorder="1" applyAlignment="1">
      <alignment horizontal="center" vertical="center"/>
    </xf>
    <xf numFmtId="166" fontId="5" fillId="0" borderId="2" xfId="0" applyNumberFormat="1" applyFont="1" applyBorder="1" applyAlignment="1">
      <alignment horizontal="right" vertical="center"/>
    </xf>
    <xf numFmtId="10" fontId="2" fillId="0" borderId="18" xfId="3" applyNumberFormat="1" applyFont="1" applyBorder="1" applyAlignment="1">
      <alignment horizontal="center"/>
    </xf>
    <xf numFmtId="10" fontId="2" fillId="0" borderId="21" xfId="3" applyNumberFormat="1" applyFont="1" applyBorder="1" applyAlignment="1">
      <alignment horizontal="center"/>
    </xf>
    <xf numFmtId="10" fontId="2" fillId="0" borderId="17" xfId="3" applyNumberFormat="1" applyFont="1" applyBorder="1" applyAlignment="1">
      <alignment horizontal="center"/>
    </xf>
    <xf numFmtId="0" fontId="0" fillId="0" borderId="21" xfId="0" applyBorder="1"/>
    <xf numFmtId="167" fontId="2" fillId="0" borderId="17" xfId="2" applyNumberFormat="1" applyFont="1" applyBorder="1" applyAlignment="1">
      <alignment horizontal="center"/>
    </xf>
    <xf numFmtId="10" fontId="3" fillId="0" borderId="21" xfId="3" applyNumberFormat="1" applyFont="1" applyBorder="1" applyAlignment="1">
      <alignment horizontal="center"/>
    </xf>
    <xf numFmtId="10" fontId="2" fillId="0" borderId="18" xfId="2" applyNumberFormat="1" applyFont="1" applyBorder="1" applyAlignment="1">
      <alignment horizontal="center"/>
    </xf>
    <xf numFmtId="10" fontId="2" fillId="0" borderId="21" xfId="2" applyNumberFormat="1" applyFont="1" applyBorder="1" applyAlignment="1">
      <alignment horizontal="center"/>
    </xf>
    <xf numFmtId="10" fontId="2" fillId="0" borderId="17" xfId="2" applyNumberFormat="1" applyFont="1" applyBorder="1" applyAlignment="1">
      <alignment horizontal="center"/>
    </xf>
    <xf numFmtId="0" fontId="2" fillId="0" borderId="21" xfId="0" applyFont="1" applyBorder="1"/>
    <xf numFmtId="2" fontId="2" fillId="0" borderId="18" xfId="1" applyNumberFormat="1" applyFont="1" applyBorder="1" applyAlignment="1">
      <alignment horizontal="center"/>
    </xf>
    <xf numFmtId="2" fontId="2" fillId="0" borderId="21" xfId="1" applyNumberFormat="1" applyFont="1" applyBorder="1" applyAlignment="1">
      <alignment horizontal="center"/>
    </xf>
    <xf numFmtId="2" fontId="2" fillId="0" borderId="17" xfId="0" applyNumberFormat="1" applyFont="1" applyBorder="1"/>
    <xf numFmtId="0" fontId="2" fillId="0" borderId="17" xfId="0" applyFont="1" applyBorder="1" applyAlignment="1">
      <alignment horizontal="center"/>
    </xf>
    <xf numFmtId="2" fontId="2" fillId="0" borderId="18" xfId="3" applyNumberFormat="1" applyFont="1" applyBorder="1" applyAlignment="1">
      <alignment horizontal="center"/>
    </xf>
    <xf numFmtId="2" fontId="2" fillId="0" borderId="21" xfId="3" applyNumberFormat="1" applyFont="1" applyBorder="1" applyAlignment="1">
      <alignment horizontal="center"/>
    </xf>
    <xf numFmtId="2" fontId="2" fillId="0" borderId="17" xfId="1" applyNumberFormat="1" applyFont="1" applyBorder="1" applyAlignment="1">
      <alignment horizontal="center"/>
    </xf>
    <xf numFmtId="166" fontId="4" fillId="2" borderId="15" xfId="0" applyNumberFormat="1" applyFont="1" applyFill="1" applyBorder="1" applyAlignment="1">
      <alignment horizontal="right" vertical="center"/>
    </xf>
    <xf numFmtId="166" fontId="5" fillId="0" borderId="15" xfId="0" applyNumberFormat="1" applyFont="1" applyBorder="1" applyAlignment="1">
      <alignment horizontal="right" vertical="center"/>
    </xf>
    <xf numFmtId="10" fontId="2" fillId="0" borderId="16" xfId="3" applyNumberFormat="1" applyFont="1" applyBorder="1" applyAlignment="1">
      <alignment horizontal="center"/>
    </xf>
    <xf numFmtId="10" fontId="2" fillId="0" borderId="9" xfId="3" applyNumberFormat="1" applyFont="1" applyBorder="1" applyAlignment="1">
      <alignment horizontal="center"/>
    </xf>
    <xf numFmtId="10" fontId="2" fillId="0" borderId="14" xfId="3" applyNumberFormat="1" applyFont="1" applyBorder="1" applyAlignment="1">
      <alignment horizontal="center"/>
    </xf>
    <xf numFmtId="167" fontId="2" fillId="0" borderId="14" xfId="2" applyNumberFormat="1" applyFont="1" applyBorder="1" applyAlignment="1">
      <alignment horizontal="center"/>
    </xf>
    <xf numFmtId="10" fontId="3" fillId="0" borderId="9" xfId="3" applyNumberFormat="1" applyFont="1" applyBorder="1" applyAlignment="1">
      <alignment horizontal="center"/>
    </xf>
    <xf numFmtId="10" fontId="2" fillId="0" borderId="16" xfId="2" applyNumberFormat="1" applyFont="1" applyBorder="1" applyAlignment="1">
      <alignment horizontal="center"/>
    </xf>
    <xf numFmtId="10" fontId="2" fillId="0" borderId="9" xfId="2" applyNumberFormat="1" applyFont="1" applyBorder="1" applyAlignment="1">
      <alignment horizontal="center"/>
    </xf>
    <xf numFmtId="10" fontId="2" fillId="0" borderId="14" xfId="2" applyNumberFormat="1" applyFont="1" applyBorder="1" applyAlignment="1">
      <alignment horizontal="center"/>
    </xf>
    <xf numFmtId="0" fontId="2" fillId="0" borderId="9" xfId="0" applyFont="1" applyBorder="1"/>
    <xf numFmtId="2" fontId="2" fillId="0" borderId="16" xfId="1" applyNumberFormat="1" applyFont="1" applyBorder="1" applyAlignment="1">
      <alignment horizontal="center"/>
    </xf>
    <xf numFmtId="2" fontId="2" fillId="0" borderId="9" xfId="1" applyNumberFormat="1" applyFont="1" applyBorder="1" applyAlignment="1">
      <alignment horizontal="center"/>
    </xf>
    <xf numFmtId="2" fontId="2" fillId="0" borderId="14" xfId="0" applyNumberFormat="1" applyFont="1" applyBorder="1"/>
    <xf numFmtId="0" fontId="2" fillId="0" borderId="14" xfId="0" applyFont="1" applyBorder="1" applyAlignment="1">
      <alignment horizontal="center"/>
    </xf>
    <xf numFmtId="2" fontId="2" fillId="0" borderId="16" xfId="3" applyNumberFormat="1" applyFont="1" applyBorder="1" applyAlignment="1">
      <alignment horizontal="center"/>
    </xf>
    <xf numFmtId="2" fontId="2" fillId="0" borderId="9" xfId="3" applyNumberFormat="1" applyFont="1" applyBorder="1" applyAlignment="1">
      <alignment horizontal="center"/>
    </xf>
    <xf numFmtId="2" fontId="2" fillId="0" borderId="14" xfId="1" applyNumberFormat="1" applyFont="1" applyBorder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2" fontId="4" fillId="0" borderId="0" xfId="0" applyNumberFormat="1" applyFont="1" applyAlignment="1">
      <alignment horizontal="center"/>
    </xf>
    <xf numFmtId="2" fontId="2" fillId="3" borderId="0" xfId="0" applyNumberFormat="1" applyFont="1" applyFill="1"/>
    <xf numFmtId="0" fontId="0" fillId="0" borderId="4" xfId="0" applyBorder="1"/>
    <xf numFmtId="166" fontId="5" fillId="0" borderId="12" xfId="0" applyNumberFormat="1" applyFont="1" applyBorder="1" applyAlignment="1">
      <alignment horizontal="right" vertical="center"/>
    </xf>
    <xf numFmtId="10" fontId="3" fillId="0" borderId="10" xfId="3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4" fillId="0" borderId="10" xfId="0" applyFont="1" applyBorder="1" applyAlignment="1">
      <alignment vertical="center" wrapText="1"/>
    </xf>
    <xf numFmtId="10" fontId="12" fillId="0" borderId="10" xfId="3" applyNumberFormat="1" applyFont="1" applyBorder="1" applyAlignment="1">
      <alignment horizontal="center"/>
    </xf>
    <xf numFmtId="0" fontId="3" fillId="0" borderId="9" xfId="0" applyFont="1" applyBorder="1"/>
    <xf numFmtId="166" fontId="5" fillId="0" borderId="1" xfId="0" applyNumberFormat="1" applyFont="1" applyBorder="1" applyAlignment="1">
      <alignment horizontal="right" vertical="center"/>
    </xf>
    <xf numFmtId="0" fontId="3" fillId="0" borderId="15" xfId="0" applyFont="1" applyBorder="1"/>
    <xf numFmtId="0" fontId="2" fillId="0" borderId="14" xfId="0" applyFont="1" applyBorder="1"/>
    <xf numFmtId="0" fontId="2" fillId="0" borderId="5" xfId="0" applyFont="1" applyBorder="1" applyAlignment="1">
      <alignment horizontal="center"/>
    </xf>
    <xf numFmtId="0" fontId="14" fillId="3" borderId="25" xfId="0" applyFont="1" applyFill="1" applyBorder="1"/>
    <xf numFmtId="0" fontId="0" fillId="3" borderId="26" xfId="0" applyFill="1" applyBorder="1" applyAlignment="1">
      <alignment vertical="center"/>
    </xf>
    <xf numFmtId="0" fontId="0" fillId="3" borderId="26" xfId="0" applyFill="1" applyBorder="1" applyAlignment="1">
      <alignment horizontal="center" vertical="center"/>
    </xf>
    <xf numFmtId="0" fontId="14" fillId="3" borderId="27" xfId="0" applyFont="1" applyFill="1" applyBorder="1"/>
    <xf numFmtId="0" fontId="14" fillId="3" borderId="28" xfId="0" applyFont="1" applyFill="1" applyBorder="1"/>
    <xf numFmtId="10" fontId="18" fillId="3" borderId="30" xfId="0" applyNumberFormat="1" applyFont="1" applyFill="1" applyBorder="1" applyAlignment="1">
      <alignment horizontal="center" vertical="center"/>
    </xf>
    <xf numFmtId="10" fontId="18" fillId="3" borderId="31" xfId="0" applyNumberFormat="1" applyFont="1" applyFill="1" applyBorder="1" applyAlignment="1">
      <alignment horizontal="center" vertical="center"/>
    </xf>
    <xf numFmtId="0" fontId="14" fillId="3" borderId="29" xfId="0" applyFont="1" applyFill="1" applyBorder="1"/>
    <xf numFmtId="167" fontId="20" fillId="3" borderId="33" xfId="2" applyNumberFormat="1" applyFont="1" applyFill="1" applyBorder="1" applyAlignment="1">
      <alignment horizontal="center" vertical="center"/>
    </xf>
    <xf numFmtId="10" fontId="22" fillId="3" borderId="20" xfId="0" applyNumberFormat="1" applyFont="1" applyFill="1" applyBorder="1" applyAlignment="1">
      <alignment horizontal="center" vertical="center"/>
    </xf>
    <xf numFmtId="10" fontId="23" fillId="3" borderId="35" xfId="3" applyNumberFormat="1" applyFont="1" applyFill="1" applyBorder="1" applyAlignment="1">
      <alignment horizontal="right" vertical="center"/>
    </xf>
    <xf numFmtId="0" fontId="14" fillId="3" borderId="0" xfId="0" applyFont="1" applyFill="1" applyAlignment="1">
      <alignment horizontal="center" vertical="center"/>
    </xf>
    <xf numFmtId="10" fontId="22" fillId="3" borderId="19" xfId="0" applyNumberFormat="1" applyFont="1" applyFill="1" applyBorder="1" applyAlignment="1">
      <alignment horizontal="center" vertical="center"/>
    </xf>
    <xf numFmtId="10" fontId="23" fillId="3" borderId="37" xfId="3" applyNumberFormat="1" applyFont="1" applyFill="1" applyBorder="1" applyAlignment="1">
      <alignment horizontal="right" vertical="center"/>
    </xf>
    <xf numFmtId="10" fontId="22" fillId="3" borderId="39" xfId="0" applyNumberFormat="1" applyFont="1" applyFill="1" applyBorder="1" applyAlignment="1">
      <alignment horizontal="center" vertical="center"/>
    </xf>
    <xf numFmtId="10" fontId="23" fillId="3" borderId="40" xfId="3" applyNumberFormat="1" applyFont="1" applyFill="1" applyBorder="1" applyAlignment="1">
      <alignment horizontal="right" vertical="center"/>
    </xf>
    <xf numFmtId="0" fontId="19" fillId="0" borderId="41" xfId="0" applyFont="1" applyBorder="1" applyAlignment="1">
      <alignment horizontal="left" vertical="center" readingOrder="1"/>
    </xf>
    <xf numFmtId="0" fontId="18" fillId="11" borderId="42" xfId="0" applyFont="1" applyFill="1" applyBorder="1" applyAlignment="1">
      <alignment horizontal="center" vertical="center"/>
    </xf>
    <xf numFmtId="0" fontId="18" fillId="11" borderId="43" xfId="0" applyFont="1" applyFill="1" applyBorder="1" applyAlignment="1">
      <alignment horizontal="center" vertical="center"/>
    </xf>
    <xf numFmtId="0" fontId="19" fillId="0" borderId="41" xfId="0" applyFont="1" applyBorder="1" applyAlignment="1">
      <alignment horizontal="left" vertical="center" wrapText="1" readingOrder="1"/>
    </xf>
    <xf numFmtId="10" fontId="18" fillId="3" borderId="26" xfId="0" applyNumberFormat="1" applyFont="1" applyFill="1" applyBorder="1" applyAlignment="1">
      <alignment horizontal="center" vertical="center"/>
    </xf>
    <xf numFmtId="0" fontId="14" fillId="3" borderId="29" xfId="0" applyFont="1" applyFill="1" applyBorder="1" applyAlignment="1">
      <alignment vertical="center"/>
    </xf>
    <xf numFmtId="0" fontId="18" fillId="11" borderId="44" xfId="0" applyFont="1" applyFill="1" applyBorder="1" applyAlignment="1">
      <alignment horizontal="center" vertical="center"/>
    </xf>
    <xf numFmtId="0" fontId="26" fillId="12" borderId="0" xfId="0" applyFont="1" applyFill="1" applyAlignment="1">
      <alignment vertical="center" wrapText="1"/>
    </xf>
    <xf numFmtId="0" fontId="25" fillId="3" borderId="46" xfId="0" applyFont="1" applyFill="1" applyBorder="1" applyAlignment="1">
      <alignment vertical="center" textRotation="90"/>
    </xf>
    <xf numFmtId="0" fontId="16" fillId="3" borderId="10" xfId="0" applyFont="1" applyFill="1" applyBorder="1" applyAlignment="1">
      <alignment horizontal="left" vertical="center"/>
    </xf>
    <xf numFmtId="0" fontId="15" fillId="3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3" borderId="47" xfId="0" applyFont="1" applyFill="1" applyBorder="1"/>
    <xf numFmtId="0" fontId="18" fillId="11" borderId="48" xfId="0" applyFont="1" applyFill="1" applyBorder="1" applyAlignment="1">
      <alignment horizontal="center" vertical="center"/>
    </xf>
    <xf numFmtId="10" fontId="18" fillId="3" borderId="0" xfId="0" applyNumberFormat="1" applyFont="1" applyFill="1" applyAlignment="1">
      <alignment horizontal="center" vertical="center"/>
    </xf>
    <xf numFmtId="10" fontId="17" fillId="3" borderId="0" xfId="3" applyNumberFormat="1" applyFont="1" applyFill="1" applyAlignment="1">
      <alignment horizontal="center" vertical="center"/>
    </xf>
    <xf numFmtId="2" fontId="17" fillId="3" borderId="0" xfId="3" applyNumberFormat="1" applyFont="1" applyFill="1" applyAlignment="1">
      <alignment horizontal="center" vertical="center"/>
    </xf>
    <xf numFmtId="9" fontId="17" fillId="3" borderId="0" xfId="3" applyFont="1" applyFill="1" applyAlignment="1">
      <alignment horizontal="center" vertical="center"/>
    </xf>
    <xf numFmtId="10" fontId="18" fillId="3" borderId="43" xfId="0" applyNumberFormat="1" applyFont="1" applyFill="1" applyBorder="1" applyAlignment="1">
      <alignment horizontal="center" vertical="center"/>
    </xf>
    <xf numFmtId="0" fontId="27" fillId="0" borderId="0" xfId="0" applyFont="1"/>
    <xf numFmtId="0" fontId="20" fillId="3" borderId="32" xfId="0" applyFont="1" applyFill="1" applyBorder="1" applyAlignment="1">
      <alignment horizontal="left" vertical="center"/>
    </xf>
    <xf numFmtId="2" fontId="17" fillId="3" borderId="9" xfId="0" applyNumberFormat="1" applyFont="1" applyFill="1" applyBorder="1" applyAlignment="1">
      <alignment horizontal="right" vertical="center"/>
    </xf>
    <xf numFmtId="2" fontId="17" fillId="3" borderId="51" xfId="0" applyNumberFormat="1" applyFont="1" applyFill="1" applyBorder="1" applyAlignment="1">
      <alignment horizontal="right" vertical="center"/>
    </xf>
    <xf numFmtId="10" fontId="20" fillId="3" borderId="49" xfId="0" applyNumberFormat="1" applyFont="1" applyFill="1" applyBorder="1" applyAlignment="1">
      <alignment horizontal="left" vertical="center"/>
    </xf>
    <xf numFmtId="2" fontId="17" fillId="3" borderId="21" xfId="0" applyNumberFormat="1" applyFont="1" applyFill="1" applyBorder="1" applyAlignment="1">
      <alignment horizontal="right" vertical="center"/>
    </xf>
    <xf numFmtId="2" fontId="17" fillId="3" borderId="50" xfId="0" applyNumberFormat="1" applyFont="1" applyFill="1" applyBorder="1" applyAlignment="1">
      <alignment horizontal="right" vertical="center"/>
    </xf>
    <xf numFmtId="10" fontId="2" fillId="0" borderId="5" xfId="0" applyNumberFormat="1" applyFont="1" applyBorder="1" applyAlignment="1">
      <alignment horizontal="center"/>
    </xf>
    <xf numFmtId="10" fontId="2" fillId="0" borderId="5" xfId="3" applyNumberFormat="1" applyFont="1" applyBorder="1" applyAlignment="1">
      <alignment horizontal="center"/>
    </xf>
    <xf numFmtId="2" fontId="2" fillId="0" borderId="5" xfId="1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168" fontId="2" fillId="0" borderId="5" xfId="3" applyNumberFormat="1" applyFont="1" applyBorder="1" applyAlignment="1">
      <alignment horizontal="center"/>
    </xf>
    <xf numFmtId="10" fontId="6" fillId="5" borderId="5" xfId="3" applyNumberFormat="1" applyFont="1" applyFill="1" applyBorder="1" applyAlignment="1">
      <alignment horizontal="center" vertical="center"/>
    </xf>
    <xf numFmtId="10" fontId="6" fillId="6" borderId="5" xfId="3" applyNumberFormat="1" applyFont="1" applyFill="1" applyBorder="1" applyAlignment="1">
      <alignment horizontal="center" vertical="center" wrapText="1"/>
    </xf>
    <xf numFmtId="10" fontId="4" fillId="13" borderId="5" xfId="3" applyNumberFormat="1" applyFont="1" applyFill="1" applyBorder="1" applyAlignment="1">
      <alignment horizontal="center"/>
    </xf>
    <xf numFmtId="0" fontId="4" fillId="0" borderId="5" xfId="0" applyFont="1" applyBorder="1"/>
    <xf numFmtId="10" fontId="3" fillId="0" borderId="5" xfId="3" applyNumberFormat="1" applyFont="1" applyBorder="1" applyAlignment="1">
      <alignment horizontal="center"/>
    </xf>
    <xf numFmtId="10" fontId="3" fillId="0" borderId="5" xfId="3" applyNumberFormat="1" applyFont="1" applyBorder="1"/>
    <xf numFmtId="2" fontId="4" fillId="2" borderId="5" xfId="1" applyNumberFormat="1" applyFont="1" applyFill="1" applyBorder="1" applyAlignment="1">
      <alignment horizontal="center"/>
    </xf>
    <xf numFmtId="2" fontId="4" fillId="2" borderId="5" xfId="0" applyNumberFormat="1" applyFont="1" applyFill="1" applyBorder="1"/>
    <xf numFmtId="10" fontId="4" fillId="2" borderId="5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68" fontId="4" fillId="2" borderId="5" xfId="3" applyNumberFormat="1" applyFont="1" applyFill="1" applyBorder="1" applyAlignment="1">
      <alignment horizontal="center"/>
    </xf>
    <xf numFmtId="10" fontId="4" fillId="2" borderId="5" xfId="3" applyNumberFormat="1" applyFont="1" applyFill="1" applyBorder="1" applyAlignment="1">
      <alignment horizontal="center"/>
    </xf>
    <xf numFmtId="0" fontId="31" fillId="3" borderId="0" xfId="0" applyFont="1" applyFill="1"/>
    <xf numFmtId="0" fontId="31" fillId="3" borderId="0" xfId="0" applyFont="1" applyFill="1" applyAlignment="1">
      <alignment vertical="center"/>
    </xf>
    <xf numFmtId="0" fontId="28" fillId="3" borderId="0" xfId="0" applyFont="1" applyFill="1" applyAlignment="1">
      <alignment vertical="center"/>
    </xf>
    <xf numFmtId="10" fontId="2" fillId="7" borderId="1" xfId="3" applyNumberFormat="1" applyFont="1" applyFill="1" applyBorder="1" applyAlignment="1">
      <alignment horizontal="center"/>
    </xf>
    <xf numFmtId="10" fontId="2" fillId="7" borderId="11" xfId="3" applyNumberFormat="1" applyFont="1" applyFill="1" applyBorder="1" applyAlignment="1">
      <alignment horizontal="center"/>
    </xf>
    <xf numFmtId="170" fontId="4" fillId="0" borderId="4" xfId="2" applyNumberFormat="1" applyFont="1" applyBorder="1" applyAlignment="1">
      <alignment horizontal="center"/>
    </xf>
    <xf numFmtId="170" fontId="2" fillId="0" borderId="4" xfId="2" applyNumberFormat="1" applyFont="1" applyBorder="1" applyAlignment="1">
      <alignment horizontal="center"/>
    </xf>
    <xf numFmtId="170" fontId="2" fillId="0" borderId="18" xfId="2" applyNumberFormat="1" applyFont="1" applyBorder="1" applyAlignment="1">
      <alignment horizontal="center"/>
    </xf>
    <xf numFmtId="170" fontId="2" fillId="0" borderId="16" xfId="2" applyNumberFormat="1" applyFont="1" applyBorder="1" applyAlignment="1">
      <alignment horizontal="center"/>
    </xf>
    <xf numFmtId="170" fontId="2" fillId="0" borderId="13" xfId="2" applyNumberFormat="1" applyFont="1" applyBorder="1" applyAlignment="1">
      <alignment horizontal="center"/>
    </xf>
    <xf numFmtId="170" fontId="2" fillId="7" borderId="4" xfId="2" applyNumberFormat="1" applyFont="1" applyFill="1" applyBorder="1" applyAlignment="1">
      <alignment horizontal="center"/>
    </xf>
    <xf numFmtId="170" fontId="2" fillId="7" borderId="13" xfId="2" applyNumberFormat="1" applyFont="1" applyFill="1" applyBorder="1" applyAlignment="1">
      <alignment horizontal="center"/>
    </xf>
    <xf numFmtId="170" fontId="4" fillId="0" borderId="0" xfId="3" applyNumberFormat="1" applyFont="1" applyAlignment="1">
      <alignment horizontal="center" wrapText="1"/>
    </xf>
    <xf numFmtId="170" fontId="2" fillId="0" borderId="0" xfId="2" applyNumberFormat="1" applyFont="1" applyAlignment="1">
      <alignment horizontal="center"/>
    </xf>
    <xf numFmtId="170" fontId="2" fillId="0" borderId="21" xfId="2" applyNumberFormat="1" applyFont="1" applyBorder="1" applyAlignment="1">
      <alignment horizontal="center"/>
    </xf>
    <xf numFmtId="170" fontId="2" fillId="0" borderId="9" xfId="2" applyNumberFormat="1" applyFont="1" applyBorder="1" applyAlignment="1">
      <alignment horizontal="center"/>
    </xf>
    <xf numFmtId="170" fontId="2" fillId="0" borderId="10" xfId="2" applyNumberFormat="1" applyFont="1" applyBorder="1" applyAlignment="1">
      <alignment horizontal="center"/>
    </xf>
    <xf numFmtId="170" fontId="2" fillId="7" borderId="0" xfId="2" applyNumberFormat="1" applyFont="1" applyFill="1" applyAlignment="1">
      <alignment horizontal="center"/>
    </xf>
    <xf numFmtId="170" fontId="2" fillId="7" borderId="10" xfId="2" applyNumberFormat="1" applyFont="1" applyFill="1" applyBorder="1" applyAlignment="1">
      <alignment horizontal="center"/>
    </xf>
    <xf numFmtId="10" fontId="2" fillId="14" borderId="5" xfId="3" applyNumberFormat="1" applyFont="1" applyFill="1" applyBorder="1" applyAlignment="1">
      <alignment horizontal="center"/>
    </xf>
    <xf numFmtId="10" fontId="2" fillId="14" borderId="5" xfId="0" applyNumberFormat="1" applyFont="1" applyFill="1" applyBorder="1" applyAlignment="1">
      <alignment horizontal="center"/>
    </xf>
    <xf numFmtId="0" fontId="2" fillId="14" borderId="5" xfId="0" applyFont="1" applyFill="1" applyBorder="1"/>
    <xf numFmtId="2" fontId="2" fillId="14" borderId="5" xfId="3" applyNumberFormat="1" applyFont="1" applyFill="1" applyBorder="1" applyAlignment="1">
      <alignment horizontal="center"/>
    </xf>
    <xf numFmtId="2" fontId="2" fillId="14" borderId="5" xfId="1" applyNumberFormat="1" applyFont="1" applyFill="1" applyBorder="1" applyAlignment="1">
      <alignment horizontal="center"/>
    </xf>
    <xf numFmtId="2" fontId="2" fillId="14" borderId="5" xfId="0" applyNumberFormat="1" applyFont="1" applyFill="1" applyBorder="1" applyAlignment="1">
      <alignment horizontal="center"/>
    </xf>
    <xf numFmtId="165" fontId="2" fillId="14" borderId="5" xfId="1" applyFont="1" applyFill="1" applyBorder="1" applyAlignment="1">
      <alignment horizontal="center"/>
    </xf>
    <xf numFmtId="166" fontId="4" fillId="14" borderId="5" xfId="0" applyNumberFormat="1" applyFont="1" applyFill="1" applyBorder="1" applyAlignment="1">
      <alignment horizontal="left" vertical="center"/>
    </xf>
    <xf numFmtId="0" fontId="4" fillId="14" borderId="5" xfId="0" applyFont="1" applyFill="1" applyBorder="1" applyAlignment="1">
      <alignment horizontal="left" wrapText="1"/>
    </xf>
    <xf numFmtId="0" fontId="4" fillId="14" borderId="5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wrapText="1"/>
    </xf>
    <xf numFmtId="10" fontId="4" fillId="14" borderId="5" xfId="3" applyNumberFormat="1" applyFont="1" applyFill="1" applyBorder="1" applyAlignment="1">
      <alignment horizontal="center"/>
    </xf>
    <xf numFmtId="2" fontId="4" fillId="14" borderId="5" xfId="3" applyNumberFormat="1" applyFont="1" applyFill="1" applyBorder="1" applyAlignment="1">
      <alignment horizontal="center"/>
    </xf>
    <xf numFmtId="2" fontId="4" fillId="14" borderId="5" xfId="1" applyNumberFormat="1" applyFont="1" applyFill="1" applyBorder="1" applyAlignment="1">
      <alignment horizontal="center"/>
    </xf>
    <xf numFmtId="2" fontId="4" fillId="14" borderId="5" xfId="0" applyNumberFormat="1" applyFont="1" applyFill="1" applyBorder="1"/>
    <xf numFmtId="10" fontId="4" fillId="14" borderId="5" xfId="0" applyNumberFormat="1" applyFont="1" applyFill="1" applyBorder="1" applyAlignment="1">
      <alignment horizontal="center"/>
    </xf>
    <xf numFmtId="0" fontId="4" fillId="14" borderId="5" xfId="0" applyFont="1" applyFill="1" applyBorder="1" applyAlignment="1">
      <alignment horizontal="center"/>
    </xf>
    <xf numFmtId="2" fontId="4" fillId="14" borderId="5" xfId="0" applyNumberFormat="1" applyFont="1" applyFill="1" applyBorder="1" applyAlignment="1">
      <alignment horizontal="center"/>
    </xf>
    <xf numFmtId="168" fontId="2" fillId="14" borderId="5" xfId="3" applyNumberFormat="1" applyFont="1" applyFill="1" applyBorder="1" applyAlignment="1">
      <alignment horizontal="center"/>
    </xf>
    <xf numFmtId="168" fontId="4" fillId="14" borderId="5" xfId="3" applyNumberFormat="1" applyFont="1" applyFill="1" applyBorder="1" applyAlignment="1">
      <alignment horizontal="center"/>
    </xf>
    <xf numFmtId="10" fontId="2" fillId="7" borderId="0" xfId="3" applyNumberFormat="1" applyFont="1" applyFill="1" applyAlignment="1">
      <alignment horizontal="center"/>
    </xf>
    <xf numFmtId="170" fontId="29" fillId="0" borderId="0" xfId="2" applyNumberFormat="1" applyFont="1" applyAlignment="1">
      <alignment horizontal="center"/>
    </xf>
    <xf numFmtId="15" fontId="22" fillId="3" borderId="30" xfId="0" applyNumberFormat="1" applyFont="1" applyFill="1" applyBorder="1" applyAlignment="1">
      <alignment horizontal="center" vertical="center"/>
    </xf>
    <xf numFmtId="15" fontId="22" fillId="3" borderId="15" xfId="0" applyNumberFormat="1" applyFont="1" applyFill="1" applyBorder="1" applyAlignment="1">
      <alignment horizontal="center" vertical="center"/>
    </xf>
    <xf numFmtId="10" fontId="4" fillId="0" borderId="5" xfId="3" applyNumberFormat="1" applyFont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10" fontId="2" fillId="7" borderId="9" xfId="3" applyNumberFormat="1" applyFont="1" applyFill="1" applyBorder="1" applyAlignment="1">
      <alignment horizontal="center"/>
    </xf>
    <xf numFmtId="10" fontId="2" fillId="7" borderId="14" xfId="3" applyNumberFormat="1" applyFont="1" applyFill="1" applyBorder="1" applyAlignment="1">
      <alignment horizontal="center"/>
    </xf>
    <xf numFmtId="168" fontId="17" fillId="3" borderId="0" xfId="3" applyNumberFormat="1" applyFont="1" applyFill="1" applyAlignment="1">
      <alignment horizontal="center" vertical="center"/>
    </xf>
    <xf numFmtId="10" fontId="23" fillId="3" borderId="52" xfId="3" applyNumberFormat="1" applyFont="1" applyFill="1" applyBorder="1" applyAlignment="1">
      <alignment horizontal="right" vertical="center"/>
    </xf>
    <xf numFmtId="10" fontId="23" fillId="3" borderId="53" xfId="3" applyNumberFormat="1" applyFont="1" applyFill="1" applyBorder="1" applyAlignment="1">
      <alignment horizontal="right" vertical="center"/>
    </xf>
    <xf numFmtId="10" fontId="23" fillId="3" borderId="54" xfId="3" applyNumberFormat="1" applyFont="1" applyFill="1" applyBorder="1" applyAlignment="1">
      <alignment horizontal="right" vertical="center"/>
    </xf>
    <xf numFmtId="0" fontId="28" fillId="0" borderId="0" xfId="0" applyFont="1"/>
    <xf numFmtId="2" fontId="2" fillId="0" borderId="5" xfId="3" applyNumberFormat="1" applyFont="1" applyBorder="1" applyAlignment="1">
      <alignment horizontal="center"/>
    </xf>
    <xf numFmtId="10" fontId="0" fillId="0" borderId="0" xfId="3" applyNumberFormat="1" applyFont="1"/>
    <xf numFmtId="171" fontId="0" fillId="0" borderId="0" xfId="3" applyNumberFormat="1" applyFont="1"/>
    <xf numFmtId="10" fontId="4" fillId="0" borderId="5" xfId="0" applyNumberFormat="1" applyFont="1" applyBorder="1" applyAlignment="1">
      <alignment horizontal="left" vertical="center"/>
    </xf>
    <xf numFmtId="10" fontId="20" fillId="3" borderId="46" xfId="0" applyNumberFormat="1" applyFont="1" applyFill="1" applyBorder="1" applyAlignment="1">
      <alignment horizontal="left" vertical="center"/>
    </xf>
    <xf numFmtId="2" fontId="17" fillId="3" borderId="10" xfId="0" applyNumberFormat="1" applyFont="1" applyFill="1" applyBorder="1" applyAlignment="1">
      <alignment horizontal="right" vertical="center"/>
    </xf>
    <xf numFmtId="17" fontId="33" fillId="3" borderId="0" xfId="0" applyNumberFormat="1" applyFont="1" applyFill="1" applyAlignment="1">
      <alignment vertical="center"/>
    </xf>
    <xf numFmtId="10" fontId="20" fillId="3" borderId="28" xfId="0" applyNumberFormat="1" applyFont="1" applyFill="1" applyBorder="1" applyAlignment="1">
      <alignment horizontal="left" vertical="center"/>
    </xf>
    <xf numFmtId="2" fontId="17" fillId="3" borderId="0" xfId="0" applyNumberFormat="1" applyFont="1" applyFill="1" applyAlignment="1">
      <alignment horizontal="right" vertical="center"/>
    </xf>
    <xf numFmtId="2" fontId="17" fillId="7" borderId="29" xfId="0" applyNumberFormat="1" applyFont="1" applyFill="1" applyBorder="1" applyAlignment="1">
      <alignment horizontal="right" vertical="center"/>
    </xf>
    <xf numFmtId="0" fontId="24" fillId="7" borderId="55" xfId="0" applyFont="1" applyFill="1" applyBorder="1" applyAlignment="1">
      <alignment horizontal="left" vertical="center"/>
    </xf>
    <xf numFmtId="2" fontId="17" fillId="7" borderId="7" xfId="0" applyNumberFormat="1" applyFont="1" applyFill="1" applyBorder="1" applyAlignment="1">
      <alignment horizontal="right" vertical="center"/>
    </xf>
    <xf numFmtId="2" fontId="17" fillId="7" borderId="56" xfId="0" applyNumberFormat="1" applyFont="1" applyFill="1" applyBorder="1" applyAlignment="1">
      <alignment horizontal="right" vertical="center"/>
    </xf>
    <xf numFmtId="10" fontId="17" fillId="3" borderId="57" xfId="3" applyNumberFormat="1" applyFont="1" applyFill="1" applyBorder="1" applyAlignment="1">
      <alignment horizontal="center" vertical="center"/>
    </xf>
    <xf numFmtId="10" fontId="17" fillId="3" borderId="58" xfId="3" applyNumberFormat="1" applyFont="1" applyFill="1" applyBorder="1" applyAlignment="1">
      <alignment horizontal="center" vertical="center"/>
    </xf>
    <xf numFmtId="10" fontId="17" fillId="3" borderId="59" xfId="3" applyNumberFormat="1" applyFont="1" applyFill="1" applyBorder="1" applyAlignment="1">
      <alignment horizontal="center" vertical="center"/>
    </xf>
    <xf numFmtId="10" fontId="17" fillId="3" borderId="60" xfId="3" applyNumberFormat="1" applyFont="1" applyFill="1" applyBorder="1" applyAlignment="1">
      <alignment horizontal="center" vertical="center"/>
    </xf>
    <xf numFmtId="2" fontId="17" fillId="3" borderId="61" xfId="3" applyNumberFormat="1" applyFont="1" applyFill="1" applyBorder="1" applyAlignment="1">
      <alignment horizontal="center" vertical="center"/>
    </xf>
    <xf numFmtId="2" fontId="17" fillId="3" borderId="62" xfId="3" applyNumberFormat="1" applyFont="1" applyFill="1" applyBorder="1" applyAlignment="1">
      <alignment horizontal="center" vertical="center"/>
    </xf>
    <xf numFmtId="9" fontId="17" fillId="3" borderId="61" xfId="3" applyFont="1" applyFill="1" applyBorder="1" applyAlignment="1">
      <alignment horizontal="center" vertical="center"/>
    </xf>
    <xf numFmtId="9" fontId="17" fillId="3" borderId="62" xfId="3" applyFont="1" applyFill="1" applyBorder="1" applyAlignment="1">
      <alignment horizontal="center" vertical="center"/>
    </xf>
    <xf numFmtId="166" fontId="18" fillId="11" borderId="45" xfId="0" applyNumberFormat="1" applyFont="1" applyFill="1" applyBorder="1" applyAlignment="1">
      <alignment horizontal="center" vertical="center"/>
    </xf>
    <xf numFmtId="10" fontId="17" fillId="3" borderId="63" xfId="3" applyNumberFormat="1" applyFont="1" applyFill="1" applyBorder="1" applyAlignment="1">
      <alignment horizontal="center" vertical="center"/>
    </xf>
    <xf numFmtId="10" fontId="17" fillId="3" borderId="64" xfId="3" applyNumberFormat="1" applyFont="1" applyFill="1" applyBorder="1" applyAlignment="1">
      <alignment horizontal="center" vertical="center"/>
    </xf>
    <xf numFmtId="2" fontId="34" fillId="3" borderId="10" xfId="0" applyNumberFormat="1" applyFont="1" applyFill="1" applyBorder="1" applyAlignment="1">
      <alignment horizontal="right" vertical="center"/>
    </xf>
    <xf numFmtId="2" fontId="34" fillId="0" borderId="47" xfId="0" applyNumberFormat="1" applyFont="1" applyBorder="1" applyAlignment="1">
      <alignment horizontal="right" vertical="center"/>
    </xf>
    <xf numFmtId="0" fontId="18" fillId="11" borderId="65" xfId="0" applyFont="1" applyFill="1" applyBorder="1" applyAlignment="1">
      <alignment horizontal="center" vertical="center"/>
    </xf>
    <xf numFmtId="2" fontId="17" fillId="7" borderId="21" xfId="0" applyNumberFormat="1" applyFont="1" applyFill="1" applyBorder="1" applyAlignment="1">
      <alignment horizontal="right" vertical="center"/>
    </xf>
    <xf numFmtId="3" fontId="2" fillId="7" borderId="0" xfId="2" applyNumberFormat="1" applyFont="1" applyFill="1" applyAlignment="1">
      <alignment horizontal="center"/>
    </xf>
    <xf numFmtId="3" fontId="2" fillId="7" borderId="10" xfId="2" applyNumberFormat="1" applyFont="1" applyFill="1" applyBorder="1" applyAlignment="1">
      <alignment horizontal="center"/>
    </xf>
    <xf numFmtId="3" fontId="2" fillId="7" borderId="4" xfId="2" applyNumberFormat="1" applyFont="1" applyFill="1" applyBorder="1" applyAlignment="1">
      <alignment horizontal="center"/>
    </xf>
    <xf numFmtId="3" fontId="2" fillId="7" borderId="13" xfId="2" applyNumberFormat="1" applyFont="1" applyFill="1" applyBorder="1" applyAlignment="1">
      <alignment horizontal="center"/>
    </xf>
    <xf numFmtId="166" fontId="2" fillId="0" borderId="5" xfId="0" applyNumberFormat="1" applyFont="1" applyBorder="1" applyAlignment="1">
      <alignment horizontal="center"/>
    </xf>
    <xf numFmtId="2" fontId="17" fillId="7" borderId="9" xfId="0" applyNumberFormat="1" applyFont="1" applyFill="1" applyBorder="1" applyAlignment="1">
      <alignment horizontal="right" vertical="center"/>
    </xf>
    <xf numFmtId="166" fontId="18" fillId="11" borderId="44" xfId="0" applyNumberFormat="1" applyFont="1" applyFill="1" applyBorder="1" applyAlignment="1">
      <alignment horizontal="center" vertical="center"/>
    </xf>
    <xf numFmtId="10" fontId="17" fillId="3" borderId="61" xfId="3" applyNumberFormat="1" applyFont="1" applyFill="1" applyBorder="1" applyAlignment="1">
      <alignment horizontal="center" vertical="center"/>
    </xf>
    <xf numFmtId="10" fontId="36" fillId="3" borderId="62" xfId="3" applyNumberFormat="1" applyFont="1" applyFill="1" applyBorder="1" applyAlignment="1">
      <alignment horizontal="center" vertical="center"/>
    </xf>
    <xf numFmtId="14" fontId="0" fillId="0" borderId="0" xfId="0" applyNumberFormat="1"/>
    <xf numFmtId="2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0" borderId="0" xfId="0" applyNumberFormat="1"/>
    <xf numFmtId="166" fontId="13" fillId="9" borderId="5" xfId="0" applyNumberFormat="1" applyFont="1" applyFill="1" applyBorder="1" applyAlignment="1">
      <alignment horizontal="center"/>
    </xf>
    <xf numFmtId="10" fontId="3" fillId="0" borderId="0" xfId="3" applyNumberFormat="1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3" fontId="2" fillId="7" borderId="16" xfId="2" applyNumberFormat="1" applyFont="1" applyFill="1" applyBorder="1" applyAlignment="1">
      <alignment horizontal="center"/>
    </xf>
    <xf numFmtId="3" fontId="2" fillId="7" borderId="9" xfId="2" applyNumberFormat="1" applyFont="1" applyFill="1" applyBorder="1" applyAlignment="1">
      <alignment horizontal="center"/>
    </xf>
    <xf numFmtId="10" fontId="35" fillId="3" borderId="0" xfId="3" applyNumberFormat="1" applyFont="1" applyFill="1" applyBorder="1" applyAlignment="1">
      <alignment vertical="center"/>
    </xf>
    <xf numFmtId="10" fontId="18" fillId="11" borderId="66" xfId="0" applyNumberFormat="1" applyFont="1" applyFill="1" applyBorder="1" applyAlignment="1">
      <alignment horizontal="center" vertical="center"/>
    </xf>
    <xf numFmtId="2" fontId="17" fillId="7" borderId="51" xfId="0" applyNumberFormat="1" applyFont="1" applyFill="1" applyBorder="1" applyAlignment="1">
      <alignment horizontal="right" vertical="center"/>
    </xf>
    <xf numFmtId="2" fontId="17" fillId="8" borderId="0" xfId="0" applyNumberFormat="1" applyFont="1" applyFill="1" applyAlignment="1">
      <alignment horizontal="right" vertical="center"/>
    </xf>
    <xf numFmtId="2" fontId="17" fillId="7" borderId="50" xfId="0" applyNumberFormat="1" applyFont="1" applyFill="1" applyBorder="1" applyAlignment="1">
      <alignment horizontal="right" vertical="center"/>
    </xf>
    <xf numFmtId="2" fontId="36" fillId="3" borderId="47" xfId="0" applyNumberFormat="1" applyFont="1" applyFill="1" applyBorder="1" applyAlignment="1">
      <alignment horizontal="right" vertical="center"/>
    </xf>
    <xf numFmtId="0" fontId="6" fillId="4" borderId="4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1" xfId="0" applyFont="1" applyFill="1" applyBorder="1" applyAlignment="1">
      <alignment horizontal="center"/>
    </xf>
    <xf numFmtId="10" fontId="6" fillId="4" borderId="4" xfId="3" applyNumberFormat="1" applyFont="1" applyFill="1" applyBorder="1" applyAlignment="1">
      <alignment horizontal="center"/>
    </xf>
    <xf numFmtId="10" fontId="6" fillId="4" borderId="0" xfId="3" applyNumberFormat="1" applyFont="1" applyFill="1" applyAlignment="1">
      <alignment horizontal="center"/>
    </xf>
    <xf numFmtId="10" fontId="6" fillId="4" borderId="1" xfId="3" applyNumberFormat="1" applyFont="1" applyFill="1" applyBorder="1" applyAlignment="1">
      <alignment horizontal="center"/>
    </xf>
    <xf numFmtId="167" fontId="6" fillId="4" borderId="4" xfId="2" applyNumberFormat="1" applyFont="1" applyFill="1" applyBorder="1" applyAlignment="1">
      <alignment horizontal="center"/>
    </xf>
    <xf numFmtId="167" fontId="6" fillId="4" borderId="0" xfId="2" applyNumberFormat="1" applyFont="1" applyFill="1" applyAlignment="1">
      <alignment horizontal="center"/>
    </xf>
    <xf numFmtId="167" fontId="6" fillId="4" borderId="1" xfId="2" applyNumberFormat="1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/>
    </xf>
    <xf numFmtId="2" fontId="6" fillId="4" borderId="0" xfId="0" applyNumberFormat="1" applyFont="1" applyFill="1" applyAlignment="1">
      <alignment horizontal="center"/>
    </xf>
    <xf numFmtId="2" fontId="6" fillId="4" borderId="1" xfId="0" applyNumberFormat="1" applyFont="1" applyFill="1" applyBorder="1" applyAlignment="1">
      <alignment horizontal="center"/>
    </xf>
    <xf numFmtId="10" fontId="7" fillId="15" borderId="6" xfId="3" applyNumberFormat="1" applyFont="1" applyFill="1" applyBorder="1" applyAlignment="1">
      <alignment horizontal="center" vertical="center"/>
    </xf>
    <xf numFmtId="10" fontId="7" fillId="15" borderId="7" xfId="3" applyNumberFormat="1" applyFont="1" applyFill="1" applyBorder="1" applyAlignment="1">
      <alignment horizontal="center" vertical="center"/>
    </xf>
    <xf numFmtId="10" fontId="7" fillId="15" borderId="8" xfId="3" applyNumberFormat="1" applyFont="1" applyFill="1" applyBorder="1" applyAlignment="1">
      <alignment horizontal="center" vertical="center"/>
    </xf>
    <xf numFmtId="0" fontId="8" fillId="0" borderId="5" xfId="3" applyNumberFormat="1" applyFont="1" applyBorder="1" applyAlignment="1">
      <alignment horizontal="center" vertical="center"/>
    </xf>
    <xf numFmtId="15" fontId="8" fillId="8" borderId="5" xfId="3" applyNumberFormat="1" applyFont="1" applyFill="1" applyBorder="1" applyAlignment="1">
      <alignment horizontal="center" vertical="center"/>
    </xf>
    <xf numFmtId="10" fontId="8" fillId="8" borderId="5" xfId="3" applyNumberFormat="1" applyFont="1" applyFill="1" applyBorder="1" applyAlignment="1">
      <alignment horizontal="center" vertical="center"/>
    </xf>
    <xf numFmtId="0" fontId="21" fillId="10" borderId="5" xfId="0" applyFont="1" applyFill="1" applyBorder="1" applyAlignment="1">
      <alignment horizontal="center" wrapText="1"/>
    </xf>
    <xf numFmtId="10" fontId="8" fillId="0" borderId="5" xfId="3" applyNumberFormat="1" applyFont="1" applyBorder="1" applyAlignment="1">
      <alignment horizontal="center" vertical="center"/>
    </xf>
    <xf numFmtId="169" fontId="8" fillId="8" borderId="5" xfId="3" applyNumberFormat="1" applyFont="1" applyFill="1" applyBorder="1" applyAlignment="1">
      <alignment horizontal="center" vertical="center"/>
    </xf>
    <xf numFmtId="10" fontId="8" fillId="0" borderId="6" xfId="3" applyNumberFormat="1" applyFont="1" applyBorder="1" applyAlignment="1">
      <alignment horizontal="center" vertical="center"/>
    </xf>
    <xf numFmtId="10" fontId="8" fillId="0" borderId="7" xfId="3" applyNumberFormat="1" applyFont="1" applyBorder="1" applyAlignment="1">
      <alignment horizontal="center" vertical="center"/>
    </xf>
    <xf numFmtId="10" fontId="8" fillId="0" borderId="8" xfId="3" applyNumberFormat="1" applyFont="1" applyBorder="1" applyAlignment="1">
      <alignment horizontal="center" vertical="center"/>
    </xf>
    <xf numFmtId="14" fontId="8" fillId="0" borderId="5" xfId="3" applyNumberFormat="1" applyFont="1" applyBorder="1" applyAlignment="1">
      <alignment horizontal="center" vertical="center"/>
    </xf>
    <xf numFmtId="15" fontId="8" fillId="0" borderId="5" xfId="3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5" fillId="3" borderId="28" xfId="0" applyFont="1" applyFill="1" applyBorder="1" applyAlignment="1">
      <alignment horizontal="center" vertical="center" textRotation="90"/>
    </xf>
    <xf numFmtId="0" fontId="32" fillId="6" borderId="22" xfId="0" applyFont="1" applyFill="1" applyBorder="1" applyAlignment="1">
      <alignment horizontal="center"/>
    </xf>
    <xf numFmtId="0" fontId="32" fillId="6" borderId="23" xfId="0" applyFont="1" applyFill="1" applyBorder="1" applyAlignment="1">
      <alignment horizontal="center"/>
    </xf>
    <xf numFmtId="0" fontId="32" fillId="6" borderId="24" xfId="0" applyFont="1" applyFill="1" applyBorder="1" applyAlignment="1">
      <alignment horizontal="center"/>
    </xf>
    <xf numFmtId="0" fontId="19" fillId="0" borderId="25" xfId="0" applyFont="1" applyBorder="1" applyAlignment="1">
      <alignment horizontal="center" vertical="center" wrapText="1" readingOrder="1"/>
    </xf>
    <xf numFmtId="0" fontId="19" fillId="0" borderId="32" xfId="0" applyFont="1" applyBorder="1" applyAlignment="1">
      <alignment horizontal="center" vertical="center" wrapText="1" readingOrder="1"/>
    </xf>
    <xf numFmtId="0" fontId="19" fillId="0" borderId="34" xfId="0" applyFont="1" applyBorder="1" applyAlignment="1">
      <alignment horizontal="center" vertical="center" wrapText="1" readingOrder="1"/>
    </xf>
    <xf numFmtId="0" fontId="19" fillId="0" borderId="36" xfId="0" applyFont="1" applyBorder="1" applyAlignment="1">
      <alignment horizontal="center" vertical="center" wrapText="1" readingOrder="1"/>
    </xf>
    <xf numFmtId="0" fontId="19" fillId="0" borderId="38" xfId="0" applyFont="1" applyBorder="1" applyAlignment="1">
      <alignment horizontal="center" vertical="center" wrapText="1" readingOrder="1"/>
    </xf>
    <xf numFmtId="10" fontId="35" fillId="3" borderId="0" xfId="3" applyNumberFormat="1" applyFont="1" applyFill="1" applyBorder="1" applyAlignment="1">
      <alignment horizontal="center" vertical="center"/>
    </xf>
  </cellXfs>
  <cellStyles count="11">
    <cellStyle name="Comma" xfId="1" builtinId="3"/>
    <cellStyle name="Comma 2" xfId="4" xr:uid="{00000000-0005-0000-0000-000001000000}"/>
    <cellStyle name="Comma 3" xfId="7" xr:uid="{00000000-0005-0000-0000-000002000000}"/>
    <cellStyle name="Comma 4" xfId="6" xr:uid="{00000000-0005-0000-0000-000003000000}"/>
    <cellStyle name="Currency" xfId="2" builtinId="4"/>
    <cellStyle name="Currency 2" xfId="5" xr:uid="{00000000-0005-0000-0000-000005000000}"/>
    <cellStyle name="Currency 3" xfId="8" xr:uid="{00000000-0005-0000-0000-000006000000}"/>
    <cellStyle name="Normal" xfId="0" builtinId="0"/>
    <cellStyle name="Normal 2" xfId="9" xr:uid="{00000000-0005-0000-0000-000008000000}"/>
    <cellStyle name="Percent" xfId="3" builtinId="5"/>
    <cellStyle name="Percent 2" xfId="10" xr:uid="{00000000-0005-0000-0000-00000A000000}"/>
  </cellStyles>
  <dxfs count="131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  <fill>
        <patternFill patternType="none">
          <bgColor auto="1"/>
        </patternFill>
      </fill>
    </dxf>
    <dxf>
      <fill>
        <patternFill>
          <bgColor rgb="FF99FF66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9FF66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cob\Dropbox%20(Catalyst%20Funds)\Marketing%20Team%20Files\Marketing%20Materials\Fact%20Sheets\Rational%202021-Q1\HRS\FACT%20SHEET%20BACKUP%20DATA%20-%20Rational%20Tactical%20Return%20Fund%20(03-31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- Overall"/>
      <sheetName val="DATA - Since Change"/>
      <sheetName val="Tactical - FACT SHEET"/>
    </sheetNames>
    <sheetDataSet>
      <sheetData sheetId="0">
        <row r="8">
          <cell r="B8" t="str">
            <v>Total Months</v>
          </cell>
          <cell r="C8">
            <v>167</v>
          </cell>
          <cell r="D8">
            <v>167</v>
          </cell>
          <cell r="F8">
            <v>167</v>
          </cell>
        </row>
        <row r="9">
          <cell r="B9" t="str">
            <v>Inception*</v>
          </cell>
          <cell r="C9">
            <v>-1.2788895279366774E-2</v>
          </cell>
          <cell r="D9">
            <v>-1.1002547415217223E-2</v>
          </cell>
          <cell r="F9">
            <v>-1</v>
          </cell>
        </row>
        <row r="10">
          <cell r="B10" t="str">
            <v>Annualized Return*</v>
          </cell>
          <cell r="C10">
            <v>-1.2780354068795408E-2</v>
          </cell>
          <cell r="D10">
            <v>-1.0995192583569069E-2</v>
          </cell>
          <cell r="F10">
            <v>-1</v>
          </cell>
        </row>
        <row r="11">
          <cell r="B11" t="str">
            <v>Cumulative Return*</v>
          </cell>
          <cell r="C11">
            <v>-0.16400000000000001</v>
          </cell>
          <cell r="D11">
            <v>-0.14269999999999999</v>
          </cell>
          <cell r="F11">
            <v>-1</v>
          </cell>
        </row>
        <row r="12">
          <cell r="B12" t="str">
            <v>Standard Deviation</v>
          </cell>
          <cell r="C12">
            <v>0.17977640114402976</v>
          </cell>
          <cell r="D12">
            <v>0.1801823149485598</v>
          </cell>
          <cell r="F12">
            <v>0.23188031681967808</v>
          </cell>
        </row>
        <row r="13">
          <cell r="B13" t="str">
            <v>10 Years</v>
          </cell>
          <cell r="C13">
            <v>-7.4685140863456345E-3</v>
          </cell>
          <cell r="D13">
            <v>-6.0197581578534942E-3</v>
          </cell>
          <cell r="F13">
            <v>-1</v>
          </cell>
        </row>
        <row r="14">
          <cell r="B14" t="str">
            <v>5 Years</v>
          </cell>
          <cell r="C14">
            <v>5.9632122370227414E-2</v>
          </cell>
          <cell r="D14">
            <v>6.1006706725691418E-2</v>
          </cell>
          <cell r="F14">
            <v>-1</v>
          </cell>
        </row>
        <row r="15">
          <cell r="B15" t="str">
            <v>3 Years</v>
          </cell>
          <cell r="C15">
            <v>6.4234679562744201E-2</v>
          </cell>
          <cell r="D15">
            <v>6.5693192466216743E-2</v>
          </cell>
          <cell r="F15" t="e">
            <v>#DIV/0!</v>
          </cell>
        </row>
        <row r="16">
          <cell r="B16" t="str">
            <v>2 Years</v>
          </cell>
          <cell r="C16">
            <v>4.6268789226484808E-2</v>
          </cell>
          <cell r="D16">
            <v>4.8435324147332759E-2</v>
          </cell>
          <cell r="F16" t="e">
            <v>#DIV/0!</v>
          </cell>
        </row>
        <row r="17">
          <cell r="B17" t="str">
            <v>Since 12/5/17</v>
          </cell>
          <cell r="C17">
            <v>6.6175891820999144E-2</v>
          </cell>
          <cell r="D17">
            <v>6.8472312204649777E-2</v>
          </cell>
          <cell r="E17">
            <v>5.925029936541959E-2</v>
          </cell>
          <cell r="F17">
            <v>0.15396680488046344</v>
          </cell>
        </row>
        <row r="18">
          <cell r="B18" t="str">
            <v>1 Year</v>
          </cell>
          <cell r="C18">
            <v>3.1589338598223098E-2</v>
          </cell>
          <cell r="D18">
            <v>3.5386473429951694E-2</v>
          </cell>
          <cell r="E18">
            <v>2.5063670554658968E-2</v>
          </cell>
          <cell r="F18">
            <v>0.56348260735089295</v>
          </cell>
        </row>
        <row r="19">
          <cell r="B19" t="str">
            <v>YTD</v>
          </cell>
          <cell r="C19">
            <v>1.2229083424143359E-2</v>
          </cell>
          <cell r="D19">
            <v>1.2280080292832684E-2</v>
          </cell>
          <cell r="E19">
            <v>1.0731783186873178E-2</v>
          </cell>
          <cell r="F19">
            <v>6.1748728952811804E-2</v>
          </cell>
        </row>
        <row r="20">
          <cell r="B20" t="str">
            <v>Sharpe Ratio</v>
          </cell>
          <cell r="C20">
            <v>-7.2074832883179632E-2</v>
          </cell>
          <cell r="D20">
            <v>-6.2004934206548602E-2</v>
          </cell>
          <cell r="F20">
            <v>-4.3133329025843477</v>
          </cell>
        </row>
        <row r="21">
          <cell r="B21" t="str">
            <v>Beta vs. S&amp;P GSCI Index</v>
          </cell>
          <cell r="C21">
            <v>0.63957497547291187</v>
          </cell>
          <cell r="D21">
            <v>0.64064084703714319</v>
          </cell>
        </row>
        <row r="22">
          <cell r="B22" t="str">
            <v>Alpha vs. S&amp;P GSCI Index</v>
          </cell>
          <cell r="C22">
            <v>0.62673082617477527</v>
          </cell>
          <cell r="D22">
            <v>0.62958204788349981</v>
          </cell>
        </row>
        <row r="23">
          <cell r="B23" t="str">
            <v>Correlation vs. S&amp;P GSCI Index</v>
          </cell>
          <cell r="C23">
            <v>0.72107840907587306</v>
          </cell>
          <cell r="D23">
            <v>0.72065228630250189</v>
          </cell>
        </row>
        <row r="24">
          <cell r="B24" t="str">
            <v>% Positive Months</v>
          </cell>
          <cell r="C24">
            <v>0.59281437125748504</v>
          </cell>
          <cell r="D24">
            <v>0.58682634730538918</v>
          </cell>
          <cell r="F24">
            <v>0.38323353293413176</v>
          </cell>
        </row>
        <row r="25">
          <cell r="B25" t="str">
            <v>Maximum Drawdown</v>
          </cell>
          <cell r="C25">
            <v>-0.60707474824934915</v>
          </cell>
          <cell r="D25">
            <v>-0.60625433665516926</v>
          </cell>
          <cell r="F25">
            <v>-1</v>
          </cell>
        </row>
        <row r="26">
          <cell r="B26" t="str">
            <v>6MOS</v>
          </cell>
        </row>
        <row r="27">
          <cell r="B27" t="str">
            <v>3MOS</v>
          </cell>
        </row>
        <row r="28">
          <cell r="B28" t="str">
            <v>1MOS</v>
          </cell>
        </row>
        <row r="29">
          <cell r="B29" t="str">
            <v>Downside Risk</v>
          </cell>
        </row>
        <row r="30">
          <cell r="B30" t="str">
            <v>Excess Return</v>
          </cell>
          <cell r="C30">
            <v>-1.2957354068795408E-2</v>
          </cell>
          <cell r="D30">
            <v>-1.1172192583569069E-2</v>
          </cell>
          <cell r="F30">
            <v>-1.0001770000000001</v>
          </cell>
        </row>
        <row r="31">
          <cell r="B31" t="str">
            <v>Avg. Excess Return</v>
          </cell>
        </row>
        <row r="32">
          <cell r="B32" t="str">
            <v>Monthly Arith. Average</v>
          </cell>
        </row>
        <row r="33">
          <cell r="B33" t="str">
            <v>Monthly Geo. Average</v>
          </cell>
        </row>
        <row r="34">
          <cell r="B34" t="str">
            <v>Active Return vs. Benchmark</v>
          </cell>
        </row>
        <row r="35">
          <cell r="B35" t="str">
            <v>Sortino Ratio¹</v>
          </cell>
        </row>
        <row r="36">
          <cell r="B36" t="str">
            <v>R-Squared (vs. S&amp;P GSCI Index)</v>
          </cell>
        </row>
        <row r="37">
          <cell r="B37" t="str">
            <v>Semi-Variance</v>
          </cell>
        </row>
      </sheetData>
      <sheetData sheetId="1">
        <row r="2">
          <cell r="D2" t="str">
            <v>HRSTX</v>
          </cell>
        </row>
        <row r="3">
          <cell r="C3" t="str">
            <v>S&amp;P 500 TR Index</v>
          </cell>
        </row>
        <row r="5">
          <cell r="C5">
            <v>44286</v>
          </cell>
        </row>
        <row r="8">
          <cell r="B8" t="str">
            <v>Total Months</v>
          </cell>
          <cell r="D8">
            <v>39.838709677419352</v>
          </cell>
          <cell r="H8">
            <v>39.838709677419352</v>
          </cell>
        </row>
        <row r="9">
          <cell r="B9" t="str">
            <v>Inception*</v>
          </cell>
        </row>
        <row r="10">
          <cell r="B10" t="str">
            <v>Annualized Return*</v>
          </cell>
          <cell r="D10">
            <v>6.8472312204649777E-2</v>
          </cell>
          <cell r="E10">
            <v>6.6175891820999144E-2</v>
          </cell>
          <cell r="F10">
            <v>5.925029936541959E-2</v>
          </cell>
          <cell r="G10">
            <v>5.0661173188810471E-2</v>
          </cell>
          <cell r="H10">
            <v>0.15396680488046344</v>
          </cell>
        </row>
        <row r="11">
          <cell r="B11" t="str">
            <v>Cumulative Growth of 10K</v>
          </cell>
          <cell r="D11">
            <v>12459.223375071102</v>
          </cell>
          <cell r="H11">
            <v>16087.002222204019</v>
          </cell>
        </row>
        <row r="12">
          <cell r="B12" t="str">
            <v>Cumulative Return*</v>
          </cell>
          <cell r="D12">
            <v>0.24592233750711023</v>
          </cell>
          <cell r="H12">
            <v>0.60870022222040188</v>
          </cell>
        </row>
        <row r="13">
          <cell r="B13" t="str">
            <v>Standard Deviation</v>
          </cell>
          <cell r="D13">
            <v>1.927597067358322E-2</v>
          </cell>
          <cell r="H13">
            <v>0.17953544402088195</v>
          </cell>
        </row>
        <row r="14">
          <cell r="B14" t="str">
            <v>5 Years</v>
          </cell>
        </row>
        <row r="15">
          <cell r="B15" t="str">
            <v>3 Years</v>
          </cell>
        </row>
        <row r="16">
          <cell r="B16" t="str">
            <v>2 Years</v>
          </cell>
        </row>
        <row r="17">
          <cell r="B17" t="str">
            <v>1 Year</v>
          </cell>
          <cell r="D17">
            <v>3.5386473429951382E-2</v>
          </cell>
          <cell r="F17">
            <v>2.5063670554658968E-2</v>
          </cell>
          <cell r="H17">
            <v>0.56348260735089295</v>
          </cell>
        </row>
        <row r="18">
          <cell r="B18" t="str">
            <v>YTD</v>
          </cell>
          <cell r="D18">
            <v>1.2280080292832674E-2</v>
          </cell>
          <cell r="F18">
            <v>1.0731783186873178E-2</v>
          </cell>
          <cell r="H18">
            <v>6.1748728952811804E-2</v>
          </cell>
        </row>
        <row r="19">
          <cell r="B19" t="str">
            <v>Sharpe Ratio</v>
          </cell>
          <cell r="D19">
            <v>3.5430284347882508</v>
          </cell>
          <cell r="H19">
            <v>0.73503483170217065</v>
          </cell>
        </row>
        <row r="20">
          <cell r="B20" t="str">
            <v>Beta vs. S&amp;P 500 TR</v>
          </cell>
          <cell r="D20">
            <v>4.0745167634476449E-2</v>
          </cell>
          <cell r="H20">
            <v>1</v>
          </cell>
        </row>
        <row r="21">
          <cell r="B21" t="str">
            <v>Alpha vs. S&amp;P 500 TR</v>
          </cell>
          <cell r="D21">
            <v>6.2029120824321875E-2</v>
          </cell>
          <cell r="H21">
            <v>0</v>
          </cell>
        </row>
        <row r="22">
          <cell r="B22" t="str">
            <v>Correlation vs. S&amp;P 500 TR</v>
          </cell>
          <cell r="D22">
            <v>0.38922922046237279</v>
          </cell>
          <cell r="H22">
            <v>1</v>
          </cell>
        </row>
        <row r="23">
          <cell r="B23" t="str">
            <v>% Positive Months</v>
          </cell>
          <cell r="D23">
            <v>0.92500000000000004</v>
          </cell>
          <cell r="H23">
            <v>0.7</v>
          </cell>
        </row>
        <row r="24">
          <cell r="B24" t="str">
            <v>Maximum Drawdown Since 12/5/17</v>
          </cell>
          <cell r="D24">
            <v>-1.2063867534003569E-2</v>
          </cell>
          <cell r="H24">
            <v>-0.19598020620821932</v>
          </cell>
        </row>
        <row r="25">
          <cell r="B25" t="str">
            <v>6MOS</v>
          </cell>
        </row>
        <row r="26">
          <cell r="B26" t="str">
            <v>3MOS</v>
          </cell>
        </row>
        <row r="27">
          <cell r="B27" t="str">
            <v>1MOS</v>
          </cell>
        </row>
        <row r="28">
          <cell r="B28" t="str">
            <v>Downside Risk</v>
          </cell>
        </row>
        <row r="29">
          <cell r="B29" t="str">
            <v>Excess Return</v>
          </cell>
        </row>
        <row r="30">
          <cell r="B30" t="str">
            <v>Avg. Excess Return</v>
          </cell>
        </row>
        <row r="31">
          <cell r="B31" t="str">
            <v>Monthly Arith. Average</v>
          </cell>
        </row>
        <row r="32">
          <cell r="B32" t="str">
            <v>Monthly Geo. Average</v>
          </cell>
        </row>
        <row r="33">
          <cell r="B33" t="str">
            <v>Active Return vs. Benchmark</v>
          </cell>
        </row>
        <row r="34">
          <cell r="B34" t="str">
            <v>Sortino Ratio¹</v>
          </cell>
        </row>
        <row r="35">
          <cell r="B35" t="str">
            <v>R-Squared (vs. S&amp;P GSCI Index)</v>
          </cell>
        </row>
        <row r="36">
          <cell r="B36" t="str">
            <v>Semi-Variance</v>
          </cell>
        </row>
      </sheetData>
      <sheetData sheetId="2">
        <row r="13">
          <cell r="D13" t="str">
            <v>YTD</v>
          </cell>
          <cell r="E13" t="str">
            <v>1 Year</v>
          </cell>
          <cell r="F13" t="str">
            <v>3 Years</v>
          </cell>
          <cell r="G13" t="str">
            <v>Since 12/5/17</v>
          </cell>
          <cell r="H13" t="str">
            <v>5 Years</v>
          </cell>
          <cell r="I13" t="str">
            <v>10 Years</v>
          </cell>
          <cell r="J13" t="str">
            <v>Inception*</v>
          </cell>
        </row>
        <row r="21">
          <cell r="C21" t="str">
            <v>Cumulative Return*</v>
          </cell>
        </row>
        <row r="22">
          <cell r="C22" t="str">
            <v>Annualized Return*</v>
          </cell>
        </row>
        <row r="23">
          <cell r="C23" t="str">
            <v>Standard Deviation</v>
          </cell>
        </row>
        <row r="24">
          <cell r="C24" t="str">
            <v>Sharpe Ratio</v>
          </cell>
        </row>
        <row r="25">
          <cell r="C25" t="str">
            <v>Beta vs. S&amp;P 500 TR</v>
          </cell>
        </row>
        <row r="26">
          <cell r="C26" t="str">
            <v>Alpha vs. S&amp;P 500 TR</v>
          </cell>
        </row>
        <row r="27">
          <cell r="C27" t="str">
            <v>Correlation vs. S&amp;P 500 TR</v>
          </cell>
        </row>
        <row r="28">
          <cell r="C28" t="str">
            <v>% Positive Months</v>
          </cell>
        </row>
        <row r="29">
          <cell r="C29" t="str">
            <v>Maximum Drawdown Since 12/5/17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BC2B5-DA97-4020-9B2D-476A04DA1347}">
  <dimension ref="A1:CS261"/>
  <sheetViews>
    <sheetView tabSelected="1" zoomScaleNormal="100" workbookViewId="0">
      <pane ySplit="2" topLeftCell="A3" activePane="bottomLeft" state="frozen"/>
      <selection pane="bottomLeft"/>
    </sheetView>
  </sheetViews>
  <sheetFormatPr defaultColWidth="8.85546875" defaultRowHeight="15"/>
  <cols>
    <col min="1" max="1" width="12.140625" bestFit="1" customWidth="1"/>
    <col min="2" max="2" width="24.140625" style="1" bestFit="1" customWidth="1"/>
    <col min="3" max="3" width="12.140625" style="2" bestFit="1" customWidth="1"/>
    <col min="4" max="4" width="11" style="2" bestFit="1" customWidth="1"/>
    <col min="5" max="5" width="11" style="2" customWidth="1"/>
    <col min="6" max="6" width="11" style="2" bestFit="1" customWidth="1"/>
    <col min="7" max="7" width="4" style="3" customWidth="1"/>
    <col min="8" max="8" width="9.42578125" style="94" bestFit="1" customWidth="1"/>
    <col min="9" max="9" width="1.42578125" style="95" customWidth="1"/>
    <col min="10" max="10" width="8.140625" style="96" customWidth="1"/>
    <col min="11" max="11" width="9.28515625" style="97" customWidth="1"/>
    <col min="12" max="12" width="7.5703125" style="98" bestFit="1" customWidth="1"/>
    <col min="13" max="13" width="0.7109375" style="16" customWidth="1"/>
    <col min="14" max="14" width="9.42578125" style="99" customWidth="1"/>
    <col min="15" max="15" width="9.42578125" style="100" customWidth="1"/>
    <col min="16" max="16" width="9.42578125" style="101" customWidth="1"/>
    <col min="17" max="17" width="0.7109375" style="102" customWidth="1"/>
    <col min="18" max="18" width="6.7109375" style="103" customWidth="1"/>
    <col min="19" max="19" width="6.7109375" style="100" customWidth="1"/>
    <col min="20" max="20" width="8.42578125" style="104" customWidth="1"/>
    <col min="21" max="21" width="0.7109375" style="102" customWidth="1"/>
    <col min="22" max="22" width="6.7109375" style="105" customWidth="1"/>
    <col min="23" max="23" width="6.7109375" style="100" customWidth="1"/>
    <col min="24" max="24" width="6.7109375" style="106" customWidth="1"/>
    <col min="25" max="25" width="0.7109375" style="102" customWidth="1"/>
    <col min="26" max="26" width="6.7109375" style="105" customWidth="1"/>
    <col min="27" max="27" width="6.7109375" style="100" customWidth="1"/>
    <col min="28" max="28" width="6.7109375" style="106" customWidth="1"/>
    <col min="29" max="29" width="0.7109375" style="100" customWidth="1"/>
    <col min="30" max="30" width="6.7109375" style="107" customWidth="1"/>
    <col min="31" max="31" width="6.7109375" style="100" customWidth="1"/>
    <col min="32" max="32" width="6.7109375" style="108" customWidth="1"/>
    <col min="33" max="33" width="0.7109375" style="100" customWidth="1"/>
    <col min="34" max="34" width="6.7109375" style="107" customWidth="1"/>
    <col min="35" max="35" width="6.7109375" style="100" customWidth="1"/>
    <col min="36" max="36" width="6.7109375" style="108" customWidth="1"/>
    <col min="37" max="37" width="0.7109375" style="7" customWidth="1"/>
    <col min="38" max="38" width="6" style="109" customWidth="1"/>
    <col min="39" max="39" width="5.85546875" style="110" customWidth="1"/>
    <col min="40" max="40" width="6" style="111" customWidth="1"/>
    <col min="41" max="41" width="0.7109375" style="7" customWidth="1"/>
    <col min="42" max="42" width="6.7109375" style="112" customWidth="1"/>
    <col min="43" max="43" width="6.7109375" style="100" customWidth="1"/>
    <col min="44" max="44" width="6" style="113" customWidth="1"/>
    <col min="45" max="45" width="0.7109375" style="7" customWidth="1"/>
    <col min="46" max="46" width="6.7109375" style="112" customWidth="1"/>
    <col min="47" max="47" width="7.28515625" style="100" customWidth="1"/>
    <col min="48" max="48" width="6.7109375" style="113" customWidth="1"/>
    <col min="49" max="49" width="0.7109375" style="7" customWidth="1"/>
    <col min="50" max="50" width="6.140625" style="105" customWidth="1"/>
    <col min="51" max="51" width="6.140625" style="100" customWidth="1"/>
    <col min="52" max="52" width="6.140625" style="106" customWidth="1"/>
    <col min="53" max="53" width="0.7109375" style="100" customWidth="1"/>
    <col min="54" max="54" width="6" style="114" customWidth="1"/>
    <col min="55" max="55" width="5.85546875" style="110" customWidth="1"/>
    <col min="56" max="56" width="6" style="111" customWidth="1"/>
    <col min="57" max="57" width="0.7109375" style="7" customWidth="1"/>
    <col min="58" max="58" width="6.7109375" style="105" customWidth="1"/>
    <col min="59" max="59" width="6.7109375" style="100" customWidth="1"/>
    <col min="60" max="60" width="6.7109375" style="106" customWidth="1"/>
    <col min="61" max="61" width="0.7109375" style="100" customWidth="1"/>
    <col min="62" max="62" width="6" style="114" customWidth="1"/>
    <col min="63" max="63" width="5.85546875" style="110" customWidth="1"/>
    <col min="64" max="64" width="6" style="162" customWidth="1"/>
    <col min="65" max="65" width="8.85546875" style="163"/>
  </cols>
  <sheetData>
    <row r="1" spans="1:97">
      <c r="A1" s="209" t="s">
        <v>61</v>
      </c>
      <c r="H1" s="4"/>
      <c r="I1" s="5"/>
      <c r="J1" s="341" t="s">
        <v>0</v>
      </c>
      <c r="K1" s="342"/>
      <c r="L1" s="343"/>
      <c r="M1" s="6"/>
      <c r="N1" s="344" t="s">
        <v>1</v>
      </c>
      <c r="O1" s="345"/>
      <c r="P1" s="346"/>
      <c r="Q1" s="6"/>
      <c r="R1" s="344" t="s">
        <v>2</v>
      </c>
      <c r="S1" s="345"/>
      <c r="T1" s="346"/>
      <c r="U1" s="6"/>
      <c r="V1" s="341" t="s">
        <v>3</v>
      </c>
      <c r="W1" s="342"/>
      <c r="X1" s="343"/>
      <c r="Y1" s="6"/>
      <c r="Z1" s="341" t="s">
        <v>4</v>
      </c>
      <c r="AA1" s="342"/>
      <c r="AB1" s="343"/>
      <c r="AC1" s="7"/>
      <c r="AD1" s="338" t="s">
        <v>5</v>
      </c>
      <c r="AE1" s="339"/>
      <c r="AF1" s="340"/>
      <c r="AG1" s="8"/>
      <c r="AH1" s="338" t="s">
        <v>6</v>
      </c>
      <c r="AI1" s="339"/>
      <c r="AJ1" s="340"/>
      <c r="AL1" s="350" t="s">
        <v>7</v>
      </c>
      <c r="AM1" s="351"/>
      <c r="AN1" s="352"/>
      <c r="AP1" s="338" t="s">
        <v>8</v>
      </c>
      <c r="AQ1" s="339"/>
      <c r="AR1" s="340"/>
      <c r="AT1" s="338" t="s">
        <v>9</v>
      </c>
      <c r="AU1" s="339"/>
      <c r="AV1" s="340"/>
      <c r="AX1" s="341" t="s">
        <v>10</v>
      </c>
      <c r="AY1" s="342"/>
      <c r="AZ1" s="343"/>
      <c r="BA1" s="7"/>
      <c r="BB1" s="350" t="s">
        <v>11</v>
      </c>
      <c r="BC1" s="351"/>
      <c r="BD1" s="352"/>
      <c r="BF1" s="341" t="s">
        <v>12</v>
      </c>
      <c r="BG1" s="342"/>
      <c r="BH1" s="343"/>
      <c r="BI1" s="7"/>
      <c r="BJ1" s="350" t="s">
        <v>13</v>
      </c>
      <c r="BK1" s="351"/>
      <c r="BL1" s="352"/>
    </row>
    <row r="2" spans="1:97">
      <c r="C2" s="9" t="s">
        <v>14</v>
      </c>
      <c r="D2" s="9" t="s">
        <v>15</v>
      </c>
      <c r="E2" s="9" t="s">
        <v>87</v>
      </c>
      <c r="F2" s="10" t="s">
        <v>16</v>
      </c>
      <c r="H2" s="11"/>
      <c r="I2" s="12"/>
      <c r="J2" s="13" t="str">
        <f>C2</f>
        <v>HRSAX</v>
      </c>
      <c r="K2" s="14" t="str">
        <f>D2</f>
        <v>HRSTX</v>
      </c>
      <c r="L2" s="15" t="s">
        <v>16</v>
      </c>
      <c r="N2" s="17" t="str">
        <f>$J$2</f>
        <v>HRSAX</v>
      </c>
      <c r="O2" s="18" t="str">
        <f>$K$2</f>
        <v>HRSTX</v>
      </c>
      <c r="P2" s="19" t="s">
        <v>16</v>
      </c>
      <c r="Q2" s="20"/>
      <c r="R2" s="17" t="str">
        <f>$J$2</f>
        <v>HRSAX</v>
      </c>
      <c r="S2" s="18" t="str">
        <f>$K$2</f>
        <v>HRSTX</v>
      </c>
      <c r="T2" s="19" t="s">
        <v>16</v>
      </c>
      <c r="U2" s="20"/>
      <c r="V2" s="17" t="str">
        <f>$J$2</f>
        <v>HRSAX</v>
      </c>
      <c r="W2" s="18" t="str">
        <f>$K$2</f>
        <v>HRSTX</v>
      </c>
      <c r="X2" s="19" t="s">
        <v>16</v>
      </c>
      <c r="Y2" s="16"/>
      <c r="Z2" s="17" t="str">
        <f>$J$2</f>
        <v>HRSAX</v>
      </c>
      <c r="AA2" s="18" t="str">
        <f>$K$2</f>
        <v>HRSTX</v>
      </c>
      <c r="AB2" s="19" t="s">
        <v>16</v>
      </c>
      <c r="AC2" s="7"/>
      <c r="AD2" s="17" t="str">
        <f>$J$2</f>
        <v>HRSAX</v>
      </c>
      <c r="AE2" s="18" t="str">
        <f>$K$2</f>
        <v>HRSTX</v>
      </c>
      <c r="AF2" s="19" t="s">
        <v>16</v>
      </c>
      <c r="AG2" s="21"/>
      <c r="AH2" s="17" t="str">
        <f>$J$2</f>
        <v>HRSAX</v>
      </c>
      <c r="AI2" s="18" t="str">
        <f>$K$2</f>
        <v>HRSTX</v>
      </c>
      <c r="AJ2" s="19" t="s">
        <v>16</v>
      </c>
      <c r="AK2" s="22"/>
      <c r="AL2" s="17" t="str">
        <f>$J$2</f>
        <v>HRSAX</v>
      </c>
      <c r="AM2" s="18" t="str">
        <f>$K$2</f>
        <v>HRSTX</v>
      </c>
      <c r="AN2" s="19" t="s">
        <v>16</v>
      </c>
      <c r="AP2" s="17" t="str">
        <f>$J$2</f>
        <v>HRSAX</v>
      </c>
      <c r="AQ2" s="18" t="str">
        <f>$K$2</f>
        <v>HRSTX</v>
      </c>
      <c r="AR2" s="19" t="s">
        <v>16</v>
      </c>
      <c r="AS2" s="21"/>
      <c r="AT2" s="17" t="str">
        <f>$J$2</f>
        <v>HRSAX</v>
      </c>
      <c r="AU2" s="18" t="str">
        <f>$K$2</f>
        <v>HRSTX</v>
      </c>
      <c r="AV2" s="19" t="s">
        <v>16</v>
      </c>
      <c r="AW2" s="22"/>
      <c r="AX2" s="17" t="str">
        <f>$J$2</f>
        <v>HRSAX</v>
      </c>
      <c r="AY2" s="18" t="str">
        <f>$K$2</f>
        <v>HRSTX</v>
      </c>
      <c r="AZ2" s="19" t="s">
        <v>16</v>
      </c>
      <c r="BA2" s="7"/>
      <c r="BB2" s="17" t="str">
        <f>$J$2</f>
        <v>HRSAX</v>
      </c>
      <c r="BC2" s="18" t="str">
        <f>$K$2</f>
        <v>HRSTX</v>
      </c>
      <c r="BD2" s="19" t="s">
        <v>16</v>
      </c>
      <c r="BE2" s="21"/>
      <c r="BF2" s="17" t="str">
        <f>$J$2</f>
        <v>HRSAX</v>
      </c>
      <c r="BG2" s="18" t="str">
        <f>$K$2</f>
        <v>HRSTX</v>
      </c>
      <c r="BH2" s="19" t="s">
        <v>16</v>
      </c>
      <c r="BI2" s="21"/>
      <c r="BJ2" s="17" t="str">
        <f>$J$2</f>
        <v>HRSAX</v>
      </c>
      <c r="BK2" s="18" t="str">
        <f>$K$2</f>
        <v>HRSTX</v>
      </c>
      <c r="BL2" s="160" t="s">
        <v>16</v>
      </c>
    </row>
    <row r="3" spans="1:97">
      <c r="B3" s="23" t="s">
        <v>17</v>
      </c>
      <c r="C3" s="353" t="s">
        <v>85</v>
      </c>
      <c r="D3" s="354"/>
      <c r="E3" s="354"/>
      <c r="F3" s="355"/>
      <c r="H3" s="24" t="str">
        <f>C4</f>
        <v>05/01/2007</v>
      </c>
      <c r="I3" s="25"/>
      <c r="J3" s="26"/>
      <c r="K3" s="27"/>
      <c r="L3" s="28"/>
      <c r="M3"/>
      <c r="N3" s="238">
        <v>10000</v>
      </c>
      <c r="O3" s="245">
        <v>10000</v>
      </c>
      <c r="P3" s="29">
        <f>O3</f>
        <v>10000</v>
      </c>
      <c r="Q3" s="30"/>
      <c r="R3" s="31"/>
      <c r="S3" s="27"/>
      <c r="T3" s="32"/>
      <c r="U3" s="30"/>
      <c r="V3" s="33"/>
      <c r="W3" s="27"/>
      <c r="X3" s="28"/>
      <c r="Y3" s="30"/>
      <c r="Z3" s="33"/>
      <c r="AA3" s="27"/>
      <c r="AB3" s="28"/>
      <c r="AC3" s="34"/>
      <c r="AD3" s="35"/>
      <c r="AE3" s="27"/>
      <c r="AF3" s="36"/>
      <c r="AG3" s="34"/>
      <c r="AH3" s="35"/>
      <c r="AI3" s="27"/>
      <c r="AJ3" s="36"/>
      <c r="AK3" s="1"/>
      <c r="AL3" s="37"/>
      <c r="AM3" s="38"/>
      <c r="AN3" s="39"/>
      <c r="AO3" s="1"/>
      <c r="AP3" s="35"/>
      <c r="AQ3" s="27"/>
      <c r="AR3" s="36"/>
      <c r="AS3" s="1"/>
      <c r="AT3" s="35"/>
      <c r="AU3" s="27"/>
      <c r="AV3" s="36"/>
      <c r="AW3" s="1"/>
      <c r="AX3" s="33"/>
      <c r="AY3" s="27"/>
      <c r="AZ3" s="28"/>
      <c r="BA3" s="34"/>
      <c r="BB3" s="40">
        <v>100</v>
      </c>
      <c r="BC3" s="38">
        <f>BB3</f>
        <v>100</v>
      </c>
      <c r="BD3" s="41">
        <f>BB3</f>
        <v>100</v>
      </c>
      <c r="BE3" s="1"/>
      <c r="BF3" s="33"/>
      <c r="BG3" s="27"/>
      <c r="BH3" s="28"/>
      <c r="BI3" s="34"/>
      <c r="BJ3" s="42">
        <f>BB3</f>
        <v>100</v>
      </c>
      <c r="BK3" s="38">
        <f>BB3</f>
        <v>100</v>
      </c>
      <c r="BL3" s="161">
        <f>BB3</f>
        <v>100</v>
      </c>
    </row>
    <row r="4" spans="1:97" s="54" customFormat="1">
      <c r="A4"/>
      <c r="B4" s="23" t="s">
        <v>18</v>
      </c>
      <c r="C4" s="356" t="s">
        <v>70</v>
      </c>
      <c r="D4" s="356" t="s">
        <v>70</v>
      </c>
      <c r="E4" s="356"/>
      <c r="F4" s="356" t="s">
        <v>70</v>
      </c>
      <c r="G4" s="3"/>
      <c r="H4" s="43">
        <f>EOMONTH(H3,0)</f>
        <v>39233</v>
      </c>
      <c r="I4" s="25"/>
      <c r="J4" s="33">
        <f>N4/N3-1</f>
        <v>2.0000000000000018E-2</v>
      </c>
      <c r="K4" s="44">
        <f>O4/O3-1</f>
        <v>2.0000000000000018E-2</v>
      </c>
      <c r="L4" s="28">
        <v>-8.3697141229115372E-3</v>
      </c>
      <c r="M4"/>
      <c r="N4" s="239">
        <v>10200</v>
      </c>
      <c r="O4" s="246">
        <v>10200</v>
      </c>
      <c r="P4" s="45">
        <f>P3*(1+L4)</f>
        <v>9916.302858770885</v>
      </c>
      <c r="Q4" s="46"/>
      <c r="R4" s="31">
        <f t="shared" ref="R4:R67" si="0">(N4-$N$3)/$N$3</f>
        <v>0.02</v>
      </c>
      <c r="S4" s="47">
        <f t="shared" ref="S4:S67" si="1">(O4-$O$3)/$O$3</f>
        <v>0.02</v>
      </c>
      <c r="T4" s="32">
        <f t="shared" ref="T4:T67" si="2">(P4-$P$3)/$P$3</f>
        <v>-8.3697141229115007E-3</v>
      </c>
      <c r="U4" s="46"/>
      <c r="V4" s="33"/>
      <c r="W4" s="44"/>
      <c r="X4" s="28"/>
      <c r="Y4" s="46"/>
      <c r="Z4" s="33"/>
      <c r="AA4" s="44"/>
      <c r="AB4" s="28"/>
      <c r="AC4" s="44"/>
      <c r="AD4" s="33">
        <f t="shared" ref="AD4:AF35" si="3">J4-0</f>
        <v>2.0000000000000018E-2</v>
      </c>
      <c r="AE4" s="44">
        <f t="shared" si="3"/>
        <v>2.0000000000000018E-2</v>
      </c>
      <c r="AF4" s="28">
        <f t="shared" si="3"/>
        <v>-8.3697141229115372E-3</v>
      </c>
      <c r="AG4" s="44"/>
      <c r="AH4" s="33">
        <f>IF(AD4&lt;0,AD4,0)</f>
        <v>0</v>
      </c>
      <c r="AI4" s="44">
        <f>IF(AE4&lt;0,AE4,0)</f>
        <v>0</v>
      </c>
      <c r="AJ4" s="28">
        <f t="shared" ref="AJ4:AJ67" si="4">IF(AF4&lt;0,AF4,0)</f>
        <v>-8.3697141229115372E-3</v>
      </c>
      <c r="AK4" s="1"/>
      <c r="AL4" s="37">
        <f>IF(J4&lt;$C$32,((($C$32*100)-(J4*100))^2),0)</f>
        <v>0</v>
      </c>
      <c r="AM4" s="48">
        <f>IF(K4&lt;$C$32,((($C$32*100)-(K4*100))^2),0)</f>
        <v>0</v>
      </c>
      <c r="AN4" s="49">
        <f t="shared" ref="AN4:AN67" si="5">IF(L4&lt;$F$32,((($F$32*100)-(L4*100))^2),0)</f>
        <v>0.70052114499264839</v>
      </c>
      <c r="AO4" s="1"/>
      <c r="AP4" s="50">
        <f t="shared" ref="AP4:AP67" si="6">J4-L4</f>
        <v>2.8369714122911553E-2</v>
      </c>
      <c r="AQ4" s="44">
        <f t="shared" ref="AQ4:AQ67" si="7">K4-L4</f>
        <v>2.8369714122911553E-2</v>
      </c>
      <c r="AR4" s="36"/>
      <c r="AS4" s="1"/>
      <c r="AT4" s="50">
        <f>(N4-(MAX($N$3:N4)))/(MAX($N$3:N4))</f>
        <v>0</v>
      </c>
      <c r="AU4" s="44">
        <f>(O4-(MAX($O$3:O4)))/(MAX($O$3:O4))</f>
        <v>0</v>
      </c>
      <c r="AV4" s="28">
        <f>(P4-(MAX($P$3:P4)))/(MAX($P$3:P4))</f>
        <v>-8.3697141229115007E-3</v>
      </c>
      <c r="AW4" s="1"/>
      <c r="AX4" s="33">
        <f t="shared" ref="AX4:AX67" si="8">SUMIF(AZ4,"&gt;0",V4)</f>
        <v>0</v>
      </c>
      <c r="AY4" s="44">
        <f t="shared" ref="AY4:AY67" si="9">SUMIF(AZ4,"&gt;0",W4)</f>
        <v>0</v>
      </c>
      <c r="AZ4" s="28">
        <f t="shared" ref="AZ4:AZ67" si="10">SUMIF(X4,"&gt;0")</f>
        <v>0</v>
      </c>
      <c r="BA4" s="44"/>
      <c r="BB4" s="51">
        <f>BB3*(1+AX4)</f>
        <v>100</v>
      </c>
      <c r="BC4" s="52">
        <f>BC3*(1+AY4)</f>
        <v>100</v>
      </c>
      <c r="BD4" s="53">
        <f>BD3*(1+AZ4)</f>
        <v>100</v>
      </c>
      <c r="BE4" s="1"/>
      <c r="BF4" s="33">
        <f t="shared" ref="BF4:BF67" si="11">SUMIF(BH4,"&lt;0",V4)</f>
        <v>0</v>
      </c>
      <c r="BG4" s="44">
        <f t="shared" ref="BG4:BG67" si="12">SUMIF(BH4,"&lt;0",W4)</f>
        <v>0</v>
      </c>
      <c r="BH4" s="28">
        <f t="shared" ref="BH4:BH67" si="13">SUMIF(X4,"&lt;0")</f>
        <v>0</v>
      </c>
      <c r="BI4" s="44"/>
      <c r="BJ4" s="51">
        <f>BJ3*(1+BF4)</f>
        <v>100</v>
      </c>
      <c r="BK4" s="52">
        <f>BK3*(1+BG4)</f>
        <v>100</v>
      </c>
      <c r="BL4" s="48">
        <f>BL3*(1+BH4)</f>
        <v>100</v>
      </c>
      <c r="BM4" s="163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</row>
    <row r="5" spans="1:97">
      <c r="B5" s="23" t="s">
        <v>19</v>
      </c>
      <c r="C5" s="357">
        <v>44286</v>
      </c>
      <c r="D5" s="358"/>
      <c r="E5" s="358"/>
      <c r="F5" s="358"/>
      <c r="H5" s="43">
        <f>EOMONTH(H4,1)</f>
        <v>39263</v>
      </c>
      <c r="I5" s="25"/>
      <c r="J5" s="33">
        <f t="shared" ref="J5:K68" si="14">N5/N4-1</f>
        <v>9.8039215686274161E-4</v>
      </c>
      <c r="K5" s="44">
        <f t="shared" si="14"/>
        <v>1.9607843137254832E-3</v>
      </c>
      <c r="L5" s="28">
        <v>3.2211335816465958E-2</v>
      </c>
      <c r="M5"/>
      <c r="N5" s="239">
        <v>10210</v>
      </c>
      <c r="O5" s="246">
        <v>10220</v>
      </c>
      <c r="P5" s="45">
        <f t="shared" ref="P5:P68" si="15">P4*(1+L5)</f>
        <v>10235.720220212535</v>
      </c>
      <c r="Q5" s="46"/>
      <c r="R5" s="31">
        <f t="shared" si="0"/>
        <v>2.1000000000000001E-2</v>
      </c>
      <c r="S5" s="47">
        <f t="shared" si="1"/>
        <v>2.1999999999999999E-2</v>
      </c>
      <c r="T5" s="32">
        <f t="shared" si="2"/>
        <v>2.3572022021253542E-2</v>
      </c>
      <c r="U5" s="46"/>
      <c r="V5" s="33">
        <f>(N5-N3)/N3</f>
        <v>2.1000000000000001E-2</v>
      </c>
      <c r="W5" s="44">
        <f>(O5-O3)/O3</f>
        <v>2.1999999999999999E-2</v>
      </c>
      <c r="X5" s="28">
        <f>(P5-P3)/P3</f>
        <v>2.3572022021253542E-2</v>
      </c>
      <c r="Y5" s="46"/>
      <c r="Z5" s="33"/>
      <c r="AA5" s="44"/>
      <c r="AB5" s="28"/>
      <c r="AC5" s="44"/>
      <c r="AD5" s="33">
        <f t="shared" si="3"/>
        <v>9.8039215686274161E-4</v>
      </c>
      <c r="AE5" s="44">
        <f t="shared" si="3"/>
        <v>1.9607843137254832E-3</v>
      </c>
      <c r="AF5" s="28">
        <f t="shared" si="3"/>
        <v>3.2211335816465958E-2</v>
      </c>
      <c r="AG5" s="44"/>
      <c r="AH5" s="33">
        <f t="shared" ref="AH5:AI55" si="16">IF(AD5&lt;0,AD5,0)</f>
        <v>0</v>
      </c>
      <c r="AI5" s="44">
        <f t="shared" si="16"/>
        <v>0</v>
      </c>
      <c r="AJ5" s="28">
        <f t="shared" si="4"/>
        <v>0</v>
      </c>
      <c r="AK5" s="1"/>
      <c r="AL5" s="37">
        <f t="shared" ref="AL5:AL68" si="17">IF(J5&lt;$C$32,((($C$32*100)-(J5*100))^2),0)</f>
        <v>0</v>
      </c>
      <c r="AM5" s="48">
        <f t="shared" ref="AM5:AM68" si="18">IF(K5&lt;$D$32,((($D$32*100)-(K5*100))^2),0)</f>
        <v>0</v>
      </c>
      <c r="AN5" s="39">
        <f t="shared" si="5"/>
        <v>0</v>
      </c>
      <c r="AO5" s="1"/>
      <c r="AP5" s="33">
        <f t="shared" si="6"/>
        <v>-3.1230943659603216E-2</v>
      </c>
      <c r="AQ5" s="44">
        <f t="shared" si="7"/>
        <v>-3.0250551502740475E-2</v>
      </c>
      <c r="AR5" s="36"/>
      <c r="AS5" s="1"/>
      <c r="AT5" s="33">
        <f>(N5-(MAX($N$3:N5)))/(MAX($N$3:N5))</f>
        <v>0</v>
      </c>
      <c r="AU5" s="44">
        <f>(O5-(MAX($O$3:O5)))/(MAX($O$3:O5))</f>
        <v>0</v>
      </c>
      <c r="AV5" s="28">
        <f>(P5-(MAX($P$3:P5)))/(MAX($P$3:P5))</f>
        <v>0</v>
      </c>
      <c r="AW5" s="1"/>
      <c r="AX5" s="33">
        <f t="shared" si="8"/>
        <v>2.1000000000000001E-2</v>
      </c>
      <c r="AY5" s="44">
        <f t="shared" si="9"/>
        <v>2.1999999999999999E-2</v>
      </c>
      <c r="AZ5" s="28">
        <f t="shared" si="10"/>
        <v>2.3572022021253542E-2</v>
      </c>
      <c r="BA5" s="44"/>
      <c r="BB5" s="51">
        <f t="shared" ref="BB5:BD20" si="19">BB4*(1+AX5)</f>
        <v>102.1</v>
      </c>
      <c r="BC5" s="52">
        <f t="shared" si="19"/>
        <v>102.2</v>
      </c>
      <c r="BD5" s="53">
        <f t="shared" si="19"/>
        <v>102.35720220212536</v>
      </c>
      <c r="BE5" s="1"/>
      <c r="BF5" s="33">
        <f t="shared" si="11"/>
        <v>0</v>
      </c>
      <c r="BG5" s="44">
        <f t="shared" si="12"/>
        <v>0</v>
      </c>
      <c r="BH5" s="28">
        <f t="shared" si="13"/>
        <v>0</v>
      </c>
      <c r="BI5" s="44"/>
      <c r="BJ5" s="51">
        <f t="shared" ref="BJ5:BL20" si="20">BJ4*(1+BF5)</f>
        <v>100</v>
      </c>
      <c r="BK5" s="52">
        <f t="shared" si="20"/>
        <v>100</v>
      </c>
      <c r="BL5" s="48">
        <f t="shared" si="20"/>
        <v>100</v>
      </c>
    </row>
    <row r="6" spans="1:97">
      <c r="A6" s="359" t="s">
        <v>60</v>
      </c>
      <c r="B6" s="55" t="s">
        <v>20</v>
      </c>
      <c r="C6" s="360">
        <v>0</v>
      </c>
      <c r="D6" s="360"/>
      <c r="E6" s="360"/>
      <c r="F6" s="360"/>
      <c r="H6" s="4">
        <f t="shared" ref="H6:H69" si="21">EOMONTH(H5,1)</f>
        <v>39294</v>
      </c>
      <c r="I6" s="124"/>
      <c r="J6" s="125">
        <f t="shared" si="14"/>
        <v>-4.8971596474045587E-3</v>
      </c>
      <c r="K6" s="126">
        <f t="shared" si="14"/>
        <v>-5.8708414872798986E-3</v>
      </c>
      <c r="L6" s="127">
        <v>5.5460366880119016E-2</v>
      </c>
      <c r="M6" s="128"/>
      <c r="N6" s="240">
        <v>10160</v>
      </c>
      <c r="O6" s="247">
        <v>10160</v>
      </c>
      <c r="P6" s="129">
        <f t="shared" si="15"/>
        <v>10803.397018907775</v>
      </c>
      <c r="Q6" s="130"/>
      <c r="R6" s="131">
        <f t="shared" si="0"/>
        <v>1.6E-2</v>
      </c>
      <c r="S6" s="132">
        <f t="shared" si="1"/>
        <v>1.6E-2</v>
      </c>
      <c r="T6" s="133">
        <f t="shared" si="2"/>
        <v>8.0339701890777548E-2</v>
      </c>
      <c r="U6" s="130"/>
      <c r="V6" s="125"/>
      <c r="W6" s="126"/>
      <c r="X6" s="127"/>
      <c r="Y6" s="130"/>
      <c r="Z6" s="125"/>
      <c r="AA6" s="126"/>
      <c r="AB6" s="127"/>
      <c r="AC6" s="126"/>
      <c r="AD6" s="125">
        <f t="shared" si="3"/>
        <v>-4.8971596474045587E-3</v>
      </c>
      <c r="AE6" s="126">
        <f t="shared" si="3"/>
        <v>-5.8708414872798986E-3</v>
      </c>
      <c r="AF6" s="127">
        <f t="shared" si="3"/>
        <v>5.5460366880119016E-2</v>
      </c>
      <c r="AG6" s="126"/>
      <c r="AH6" s="125">
        <f t="shared" si="16"/>
        <v>-4.8971596474045587E-3</v>
      </c>
      <c r="AI6" s="126">
        <f t="shared" si="16"/>
        <v>-5.8708414872798986E-3</v>
      </c>
      <c r="AJ6" s="127">
        <f t="shared" si="4"/>
        <v>0</v>
      </c>
      <c r="AK6" s="134"/>
      <c r="AL6" s="135">
        <f t="shared" si="17"/>
        <v>0.2398217261216754</v>
      </c>
      <c r="AM6" s="136">
        <f t="shared" si="18"/>
        <v>0.34466779768766853</v>
      </c>
      <c r="AN6" s="137">
        <f t="shared" si="5"/>
        <v>0</v>
      </c>
      <c r="AO6" s="134"/>
      <c r="AP6" s="125">
        <f t="shared" si="6"/>
        <v>-6.0357526527523575E-2</v>
      </c>
      <c r="AQ6" s="126">
        <f t="shared" si="7"/>
        <v>-6.1331208367398915E-2</v>
      </c>
      <c r="AR6" s="138"/>
      <c r="AS6" s="134"/>
      <c r="AT6" s="125">
        <f>(N6-(MAX($N$3:N6)))/(MAX($N$3:N6))</f>
        <v>-4.8971596474045058E-3</v>
      </c>
      <c r="AU6" s="126">
        <f>(O6-(MAX($O$3:O6)))/(MAX($O$3:O6))</f>
        <v>-5.8708414872798431E-3</v>
      </c>
      <c r="AV6" s="127">
        <f>(P6-(MAX($P$3:P6)))/(MAX($P$3:P6))</f>
        <v>0</v>
      </c>
      <c r="AW6" s="134"/>
      <c r="AX6" s="125">
        <f t="shared" si="8"/>
        <v>0</v>
      </c>
      <c r="AY6" s="126">
        <f t="shared" si="9"/>
        <v>0</v>
      </c>
      <c r="AZ6" s="127">
        <f t="shared" si="10"/>
        <v>0</v>
      </c>
      <c r="BA6" s="126"/>
      <c r="BB6" s="139">
        <f t="shared" si="19"/>
        <v>102.1</v>
      </c>
      <c r="BC6" s="140">
        <f t="shared" si="19"/>
        <v>102.2</v>
      </c>
      <c r="BD6" s="141">
        <f t="shared" si="19"/>
        <v>102.35720220212536</v>
      </c>
      <c r="BE6" s="134"/>
      <c r="BF6" s="125">
        <f t="shared" si="11"/>
        <v>0</v>
      </c>
      <c r="BG6" s="126">
        <f t="shared" si="12"/>
        <v>0</v>
      </c>
      <c r="BH6" s="127">
        <f t="shared" si="13"/>
        <v>0</v>
      </c>
      <c r="BI6" s="126"/>
      <c r="BJ6" s="139">
        <f t="shared" si="20"/>
        <v>100</v>
      </c>
      <c r="BK6" s="140">
        <f t="shared" si="20"/>
        <v>100</v>
      </c>
      <c r="BL6" s="136">
        <f t="shared" si="20"/>
        <v>100</v>
      </c>
    </row>
    <row r="7" spans="1:97" s="54" customFormat="1">
      <c r="A7" s="359"/>
      <c r="B7" s="23" t="s">
        <v>21</v>
      </c>
      <c r="C7" s="361">
        <v>1.7699999999999999E-4</v>
      </c>
      <c r="D7" s="361">
        <v>1.395E-3</v>
      </c>
      <c r="E7" s="361">
        <v>1.395E-3</v>
      </c>
      <c r="F7" s="361">
        <v>1.395E-3</v>
      </c>
      <c r="G7" s="3"/>
      <c r="H7" s="43">
        <f t="shared" si="21"/>
        <v>39325</v>
      </c>
      <c r="I7" s="25"/>
      <c r="J7" s="33">
        <f t="shared" si="14"/>
        <v>-8.8582677165354173E-3</v>
      </c>
      <c r="K7" s="44">
        <f t="shared" si="14"/>
        <v>-7.8740157480314821E-3</v>
      </c>
      <c r="L7" s="28">
        <v>-4.1867942196878727E-2</v>
      </c>
      <c r="M7"/>
      <c r="N7" s="239">
        <v>10070</v>
      </c>
      <c r="O7" s="246">
        <v>10080</v>
      </c>
      <c r="P7" s="45">
        <f t="shared" si="15"/>
        <v>10351.081016990212</v>
      </c>
      <c r="Q7" s="46"/>
      <c r="R7" s="31">
        <f t="shared" si="0"/>
        <v>7.0000000000000001E-3</v>
      </c>
      <c r="S7" s="47">
        <f t="shared" si="1"/>
        <v>8.0000000000000002E-3</v>
      </c>
      <c r="T7" s="32">
        <f t="shared" si="2"/>
        <v>3.5108101699021246E-2</v>
      </c>
      <c r="U7" s="46"/>
      <c r="V7" s="33"/>
      <c r="W7" s="44"/>
      <c r="X7" s="28"/>
      <c r="Y7" s="46"/>
      <c r="Z7" s="33"/>
      <c r="AA7" s="44"/>
      <c r="AB7" s="28"/>
      <c r="AC7" s="44"/>
      <c r="AD7" s="33">
        <f t="shared" si="3"/>
        <v>-8.8582677165354173E-3</v>
      </c>
      <c r="AE7" s="44">
        <f t="shared" si="3"/>
        <v>-7.8740157480314821E-3</v>
      </c>
      <c r="AF7" s="28">
        <f t="shared" si="3"/>
        <v>-4.1867942196878727E-2</v>
      </c>
      <c r="AG7" s="44"/>
      <c r="AH7" s="33">
        <f t="shared" si="16"/>
        <v>-8.8582677165354173E-3</v>
      </c>
      <c r="AI7" s="44">
        <f t="shared" si="16"/>
        <v>-7.8740157480314821E-3</v>
      </c>
      <c r="AJ7" s="28">
        <f t="shared" si="4"/>
        <v>-4.1867942196878727E-2</v>
      </c>
      <c r="AK7" s="1"/>
      <c r="AL7" s="37">
        <f t="shared" si="17"/>
        <v>0.78468906937813598</v>
      </c>
      <c r="AM7" s="48">
        <f t="shared" si="18"/>
        <v>0.6200012400024778</v>
      </c>
      <c r="AN7" s="39">
        <f t="shared" si="5"/>
        <v>17.529245838011779</v>
      </c>
      <c r="AO7" s="1"/>
      <c r="AP7" s="33">
        <f t="shared" si="6"/>
        <v>3.300967448034331E-2</v>
      </c>
      <c r="AQ7" s="44">
        <f t="shared" si="7"/>
        <v>3.3993926448847245E-2</v>
      </c>
      <c r="AR7" s="36"/>
      <c r="AS7" s="1"/>
      <c r="AT7" s="33">
        <f>(N7-(MAX($N$3:N7)))/(MAX($N$3:N7))</f>
        <v>-1.3712047012732615E-2</v>
      </c>
      <c r="AU7" s="44">
        <f>(O7-(MAX($O$3:O7)))/(MAX($O$3:O7))</f>
        <v>-1.3698630136986301E-2</v>
      </c>
      <c r="AV7" s="28">
        <f>(P7-(MAX($P$3:P7)))/(MAX($P$3:P7))</f>
        <v>-4.1867942196878755E-2</v>
      </c>
      <c r="AW7" s="1"/>
      <c r="AX7" s="33">
        <f t="shared" si="8"/>
        <v>0</v>
      </c>
      <c r="AY7" s="44">
        <f t="shared" si="9"/>
        <v>0</v>
      </c>
      <c r="AZ7" s="28">
        <f t="shared" si="10"/>
        <v>0</v>
      </c>
      <c r="BA7" s="44"/>
      <c r="BB7" s="51">
        <f t="shared" si="19"/>
        <v>102.1</v>
      </c>
      <c r="BC7" s="52">
        <f t="shared" si="19"/>
        <v>102.2</v>
      </c>
      <c r="BD7" s="53">
        <f t="shared" si="19"/>
        <v>102.35720220212536</v>
      </c>
      <c r="BE7" s="1"/>
      <c r="BF7" s="33">
        <f t="shared" si="11"/>
        <v>0</v>
      </c>
      <c r="BG7" s="44">
        <f t="shared" si="12"/>
        <v>0</v>
      </c>
      <c r="BH7" s="28">
        <f t="shared" si="13"/>
        <v>0</v>
      </c>
      <c r="BI7" s="44"/>
      <c r="BJ7" s="51">
        <f t="shared" si="20"/>
        <v>100</v>
      </c>
      <c r="BK7" s="52">
        <f t="shared" si="20"/>
        <v>100</v>
      </c>
      <c r="BL7" s="48">
        <f t="shared" si="20"/>
        <v>100</v>
      </c>
      <c r="BM7" s="163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</row>
    <row r="8" spans="1:97">
      <c r="A8" s="173"/>
      <c r="B8" s="56" t="s">
        <v>22</v>
      </c>
      <c r="C8" s="173">
        <f>COUNTA(J4:J170)</f>
        <v>167</v>
      </c>
      <c r="D8" s="173">
        <f>C8</f>
        <v>167</v>
      </c>
      <c r="E8" s="173"/>
      <c r="F8" s="173">
        <f>D8</f>
        <v>167</v>
      </c>
      <c r="H8" s="142">
        <f t="shared" si="21"/>
        <v>39355</v>
      </c>
      <c r="I8" s="143"/>
      <c r="J8" s="144">
        <f t="shared" si="14"/>
        <v>5.858987090367429E-2</v>
      </c>
      <c r="K8" s="145">
        <f t="shared" si="14"/>
        <v>5.7539682539682557E-2</v>
      </c>
      <c r="L8" s="146">
        <v>0.10225796881695626</v>
      </c>
      <c r="M8" s="54"/>
      <c r="N8" s="241">
        <v>10660</v>
      </c>
      <c r="O8" s="248">
        <v>10660</v>
      </c>
      <c r="P8" s="147">
        <f t="shared" si="15"/>
        <v>11409.561536847385</v>
      </c>
      <c r="Q8" s="148"/>
      <c r="R8" s="149">
        <f t="shared" si="0"/>
        <v>6.6000000000000003E-2</v>
      </c>
      <c r="S8" s="150">
        <f t="shared" si="1"/>
        <v>6.6000000000000003E-2</v>
      </c>
      <c r="T8" s="151">
        <f t="shared" si="2"/>
        <v>0.14095615368473846</v>
      </c>
      <c r="U8" s="148"/>
      <c r="V8" s="144">
        <f>(N8-N5)/N5</f>
        <v>4.4074436826640549E-2</v>
      </c>
      <c r="W8" s="145">
        <f>(O8-O5)/O5</f>
        <v>4.3052837573385516E-2</v>
      </c>
      <c r="X8" s="146">
        <f>(P8-P5)/P5</f>
        <v>0.11468087163195981</v>
      </c>
      <c r="Y8" s="148"/>
      <c r="Z8" s="144"/>
      <c r="AA8" s="145"/>
      <c r="AB8" s="146"/>
      <c r="AC8" s="145"/>
      <c r="AD8" s="144">
        <f t="shared" si="3"/>
        <v>5.858987090367429E-2</v>
      </c>
      <c r="AE8" s="145">
        <f t="shared" si="3"/>
        <v>5.7539682539682557E-2</v>
      </c>
      <c r="AF8" s="146">
        <f t="shared" si="3"/>
        <v>0.10225796881695626</v>
      </c>
      <c r="AG8" s="145"/>
      <c r="AH8" s="144">
        <f t="shared" si="16"/>
        <v>0</v>
      </c>
      <c r="AI8" s="145">
        <f t="shared" si="16"/>
        <v>0</v>
      </c>
      <c r="AJ8" s="146">
        <f t="shared" si="4"/>
        <v>0</v>
      </c>
      <c r="AK8" s="152"/>
      <c r="AL8" s="153">
        <f t="shared" si="17"/>
        <v>0</v>
      </c>
      <c r="AM8" s="154">
        <f t="shared" si="18"/>
        <v>0</v>
      </c>
      <c r="AN8" s="155">
        <f t="shared" si="5"/>
        <v>0</v>
      </c>
      <c r="AO8" s="152"/>
      <c r="AP8" s="144">
        <f t="shared" si="6"/>
        <v>-4.3668097913281967E-2</v>
      </c>
      <c r="AQ8" s="145">
        <f t="shared" si="7"/>
        <v>-4.47182862772737E-2</v>
      </c>
      <c r="AR8" s="156"/>
      <c r="AS8" s="152"/>
      <c r="AT8" s="144">
        <f>(N8-(MAX($N$3:N8)))/(MAX($N$3:N8))</f>
        <v>0</v>
      </c>
      <c r="AU8" s="145">
        <f>(O8-(MAX($O$3:O8)))/(MAX($O$3:O8))</f>
        <v>0</v>
      </c>
      <c r="AV8" s="146">
        <f>(P8-(MAX($P$3:P8)))/(MAX($P$3:P8))</f>
        <v>0</v>
      </c>
      <c r="AW8" s="152"/>
      <c r="AX8" s="144">
        <f t="shared" si="8"/>
        <v>4.4074436826640549E-2</v>
      </c>
      <c r="AY8" s="145">
        <f t="shared" si="9"/>
        <v>4.3052837573385516E-2</v>
      </c>
      <c r="AZ8" s="146">
        <f t="shared" si="10"/>
        <v>0.11468087163195981</v>
      </c>
      <c r="BA8" s="145"/>
      <c r="BB8" s="157">
        <f t="shared" si="19"/>
        <v>106.6</v>
      </c>
      <c r="BC8" s="158">
        <f t="shared" si="19"/>
        <v>106.60000000000001</v>
      </c>
      <c r="BD8" s="159">
        <f t="shared" si="19"/>
        <v>114.09561536847386</v>
      </c>
      <c r="BE8" s="152"/>
      <c r="BF8" s="144">
        <f t="shared" si="11"/>
        <v>0</v>
      </c>
      <c r="BG8" s="145">
        <f t="shared" si="12"/>
        <v>0</v>
      </c>
      <c r="BH8" s="146">
        <f t="shared" si="13"/>
        <v>0</v>
      </c>
      <c r="BI8" s="145"/>
      <c r="BJ8" s="157">
        <f t="shared" si="20"/>
        <v>100</v>
      </c>
      <c r="BK8" s="158">
        <f t="shared" si="20"/>
        <v>100</v>
      </c>
      <c r="BL8" s="154">
        <f t="shared" si="20"/>
        <v>100</v>
      </c>
    </row>
    <row r="9" spans="1:97">
      <c r="A9" s="173" t="s">
        <v>61</v>
      </c>
      <c r="B9" s="56" t="s">
        <v>23</v>
      </c>
      <c r="C9" s="216">
        <f>C56</f>
        <v>-1.2788895279366774E-2</v>
      </c>
      <c r="D9" s="216">
        <f>D56</f>
        <v>-1.1002547415217223E-2</v>
      </c>
      <c r="E9" s="216"/>
      <c r="F9" s="216">
        <f>F10</f>
        <v>-1</v>
      </c>
      <c r="H9" s="43">
        <f t="shared" si="21"/>
        <v>39386</v>
      </c>
      <c r="I9" s="25"/>
      <c r="J9" s="33">
        <f t="shared" si="14"/>
        <v>4.8780487804878092E-2</v>
      </c>
      <c r="K9" s="44">
        <f t="shared" si="14"/>
        <v>4.971857410881797E-2</v>
      </c>
      <c r="L9" s="28">
        <v>9.6069882054594657E-2</v>
      </c>
      <c r="M9"/>
      <c r="N9" s="239">
        <v>11180</v>
      </c>
      <c r="O9" s="246">
        <v>11190</v>
      </c>
      <c r="P9" s="45">
        <f t="shared" si="15"/>
        <v>12505.676767986952</v>
      </c>
      <c r="Q9" s="46"/>
      <c r="R9" s="31">
        <f t="shared" si="0"/>
        <v>0.11799999999999999</v>
      </c>
      <c r="S9" s="47">
        <f t="shared" si="1"/>
        <v>0.11899999999999999</v>
      </c>
      <c r="T9" s="32">
        <f t="shared" si="2"/>
        <v>0.25056767679869518</v>
      </c>
      <c r="U9" s="46"/>
      <c r="V9" s="33"/>
      <c r="W9" s="44"/>
      <c r="X9" s="28"/>
      <c r="Y9" s="46"/>
      <c r="Z9" s="33"/>
      <c r="AA9" s="44"/>
      <c r="AB9" s="28"/>
      <c r="AC9" s="44"/>
      <c r="AD9" s="33">
        <f t="shared" si="3"/>
        <v>4.8780487804878092E-2</v>
      </c>
      <c r="AE9" s="44">
        <f t="shared" si="3"/>
        <v>4.971857410881797E-2</v>
      </c>
      <c r="AF9" s="28">
        <f t="shared" si="3"/>
        <v>9.6069882054594657E-2</v>
      </c>
      <c r="AG9" s="44"/>
      <c r="AH9" s="33">
        <f t="shared" si="16"/>
        <v>0</v>
      </c>
      <c r="AI9" s="44">
        <f t="shared" si="16"/>
        <v>0</v>
      </c>
      <c r="AJ9" s="28">
        <f t="shared" si="4"/>
        <v>0</v>
      </c>
      <c r="AK9" s="1"/>
      <c r="AL9" s="37">
        <f t="shared" si="17"/>
        <v>0</v>
      </c>
      <c r="AM9" s="48">
        <f t="shared" si="18"/>
        <v>0</v>
      </c>
      <c r="AN9" s="39">
        <f t="shared" si="5"/>
        <v>0</v>
      </c>
      <c r="AO9" s="1"/>
      <c r="AP9" s="33">
        <f t="shared" si="6"/>
        <v>-4.7289394249716565E-2</v>
      </c>
      <c r="AQ9" s="44">
        <f t="shared" si="7"/>
        <v>-4.6351307945776687E-2</v>
      </c>
      <c r="AR9" s="36"/>
      <c r="AS9" s="1"/>
      <c r="AT9" s="33">
        <f>(N9-(MAX($N$3:N9)))/(MAX($N$3:N9))</f>
        <v>0</v>
      </c>
      <c r="AU9" s="44">
        <f>(O9-(MAX($O$3:O9)))/(MAX($O$3:O9))</f>
        <v>0</v>
      </c>
      <c r="AV9" s="28">
        <f>(P9-(MAX($P$3:P9)))/(MAX($P$3:P9))</f>
        <v>0</v>
      </c>
      <c r="AW9" s="1"/>
      <c r="AX9" s="33">
        <f t="shared" si="8"/>
        <v>0</v>
      </c>
      <c r="AY9" s="44">
        <f t="shared" si="9"/>
        <v>0</v>
      </c>
      <c r="AZ9" s="28">
        <f t="shared" si="10"/>
        <v>0</v>
      </c>
      <c r="BA9" s="44"/>
      <c r="BB9" s="51">
        <f t="shared" si="19"/>
        <v>106.6</v>
      </c>
      <c r="BC9" s="52">
        <f t="shared" si="19"/>
        <v>106.60000000000001</v>
      </c>
      <c r="BD9" s="53">
        <f t="shared" si="19"/>
        <v>114.09561536847386</v>
      </c>
      <c r="BE9" s="1"/>
      <c r="BF9" s="33">
        <f t="shared" si="11"/>
        <v>0</v>
      </c>
      <c r="BG9" s="44">
        <f t="shared" si="12"/>
        <v>0</v>
      </c>
      <c r="BH9" s="28">
        <f t="shared" si="13"/>
        <v>0</v>
      </c>
      <c r="BI9" s="44"/>
      <c r="BJ9" s="51">
        <f t="shared" si="20"/>
        <v>100</v>
      </c>
      <c r="BK9" s="52">
        <f t="shared" si="20"/>
        <v>100</v>
      </c>
      <c r="BL9" s="48">
        <f t="shared" si="20"/>
        <v>100</v>
      </c>
    </row>
    <row r="10" spans="1:97" s="54" customFormat="1">
      <c r="A10" s="173"/>
      <c r="B10" s="56" t="s">
        <v>24</v>
      </c>
      <c r="C10" s="217">
        <f>POWER(C49/C39,365/($B$49-$B$39))-1</f>
        <v>-1.2780354068795408E-2</v>
      </c>
      <c r="D10" s="223">
        <f>POWER(D49/D39,365/($B$49-$B$39))-1</f>
        <v>-1.0995192583569069E-2</v>
      </c>
      <c r="E10" s="223"/>
      <c r="F10" s="223">
        <f>POWER(F49/F39,365/($B$49-$B$39))-1</f>
        <v>-1</v>
      </c>
      <c r="G10" s="3"/>
      <c r="H10" s="43">
        <f t="shared" si="21"/>
        <v>39416</v>
      </c>
      <c r="I10" s="25"/>
      <c r="J10" s="33">
        <f t="shared" si="14"/>
        <v>-4.6511627906976716E-2</v>
      </c>
      <c r="K10" s="44">
        <f t="shared" si="14"/>
        <v>-4.5576407506702443E-2</v>
      </c>
      <c r="L10" s="28">
        <v>-3.697372836730628E-2</v>
      </c>
      <c r="M10"/>
      <c r="N10" s="239">
        <v>10660</v>
      </c>
      <c r="O10" s="246">
        <v>10680</v>
      </c>
      <c r="P10" s="45">
        <f t="shared" si="15"/>
        <v>12043.29527211807</v>
      </c>
      <c r="Q10" s="46"/>
      <c r="R10" s="31">
        <f t="shared" si="0"/>
        <v>6.6000000000000003E-2</v>
      </c>
      <c r="S10" s="47">
        <f t="shared" si="1"/>
        <v>6.8000000000000005E-2</v>
      </c>
      <c r="T10" s="32">
        <f t="shared" si="2"/>
        <v>0.204329527211807</v>
      </c>
      <c r="U10" s="46"/>
      <c r="V10" s="33"/>
      <c r="W10" s="44"/>
      <c r="X10" s="28"/>
      <c r="Y10" s="46"/>
      <c r="Z10" s="33"/>
      <c r="AA10" s="44"/>
      <c r="AB10" s="28"/>
      <c r="AC10" s="44"/>
      <c r="AD10" s="33">
        <f t="shared" si="3"/>
        <v>-4.6511627906976716E-2</v>
      </c>
      <c r="AE10" s="44">
        <f t="shared" si="3"/>
        <v>-4.5576407506702443E-2</v>
      </c>
      <c r="AF10" s="28">
        <f t="shared" si="3"/>
        <v>-3.697372836730628E-2</v>
      </c>
      <c r="AG10" s="44"/>
      <c r="AH10" s="33">
        <f t="shared" si="16"/>
        <v>-4.6511627906976716E-2</v>
      </c>
      <c r="AI10" s="44">
        <f t="shared" si="16"/>
        <v>-4.5576407506702443E-2</v>
      </c>
      <c r="AJ10" s="28">
        <f t="shared" si="4"/>
        <v>-3.697372836730628E-2</v>
      </c>
      <c r="AK10" s="1"/>
      <c r="AL10" s="37">
        <f t="shared" si="17"/>
        <v>21.633315305570555</v>
      </c>
      <c r="AM10" s="48">
        <f t="shared" si="18"/>
        <v>20.772089212170027</v>
      </c>
      <c r="AN10" s="39">
        <f t="shared" si="5"/>
        <v>13.670565893793491</v>
      </c>
      <c r="AO10" s="1"/>
      <c r="AP10" s="33">
        <f t="shared" si="6"/>
        <v>-9.5378995396704358E-3</v>
      </c>
      <c r="AQ10" s="44">
        <f t="shared" si="7"/>
        <v>-8.6026791393961632E-3</v>
      </c>
      <c r="AR10" s="36"/>
      <c r="AS10" s="1"/>
      <c r="AT10" s="33">
        <f>(N10-(MAX($N$3:N10)))/(MAX($N$3:N10))</f>
        <v>-4.6511627906976744E-2</v>
      </c>
      <c r="AU10" s="44">
        <f>(O10-(MAX($O$3:O10)))/(MAX($O$3:O10))</f>
        <v>-4.5576407506702415E-2</v>
      </c>
      <c r="AV10" s="28">
        <f>(P10-(MAX($P$3:P10)))/(MAX($P$3:P10))</f>
        <v>-3.6973728367306238E-2</v>
      </c>
      <c r="AW10" s="1"/>
      <c r="AX10" s="33">
        <f t="shared" si="8"/>
        <v>0</v>
      </c>
      <c r="AY10" s="44">
        <f t="shared" si="9"/>
        <v>0</v>
      </c>
      <c r="AZ10" s="28">
        <f t="shared" si="10"/>
        <v>0</v>
      </c>
      <c r="BA10" s="44"/>
      <c r="BB10" s="51">
        <f t="shared" si="19"/>
        <v>106.6</v>
      </c>
      <c r="BC10" s="52">
        <f t="shared" si="19"/>
        <v>106.60000000000001</v>
      </c>
      <c r="BD10" s="53">
        <f t="shared" si="19"/>
        <v>114.09561536847386</v>
      </c>
      <c r="BE10" s="1"/>
      <c r="BF10" s="33">
        <f t="shared" si="11"/>
        <v>0</v>
      </c>
      <c r="BG10" s="44">
        <f t="shared" si="12"/>
        <v>0</v>
      </c>
      <c r="BH10" s="28">
        <f t="shared" si="13"/>
        <v>0</v>
      </c>
      <c r="BI10" s="44"/>
      <c r="BJ10" s="51">
        <f t="shared" si="20"/>
        <v>100</v>
      </c>
      <c r="BK10" s="52">
        <f t="shared" si="20"/>
        <v>100</v>
      </c>
      <c r="BL10" s="48">
        <f t="shared" si="20"/>
        <v>100</v>
      </c>
      <c r="BM10" s="163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</row>
    <row r="11" spans="1:97" ht="15.75" thickBot="1">
      <c r="A11" s="173" t="s">
        <v>61</v>
      </c>
      <c r="B11" s="259" t="s">
        <v>25</v>
      </c>
      <c r="C11" s="252">
        <f>(C49-C39)/C39</f>
        <v>-0.16400000000000001</v>
      </c>
      <c r="D11" s="263">
        <f>(D49-D39)/D39</f>
        <v>-0.14269999999999999</v>
      </c>
      <c r="E11" s="263"/>
      <c r="F11" s="263">
        <f>(F49-F39)/F39</f>
        <v>-1</v>
      </c>
      <c r="H11" s="72">
        <f t="shared" si="21"/>
        <v>39447</v>
      </c>
      <c r="I11" s="164"/>
      <c r="J11" s="74">
        <f t="shared" si="14"/>
        <v>3.3911819887429751E-2</v>
      </c>
      <c r="K11" s="75">
        <f t="shared" si="14"/>
        <v>3.3779026217228392E-2</v>
      </c>
      <c r="L11" s="76">
        <v>5.7652943417982661E-2</v>
      </c>
      <c r="M11" s="57"/>
      <c r="N11" s="242">
        <v>11021.5</v>
      </c>
      <c r="O11" s="249">
        <v>11040.76</v>
      </c>
      <c r="P11" s="77">
        <f t="shared" si="15"/>
        <v>12737.626693007551</v>
      </c>
      <c r="Q11" s="165"/>
      <c r="R11" s="78">
        <f t="shared" si="0"/>
        <v>0.10215</v>
      </c>
      <c r="S11" s="79">
        <f t="shared" si="1"/>
        <v>0.10407600000000002</v>
      </c>
      <c r="T11" s="80">
        <f t="shared" si="2"/>
        <v>0.2737626693007551</v>
      </c>
      <c r="U11" s="165"/>
      <c r="V11" s="74">
        <f>(N11-N8)/N8</f>
        <v>3.3911819887429646E-2</v>
      </c>
      <c r="W11" s="75">
        <f>(O11-O8)/O8</f>
        <v>3.5718574108818034E-2</v>
      </c>
      <c r="X11" s="76">
        <f>(P11-P8)/P8</f>
        <v>0.1163993157731045</v>
      </c>
      <c r="Y11" s="165"/>
      <c r="Z11" s="74">
        <f>(N11-N3)/N3</f>
        <v>0.10215</v>
      </c>
      <c r="AA11" s="75">
        <f>(O11-O3)/O3</f>
        <v>0.10407600000000002</v>
      </c>
      <c r="AB11" s="76">
        <f>(P11-P3)/P3</f>
        <v>0.2737626693007551</v>
      </c>
      <c r="AC11" s="75"/>
      <c r="AD11" s="74">
        <f t="shared" si="3"/>
        <v>3.3911819887429751E-2</v>
      </c>
      <c r="AE11" s="75">
        <f t="shared" si="3"/>
        <v>3.3779026217228392E-2</v>
      </c>
      <c r="AF11" s="76">
        <f t="shared" si="3"/>
        <v>5.7652943417982661E-2</v>
      </c>
      <c r="AG11" s="75"/>
      <c r="AH11" s="74">
        <f t="shared" si="16"/>
        <v>0</v>
      </c>
      <c r="AI11" s="75">
        <f t="shared" si="16"/>
        <v>0</v>
      </c>
      <c r="AJ11" s="76">
        <f t="shared" si="4"/>
        <v>0</v>
      </c>
      <c r="AK11" s="69"/>
      <c r="AL11" s="81">
        <f t="shared" si="17"/>
        <v>0</v>
      </c>
      <c r="AM11" s="82">
        <f t="shared" si="18"/>
        <v>0</v>
      </c>
      <c r="AN11" s="83">
        <f t="shared" si="5"/>
        <v>0</v>
      </c>
      <c r="AO11" s="69"/>
      <c r="AP11" s="74">
        <f t="shared" si="6"/>
        <v>-2.374112353055291E-2</v>
      </c>
      <c r="AQ11" s="75">
        <f t="shared" si="7"/>
        <v>-2.3873917200754269E-2</v>
      </c>
      <c r="AR11" s="166"/>
      <c r="AS11" s="69"/>
      <c r="AT11" s="74">
        <f>(N11-(MAX($N$3:N11)))/(MAX($N$3:N11))</f>
        <v>-1.4177101967799642E-2</v>
      </c>
      <c r="AU11" s="75">
        <f>(O11-(MAX($O$3:O11)))/(MAX($O$3:O11))</f>
        <v>-1.3336907953529918E-2</v>
      </c>
      <c r="AV11" s="76">
        <f>(P11-(MAX($P$3:P11)))/(MAX($P$3:P11))</f>
        <v>0</v>
      </c>
      <c r="AW11" s="69"/>
      <c r="AX11" s="74">
        <f t="shared" si="8"/>
        <v>3.3911819887429646E-2</v>
      </c>
      <c r="AY11" s="75">
        <f t="shared" si="9"/>
        <v>3.5718574108818034E-2</v>
      </c>
      <c r="AZ11" s="76">
        <f t="shared" si="10"/>
        <v>0.1163993157731045</v>
      </c>
      <c r="BA11" s="75"/>
      <c r="BB11" s="85">
        <f t="shared" si="19"/>
        <v>110.215</v>
      </c>
      <c r="BC11" s="86">
        <f t="shared" si="19"/>
        <v>110.4076</v>
      </c>
      <c r="BD11" s="87">
        <f t="shared" si="19"/>
        <v>127.37626693007552</v>
      </c>
      <c r="BE11" s="69"/>
      <c r="BF11" s="74">
        <f t="shared" si="11"/>
        <v>0</v>
      </c>
      <c r="BG11" s="75">
        <f t="shared" si="12"/>
        <v>0</v>
      </c>
      <c r="BH11" s="76">
        <f t="shared" si="13"/>
        <v>0</v>
      </c>
      <c r="BI11" s="75"/>
      <c r="BJ11" s="85">
        <f t="shared" si="20"/>
        <v>100</v>
      </c>
      <c r="BK11" s="86">
        <f t="shared" si="20"/>
        <v>100</v>
      </c>
      <c r="BL11" s="82">
        <f t="shared" si="20"/>
        <v>100</v>
      </c>
    </row>
    <row r="12" spans="1:97">
      <c r="A12" s="173" t="s">
        <v>61</v>
      </c>
      <c r="B12" s="259" t="s">
        <v>26</v>
      </c>
      <c r="C12" s="253">
        <f>STDEV(IF(J4:J170&lt;&gt;0,J4:J170))*SQRT(12)</f>
        <v>0.17977640114402976</v>
      </c>
      <c r="D12" s="253">
        <f>STDEV(IF(K4:K170&lt;&gt;0,K4:K170))*SQRT(12)</f>
        <v>0.1801823149485598</v>
      </c>
      <c r="E12" s="253"/>
      <c r="F12" s="253">
        <f>STDEV(IF(L4:L170&lt;&gt;0,L4:L170))*SQRT(12)</f>
        <v>0.23188031681967808</v>
      </c>
      <c r="H12" s="43">
        <f t="shared" si="21"/>
        <v>39478</v>
      </c>
      <c r="I12" s="25"/>
      <c r="J12" s="33">
        <f t="shared" si="14"/>
        <v>-7.6994057070271738E-2</v>
      </c>
      <c r="K12" s="44">
        <f t="shared" si="14"/>
        <v>-7.6923146594980896E-2</v>
      </c>
      <c r="L12" s="28">
        <v>-2.5447678234202797E-4</v>
      </c>
      <c r="M12"/>
      <c r="N12" s="239">
        <v>10172.91</v>
      </c>
      <c r="O12" s="246">
        <v>10191.469999999999</v>
      </c>
      <c r="P12" s="45">
        <f t="shared" si="15"/>
        <v>12734.385262752041</v>
      </c>
      <c r="Q12" s="46"/>
      <c r="R12" s="31">
        <f t="shared" si="0"/>
        <v>1.7290999999999987E-2</v>
      </c>
      <c r="S12" s="47">
        <f t="shared" si="1"/>
        <v>1.9146999999999935E-2</v>
      </c>
      <c r="T12" s="32">
        <f t="shared" si="2"/>
        <v>0.2734385262752041</v>
      </c>
      <c r="U12" s="46"/>
      <c r="V12" s="33"/>
      <c r="W12" s="44"/>
      <c r="X12" s="28"/>
      <c r="Y12" s="46"/>
      <c r="Z12" s="33"/>
      <c r="AA12" s="44"/>
      <c r="AB12" s="28"/>
      <c r="AC12" s="44"/>
      <c r="AD12" s="33">
        <f t="shared" si="3"/>
        <v>-7.6994057070271738E-2</v>
      </c>
      <c r="AE12" s="44">
        <f t="shared" si="3"/>
        <v>-7.6923146594980896E-2</v>
      </c>
      <c r="AF12" s="28">
        <f t="shared" si="3"/>
        <v>-2.5447678234202797E-4</v>
      </c>
      <c r="AG12" s="44"/>
      <c r="AH12" s="33">
        <f t="shared" si="16"/>
        <v>-7.6994057070271738E-2</v>
      </c>
      <c r="AI12" s="44">
        <f t="shared" si="16"/>
        <v>-7.6923146594980896E-2</v>
      </c>
      <c r="AJ12" s="28">
        <f t="shared" si="4"/>
        <v>-2.5447678234202797E-4</v>
      </c>
      <c r="AK12" s="1"/>
      <c r="AL12" s="37">
        <f t="shared" si="17"/>
        <v>59.280848241402609</v>
      </c>
      <c r="AM12" s="48">
        <f t="shared" si="18"/>
        <v>59.171704820729211</v>
      </c>
      <c r="AN12" s="39">
        <f t="shared" si="5"/>
        <v>6.4758432751151876E-4</v>
      </c>
      <c r="AO12" s="1"/>
      <c r="AP12" s="33">
        <f t="shared" si="6"/>
        <v>-7.673958028792971E-2</v>
      </c>
      <c r="AQ12" s="44">
        <f t="shared" si="7"/>
        <v>-7.6668669812638868E-2</v>
      </c>
      <c r="AR12" s="36"/>
      <c r="AS12" s="1"/>
      <c r="AT12" s="33">
        <f>(N12-(MAX($N$3:N12)))/(MAX($N$3:N12))</f>
        <v>-9.0079606440071569E-2</v>
      </c>
      <c r="AU12" s="44">
        <f>(O12-(MAX($O$3:O12)))/(MAX($O$3:O12))</f>
        <v>-8.923413762287763E-2</v>
      </c>
      <c r="AV12" s="28">
        <f>(P12-(MAX($P$3:P12)))/(MAX($P$3:P12))</f>
        <v>-2.5447678234197712E-4</v>
      </c>
      <c r="AW12" s="1"/>
      <c r="AX12" s="33">
        <f t="shared" si="8"/>
        <v>0</v>
      </c>
      <c r="AY12" s="44">
        <f t="shared" si="9"/>
        <v>0</v>
      </c>
      <c r="AZ12" s="28">
        <f t="shared" si="10"/>
        <v>0</v>
      </c>
      <c r="BA12" s="44"/>
      <c r="BB12" s="51">
        <f t="shared" si="19"/>
        <v>110.215</v>
      </c>
      <c r="BC12" s="52">
        <f t="shared" si="19"/>
        <v>110.4076</v>
      </c>
      <c r="BD12" s="53">
        <f t="shared" si="19"/>
        <v>127.37626693007552</v>
      </c>
      <c r="BE12" s="1"/>
      <c r="BF12" s="33">
        <f t="shared" si="11"/>
        <v>0</v>
      </c>
      <c r="BG12" s="44">
        <f t="shared" si="12"/>
        <v>0</v>
      </c>
      <c r="BH12" s="28">
        <f t="shared" si="13"/>
        <v>0</v>
      </c>
      <c r="BI12" s="44"/>
      <c r="BJ12" s="51">
        <f t="shared" si="20"/>
        <v>100</v>
      </c>
      <c r="BK12" s="52">
        <f t="shared" si="20"/>
        <v>100</v>
      </c>
      <c r="BL12" s="48">
        <f t="shared" si="20"/>
        <v>100</v>
      </c>
    </row>
    <row r="13" spans="1:97" s="54" customFormat="1">
      <c r="A13" s="173" t="s">
        <v>61</v>
      </c>
      <c r="B13" s="56" t="s">
        <v>76</v>
      </c>
      <c r="C13" s="216">
        <f t="shared" ref="C13:F15" si="22">C57</f>
        <v>-7.4685140863456345E-3</v>
      </c>
      <c r="D13" s="216">
        <f t="shared" si="22"/>
        <v>-6.0197581578534942E-3</v>
      </c>
      <c r="E13" s="216"/>
      <c r="F13" s="216">
        <f t="shared" si="22"/>
        <v>-1</v>
      </c>
      <c r="G13" s="3"/>
      <c r="H13" s="43">
        <f t="shared" si="21"/>
        <v>39507</v>
      </c>
      <c r="I13" s="25"/>
      <c r="J13" s="33">
        <f t="shared" si="14"/>
        <v>6.6331069477661764E-2</v>
      </c>
      <c r="K13" s="44">
        <f t="shared" si="14"/>
        <v>6.726900044841444E-2</v>
      </c>
      <c r="L13" s="28">
        <v>0.11258373077541406</v>
      </c>
      <c r="M13"/>
      <c r="N13" s="239">
        <v>10847.69</v>
      </c>
      <c r="O13" s="246">
        <v>10877.04</v>
      </c>
      <c r="P13" s="45">
        <f t="shared" si="15"/>
        <v>14168.069864764117</v>
      </c>
      <c r="Q13" s="46"/>
      <c r="R13" s="31">
        <f t="shared" si="0"/>
        <v>8.4769000000000053E-2</v>
      </c>
      <c r="S13" s="47">
        <f t="shared" si="1"/>
        <v>8.7704000000000087E-2</v>
      </c>
      <c r="T13" s="32">
        <f t="shared" si="2"/>
        <v>0.41680698647641168</v>
      </c>
      <c r="U13" s="46"/>
      <c r="V13" s="33"/>
      <c r="W13" s="44"/>
      <c r="X13" s="28"/>
      <c r="Y13" s="46"/>
      <c r="Z13" s="33"/>
      <c r="AA13" s="44"/>
      <c r="AB13" s="28"/>
      <c r="AC13" s="44"/>
      <c r="AD13" s="33">
        <f t="shared" si="3"/>
        <v>6.6331069477661764E-2</v>
      </c>
      <c r="AE13" s="44">
        <f t="shared" si="3"/>
        <v>6.726900044841444E-2</v>
      </c>
      <c r="AF13" s="28">
        <f t="shared" si="3"/>
        <v>0.11258373077541406</v>
      </c>
      <c r="AG13" s="44"/>
      <c r="AH13" s="33">
        <f t="shared" si="16"/>
        <v>0</v>
      </c>
      <c r="AI13" s="44">
        <f t="shared" si="16"/>
        <v>0</v>
      </c>
      <c r="AJ13" s="28">
        <f t="shared" si="4"/>
        <v>0</v>
      </c>
      <c r="AK13" s="1"/>
      <c r="AL13" s="37">
        <f t="shared" si="17"/>
        <v>0</v>
      </c>
      <c r="AM13" s="48">
        <f t="shared" si="18"/>
        <v>0</v>
      </c>
      <c r="AN13" s="39">
        <f t="shared" si="5"/>
        <v>0</v>
      </c>
      <c r="AO13" s="1"/>
      <c r="AP13" s="33">
        <f t="shared" si="6"/>
        <v>-4.6252661297752296E-2</v>
      </c>
      <c r="AQ13" s="44">
        <f t="shared" si="7"/>
        <v>-4.5314730326999619E-2</v>
      </c>
      <c r="AR13" s="36"/>
      <c r="AS13" s="1"/>
      <c r="AT13" s="33">
        <f>(N13-(MAX($N$3:N13)))/(MAX($N$3:N13))</f>
        <v>-2.9723613595706574E-2</v>
      </c>
      <c r="AU13" s="44">
        <f>(O13-(MAX($O$3:O13)))/(MAX($O$3:O13))</f>
        <v>-2.7967828418230485E-2</v>
      </c>
      <c r="AV13" s="28">
        <f>(P13-(MAX($P$3:P13)))/(MAX($P$3:P13))</f>
        <v>0</v>
      </c>
      <c r="AW13" s="1"/>
      <c r="AX13" s="33">
        <f t="shared" si="8"/>
        <v>0</v>
      </c>
      <c r="AY13" s="44">
        <f t="shared" si="9"/>
        <v>0</v>
      </c>
      <c r="AZ13" s="28">
        <f t="shared" si="10"/>
        <v>0</v>
      </c>
      <c r="BA13" s="44"/>
      <c r="BB13" s="51">
        <f t="shared" si="19"/>
        <v>110.215</v>
      </c>
      <c r="BC13" s="52">
        <f t="shared" si="19"/>
        <v>110.4076</v>
      </c>
      <c r="BD13" s="53">
        <f t="shared" si="19"/>
        <v>127.37626693007552</v>
      </c>
      <c r="BE13" s="1"/>
      <c r="BF13" s="33">
        <f t="shared" si="11"/>
        <v>0</v>
      </c>
      <c r="BG13" s="44">
        <f t="shared" si="12"/>
        <v>0</v>
      </c>
      <c r="BH13" s="28">
        <f t="shared" si="13"/>
        <v>0</v>
      </c>
      <c r="BI13" s="44"/>
      <c r="BJ13" s="51">
        <f t="shared" si="20"/>
        <v>100</v>
      </c>
      <c r="BK13" s="52">
        <f t="shared" si="20"/>
        <v>100</v>
      </c>
      <c r="BL13" s="48">
        <f t="shared" si="20"/>
        <v>100</v>
      </c>
      <c r="BM13" s="16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</row>
    <row r="14" spans="1:97">
      <c r="A14" s="173" t="s">
        <v>61</v>
      </c>
      <c r="B14" s="56" t="s">
        <v>27</v>
      </c>
      <c r="C14" s="216">
        <f t="shared" si="22"/>
        <v>5.9632122370227414E-2</v>
      </c>
      <c r="D14" s="216">
        <f t="shared" si="22"/>
        <v>6.1006706725691418E-2</v>
      </c>
      <c r="E14" s="216"/>
      <c r="F14" s="216">
        <f t="shared" si="22"/>
        <v>-1</v>
      </c>
      <c r="H14" s="142">
        <f t="shared" si="21"/>
        <v>39538</v>
      </c>
      <c r="I14" s="143"/>
      <c r="J14" s="144">
        <f t="shared" si="14"/>
        <v>-4.0527522449480102E-2</v>
      </c>
      <c r="K14" s="145">
        <f t="shared" si="14"/>
        <v>-4.1391775703684242E-2</v>
      </c>
      <c r="L14" s="146">
        <v>-1.1741444976802518E-2</v>
      </c>
      <c r="M14" s="54"/>
      <c r="N14" s="241">
        <v>10408.06</v>
      </c>
      <c r="O14" s="248">
        <v>10426.82</v>
      </c>
      <c r="P14" s="147">
        <f t="shared" si="15"/>
        <v>14001.716252019494</v>
      </c>
      <c r="Q14" s="148"/>
      <c r="R14" s="149">
        <f t="shared" si="0"/>
        <v>4.0805999999999946E-2</v>
      </c>
      <c r="S14" s="150">
        <f t="shared" si="1"/>
        <v>4.268199999999997E-2</v>
      </c>
      <c r="T14" s="151">
        <f t="shared" si="2"/>
        <v>0.40017162520194943</v>
      </c>
      <c r="U14" s="148"/>
      <c r="V14" s="144">
        <f>(N14-N11)/N11</f>
        <v>-5.5658485687066238E-2</v>
      </c>
      <c r="W14" s="145">
        <f>(O14-O11)/O11</f>
        <v>-5.5606679250341504E-2</v>
      </c>
      <c r="X14" s="146">
        <f>(P14-P11)/P11</f>
        <v>9.9240587707432049E-2</v>
      </c>
      <c r="Y14" s="148"/>
      <c r="Z14" s="144"/>
      <c r="AA14" s="145"/>
      <c r="AB14" s="146"/>
      <c r="AC14" s="145"/>
      <c r="AD14" s="144">
        <f t="shared" si="3"/>
        <v>-4.0527522449480102E-2</v>
      </c>
      <c r="AE14" s="145">
        <f t="shared" si="3"/>
        <v>-4.1391775703684242E-2</v>
      </c>
      <c r="AF14" s="146">
        <f t="shared" si="3"/>
        <v>-1.1741444976802518E-2</v>
      </c>
      <c r="AG14" s="145"/>
      <c r="AH14" s="144">
        <f t="shared" si="16"/>
        <v>-4.0527522449480102E-2</v>
      </c>
      <c r="AI14" s="145">
        <f t="shared" si="16"/>
        <v>-4.1391775703684242E-2</v>
      </c>
      <c r="AJ14" s="146">
        <f t="shared" si="4"/>
        <v>-1.1741444976802518E-2</v>
      </c>
      <c r="AK14" s="152"/>
      <c r="AL14" s="153">
        <f t="shared" si="17"/>
        <v>16.424800758931138</v>
      </c>
      <c r="AM14" s="154">
        <f t="shared" si="18"/>
        <v>17.132790959041056</v>
      </c>
      <c r="AN14" s="155">
        <f t="shared" si="5"/>
        <v>1.3786153014328106</v>
      </c>
      <c r="AO14" s="152"/>
      <c r="AP14" s="144">
        <f t="shared" si="6"/>
        <v>-2.8786077472677585E-2</v>
      </c>
      <c r="AQ14" s="145">
        <f t="shared" si="7"/>
        <v>-2.9650330726881724E-2</v>
      </c>
      <c r="AR14" s="156"/>
      <c r="AS14" s="152"/>
      <c r="AT14" s="144">
        <f>(N14-(MAX($N$3:N14)))/(MAX($N$3:N14))</f>
        <v>-6.9046511627907023E-2</v>
      </c>
      <c r="AU14" s="145">
        <f>(O14-(MAX($O$3:O14)))/(MAX($O$3:O14))</f>
        <v>-6.8201966041108161E-2</v>
      </c>
      <c r="AV14" s="146">
        <f>(P14-(MAX($P$3:P14)))/(MAX($P$3:P14))</f>
        <v>-1.1741444976802556E-2</v>
      </c>
      <c r="AW14" s="152"/>
      <c r="AX14" s="144">
        <f t="shared" si="8"/>
        <v>-5.5658485687066238E-2</v>
      </c>
      <c r="AY14" s="145">
        <f t="shared" si="9"/>
        <v>-5.5606679250341504E-2</v>
      </c>
      <c r="AZ14" s="146">
        <f t="shared" si="10"/>
        <v>9.9240587707432049E-2</v>
      </c>
      <c r="BA14" s="145"/>
      <c r="BB14" s="157">
        <f t="shared" si="19"/>
        <v>104.0806</v>
      </c>
      <c r="BC14" s="158">
        <f t="shared" si="19"/>
        <v>104.26820000000001</v>
      </c>
      <c r="BD14" s="159">
        <f t="shared" si="19"/>
        <v>140.01716252019494</v>
      </c>
      <c r="BE14" s="152"/>
      <c r="BF14" s="144">
        <f t="shared" si="11"/>
        <v>0</v>
      </c>
      <c r="BG14" s="145">
        <f t="shared" si="12"/>
        <v>0</v>
      </c>
      <c r="BH14" s="146">
        <f t="shared" si="13"/>
        <v>0</v>
      </c>
      <c r="BI14" s="145"/>
      <c r="BJ14" s="157">
        <f t="shared" si="20"/>
        <v>100</v>
      </c>
      <c r="BK14" s="158">
        <f t="shared" si="20"/>
        <v>100</v>
      </c>
      <c r="BL14" s="154">
        <f t="shared" si="20"/>
        <v>100</v>
      </c>
    </row>
    <row r="15" spans="1:97">
      <c r="A15" s="173" t="s">
        <v>61</v>
      </c>
      <c r="B15" s="56" t="s">
        <v>28</v>
      </c>
      <c r="C15" s="217">
        <f t="shared" si="22"/>
        <v>6.4234679562744201E-2</v>
      </c>
      <c r="D15" s="217">
        <f t="shared" si="22"/>
        <v>6.5693192466216743E-2</v>
      </c>
      <c r="E15" s="217"/>
      <c r="F15" s="217" t="e">
        <f t="shared" si="22"/>
        <v>#DIV/0!</v>
      </c>
      <c r="H15" s="43">
        <f t="shared" si="21"/>
        <v>39568</v>
      </c>
      <c r="I15" s="25"/>
      <c r="J15" s="33">
        <f t="shared" si="14"/>
        <v>8.0550073692888136E-2</v>
      </c>
      <c r="K15" s="44">
        <f t="shared" si="14"/>
        <v>8.2433570350308294E-2</v>
      </c>
      <c r="L15" s="28">
        <v>7.9645338395518017E-2</v>
      </c>
      <c r="M15"/>
      <c r="N15" s="239">
        <v>11246.43</v>
      </c>
      <c r="O15" s="246">
        <v>11286.34</v>
      </c>
      <c r="P15" s="45">
        <f t="shared" si="15"/>
        <v>15116.887681029611</v>
      </c>
      <c r="Q15" s="46"/>
      <c r="R15" s="31">
        <f t="shared" si="0"/>
        <v>0.12464300000000003</v>
      </c>
      <c r="S15" s="47">
        <f t="shared" si="1"/>
        <v>0.12863400000000003</v>
      </c>
      <c r="T15" s="32">
        <f t="shared" si="2"/>
        <v>0.51168876810296116</v>
      </c>
      <c r="U15" s="46"/>
      <c r="V15" s="33"/>
      <c r="W15" s="44"/>
      <c r="X15" s="28"/>
      <c r="Y15" s="46"/>
      <c r="Z15" s="33"/>
      <c r="AA15" s="44"/>
      <c r="AB15" s="28"/>
      <c r="AC15" s="44"/>
      <c r="AD15" s="33">
        <f t="shared" si="3"/>
        <v>8.0550073692888136E-2</v>
      </c>
      <c r="AE15" s="44">
        <f t="shared" si="3"/>
        <v>8.2433570350308294E-2</v>
      </c>
      <c r="AF15" s="28">
        <f t="shared" si="3"/>
        <v>7.9645338395518017E-2</v>
      </c>
      <c r="AG15" s="44"/>
      <c r="AH15" s="33">
        <f t="shared" si="16"/>
        <v>0</v>
      </c>
      <c r="AI15" s="44">
        <f t="shared" si="16"/>
        <v>0</v>
      </c>
      <c r="AJ15" s="28">
        <f t="shared" si="4"/>
        <v>0</v>
      </c>
      <c r="AK15" s="1"/>
      <c r="AL15" s="37">
        <f t="shared" si="17"/>
        <v>0</v>
      </c>
      <c r="AM15" s="48">
        <f t="shared" si="18"/>
        <v>0</v>
      </c>
      <c r="AN15" s="39">
        <f t="shared" si="5"/>
        <v>0</v>
      </c>
      <c r="AO15" s="1"/>
      <c r="AP15" s="33">
        <f t="shared" si="6"/>
        <v>9.0473529737011837E-4</v>
      </c>
      <c r="AQ15" s="44">
        <f t="shared" si="7"/>
        <v>2.7882319547902767E-3</v>
      </c>
      <c r="AR15" s="36"/>
      <c r="AS15" s="1"/>
      <c r="AT15" s="33">
        <f>(N15-(MAX($N$3:N15)))/(MAX($N$3:N15))</f>
        <v>0</v>
      </c>
      <c r="AU15" s="44">
        <f>(O15-(MAX($O$3:O15)))/(MAX($O$3:O15))</f>
        <v>0</v>
      </c>
      <c r="AV15" s="28">
        <f>(P15-(MAX($P$3:P15)))/(MAX($P$3:P15))</f>
        <v>0</v>
      </c>
      <c r="AW15" s="1"/>
      <c r="AX15" s="33">
        <f t="shared" si="8"/>
        <v>0</v>
      </c>
      <c r="AY15" s="44">
        <f t="shared" si="9"/>
        <v>0</v>
      </c>
      <c r="AZ15" s="28">
        <f t="shared" si="10"/>
        <v>0</v>
      </c>
      <c r="BA15" s="44"/>
      <c r="BB15" s="51">
        <f t="shared" si="19"/>
        <v>104.0806</v>
      </c>
      <c r="BC15" s="52">
        <f t="shared" si="19"/>
        <v>104.26820000000001</v>
      </c>
      <c r="BD15" s="53">
        <f t="shared" si="19"/>
        <v>140.01716252019494</v>
      </c>
      <c r="BE15" s="1"/>
      <c r="BF15" s="33">
        <f t="shared" si="11"/>
        <v>0</v>
      </c>
      <c r="BG15" s="44">
        <f t="shared" si="12"/>
        <v>0</v>
      </c>
      <c r="BH15" s="28">
        <f t="shared" si="13"/>
        <v>0</v>
      </c>
      <c r="BI15" s="44"/>
      <c r="BJ15" s="51">
        <f t="shared" si="20"/>
        <v>100</v>
      </c>
      <c r="BK15" s="52">
        <f t="shared" si="20"/>
        <v>100</v>
      </c>
      <c r="BL15" s="48">
        <f t="shared" si="20"/>
        <v>100</v>
      </c>
    </row>
    <row r="16" spans="1:97" s="57" customFormat="1" ht="15.75" thickBot="1">
      <c r="A16" s="173"/>
      <c r="B16" s="56" t="s">
        <v>29</v>
      </c>
      <c r="C16" s="217">
        <f>POWER(C49/C43,365/($B$49-$B$43))-1</f>
        <v>4.6268789226484808E-2</v>
      </c>
      <c r="D16" s="217">
        <f>POWER(D49/D43,365/($B$49-$B$43))-1</f>
        <v>4.8435324147332759E-2</v>
      </c>
      <c r="E16" s="217"/>
      <c r="F16" s="217" t="e">
        <f>POWER(F49/F43,365/($B$49-$B$43))-1</f>
        <v>#DIV/0!</v>
      </c>
      <c r="G16" s="3"/>
      <c r="H16" s="43">
        <f t="shared" si="21"/>
        <v>39599</v>
      </c>
      <c r="I16" s="25"/>
      <c r="J16" s="33">
        <f t="shared" si="14"/>
        <v>5.7466235952208677E-2</v>
      </c>
      <c r="K16" s="44">
        <f t="shared" si="14"/>
        <v>5.7309987117169836E-2</v>
      </c>
      <c r="L16" s="28">
        <v>9.103671962198101E-2</v>
      </c>
      <c r="M16"/>
      <c r="N16" s="239">
        <v>11892.72</v>
      </c>
      <c r="O16" s="246">
        <v>11933.16</v>
      </c>
      <c r="P16" s="45">
        <f t="shared" si="15"/>
        <v>16493.079546404482</v>
      </c>
      <c r="Q16" s="46"/>
      <c r="R16" s="31">
        <f t="shared" si="0"/>
        <v>0.18927199999999994</v>
      </c>
      <c r="S16" s="47">
        <f t="shared" si="1"/>
        <v>0.19331599999999999</v>
      </c>
      <c r="T16" s="32">
        <f t="shared" si="2"/>
        <v>0.64930795464044821</v>
      </c>
      <c r="U16" s="46"/>
      <c r="V16" s="33"/>
      <c r="W16" s="44"/>
      <c r="X16" s="28"/>
      <c r="Y16" s="46"/>
      <c r="Z16" s="33"/>
      <c r="AA16" s="44"/>
      <c r="AB16" s="28"/>
      <c r="AC16" s="44"/>
      <c r="AD16" s="33">
        <f t="shared" si="3"/>
        <v>5.7466235952208677E-2</v>
      </c>
      <c r="AE16" s="44">
        <f t="shared" si="3"/>
        <v>5.7309987117169836E-2</v>
      </c>
      <c r="AF16" s="28">
        <f t="shared" si="3"/>
        <v>9.103671962198101E-2</v>
      </c>
      <c r="AG16" s="44"/>
      <c r="AH16" s="33">
        <f t="shared" si="16"/>
        <v>0</v>
      </c>
      <c r="AI16" s="44">
        <f t="shared" si="16"/>
        <v>0</v>
      </c>
      <c r="AJ16" s="28">
        <f t="shared" si="4"/>
        <v>0</v>
      </c>
      <c r="AK16" s="1"/>
      <c r="AL16" s="37">
        <f t="shared" si="17"/>
        <v>0</v>
      </c>
      <c r="AM16" s="48">
        <f t="shared" si="18"/>
        <v>0</v>
      </c>
      <c r="AN16" s="39">
        <f t="shared" si="5"/>
        <v>0</v>
      </c>
      <c r="AO16" s="1"/>
      <c r="AP16" s="33">
        <f t="shared" si="6"/>
        <v>-3.3570483669772333E-2</v>
      </c>
      <c r="AQ16" s="44">
        <f t="shared" si="7"/>
        <v>-3.3726732504811174E-2</v>
      </c>
      <c r="AR16" s="36"/>
      <c r="AS16" s="1"/>
      <c r="AT16" s="33">
        <f>(N16-(MAX($N$3:N16)))/(MAX($N$3:N16))</f>
        <v>0</v>
      </c>
      <c r="AU16" s="44">
        <f>(O16-(MAX($O$3:O16)))/(MAX($O$3:O16))</f>
        <v>0</v>
      </c>
      <c r="AV16" s="28">
        <f>(P16-(MAX($P$3:P16)))/(MAX($P$3:P16))</f>
        <v>0</v>
      </c>
      <c r="AW16" s="1"/>
      <c r="AX16" s="33">
        <f t="shared" si="8"/>
        <v>0</v>
      </c>
      <c r="AY16" s="44">
        <f t="shared" si="9"/>
        <v>0</v>
      </c>
      <c r="AZ16" s="28">
        <f t="shared" si="10"/>
        <v>0</v>
      </c>
      <c r="BA16" s="44"/>
      <c r="BB16" s="51">
        <f t="shared" si="19"/>
        <v>104.0806</v>
      </c>
      <c r="BC16" s="52">
        <f t="shared" si="19"/>
        <v>104.26820000000001</v>
      </c>
      <c r="BD16" s="53">
        <f t="shared" si="19"/>
        <v>140.01716252019494</v>
      </c>
      <c r="BE16" s="1"/>
      <c r="BF16" s="33">
        <f t="shared" si="11"/>
        <v>0</v>
      </c>
      <c r="BG16" s="44">
        <f t="shared" si="12"/>
        <v>0</v>
      </c>
      <c r="BH16" s="28">
        <f t="shared" si="13"/>
        <v>0</v>
      </c>
      <c r="BI16" s="44"/>
      <c r="BJ16" s="51">
        <f t="shared" si="20"/>
        <v>100</v>
      </c>
      <c r="BK16" s="52">
        <f t="shared" si="20"/>
        <v>100</v>
      </c>
      <c r="BL16" s="48">
        <f t="shared" si="20"/>
        <v>100</v>
      </c>
      <c r="BM16" s="163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</row>
    <row r="17" spans="1:97">
      <c r="A17" s="173" t="s">
        <v>86</v>
      </c>
      <c r="B17" s="288" t="s">
        <v>79</v>
      </c>
      <c r="C17" s="217">
        <f>'[1]DATA - Since Change'!E10</f>
        <v>6.6175891820999144E-2</v>
      </c>
      <c r="D17" s="217">
        <f>'[1]DATA - Since Change'!D10</f>
        <v>6.8472312204649777E-2</v>
      </c>
      <c r="E17" s="217">
        <f>'[1]DATA - Since Change'!F10</f>
        <v>5.925029936541959E-2</v>
      </c>
      <c r="F17" s="217">
        <f>'[1]DATA - Since Change'!H10</f>
        <v>0.15396680488046344</v>
      </c>
      <c r="H17" s="142">
        <f t="shared" si="21"/>
        <v>39629</v>
      </c>
      <c r="I17" s="143"/>
      <c r="J17" s="144">
        <f t="shared" si="14"/>
        <v>-2.0636153882375052E-2</v>
      </c>
      <c r="K17" s="145">
        <f t="shared" si="14"/>
        <v>-2.0583818535911624E-2</v>
      </c>
      <c r="L17" s="146">
        <v>9.2308328851007371E-2</v>
      </c>
      <c r="M17" s="54"/>
      <c r="N17" s="241">
        <v>11647.3</v>
      </c>
      <c r="O17" s="248">
        <v>11687.53</v>
      </c>
      <c r="P17" s="147">
        <f t="shared" si="15"/>
        <v>18015.52815693981</v>
      </c>
      <c r="Q17" s="148"/>
      <c r="R17" s="149">
        <f t="shared" si="0"/>
        <v>0.16472999999999993</v>
      </c>
      <c r="S17" s="150">
        <f t="shared" si="1"/>
        <v>0.16875300000000007</v>
      </c>
      <c r="T17" s="151">
        <f t="shared" si="2"/>
        <v>0.80155281569398107</v>
      </c>
      <c r="U17" s="148"/>
      <c r="V17" s="144">
        <f>(N17-N14)/N14</f>
        <v>0.11906541660981969</v>
      </c>
      <c r="W17" s="145">
        <f>(O17-O14)/O14</f>
        <v>0.12091030630623728</v>
      </c>
      <c r="X17" s="146">
        <f>(P17-P14)/P14</f>
        <v>0.28666570816569692</v>
      </c>
      <c r="Y17" s="148"/>
      <c r="Z17" s="144"/>
      <c r="AA17" s="145"/>
      <c r="AB17" s="146"/>
      <c r="AC17" s="145"/>
      <c r="AD17" s="144">
        <f t="shared" si="3"/>
        <v>-2.0636153882375052E-2</v>
      </c>
      <c r="AE17" s="145">
        <f t="shared" si="3"/>
        <v>-2.0583818535911624E-2</v>
      </c>
      <c r="AF17" s="146">
        <f t="shared" si="3"/>
        <v>9.2308328851007371E-2</v>
      </c>
      <c r="AG17" s="145"/>
      <c r="AH17" s="144">
        <f t="shared" si="16"/>
        <v>-2.0636153882375052E-2</v>
      </c>
      <c r="AI17" s="145">
        <f t="shared" si="16"/>
        <v>-2.0583818535911624E-2</v>
      </c>
      <c r="AJ17" s="146">
        <f t="shared" si="4"/>
        <v>0</v>
      </c>
      <c r="AK17" s="152"/>
      <c r="AL17" s="153">
        <f t="shared" si="17"/>
        <v>4.2585084705706295</v>
      </c>
      <c r="AM17" s="154">
        <f t="shared" si="18"/>
        <v>4.2369358551933898</v>
      </c>
      <c r="AN17" s="155">
        <f t="shared" si="5"/>
        <v>0</v>
      </c>
      <c r="AO17" s="152"/>
      <c r="AP17" s="144">
        <f t="shared" si="6"/>
        <v>-0.11294448273338242</v>
      </c>
      <c r="AQ17" s="145">
        <f t="shared" si="7"/>
        <v>-0.112892147386919</v>
      </c>
      <c r="AR17" s="156"/>
      <c r="AS17" s="152"/>
      <c r="AT17" s="144">
        <f>(N17-(MAX($N$3:N17)))/(MAX($N$3:N17))</f>
        <v>-2.0636153882375108E-2</v>
      </c>
      <c r="AU17" s="145">
        <f>(O17-(MAX($O$3:O17)))/(MAX($O$3:O17))</f>
        <v>-2.0583818535911628E-2</v>
      </c>
      <c r="AV17" s="146">
        <f>(P17-(MAX($P$3:P17)))/(MAX($P$3:P17))</f>
        <v>0</v>
      </c>
      <c r="AW17" s="152"/>
      <c r="AX17" s="144">
        <f t="shared" si="8"/>
        <v>0.11906541660981969</v>
      </c>
      <c r="AY17" s="145">
        <f t="shared" si="9"/>
        <v>0.12091030630623728</v>
      </c>
      <c r="AZ17" s="146">
        <f t="shared" si="10"/>
        <v>0.28666570816569692</v>
      </c>
      <c r="BA17" s="145"/>
      <c r="BB17" s="157">
        <f t="shared" si="19"/>
        <v>116.47300000000001</v>
      </c>
      <c r="BC17" s="158">
        <f t="shared" si="19"/>
        <v>116.87530000000002</v>
      </c>
      <c r="BD17" s="159">
        <f t="shared" si="19"/>
        <v>180.15528156939811</v>
      </c>
      <c r="BE17" s="152"/>
      <c r="BF17" s="144">
        <f t="shared" si="11"/>
        <v>0</v>
      </c>
      <c r="BG17" s="145">
        <f t="shared" si="12"/>
        <v>0</v>
      </c>
      <c r="BH17" s="146">
        <f t="shared" si="13"/>
        <v>0</v>
      </c>
      <c r="BI17" s="145"/>
      <c r="BJ17" s="157">
        <f t="shared" si="20"/>
        <v>100</v>
      </c>
      <c r="BK17" s="158">
        <f t="shared" si="20"/>
        <v>100</v>
      </c>
      <c r="BL17" s="154">
        <f t="shared" si="20"/>
        <v>100</v>
      </c>
    </row>
    <row r="18" spans="1:97">
      <c r="A18" s="173" t="s">
        <v>61</v>
      </c>
      <c r="B18" s="56" t="s">
        <v>30</v>
      </c>
      <c r="C18" s="217">
        <f>(C49-C44)/C44</f>
        <v>3.1589338598223098E-2</v>
      </c>
      <c r="D18" s="217">
        <f>(D49-D44)/D44</f>
        <v>3.5386473429951694E-2</v>
      </c>
      <c r="E18" s="217">
        <f>'[1]DATA - Since Change'!F17</f>
        <v>2.5063670554658968E-2</v>
      </c>
      <c r="F18" s="217">
        <f>'[1]DATA - Since Change'!H17</f>
        <v>0.56348260735089295</v>
      </c>
      <c r="H18" s="43">
        <f t="shared" si="21"/>
        <v>39660</v>
      </c>
      <c r="I18" s="25"/>
      <c r="J18" s="33">
        <f t="shared" si="14"/>
        <v>-8.867462845466334E-2</v>
      </c>
      <c r="K18" s="44">
        <f t="shared" si="14"/>
        <v>-8.8441270311177766E-2</v>
      </c>
      <c r="L18" s="28">
        <v>-0.12237689393939388</v>
      </c>
      <c r="M18"/>
      <c r="N18" s="239">
        <v>10614.48</v>
      </c>
      <c r="O18" s="246">
        <v>10653.87</v>
      </c>
      <c r="P18" s="45">
        <f t="shared" si="15"/>
        <v>15810.843778415823</v>
      </c>
      <c r="Q18" s="46"/>
      <c r="R18" s="31">
        <f t="shared" si="0"/>
        <v>6.1447999999999954E-2</v>
      </c>
      <c r="S18" s="47">
        <f t="shared" si="1"/>
        <v>6.5387000000000084E-2</v>
      </c>
      <c r="T18" s="32">
        <f t="shared" si="2"/>
        <v>0.58108437784158229</v>
      </c>
      <c r="U18" s="46"/>
      <c r="V18" s="33"/>
      <c r="W18" s="44"/>
      <c r="X18" s="28"/>
      <c r="Y18" s="46"/>
      <c r="Z18" s="33"/>
      <c r="AA18" s="44"/>
      <c r="AB18" s="28"/>
      <c r="AC18" s="44"/>
      <c r="AD18" s="33">
        <f t="shared" si="3"/>
        <v>-8.867462845466334E-2</v>
      </c>
      <c r="AE18" s="44">
        <f t="shared" si="3"/>
        <v>-8.8441270311177766E-2</v>
      </c>
      <c r="AF18" s="28">
        <f t="shared" si="3"/>
        <v>-0.12237689393939388</v>
      </c>
      <c r="AG18" s="44"/>
      <c r="AH18" s="33">
        <f t="shared" si="16"/>
        <v>-8.867462845466334E-2</v>
      </c>
      <c r="AI18" s="44">
        <f t="shared" si="16"/>
        <v>-8.8441270311177766E-2</v>
      </c>
      <c r="AJ18" s="28">
        <f t="shared" si="4"/>
        <v>-0.12237689393939388</v>
      </c>
      <c r="AK18" s="1"/>
      <c r="AL18" s="37">
        <f t="shared" si="17"/>
        <v>78.631897315725908</v>
      </c>
      <c r="AM18" s="48">
        <f t="shared" si="18"/>
        <v>78.218582942548153</v>
      </c>
      <c r="AN18" s="39">
        <f t="shared" si="5"/>
        <v>149.76104170253657</v>
      </c>
      <c r="AO18" s="1"/>
      <c r="AP18" s="33">
        <f t="shared" si="6"/>
        <v>3.3702265484730543E-2</v>
      </c>
      <c r="AQ18" s="44">
        <f t="shared" si="7"/>
        <v>3.3935623628216116E-2</v>
      </c>
      <c r="AR18" s="36"/>
      <c r="AS18" s="1"/>
      <c r="AT18" s="33">
        <f>(N18-(MAX($N$3:N18)))/(MAX($N$3:N18))</f>
        <v>-0.10748087905878553</v>
      </c>
      <c r="AU18" s="44">
        <f>(O18-(MAX($O$3:O18)))/(MAX($O$3:O18))</f>
        <v>-0.10720462978791863</v>
      </c>
      <c r="AV18" s="28">
        <f>(P18-(MAX($P$3:P18)))/(MAX($P$3:P18))</f>
        <v>-0.12237689393939387</v>
      </c>
      <c r="AW18" s="1"/>
      <c r="AX18" s="33">
        <f t="shared" si="8"/>
        <v>0</v>
      </c>
      <c r="AY18" s="44">
        <f t="shared" si="9"/>
        <v>0</v>
      </c>
      <c r="AZ18" s="28">
        <f t="shared" si="10"/>
        <v>0</v>
      </c>
      <c r="BA18" s="44"/>
      <c r="BB18" s="51">
        <f t="shared" si="19"/>
        <v>116.47300000000001</v>
      </c>
      <c r="BC18" s="52">
        <f t="shared" si="19"/>
        <v>116.87530000000002</v>
      </c>
      <c r="BD18" s="53">
        <f t="shared" si="19"/>
        <v>180.15528156939811</v>
      </c>
      <c r="BE18" s="1"/>
      <c r="BF18" s="33">
        <f t="shared" si="11"/>
        <v>0</v>
      </c>
      <c r="BG18" s="44">
        <f t="shared" si="12"/>
        <v>0</v>
      </c>
      <c r="BH18" s="28">
        <f t="shared" si="13"/>
        <v>0</v>
      </c>
      <c r="BI18" s="44"/>
      <c r="BJ18" s="51">
        <f t="shared" si="20"/>
        <v>100</v>
      </c>
      <c r="BK18" s="52">
        <f t="shared" si="20"/>
        <v>100</v>
      </c>
      <c r="BL18" s="48">
        <f t="shared" si="20"/>
        <v>100</v>
      </c>
    </row>
    <row r="19" spans="1:97" s="54" customFormat="1">
      <c r="A19" s="173" t="s">
        <v>61</v>
      </c>
      <c r="B19" s="56" t="s">
        <v>58</v>
      </c>
      <c r="C19" s="217">
        <f>(C49-C48)/C48</f>
        <v>1.2229083424143359E-2</v>
      </c>
      <c r="D19" s="217">
        <f>(D49-D48)/D48</f>
        <v>1.2280080292832684E-2</v>
      </c>
      <c r="E19" s="217">
        <f>'[1]DATA - Since Change'!F18</f>
        <v>1.0731783186873178E-2</v>
      </c>
      <c r="F19" s="217">
        <f>'[1]DATA - Since Change'!H18</f>
        <v>6.1748728952811804E-2</v>
      </c>
      <c r="G19" s="3"/>
      <c r="H19" s="43">
        <f t="shared" si="21"/>
        <v>39691</v>
      </c>
      <c r="I19" s="25"/>
      <c r="J19" s="33">
        <f t="shared" si="14"/>
        <v>-4.0461708910846328E-2</v>
      </c>
      <c r="K19" s="44">
        <f t="shared" si="14"/>
        <v>-4.034590247487535E-2</v>
      </c>
      <c r="L19" s="28">
        <v>-7.1020857386406622E-2</v>
      </c>
      <c r="M19"/>
      <c r="N19" s="239">
        <v>10185</v>
      </c>
      <c r="O19" s="246">
        <v>10224.030000000001</v>
      </c>
      <c r="P19" s="45">
        <f t="shared" si="15"/>
        <v>14687.944097270198</v>
      </c>
      <c r="Q19" s="46"/>
      <c r="R19" s="31">
        <f t="shared" si="0"/>
        <v>1.8499999999999999E-2</v>
      </c>
      <c r="S19" s="47">
        <f t="shared" si="1"/>
        <v>2.2403000000000065E-2</v>
      </c>
      <c r="T19" s="32">
        <f t="shared" si="2"/>
        <v>0.4687944097270198</v>
      </c>
      <c r="U19" s="46"/>
      <c r="V19" s="33"/>
      <c r="W19" s="44"/>
      <c r="X19" s="28"/>
      <c r="Y19" s="46"/>
      <c r="Z19" s="33"/>
      <c r="AA19" s="44"/>
      <c r="AB19" s="28"/>
      <c r="AC19" s="44"/>
      <c r="AD19" s="33">
        <f t="shared" si="3"/>
        <v>-4.0461708910846328E-2</v>
      </c>
      <c r="AE19" s="44">
        <f t="shared" si="3"/>
        <v>-4.034590247487535E-2</v>
      </c>
      <c r="AF19" s="28">
        <f t="shared" si="3"/>
        <v>-7.1020857386406622E-2</v>
      </c>
      <c r="AG19" s="44"/>
      <c r="AH19" s="33">
        <f t="shared" si="16"/>
        <v>-4.0461708910846328E-2</v>
      </c>
      <c r="AI19" s="44">
        <f t="shared" si="16"/>
        <v>-4.034590247487535E-2</v>
      </c>
      <c r="AJ19" s="28">
        <f t="shared" si="4"/>
        <v>-7.1020857386406622E-2</v>
      </c>
      <c r="AK19" s="1"/>
      <c r="AL19" s="37">
        <f t="shared" si="17"/>
        <v>16.37149887986061</v>
      </c>
      <c r="AM19" s="48">
        <f t="shared" si="18"/>
        <v>16.27791846512153</v>
      </c>
      <c r="AN19" s="39">
        <f t="shared" si="5"/>
        <v>50.439621839003081</v>
      </c>
      <c r="AO19" s="1"/>
      <c r="AP19" s="33">
        <f t="shared" si="6"/>
        <v>3.0559148475560294E-2</v>
      </c>
      <c r="AQ19" s="44">
        <f t="shared" si="7"/>
        <v>3.0674954911531271E-2</v>
      </c>
      <c r="AR19" s="36"/>
      <c r="AS19" s="1"/>
      <c r="AT19" s="33">
        <f>(N19-(MAX($N$3:N19)))/(MAX($N$3:N19))</f>
        <v>-0.14359372792767336</v>
      </c>
      <c r="AU19" s="44">
        <f>(O19-(MAX($O$3:O19)))/(MAX($O$3:O19))</f>
        <v>-0.14322526472451549</v>
      </c>
      <c r="AV19" s="28">
        <f>(P19-(MAX($P$3:P19)))/(MAX($P$3:P19))</f>
        <v>-0.18470643939393944</v>
      </c>
      <c r="AW19" s="1"/>
      <c r="AX19" s="33">
        <f t="shared" si="8"/>
        <v>0</v>
      </c>
      <c r="AY19" s="44">
        <f t="shared" si="9"/>
        <v>0</v>
      </c>
      <c r="AZ19" s="28">
        <f t="shared" si="10"/>
        <v>0</v>
      </c>
      <c r="BA19" s="44"/>
      <c r="BB19" s="51">
        <f t="shared" si="19"/>
        <v>116.47300000000001</v>
      </c>
      <c r="BC19" s="52">
        <f t="shared" si="19"/>
        <v>116.87530000000002</v>
      </c>
      <c r="BD19" s="53">
        <f t="shared" si="19"/>
        <v>180.15528156939811</v>
      </c>
      <c r="BE19" s="1"/>
      <c r="BF19" s="33">
        <f t="shared" si="11"/>
        <v>0</v>
      </c>
      <c r="BG19" s="44">
        <f t="shared" si="12"/>
        <v>0</v>
      </c>
      <c r="BH19" s="28">
        <f t="shared" si="13"/>
        <v>0</v>
      </c>
      <c r="BI19" s="44"/>
      <c r="BJ19" s="51">
        <f t="shared" si="20"/>
        <v>100</v>
      </c>
      <c r="BK19" s="52">
        <f t="shared" si="20"/>
        <v>100</v>
      </c>
      <c r="BL19" s="48">
        <f t="shared" si="20"/>
        <v>100</v>
      </c>
      <c r="BM19" s="163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</row>
    <row r="20" spans="1:97">
      <c r="A20" s="173" t="s">
        <v>61</v>
      </c>
      <c r="B20" s="259" t="s">
        <v>42</v>
      </c>
      <c r="C20" s="256">
        <f>(C10-$C$7)/C12</f>
        <v>-7.2074832883179632E-2</v>
      </c>
      <c r="D20" s="264">
        <f>(D10-$C$7)/D12</f>
        <v>-6.2004934206548602E-2</v>
      </c>
      <c r="E20" s="264"/>
      <c r="F20" s="264">
        <f>(F10-$C$7)/F12</f>
        <v>-4.3133329025843477</v>
      </c>
      <c r="H20" s="142">
        <f t="shared" si="21"/>
        <v>39721</v>
      </c>
      <c r="I20" s="143"/>
      <c r="J20" s="144">
        <f t="shared" si="14"/>
        <v>-0.22690819833087883</v>
      </c>
      <c r="K20" s="145">
        <f t="shared" si="14"/>
        <v>-0.22622586201331574</v>
      </c>
      <c r="L20" s="146">
        <v>-0.1244206980660898</v>
      </c>
      <c r="M20" s="54"/>
      <c r="N20" s="241">
        <v>7873.94</v>
      </c>
      <c r="O20" s="248">
        <v>7911.09</v>
      </c>
      <c r="P20" s="147">
        <f t="shared" si="15"/>
        <v>12860.459839532137</v>
      </c>
      <c r="Q20" s="148"/>
      <c r="R20" s="149">
        <f t="shared" si="0"/>
        <v>-0.21260600000000004</v>
      </c>
      <c r="S20" s="150">
        <f t="shared" si="1"/>
        <v>-0.20889099999999999</v>
      </c>
      <c r="T20" s="151">
        <f t="shared" si="2"/>
        <v>0.28604598395321373</v>
      </c>
      <c r="U20" s="148"/>
      <c r="V20" s="144">
        <f>(N20-N17)/N17</f>
        <v>-0.3239686450937127</v>
      </c>
      <c r="W20" s="145">
        <f>(O20-O17)/O17</f>
        <v>-0.32311703157125587</v>
      </c>
      <c r="X20" s="146">
        <f>(P20-P17)/P17</f>
        <v>-0.28614583333333332</v>
      </c>
      <c r="Y20" s="148"/>
      <c r="Z20" s="144"/>
      <c r="AA20" s="145"/>
      <c r="AB20" s="146"/>
      <c r="AC20" s="145"/>
      <c r="AD20" s="144">
        <f t="shared" si="3"/>
        <v>-0.22690819833087883</v>
      </c>
      <c r="AE20" s="145">
        <f t="shared" si="3"/>
        <v>-0.22622586201331574</v>
      </c>
      <c r="AF20" s="146">
        <f t="shared" si="3"/>
        <v>-0.1244206980660898</v>
      </c>
      <c r="AG20" s="145"/>
      <c r="AH20" s="144">
        <f t="shared" si="16"/>
        <v>-0.22690819833087883</v>
      </c>
      <c r="AI20" s="145">
        <f t="shared" si="16"/>
        <v>-0.22622586201331574</v>
      </c>
      <c r="AJ20" s="146">
        <f t="shared" si="4"/>
        <v>-0.1244206980660898</v>
      </c>
      <c r="AK20" s="152"/>
      <c r="AL20" s="153">
        <f t="shared" si="17"/>
        <v>514.87330469765436</v>
      </c>
      <c r="AM20" s="154">
        <f t="shared" si="18"/>
        <v>511.78140643667763</v>
      </c>
      <c r="AN20" s="155">
        <f t="shared" si="5"/>
        <v>154.80510107253085</v>
      </c>
      <c r="AO20" s="152"/>
      <c r="AP20" s="144">
        <f t="shared" si="6"/>
        <v>-0.10248750026478903</v>
      </c>
      <c r="AQ20" s="145">
        <f t="shared" si="7"/>
        <v>-0.10180516394722594</v>
      </c>
      <c r="AR20" s="156"/>
      <c r="AS20" s="152"/>
      <c r="AT20" s="144">
        <f>(N20-(MAX($N$3:N20)))/(MAX($N$3:N20))</f>
        <v>-0.3379193321628694</v>
      </c>
      <c r="AU20" s="145">
        <f>(O20-(MAX($O$3:O20)))/(MAX($O$3:O20))</f>
        <v>-0.33704986776344237</v>
      </c>
      <c r="AV20" s="146">
        <f>(P20-(MAX($P$3:P20)))/(MAX($P$3:P20))</f>
        <v>-0.28614583333333332</v>
      </c>
      <c r="AW20" s="152"/>
      <c r="AX20" s="144">
        <f t="shared" si="8"/>
        <v>0</v>
      </c>
      <c r="AY20" s="145">
        <f t="shared" si="9"/>
        <v>0</v>
      </c>
      <c r="AZ20" s="146">
        <f t="shared" si="10"/>
        <v>0</v>
      </c>
      <c r="BA20" s="145"/>
      <c r="BB20" s="157">
        <f t="shared" si="19"/>
        <v>116.47300000000001</v>
      </c>
      <c r="BC20" s="158">
        <f t="shared" si="19"/>
        <v>116.87530000000002</v>
      </c>
      <c r="BD20" s="159">
        <f t="shared" si="19"/>
        <v>180.15528156939811</v>
      </c>
      <c r="BE20" s="152"/>
      <c r="BF20" s="144">
        <f t="shared" si="11"/>
        <v>-0.3239686450937127</v>
      </c>
      <c r="BG20" s="145">
        <f t="shared" si="12"/>
        <v>-0.32311703157125587</v>
      </c>
      <c r="BH20" s="146">
        <f t="shared" si="13"/>
        <v>-0.28614583333333332</v>
      </c>
      <c r="BI20" s="145"/>
      <c r="BJ20" s="157">
        <f t="shared" si="20"/>
        <v>67.603135490628731</v>
      </c>
      <c r="BK20" s="158">
        <f t="shared" si="20"/>
        <v>67.688296842874408</v>
      </c>
      <c r="BL20" s="154">
        <f t="shared" si="20"/>
        <v>71.385416666666671</v>
      </c>
    </row>
    <row r="21" spans="1:97">
      <c r="A21" s="173" t="s">
        <v>61</v>
      </c>
      <c r="B21" s="259" t="s">
        <v>45</v>
      </c>
      <c r="C21" s="256">
        <f>COVAR(J4:J170,$L$4:$L$170)/VAR($L$4:$L$170)</f>
        <v>0.63957497547291187</v>
      </c>
      <c r="D21" s="265">
        <f>COVAR(K4:K170,$L$4:$L$170)/VAR($L$4:$L$170)</f>
        <v>0.64064084703714319</v>
      </c>
      <c r="E21" s="265"/>
      <c r="F21" s="266"/>
      <c r="H21" s="43">
        <f t="shared" si="21"/>
        <v>39752</v>
      </c>
      <c r="I21" s="25"/>
      <c r="J21" s="33">
        <f t="shared" si="14"/>
        <v>-0.27532467862340826</v>
      </c>
      <c r="K21" s="44">
        <f t="shared" si="14"/>
        <v>-0.27554989261909557</v>
      </c>
      <c r="L21" s="28">
        <v>-0.28198665481607255</v>
      </c>
      <c r="M21"/>
      <c r="N21" s="239">
        <v>5706.05</v>
      </c>
      <c r="O21" s="246">
        <v>5731.19</v>
      </c>
      <c r="P21" s="45">
        <f t="shared" si="15"/>
        <v>9233.9817899860245</v>
      </c>
      <c r="Q21" s="46"/>
      <c r="R21" s="31">
        <f t="shared" si="0"/>
        <v>-0.42939499999999997</v>
      </c>
      <c r="S21" s="47">
        <f t="shared" si="1"/>
        <v>-0.42688100000000007</v>
      </c>
      <c r="T21" s="32">
        <f t="shared" si="2"/>
        <v>-7.6601821001397549E-2</v>
      </c>
      <c r="U21" s="46"/>
      <c r="V21" s="33"/>
      <c r="W21" s="44"/>
      <c r="X21" s="28"/>
      <c r="Y21" s="46"/>
      <c r="Z21" s="33"/>
      <c r="AA21" s="44"/>
      <c r="AB21" s="28"/>
      <c r="AC21" s="44"/>
      <c r="AD21" s="33">
        <f t="shared" si="3"/>
        <v>-0.27532467862340826</v>
      </c>
      <c r="AE21" s="44">
        <f t="shared" si="3"/>
        <v>-0.27554989261909557</v>
      </c>
      <c r="AF21" s="28">
        <f t="shared" si="3"/>
        <v>-0.28198665481607255</v>
      </c>
      <c r="AG21" s="44"/>
      <c r="AH21" s="33">
        <f t="shared" si="16"/>
        <v>-0.27532467862340826</v>
      </c>
      <c r="AI21" s="44">
        <f t="shared" si="16"/>
        <v>-0.27554989261909557</v>
      </c>
      <c r="AJ21" s="28">
        <f t="shared" si="4"/>
        <v>-0.28198665481607255</v>
      </c>
      <c r="AK21" s="1"/>
      <c r="AL21" s="37">
        <f t="shared" si="17"/>
        <v>758.0367865908305</v>
      </c>
      <c r="AM21" s="48">
        <f t="shared" si="18"/>
        <v>759.27743322395099</v>
      </c>
      <c r="AN21" s="39">
        <f t="shared" si="5"/>
        <v>795.16473494358843</v>
      </c>
      <c r="AO21" s="1"/>
      <c r="AP21" s="33">
        <f t="shared" si="6"/>
        <v>6.6619761926642873E-3</v>
      </c>
      <c r="AQ21" s="44">
        <f t="shared" si="7"/>
        <v>6.436762196976975E-3</v>
      </c>
      <c r="AR21" s="36"/>
      <c r="AS21" s="1"/>
      <c r="AT21" s="33">
        <f>(N21-(MAX($N$3:N21)))/(MAX($N$3:N21))</f>
        <v>-0.52020647925789887</v>
      </c>
      <c r="AU21" s="44">
        <f>(O21-(MAX($O$3:O21)))/(MAX($O$3:O21))</f>
        <v>-0.51972570551304098</v>
      </c>
      <c r="AV21" s="28">
        <f>(P21-(MAX($P$3:P21)))/(MAX($P$3:P21))</f>
        <v>-0.4874431818181818</v>
      </c>
      <c r="AW21" s="1"/>
      <c r="AX21" s="33">
        <f t="shared" si="8"/>
        <v>0</v>
      </c>
      <c r="AY21" s="44">
        <f t="shared" si="9"/>
        <v>0</v>
      </c>
      <c r="AZ21" s="28">
        <f t="shared" si="10"/>
        <v>0</v>
      </c>
      <c r="BA21" s="44"/>
      <c r="BB21" s="51">
        <f t="shared" ref="BB21:BD36" si="23">BB20*(1+AX21)</f>
        <v>116.47300000000001</v>
      </c>
      <c r="BC21" s="52">
        <f t="shared" si="23"/>
        <v>116.87530000000002</v>
      </c>
      <c r="BD21" s="53">
        <f t="shared" si="23"/>
        <v>180.15528156939811</v>
      </c>
      <c r="BE21" s="1"/>
      <c r="BF21" s="33">
        <f t="shared" si="11"/>
        <v>0</v>
      </c>
      <c r="BG21" s="44">
        <f t="shared" si="12"/>
        <v>0</v>
      </c>
      <c r="BH21" s="28">
        <f t="shared" si="13"/>
        <v>0</v>
      </c>
      <c r="BI21" s="44"/>
      <c r="BJ21" s="51">
        <f t="shared" ref="BJ21:BL36" si="24">BJ20*(1+BF21)</f>
        <v>67.603135490628731</v>
      </c>
      <c r="BK21" s="52">
        <f t="shared" si="24"/>
        <v>67.688296842874408</v>
      </c>
      <c r="BL21" s="48">
        <f t="shared" si="24"/>
        <v>71.385416666666671</v>
      </c>
    </row>
    <row r="22" spans="1:97" s="54" customFormat="1">
      <c r="A22" s="173" t="s">
        <v>61</v>
      </c>
      <c r="B22" s="259" t="s">
        <v>46</v>
      </c>
      <c r="C22" s="253">
        <f>C30-($F$30*C21)</f>
        <v>0.62673082617477527</v>
      </c>
      <c r="D22" s="267">
        <f>D30-($F$30*D21)</f>
        <v>0.62958204788349981</v>
      </c>
      <c r="E22" s="267"/>
      <c r="F22" s="268"/>
      <c r="G22" s="3"/>
      <c r="H22" s="43">
        <f t="shared" si="21"/>
        <v>39782</v>
      </c>
      <c r="I22" s="25"/>
      <c r="J22" s="33">
        <f t="shared" si="14"/>
        <v>-0.15770629419651072</v>
      </c>
      <c r="K22" s="44">
        <f t="shared" si="14"/>
        <v>-0.15714362985697561</v>
      </c>
      <c r="L22" s="28">
        <v>-0.14841296234711598</v>
      </c>
      <c r="M22"/>
      <c r="N22" s="239">
        <v>4806.17</v>
      </c>
      <c r="O22" s="246">
        <v>4830.57</v>
      </c>
      <c r="P22" s="45">
        <f t="shared" si="15"/>
        <v>7863.5391982748743</v>
      </c>
      <c r="Q22" s="46"/>
      <c r="R22" s="31">
        <f t="shared" si="0"/>
        <v>-0.51938300000000004</v>
      </c>
      <c r="S22" s="47">
        <f t="shared" si="1"/>
        <v>-0.51694300000000004</v>
      </c>
      <c r="T22" s="32">
        <f t="shared" si="2"/>
        <v>-0.21364608017251258</v>
      </c>
      <c r="U22" s="46"/>
      <c r="V22" s="33"/>
      <c r="W22" s="44"/>
      <c r="X22" s="28"/>
      <c r="Y22" s="46"/>
      <c r="Z22" s="33"/>
      <c r="AA22" s="44"/>
      <c r="AB22" s="28"/>
      <c r="AC22" s="44"/>
      <c r="AD22" s="33">
        <f t="shared" si="3"/>
        <v>-0.15770629419651072</v>
      </c>
      <c r="AE22" s="44">
        <f t="shared" si="3"/>
        <v>-0.15714362985697561</v>
      </c>
      <c r="AF22" s="28">
        <f t="shared" si="3"/>
        <v>-0.14841296234711598</v>
      </c>
      <c r="AG22" s="44"/>
      <c r="AH22" s="33">
        <f t="shared" si="16"/>
        <v>-0.15770629419651072</v>
      </c>
      <c r="AI22" s="44">
        <f t="shared" si="16"/>
        <v>-0.15714362985697561</v>
      </c>
      <c r="AJ22" s="28">
        <f t="shared" si="4"/>
        <v>-0.14841296234711598</v>
      </c>
      <c r="AK22" s="1"/>
      <c r="AL22" s="37">
        <f t="shared" si="17"/>
        <v>248.71275229196394</v>
      </c>
      <c r="AM22" s="48">
        <f t="shared" si="18"/>
        <v>246.94120404626153</v>
      </c>
      <c r="AN22" s="39">
        <f t="shared" si="5"/>
        <v>220.2640739264647</v>
      </c>
      <c r="AO22" s="1"/>
      <c r="AP22" s="33">
        <f t="shared" si="6"/>
        <v>-9.293331849394737E-3</v>
      </c>
      <c r="AQ22" s="44">
        <f t="shared" si="7"/>
        <v>-8.7306675098596243E-3</v>
      </c>
      <c r="AR22" s="36"/>
      <c r="AS22" s="1"/>
      <c r="AT22" s="33">
        <f>(N22-(MAX($N$3:N22)))/(MAX($N$3:N22))</f>
        <v>-0.59587293739363234</v>
      </c>
      <c r="AU22" s="44">
        <f>(O22-(MAX($O$3:O22)))/(MAX($O$3:O22))</f>
        <v>-0.59519775147571974</v>
      </c>
      <c r="AV22" s="28">
        <f>(P22-(MAX($P$3:P22)))/(MAX($P$3:P22))</f>
        <v>-0.56351325757575765</v>
      </c>
      <c r="AW22" s="1"/>
      <c r="AX22" s="33">
        <f t="shared" si="8"/>
        <v>0</v>
      </c>
      <c r="AY22" s="44">
        <f t="shared" si="9"/>
        <v>0</v>
      </c>
      <c r="AZ22" s="28">
        <f t="shared" si="10"/>
        <v>0</v>
      </c>
      <c r="BA22" s="44"/>
      <c r="BB22" s="51">
        <f t="shared" si="23"/>
        <v>116.47300000000001</v>
      </c>
      <c r="BC22" s="52">
        <f t="shared" si="23"/>
        <v>116.87530000000002</v>
      </c>
      <c r="BD22" s="53">
        <f t="shared" si="23"/>
        <v>180.15528156939811</v>
      </c>
      <c r="BE22" s="1"/>
      <c r="BF22" s="33">
        <f t="shared" si="11"/>
        <v>0</v>
      </c>
      <c r="BG22" s="44">
        <f t="shared" si="12"/>
        <v>0</v>
      </c>
      <c r="BH22" s="28">
        <f t="shared" si="13"/>
        <v>0</v>
      </c>
      <c r="BI22" s="44"/>
      <c r="BJ22" s="51">
        <f t="shared" si="24"/>
        <v>67.603135490628731</v>
      </c>
      <c r="BK22" s="52">
        <f t="shared" si="24"/>
        <v>67.688296842874408</v>
      </c>
      <c r="BL22" s="48">
        <f t="shared" si="24"/>
        <v>71.385416666666671</v>
      </c>
      <c r="BM22" s="163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</row>
    <row r="23" spans="1:97" ht="15.75" thickBot="1">
      <c r="A23" s="173" t="s">
        <v>61</v>
      </c>
      <c r="B23" s="259" t="s">
        <v>47</v>
      </c>
      <c r="C23" s="257">
        <f>CORREL(J4:J170,$L$4:$L$170)</f>
        <v>0.72107840907587306</v>
      </c>
      <c r="D23" s="269">
        <f>CORREL(K4:K170,$L$4:$L$170)</f>
        <v>0.72065228630250189</v>
      </c>
      <c r="E23" s="269"/>
      <c r="F23" s="269"/>
      <c r="G23"/>
      <c r="H23" s="72">
        <f t="shared" si="21"/>
        <v>39813</v>
      </c>
      <c r="I23" s="164"/>
      <c r="J23" s="74">
        <f t="shared" si="14"/>
        <v>5.5988448182232364E-2</v>
      </c>
      <c r="K23" s="75">
        <f t="shared" si="14"/>
        <v>5.4461481771302278E-2</v>
      </c>
      <c r="L23" s="76">
        <v>-0.13318725186036928</v>
      </c>
      <c r="M23" s="167"/>
      <c r="N23" s="242">
        <v>5075.26</v>
      </c>
      <c r="O23" s="249">
        <v>5093.6499999999996</v>
      </c>
      <c r="P23" s="77">
        <f t="shared" si="15"/>
        <v>6816.216022560352</v>
      </c>
      <c r="Q23" s="165"/>
      <c r="R23" s="78">
        <f t="shared" si="0"/>
        <v>-0.49247399999999997</v>
      </c>
      <c r="S23" s="79">
        <f t="shared" si="1"/>
        <v>-0.49063500000000004</v>
      </c>
      <c r="T23" s="80">
        <f t="shared" si="2"/>
        <v>-0.31837839774396481</v>
      </c>
      <c r="U23" s="165"/>
      <c r="V23" s="74">
        <f>(N23-N20)/N20</f>
        <v>-0.35543577929219672</v>
      </c>
      <c r="W23" s="75">
        <f>(O23-O20)/O20</f>
        <v>-0.35613802902002134</v>
      </c>
      <c r="X23" s="76">
        <f>(P23-P20)/P20</f>
        <v>-0.46998660175371104</v>
      </c>
      <c r="Y23" s="165"/>
      <c r="Z23" s="74">
        <f>(N23-N11)/N11</f>
        <v>-0.53951277049403434</v>
      </c>
      <c r="AA23" s="75">
        <f>(O23-O11)/O11</f>
        <v>-0.53865041899289545</v>
      </c>
      <c r="AB23" s="76">
        <f>(P23-P11)/P11</f>
        <v>-0.46487550727937543</v>
      </c>
      <c r="AC23" s="75"/>
      <c r="AD23" s="74">
        <f t="shared" si="3"/>
        <v>5.5988448182232364E-2</v>
      </c>
      <c r="AE23" s="75">
        <f t="shared" si="3"/>
        <v>5.4461481771302278E-2</v>
      </c>
      <c r="AF23" s="76">
        <f t="shared" si="3"/>
        <v>-0.13318725186036928</v>
      </c>
      <c r="AG23" s="75"/>
      <c r="AH23" s="74">
        <f t="shared" si="16"/>
        <v>0</v>
      </c>
      <c r="AI23" s="75">
        <f t="shared" si="16"/>
        <v>0</v>
      </c>
      <c r="AJ23" s="76">
        <f t="shared" si="4"/>
        <v>-0.13318725186036928</v>
      </c>
      <c r="AK23" s="69"/>
      <c r="AL23" s="81">
        <f t="shared" si="17"/>
        <v>0</v>
      </c>
      <c r="AM23" s="82">
        <f t="shared" si="18"/>
        <v>0</v>
      </c>
      <c r="AN23" s="83">
        <f t="shared" si="5"/>
        <v>177.38844058117442</v>
      </c>
      <c r="AO23" s="69"/>
      <c r="AP23" s="74">
        <f t="shared" si="6"/>
        <v>0.18917570004260165</v>
      </c>
      <c r="AQ23" s="75">
        <f t="shared" si="7"/>
        <v>0.18764873363167156</v>
      </c>
      <c r="AR23" s="166"/>
      <c r="AS23" s="69"/>
      <c r="AT23" s="74">
        <f>(N23-(MAX($N$3:N23)))/(MAX($N$3:N23))</f>
        <v>-0.57324649028985797</v>
      </c>
      <c r="AU23" s="75">
        <f>(O23-(MAX($O$3:O23)))/(MAX($O$3:O23))</f>
        <v>-0.57315162119673246</v>
      </c>
      <c r="AV23" s="76">
        <f>(P23-(MAX($P$3:P23)))/(MAX($P$3:P23))</f>
        <v>-0.62164772727272732</v>
      </c>
      <c r="AW23" s="69"/>
      <c r="AX23" s="74">
        <f t="shared" si="8"/>
        <v>0</v>
      </c>
      <c r="AY23" s="75">
        <f t="shared" si="9"/>
        <v>0</v>
      </c>
      <c r="AZ23" s="76">
        <f t="shared" si="10"/>
        <v>0</v>
      </c>
      <c r="BA23" s="75"/>
      <c r="BB23" s="85">
        <f t="shared" si="23"/>
        <v>116.47300000000001</v>
      </c>
      <c r="BC23" s="86">
        <f t="shared" si="23"/>
        <v>116.87530000000002</v>
      </c>
      <c r="BD23" s="87">
        <f t="shared" si="23"/>
        <v>180.15528156939811</v>
      </c>
      <c r="BE23" s="69"/>
      <c r="BF23" s="74">
        <f t="shared" si="11"/>
        <v>-0.35543577929219672</v>
      </c>
      <c r="BG23" s="75">
        <f t="shared" si="12"/>
        <v>-0.35613802902002134</v>
      </c>
      <c r="BH23" s="76">
        <f t="shared" si="13"/>
        <v>-0.46998660175371104</v>
      </c>
      <c r="BI23" s="75"/>
      <c r="BJ23" s="85">
        <f t="shared" si="24"/>
        <v>43.574562344921148</v>
      </c>
      <c r="BK23" s="86">
        <f t="shared" si="24"/>
        <v>43.581920217530985</v>
      </c>
      <c r="BL23" s="82">
        <f t="shared" si="24"/>
        <v>37.835227272727273</v>
      </c>
    </row>
    <row r="24" spans="1:97">
      <c r="A24" s="173" t="s">
        <v>61</v>
      </c>
      <c r="B24" s="259" t="s">
        <v>48</v>
      </c>
      <c r="C24" s="270">
        <f>(COUNTIF(J4:J170,"&gt;0"))/C8</f>
        <v>0.59281437125748504</v>
      </c>
      <c r="D24" s="271">
        <f>(COUNTIF(K4:K170,"&gt;0"))/D8</f>
        <v>0.58682634730538918</v>
      </c>
      <c r="E24" s="271"/>
      <c r="F24" s="271">
        <f>(COUNTIF(L4:L170,"&gt;0"))/F8</f>
        <v>0.38323353293413176</v>
      </c>
      <c r="H24" s="43">
        <f t="shared" si="21"/>
        <v>39844</v>
      </c>
      <c r="I24" s="25"/>
      <c r="J24" s="33">
        <f t="shared" si="14"/>
        <v>-1.626123587757089E-2</v>
      </c>
      <c r="K24" s="44">
        <f t="shared" si="14"/>
        <v>-1.428641543883058E-2</v>
      </c>
      <c r="L24" s="28">
        <v>-8.9402813235220591E-2</v>
      </c>
      <c r="M24" s="2"/>
      <c r="N24" s="239">
        <v>4992.7299999999996</v>
      </c>
      <c r="O24" s="246">
        <v>5020.88</v>
      </c>
      <c r="P24" s="45">
        <f t="shared" si="15"/>
        <v>6206.8271345244711</v>
      </c>
      <c r="Q24" s="46"/>
      <c r="R24" s="31">
        <f t="shared" si="0"/>
        <v>-0.50072700000000003</v>
      </c>
      <c r="S24" s="47">
        <f t="shared" si="1"/>
        <v>-0.49791199999999997</v>
      </c>
      <c r="T24" s="32">
        <f t="shared" si="2"/>
        <v>-0.37931728654755287</v>
      </c>
      <c r="U24" s="46"/>
      <c r="V24" s="33"/>
      <c r="W24" s="44"/>
      <c r="X24" s="28"/>
      <c r="Y24" s="46"/>
      <c r="Z24" s="33"/>
      <c r="AA24" s="44"/>
      <c r="AB24" s="28"/>
      <c r="AC24" s="44"/>
      <c r="AD24" s="33">
        <f t="shared" si="3"/>
        <v>-1.626123587757089E-2</v>
      </c>
      <c r="AE24" s="44">
        <f t="shared" si="3"/>
        <v>-1.428641543883058E-2</v>
      </c>
      <c r="AF24" s="28">
        <f t="shared" si="3"/>
        <v>-8.9402813235220591E-2</v>
      </c>
      <c r="AG24" s="44"/>
      <c r="AH24" s="33">
        <f t="shared" si="16"/>
        <v>-1.626123587757089E-2</v>
      </c>
      <c r="AI24" s="44">
        <f t="shared" si="16"/>
        <v>-1.428641543883058E-2</v>
      </c>
      <c r="AJ24" s="28">
        <f t="shared" si="4"/>
        <v>-8.9402813235220591E-2</v>
      </c>
      <c r="AK24" s="1"/>
      <c r="AL24" s="37">
        <f t="shared" si="17"/>
        <v>2.6442779226599873</v>
      </c>
      <c r="AM24" s="48">
        <f t="shared" si="18"/>
        <v>2.0410166609085674</v>
      </c>
      <c r="AN24" s="39">
        <f t="shared" si="5"/>
        <v>79.928630143717342</v>
      </c>
      <c r="AO24" s="1"/>
      <c r="AP24" s="33">
        <f t="shared" si="6"/>
        <v>7.3141577357649701E-2</v>
      </c>
      <c r="AQ24" s="44">
        <f t="shared" si="7"/>
        <v>7.5116397796390011E-2</v>
      </c>
      <c r="AR24" s="36"/>
      <c r="AS24" s="1"/>
      <c r="AT24" s="33">
        <f>(N24-(MAX($N$3:N24)))/(MAX($N$3:N24))</f>
        <v>-0.58018602977283584</v>
      </c>
      <c r="AU24" s="44">
        <f>(O24-(MAX($O$3:O24)))/(MAX($O$3:O24))</f>
        <v>-0.57924975446570726</v>
      </c>
      <c r="AV24" s="28">
        <f>(P24-(MAX($P$3:P24)))/(MAX($P$3:P24))</f>
        <v>-0.65547348484848478</v>
      </c>
      <c r="AW24" s="1"/>
      <c r="AX24" s="33">
        <f t="shared" si="8"/>
        <v>0</v>
      </c>
      <c r="AY24" s="44">
        <f t="shared" si="9"/>
        <v>0</v>
      </c>
      <c r="AZ24" s="28">
        <f t="shared" si="10"/>
        <v>0</v>
      </c>
      <c r="BA24" s="44"/>
      <c r="BB24" s="51">
        <f t="shared" si="23"/>
        <v>116.47300000000001</v>
      </c>
      <c r="BC24" s="52">
        <f t="shared" si="23"/>
        <v>116.87530000000002</v>
      </c>
      <c r="BD24" s="53">
        <f t="shared" si="23"/>
        <v>180.15528156939811</v>
      </c>
      <c r="BE24" s="1"/>
      <c r="BF24" s="33">
        <f t="shared" si="11"/>
        <v>0</v>
      </c>
      <c r="BG24" s="44">
        <f t="shared" si="12"/>
        <v>0</v>
      </c>
      <c r="BH24" s="28">
        <f t="shared" si="13"/>
        <v>0</v>
      </c>
      <c r="BI24" s="44"/>
      <c r="BJ24" s="51">
        <f t="shared" si="24"/>
        <v>43.574562344921148</v>
      </c>
      <c r="BK24" s="52">
        <f t="shared" si="24"/>
        <v>43.581920217530985</v>
      </c>
      <c r="BL24" s="48">
        <f t="shared" si="24"/>
        <v>37.835227272727273</v>
      </c>
    </row>
    <row r="25" spans="1:97" s="54" customFormat="1">
      <c r="A25" s="173" t="s">
        <v>61</v>
      </c>
      <c r="B25" s="259" t="s">
        <v>39</v>
      </c>
      <c r="C25" s="252">
        <f>MIN(AT9:AT170)</f>
        <v>-0.60707474824934915</v>
      </c>
      <c r="D25" s="263">
        <f>MIN(AU9:AU170)</f>
        <v>-0.60625433665516926</v>
      </c>
      <c r="E25" s="263"/>
      <c r="F25" s="263">
        <f>MIN(AV9:AV170)</f>
        <v>-1</v>
      </c>
      <c r="G25" s="3"/>
      <c r="H25" s="43">
        <f t="shared" si="21"/>
        <v>39872</v>
      </c>
      <c r="I25" s="25"/>
      <c r="J25" s="33">
        <f t="shared" si="14"/>
        <v>-6.4049127431284991E-2</v>
      </c>
      <c r="K25" s="44">
        <f t="shared" si="14"/>
        <v>-6.4181976067940294E-2</v>
      </c>
      <c r="L25" s="28">
        <v>-6.0991699191907944E-2</v>
      </c>
      <c r="M25" s="2"/>
      <c r="N25" s="239">
        <v>4672.95</v>
      </c>
      <c r="O25" s="246">
        <v>4698.63</v>
      </c>
      <c r="P25" s="45">
        <f t="shared" si="15"/>
        <v>5828.2622009993829</v>
      </c>
      <c r="Q25" s="46"/>
      <c r="R25" s="31">
        <f t="shared" si="0"/>
        <v>-0.53270499999999998</v>
      </c>
      <c r="S25" s="47">
        <f t="shared" si="1"/>
        <v>-0.53013699999999997</v>
      </c>
      <c r="T25" s="32">
        <f t="shared" si="2"/>
        <v>-0.41717377990006171</v>
      </c>
      <c r="U25" s="46"/>
      <c r="V25" s="33"/>
      <c r="W25" s="44"/>
      <c r="X25" s="28"/>
      <c r="Y25" s="46"/>
      <c r="Z25" s="33"/>
      <c r="AA25" s="44"/>
      <c r="AB25" s="28"/>
      <c r="AC25" s="44"/>
      <c r="AD25" s="33">
        <f t="shared" si="3"/>
        <v>-6.4049127431284991E-2</v>
      </c>
      <c r="AE25" s="44">
        <f t="shared" si="3"/>
        <v>-6.4181976067940294E-2</v>
      </c>
      <c r="AF25" s="28">
        <f t="shared" si="3"/>
        <v>-6.0991699191907944E-2</v>
      </c>
      <c r="AG25" s="44"/>
      <c r="AH25" s="33">
        <f t="shared" si="16"/>
        <v>-6.4049127431284991E-2</v>
      </c>
      <c r="AI25" s="44">
        <f t="shared" si="16"/>
        <v>-6.4181976067940294E-2</v>
      </c>
      <c r="AJ25" s="28">
        <f t="shared" si="4"/>
        <v>-6.0991699191907944E-2</v>
      </c>
      <c r="AK25" s="44"/>
      <c r="AL25" s="37">
        <f t="shared" si="17"/>
        <v>41.022907247089833</v>
      </c>
      <c r="AM25" s="48">
        <f t="shared" si="18"/>
        <v>41.193260519856608</v>
      </c>
      <c r="AN25" s="39">
        <f t="shared" si="5"/>
        <v>37.199873703161842</v>
      </c>
      <c r="AO25" s="44"/>
      <c r="AP25" s="33">
        <f t="shared" si="6"/>
        <v>-3.0574282393770469E-3</v>
      </c>
      <c r="AQ25" s="44">
        <f t="shared" si="7"/>
        <v>-3.1902768760323497E-3</v>
      </c>
      <c r="AR25" s="36"/>
      <c r="AS25" s="1"/>
      <c r="AT25" s="33">
        <f>(N25-(MAX($N$3:N25)))/(MAX($N$3:N25))</f>
        <v>-0.60707474824934915</v>
      </c>
      <c r="AU25" s="44">
        <f>(O25-(MAX($O$3:O25)))/(MAX($O$3:O25))</f>
        <v>-0.60625433665516926</v>
      </c>
      <c r="AV25" s="28">
        <f>(P25-(MAX($P$3:P25)))/(MAX($P$3:P25))</f>
        <v>-0.67648674242424234</v>
      </c>
      <c r="AW25" s="1"/>
      <c r="AX25" s="33">
        <f t="shared" si="8"/>
        <v>0</v>
      </c>
      <c r="AY25" s="44">
        <f t="shared" si="9"/>
        <v>0</v>
      </c>
      <c r="AZ25" s="28">
        <f t="shared" si="10"/>
        <v>0</v>
      </c>
      <c r="BA25" s="44"/>
      <c r="BB25" s="51">
        <f t="shared" si="23"/>
        <v>116.47300000000001</v>
      </c>
      <c r="BC25" s="52">
        <f t="shared" si="23"/>
        <v>116.87530000000002</v>
      </c>
      <c r="BD25" s="53">
        <f t="shared" si="23"/>
        <v>180.15528156939811</v>
      </c>
      <c r="BE25" s="1"/>
      <c r="BF25" s="33">
        <f t="shared" si="11"/>
        <v>0</v>
      </c>
      <c r="BG25" s="44">
        <f t="shared" si="12"/>
        <v>0</v>
      </c>
      <c r="BH25" s="28">
        <f t="shared" si="13"/>
        <v>0</v>
      </c>
      <c r="BI25" s="44"/>
      <c r="BJ25" s="51">
        <f t="shared" si="24"/>
        <v>43.574562344921148</v>
      </c>
      <c r="BK25" s="52">
        <f t="shared" si="24"/>
        <v>43.581920217530985</v>
      </c>
      <c r="BL25" s="48">
        <f t="shared" si="24"/>
        <v>37.835227272727273</v>
      </c>
      <c r="BM25" s="163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</row>
    <row r="26" spans="1:97">
      <c r="A26" s="173"/>
      <c r="B26" s="259" t="s">
        <v>31</v>
      </c>
      <c r="C26" s="252"/>
      <c r="D26" s="252"/>
      <c r="E26" s="252"/>
      <c r="F26" s="252"/>
      <c r="H26" s="142">
        <f t="shared" si="21"/>
        <v>39903</v>
      </c>
      <c r="I26" s="143"/>
      <c r="J26" s="144">
        <f t="shared" si="14"/>
        <v>4.635829615125342E-2</v>
      </c>
      <c r="K26" s="145">
        <f t="shared" si="14"/>
        <v>4.6460351208756689E-2</v>
      </c>
      <c r="L26" s="146">
        <v>4.5048736937622458E-2</v>
      </c>
      <c r="M26" s="169"/>
      <c r="N26" s="241">
        <v>4889.58</v>
      </c>
      <c r="O26" s="248">
        <v>4916.93</v>
      </c>
      <c r="P26" s="147">
        <f t="shared" si="15"/>
        <v>6090.8180516956927</v>
      </c>
      <c r="Q26" s="148"/>
      <c r="R26" s="149">
        <f t="shared" si="0"/>
        <v>-0.511042</v>
      </c>
      <c r="S26" s="150">
        <f t="shared" si="1"/>
        <v>-0.50830699999999995</v>
      </c>
      <c r="T26" s="151">
        <f t="shared" si="2"/>
        <v>-0.39091819483043072</v>
      </c>
      <c r="U26" s="148"/>
      <c r="V26" s="144">
        <f>(N26-N23)/N23</f>
        <v>-3.658531779652674E-2</v>
      </c>
      <c r="W26" s="145">
        <f>(O26-O23)/O23</f>
        <v>-3.4694178045213034E-2</v>
      </c>
      <c r="X26" s="146">
        <f>(P26-P23)/P23</f>
        <v>-0.10642238574360507</v>
      </c>
      <c r="Y26" s="148"/>
      <c r="Z26" s="144"/>
      <c r="AA26" s="145"/>
      <c r="AB26" s="146"/>
      <c r="AC26" s="145"/>
      <c r="AD26" s="144">
        <f t="shared" si="3"/>
        <v>4.635829615125342E-2</v>
      </c>
      <c r="AE26" s="145">
        <f t="shared" si="3"/>
        <v>4.6460351208756689E-2</v>
      </c>
      <c r="AF26" s="146">
        <f t="shared" si="3"/>
        <v>4.5048736937622458E-2</v>
      </c>
      <c r="AG26" s="145"/>
      <c r="AH26" s="144">
        <f t="shared" si="16"/>
        <v>0</v>
      </c>
      <c r="AI26" s="145">
        <f t="shared" si="16"/>
        <v>0</v>
      </c>
      <c r="AJ26" s="146">
        <f t="shared" si="4"/>
        <v>0</v>
      </c>
      <c r="AK26" s="145"/>
      <c r="AL26" s="153">
        <f t="shared" si="17"/>
        <v>0</v>
      </c>
      <c r="AM26" s="154">
        <f t="shared" si="18"/>
        <v>0</v>
      </c>
      <c r="AN26" s="155">
        <f t="shared" si="5"/>
        <v>0</v>
      </c>
      <c r="AO26" s="145"/>
      <c r="AP26" s="144">
        <f t="shared" si="6"/>
        <v>1.3095592136309619E-3</v>
      </c>
      <c r="AQ26" s="145">
        <f t="shared" si="7"/>
        <v>1.4116142711342317E-3</v>
      </c>
      <c r="AR26" s="156"/>
      <c r="AS26" s="152"/>
      <c r="AT26" s="144">
        <f>(N26-(MAX($N$3:N26)))/(MAX($N$3:N26))</f>
        <v>-0.58885940306338669</v>
      </c>
      <c r="AU26" s="145">
        <f>(O26-(MAX($O$3:O26)))/(MAX($O$3:O26))</f>
        <v>-0.58796077484924358</v>
      </c>
      <c r="AV26" s="146">
        <f>(P26-(MAX($P$3:P26)))/(MAX($P$3:P26))</f>
        <v>-0.66191287878787874</v>
      </c>
      <c r="AW26" s="152"/>
      <c r="AX26" s="144">
        <f t="shared" si="8"/>
        <v>0</v>
      </c>
      <c r="AY26" s="145">
        <f t="shared" si="9"/>
        <v>0</v>
      </c>
      <c r="AZ26" s="146">
        <f t="shared" si="10"/>
        <v>0</v>
      </c>
      <c r="BA26" s="145"/>
      <c r="BB26" s="157">
        <f t="shared" si="23"/>
        <v>116.47300000000001</v>
      </c>
      <c r="BC26" s="158">
        <f t="shared" si="23"/>
        <v>116.87530000000002</v>
      </c>
      <c r="BD26" s="159">
        <f t="shared" si="23"/>
        <v>180.15528156939811</v>
      </c>
      <c r="BE26" s="152"/>
      <c r="BF26" s="144">
        <f t="shared" si="11"/>
        <v>-3.658531779652674E-2</v>
      </c>
      <c r="BG26" s="145">
        <f t="shared" si="12"/>
        <v>-3.4694178045213034E-2</v>
      </c>
      <c r="BH26" s="146">
        <f t="shared" si="13"/>
        <v>-0.10642238574360507</v>
      </c>
      <c r="BI26" s="145"/>
      <c r="BJ26" s="157">
        <f t="shared" si="24"/>
        <v>41.980373133687642</v>
      </c>
      <c r="BK26" s="158">
        <f t="shared" si="24"/>
        <v>42.069881317951697</v>
      </c>
      <c r="BL26" s="154">
        <f t="shared" si="24"/>
        <v>33.808712121212125</v>
      </c>
    </row>
    <row r="27" spans="1:97">
      <c r="A27" s="173"/>
      <c r="B27" s="259" t="s">
        <v>32</v>
      </c>
      <c r="C27" s="252"/>
      <c r="D27" s="252"/>
      <c r="E27" s="252"/>
      <c r="F27" s="252"/>
      <c r="H27" s="43">
        <f t="shared" si="21"/>
        <v>39933</v>
      </c>
      <c r="I27" s="25"/>
      <c r="J27" s="33">
        <f t="shared" si="14"/>
        <v>9.4936579419909295E-2</v>
      </c>
      <c r="K27" s="44">
        <f t="shared" si="14"/>
        <v>9.5136599463486293E-2</v>
      </c>
      <c r="L27" s="28">
        <v>-9.1871603831716886E-3</v>
      </c>
      <c r="M27" s="2"/>
      <c r="N27" s="239">
        <v>5353.78</v>
      </c>
      <c r="O27" s="246">
        <v>5384.71</v>
      </c>
      <c r="P27" s="45">
        <f t="shared" si="15"/>
        <v>6034.8607293900468</v>
      </c>
      <c r="Q27" s="46"/>
      <c r="R27" s="31">
        <f t="shared" si="0"/>
        <v>-0.46462200000000003</v>
      </c>
      <c r="S27" s="47">
        <f t="shared" si="1"/>
        <v>-0.46152900000000002</v>
      </c>
      <c r="T27" s="32">
        <f t="shared" si="2"/>
        <v>-0.39651392706099531</v>
      </c>
      <c r="U27" s="46"/>
      <c r="V27" s="33"/>
      <c r="W27" s="44"/>
      <c r="X27" s="28"/>
      <c r="Y27" s="46"/>
      <c r="Z27" s="33"/>
      <c r="AA27" s="44"/>
      <c r="AB27" s="28"/>
      <c r="AC27" s="44"/>
      <c r="AD27" s="33">
        <f t="shared" si="3"/>
        <v>9.4936579419909295E-2</v>
      </c>
      <c r="AE27" s="44">
        <f t="shared" si="3"/>
        <v>9.5136599463486293E-2</v>
      </c>
      <c r="AF27" s="28">
        <f t="shared" si="3"/>
        <v>-9.1871603831716886E-3</v>
      </c>
      <c r="AG27" s="44"/>
      <c r="AH27" s="33">
        <f t="shared" si="16"/>
        <v>0</v>
      </c>
      <c r="AI27" s="44">
        <f t="shared" si="16"/>
        <v>0</v>
      </c>
      <c r="AJ27" s="28">
        <f t="shared" si="4"/>
        <v>-9.1871603831716886E-3</v>
      </c>
      <c r="AK27" s="44"/>
      <c r="AL27" s="37">
        <f t="shared" si="17"/>
        <v>0</v>
      </c>
      <c r="AM27" s="48">
        <f t="shared" si="18"/>
        <v>0</v>
      </c>
      <c r="AN27" s="39">
        <f t="shared" si="5"/>
        <v>0.84403915906119364</v>
      </c>
      <c r="AO27" s="44"/>
      <c r="AP27" s="33">
        <f t="shared" si="6"/>
        <v>0.10412373980308098</v>
      </c>
      <c r="AQ27" s="44">
        <f t="shared" si="7"/>
        <v>0.10432375984665798</v>
      </c>
      <c r="AR27" s="36"/>
      <c r="AS27" s="1"/>
      <c r="AT27" s="33">
        <f>(N27-(MAX($N$3:N27)))/(MAX($N$3:N27))</f>
        <v>-0.549827121129565</v>
      </c>
      <c r="AU27" s="44">
        <f>(O27-(MAX($O$3:O27)))/(MAX($O$3:O27))</f>
        <v>-0.54876076412283081</v>
      </c>
      <c r="AV27" s="28">
        <f>(P27-(MAX($P$3:P27)))/(MAX($P$3:P27))</f>
        <v>-0.66501893939393941</v>
      </c>
      <c r="AW27" s="1"/>
      <c r="AX27" s="33">
        <f t="shared" si="8"/>
        <v>0</v>
      </c>
      <c r="AY27" s="44">
        <f t="shared" si="9"/>
        <v>0</v>
      </c>
      <c r="AZ27" s="28">
        <f t="shared" si="10"/>
        <v>0</v>
      </c>
      <c r="BA27" s="44"/>
      <c r="BB27" s="51">
        <f t="shared" si="23"/>
        <v>116.47300000000001</v>
      </c>
      <c r="BC27" s="52">
        <f t="shared" si="23"/>
        <v>116.87530000000002</v>
      </c>
      <c r="BD27" s="53">
        <f t="shared" si="23"/>
        <v>180.15528156939811</v>
      </c>
      <c r="BE27" s="1"/>
      <c r="BF27" s="33">
        <f t="shared" si="11"/>
        <v>0</v>
      </c>
      <c r="BG27" s="44">
        <f t="shared" si="12"/>
        <v>0</v>
      </c>
      <c r="BH27" s="28">
        <f t="shared" si="13"/>
        <v>0</v>
      </c>
      <c r="BI27" s="44"/>
      <c r="BJ27" s="51">
        <f t="shared" si="24"/>
        <v>41.980373133687642</v>
      </c>
      <c r="BK27" s="52">
        <f t="shared" si="24"/>
        <v>42.069881317951697</v>
      </c>
      <c r="BL27" s="48">
        <f t="shared" si="24"/>
        <v>33.808712121212125</v>
      </c>
    </row>
    <row r="28" spans="1:97" s="57" customFormat="1" ht="15.75" thickBot="1">
      <c r="A28" s="173"/>
      <c r="B28" s="259" t="s">
        <v>33</v>
      </c>
      <c r="C28" s="252"/>
      <c r="D28" s="252"/>
      <c r="E28" s="252"/>
      <c r="F28" s="252"/>
      <c r="G28" s="3"/>
      <c r="H28" s="43">
        <f t="shared" si="21"/>
        <v>39964</v>
      </c>
      <c r="I28" s="25"/>
      <c r="J28" s="33">
        <f t="shared" si="14"/>
        <v>9.4411798766478983E-2</v>
      </c>
      <c r="K28" s="44">
        <f t="shared" si="14"/>
        <v>9.4595623534043494E-2</v>
      </c>
      <c r="L28" s="28">
        <v>0.19666987052637541</v>
      </c>
      <c r="M28" s="2"/>
      <c r="N28" s="239">
        <v>5859.24</v>
      </c>
      <c r="O28" s="246">
        <v>5894.08</v>
      </c>
      <c r="P28" s="45">
        <f t="shared" si="15"/>
        <v>7221.736007683895</v>
      </c>
      <c r="Q28" s="46"/>
      <c r="R28" s="31">
        <f t="shared" si="0"/>
        <v>-0.414076</v>
      </c>
      <c r="S28" s="47">
        <f t="shared" si="1"/>
        <v>-0.41059200000000001</v>
      </c>
      <c r="T28" s="32">
        <f t="shared" si="2"/>
        <v>-0.27782639923161051</v>
      </c>
      <c r="U28" s="46"/>
      <c r="V28" s="33"/>
      <c r="W28" s="44"/>
      <c r="X28" s="28"/>
      <c r="Y28" s="46"/>
      <c r="Z28" s="33"/>
      <c r="AA28" s="44"/>
      <c r="AB28" s="28"/>
      <c r="AC28" s="44"/>
      <c r="AD28" s="33">
        <f t="shared" si="3"/>
        <v>9.4411798766478983E-2</v>
      </c>
      <c r="AE28" s="44">
        <f t="shared" si="3"/>
        <v>9.4595623534043494E-2</v>
      </c>
      <c r="AF28" s="28">
        <f t="shared" si="3"/>
        <v>0.19666987052637541</v>
      </c>
      <c r="AG28" s="44"/>
      <c r="AH28" s="33">
        <f t="shared" si="16"/>
        <v>0</v>
      </c>
      <c r="AI28" s="44">
        <f t="shared" si="16"/>
        <v>0</v>
      </c>
      <c r="AJ28" s="28">
        <f t="shared" si="4"/>
        <v>0</v>
      </c>
      <c r="AK28" s="1"/>
      <c r="AL28" s="37">
        <f t="shared" si="17"/>
        <v>0</v>
      </c>
      <c r="AM28" s="48">
        <f t="shared" si="18"/>
        <v>0</v>
      </c>
      <c r="AN28" s="39">
        <f t="shared" si="5"/>
        <v>0</v>
      </c>
      <c r="AO28" s="1"/>
      <c r="AP28" s="33">
        <f t="shared" si="6"/>
        <v>-0.10225807175989643</v>
      </c>
      <c r="AQ28" s="44">
        <f t="shared" si="7"/>
        <v>-0.10207424699233192</v>
      </c>
      <c r="AR28" s="36"/>
      <c r="AS28" s="1"/>
      <c r="AT28" s="33">
        <f>(N28-(MAX($N$3:N28)))/(MAX($N$3:N28))</f>
        <v>-0.50732548987952297</v>
      </c>
      <c r="AU28" s="44">
        <f>(O28-(MAX($O$3:O28)))/(MAX($O$3:O28))</f>
        <v>-0.50607550724200467</v>
      </c>
      <c r="AV28" s="28">
        <f>(P28-(MAX($P$3:P28)))/(MAX($P$3:P28))</f>
        <v>-0.59913825757575745</v>
      </c>
      <c r="AW28" s="1"/>
      <c r="AX28" s="33">
        <f t="shared" si="8"/>
        <v>0</v>
      </c>
      <c r="AY28" s="44">
        <f t="shared" si="9"/>
        <v>0</v>
      </c>
      <c r="AZ28" s="28">
        <f t="shared" si="10"/>
        <v>0</v>
      </c>
      <c r="BA28" s="44"/>
      <c r="BB28" s="51">
        <f t="shared" si="23"/>
        <v>116.47300000000001</v>
      </c>
      <c r="BC28" s="52">
        <f t="shared" si="23"/>
        <v>116.87530000000002</v>
      </c>
      <c r="BD28" s="53">
        <f t="shared" si="23"/>
        <v>180.15528156939811</v>
      </c>
      <c r="BE28" s="1"/>
      <c r="BF28" s="33">
        <f t="shared" si="11"/>
        <v>0</v>
      </c>
      <c r="BG28" s="44">
        <f t="shared" si="12"/>
        <v>0</v>
      </c>
      <c r="BH28" s="28">
        <f t="shared" si="13"/>
        <v>0</v>
      </c>
      <c r="BI28" s="44"/>
      <c r="BJ28" s="51">
        <f t="shared" si="24"/>
        <v>41.980373133687642</v>
      </c>
      <c r="BK28" s="52">
        <f t="shared" si="24"/>
        <v>42.069881317951697</v>
      </c>
      <c r="BL28" s="48">
        <f t="shared" si="24"/>
        <v>33.808712121212125</v>
      </c>
      <c r="BM28" s="163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</row>
    <row r="29" spans="1:97">
      <c r="A29" s="173"/>
      <c r="B29" s="260" t="s">
        <v>34</v>
      </c>
      <c r="C29" s="252"/>
      <c r="D29" s="252"/>
      <c r="E29" s="252"/>
      <c r="F29" s="252"/>
      <c r="H29" s="142">
        <f t="shared" si="21"/>
        <v>39994</v>
      </c>
      <c r="I29" s="143"/>
      <c r="J29" s="144">
        <f t="shared" si="14"/>
        <v>-6.514155419474188E-2</v>
      </c>
      <c r="K29" s="145">
        <f t="shared" si="14"/>
        <v>-6.5257003637548161E-2</v>
      </c>
      <c r="L29" s="146">
        <v>5.6932271857501604E-3</v>
      </c>
      <c r="M29" s="169"/>
      <c r="N29" s="241">
        <v>5477.56</v>
      </c>
      <c r="O29" s="248">
        <v>5509.45</v>
      </c>
      <c r="P29" s="147">
        <f t="shared" si="15"/>
        <v>7262.8509914511515</v>
      </c>
      <c r="Q29" s="148"/>
      <c r="R29" s="149">
        <f t="shared" si="0"/>
        <v>-0.45224399999999998</v>
      </c>
      <c r="S29" s="150">
        <f t="shared" si="1"/>
        <v>-0.44905500000000004</v>
      </c>
      <c r="T29" s="151">
        <f t="shared" si="2"/>
        <v>-0.27371490085488487</v>
      </c>
      <c r="U29" s="148"/>
      <c r="V29" s="144">
        <f>(N29-N26)/N26</f>
        <v>0.12025163715492956</v>
      </c>
      <c r="W29" s="145">
        <f>(O29-O26)/O26</f>
        <v>0.12050608814849906</v>
      </c>
      <c r="X29" s="146">
        <f>(P29-P26)/P26</f>
        <v>0.19242619461094607</v>
      </c>
      <c r="Y29" s="148"/>
      <c r="Z29" s="144"/>
      <c r="AA29" s="145"/>
      <c r="AB29" s="146"/>
      <c r="AC29" s="145"/>
      <c r="AD29" s="144">
        <f t="shared" si="3"/>
        <v>-6.514155419474188E-2</v>
      </c>
      <c r="AE29" s="145">
        <f t="shared" si="3"/>
        <v>-6.5257003637548161E-2</v>
      </c>
      <c r="AF29" s="146">
        <f t="shared" si="3"/>
        <v>5.6932271857501604E-3</v>
      </c>
      <c r="AG29" s="145"/>
      <c r="AH29" s="144">
        <f t="shared" si="16"/>
        <v>-6.514155419474188E-2</v>
      </c>
      <c r="AI29" s="145">
        <f t="shared" si="16"/>
        <v>-6.5257003637548161E-2</v>
      </c>
      <c r="AJ29" s="146">
        <f t="shared" si="4"/>
        <v>0</v>
      </c>
      <c r="AK29" s="152"/>
      <c r="AL29" s="153">
        <f t="shared" si="17"/>
        <v>42.434220829064927</v>
      </c>
      <c r="AM29" s="154">
        <f t="shared" si="18"/>
        <v>42.584765237509743</v>
      </c>
      <c r="AN29" s="155">
        <f t="shared" si="5"/>
        <v>0</v>
      </c>
      <c r="AO29" s="152"/>
      <c r="AP29" s="144">
        <f t="shared" si="6"/>
        <v>-7.083478138049204E-2</v>
      </c>
      <c r="AQ29" s="145">
        <f t="shared" si="7"/>
        <v>-7.0950230823298321E-2</v>
      </c>
      <c r="AR29" s="156"/>
      <c r="AS29" s="152"/>
      <c r="AT29" s="144">
        <f>(N29-(MAX($N$3:N29)))/(MAX($N$3:N29))</f>
        <v>-0.53941907318090387</v>
      </c>
      <c r="AU29" s="145">
        <f>(O29-(MAX($O$3:O29)))/(MAX($O$3:O29))</f>
        <v>-0.53830753966258726</v>
      </c>
      <c r="AV29" s="146">
        <f>(P29-(MAX($P$3:P29)))/(MAX($P$3:P29))</f>
        <v>-0.59685606060606056</v>
      </c>
      <c r="AW29" s="152"/>
      <c r="AX29" s="144">
        <f t="shared" si="8"/>
        <v>0.12025163715492956</v>
      </c>
      <c r="AY29" s="145">
        <f t="shared" si="9"/>
        <v>0.12050608814849906</v>
      </c>
      <c r="AZ29" s="146">
        <f t="shared" si="10"/>
        <v>0.19242619461094607</v>
      </c>
      <c r="BA29" s="145"/>
      <c r="BB29" s="157">
        <f t="shared" si="23"/>
        <v>130.47906893434612</v>
      </c>
      <c r="BC29" s="158">
        <f t="shared" si="23"/>
        <v>130.95948520418227</v>
      </c>
      <c r="BD29" s="159">
        <f t="shared" si="23"/>
        <v>214.82187684086088</v>
      </c>
      <c r="BE29" s="152"/>
      <c r="BF29" s="144">
        <f t="shared" si="11"/>
        <v>0</v>
      </c>
      <c r="BG29" s="145">
        <f t="shared" si="12"/>
        <v>0</v>
      </c>
      <c r="BH29" s="146">
        <f t="shared" si="13"/>
        <v>0</v>
      </c>
      <c r="BI29" s="145"/>
      <c r="BJ29" s="157">
        <f t="shared" si="24"/>
        <v>41.980373133687642</v>
      </c>
      <c r="BK29" s="158">
        <f t="shared" si="24"/>
        <v>42.069881317951697</v>
      </c>
      <c r="BL29" s="154">
        <f t="shared" si="24"/>
        <v>33.808712121212125</v>
      </c>
    </row>
    <row r="30" spans="1:97">
      <c r="A30" s="173"/>
      <c r="B30" s="260" t="s">
        <v>35</v>
      </c>
      <c r="C30" s="253">
        <f>C10-C7</f>
        <v>-1.2957354068795408E-2</v>
      </c>
      <c r="D30" s="253">
        <f>D10-C7</f>
        <v>-1.1172192583569069E-2</v>
      </c>
      <c r="E30" s="253"/>
      <c r="F30" s="253">
        <f>F10-C7</f>
        <v>-1.0001770000000001</v>
      </c>
      <c r="H30" s="43">
        <f t="shared" si="21"/>
        <v>40025</v>
      </c>
      <c r="I30" s="25"/>
      <c r="J30" s="33">
        <f t="shared" si="14"/>
        <v>7.1564711294810124E-2</v>
      </c>
      <c r="K30" s="44">
        <f t="shared" si="14"/>
        <v>7.1698626904681984E-2</v>
      </c>
      <c r="L30" s="28">
        <v>4.439537724326037E-3</v>
      </c>
      <c r="M30" s="2"/>
      <c r="N30" s="239">
        <v>5869.56</v>
      </c>
      <c r="O30" s="246">
        <v>5904.47</v>
      </c>
      <c r="P30" s="45">
        <f t="shared" si="15"/>
        <v>7295.094692413858</v>
      </c>
      <c r="Q30" s="46"/>
      <c r="R30" s="31">
        <f t="shared" si="0"/>
        <v>-0.41304399999999997</v>
      </c>
      <c r="S30" s="47">
        <f t="shared" si="1"/>
        <v>-0.409553</v>
      </c>
      <c r="T30" s="32">
        <f t="shared" si="2"/>
        <v>-0.27049053075861418</v>
      </c>
      <c r="U30" s="46"/>
      <c r="V30" s="33"/>
      <c r="W30" s="44"/>
      <c r="X30" s="28"/>
      <c r="Y30" s="46"/>
      <c r="Z30" s="33"/>
      <c r="AA30" s="44"/>
      <c r="AB30" s="28"/>
      <c r="AC30" s="44"/>
      <c r="AD30" s="33">
        <f t="shared" si="3"/>
        <v>7.1564711294810124E-2</v>
      </c>
      <c r="AE30" s="44">
        <f t="shared" si="3"/>
        <v>7.1698626904681984E-2</v>
      </c>
      <c r="AF30" s="28">
        <f t="shared" si="3"/>
        <v>4.439537724326037E-3</v>
      </c>
      <c r="AG30" s="44"/>
      <c r="AH30" s="33">
        <f t="shared" si="16"/>
        <v>0</v>
      </c>
      <c r="AI30" s="44">
        <f t="shared" si="16"/>
        <v>0</v>
      </c>
      <c r="AJ30" s="28">
        <f t="shared" si="4"/>
        <v>0</v>
      </c>
      <c r="AK30" s="1"/>
      <c r="AL30" s="37">
        <f t="shared" si="17"/>
        <v>0</v>
      </c>
      <c r="AM30" s="48">
        <f t="shared" si="18"/>
        <v>0</v>
      </c>
      <c r="AN30" s="39">
        <f t="shared" si="5"/>
        <v>0</v>
      </c>
      <c r="AO30" s="1"/>
      <c r="AP30" s="33">
        <f t="shared" si="6"/>
        <v>6.7125173570484087E-2</v>
      </c>
      <c r="AQ30" s="44">
        <f t="shared" si="7"/>
        <v>6.7259089180355947E-2</v>
      </c>
      <c r="AR30" s="36"/>
      <c r="AS30" s="1"/>
      <c r="AT30" s="33">
        <f>(N30-(MAX($N$3:N30)))/(MAX($N$3:N30))</f>
        <v>-0.50645773212519918</v>
      </c>
      <c r="AU30" s="44">
        <f>(O30-(MAX($O$3:O30)))/(MAX($O$3:O30))</f>
        <v>-0.50520482420415047</v>
      </c>
      <c r="AV30" s="28">
        <f>(P30-(MAX($P$3:P30)))/(MAX($P$3:P30))</f>
        <v>-0.59506628787878779</v>
      </c>
      <c r="AW30" s="1"/>
      <c r="AX30" s="33">
        <f t="shared" si="8"/>
        <v>0</v>
      </c>
      <c r="AY30" s="44">
        <f t="shared" si="9"/>
        <v>0</v>
      </c>
      <c r="AZ30" s="28">
        <f t="shared" si="10"/>
        <v>0</v>
      </c>
      <c r="BA30" s="44"/>
      <c r="BB30" s="51">
        <f t="shared" si="23"/>
        <v>130.47906893434612</v>
      </c>
      <c r="BC30" s="52">
        <f t="shared" si="23"/>
        <v>130.95948520418227</v>
      </c>
      <c r="BD30" s="53">
        <f t="shared" si="23"/>
        <v>214.82187684086088</v>
      </c>
      <c r="BE30" s="1"/>
      <c r="BF30" s="33">
        <f t="shared" si="11"/>
        <v>0</v>
      </c>
      <c r="BG30" s="44">
        <f t="shared" si="12"/>
        <v>0</v>
      </c>
      <c r="BH30" s="28">
        <f t="shared" si="13"/>
        <v>0</v>
      </c>
      <c r="BI30" s="44"/>
      <c r="BJ30" s="51">
        <f t="shared" si="24"/>
        <v>41.980373133687642</v>
      </c>
      <c r="BK30" s="52">
        <f t="shared" si="24"/>
        <v>42.069881317951697</v>
      </c>
      <c r="BL30" s="48">
        <f t="shared" si="24"/>
        <v>33.808712121212125</v>
      </c>
    </row>
    <row r="31" spans="1:97" s="54" customFormat="1">
      <c r="A31" s="173"/>
      <c r="B31" s="261" t="s">
        <v>36</v>
      </c>
      <c r="C31" s="253"/>
      <c r="D31" s="253"/>
      <c r="E31" s="253"/>
      <c r="F31" s="253"/>
      <c r="G31" s="3"/>
      <c r="H31" s="43">
        <f t="shared" si="21"/>
        <v>40056</v>
      </c>
      <c r="I31" s="25"/>
      <c r="J31" s="33">
        <f t="shared" si="14"/>
        <v>1.7565200798697056E-3</v>
      </c>
      <c r="K31" s="44">
        <f t="shared" si="14"/>
        <v>1.7613773971245639E-3</v>
      </c>
      <c r="L31" s="28">
        <v>-2.3643039217979056E-2</v>
      </c>
      <c r="M31" s="2"/>
      <c r="N31" s="239">
        <v>5879.87</v>
      </c>
      <c r="O31" s="246">
        <v>5914.87</v>
      </c>
      <c r="P31" s="45">
        <f t="shared" si="15"/>
        <v>7122.6164825022461</v>
      </c>
      <c r="Q31" s="46"/>
      <c r="R31" s="31">
        <f t="shared" si="0"/>
        <v>-0.41201300000000002</v>
      </c>
      <c r="S31" s="47">
        <f t="shared" si="1"/>
        <v>-0.40851300000000001</v>
      </c>
      <c r="T31" s="32">
        <f t="shared" si="2"/>
        <v>-0.28773835174977541</v>
      </c>
      <c r="U31" s="46"/>
      <c r="V31" s="33"/>
      <c r="W31" s="44"/>
      <c r="X31" s="28"/>
      <c r="Y31" s="46"/>
      <c r="Z31" s="33"/>
      <c r="AA31" s="44"/>
      <c r="AB31" s="28"/>
      <c r="AC31" s="44"/>
      <c r="AD31" s="33">
        <f t="shared" si="3"/>
        <v>1.7565200798697056E-3</v>
      </c>
      <c r="AE31" s="44">
        <f t="shared" si="3"/>
        <v>1.7613773971245639E-3</v>
      </c>
      <c r="AF31" s="28">
        <f t="shared" si="3"/>
        <v>-2.3643039217979056E-2</v>
      </c>
      <c r="AG31" s="44"/>
      <c r="AH31" s="33">
        <f t="shared" si="16"/>
        <v>0</v>
      </c>
      <c r="AI31" s="44">
        <f t="shared" si="16"/>
        <v>0</v>
      </c>
      <c r="AJ31" s="28">
        <f t="shared" si="4"/>
        <v>-2.3643039217979056E-2</v>
      </c>
      <c r="AK31" s="1"/>
      <c r="AL31" s="37">
        <f t="shared" si="17"/>
        <v>0</v>
      </c>
      <c r="AM31" s="48">
        <f t="shared" si="18"/>
        <v>0</v>
      </c>
      <c r="AN31" s="39">
        <f t="shared" si="5"/>
        <v>5.5899330346289569</v>
      </c>
      <c r="AO31" s="1"/>
      <c r="AP31" s="33">
        <f t="shared" si="6"/>
        <v>2.5399559297848762E-2</v>
      </c>
      <c r="AQ31" s="44">
        <f t="shared" si="7"/>
        <v>2.540441661510362E-2</v>
      </c>
      <c r="AR31" s="36"/>
      <c r="AS31" s="1"/>
      <c r="AT31" s="33">
        <f>(N31-(MAX($N$3:N31)))/(MAX($N$3:N31))</f>
        <v>-0.50559081522141269</v>
      </c>
      <c r="AU31" s="44">
        <f>(O31-(MAX($O$3:O31)))/(MAX($O$3:O31))</f>
        <v>-0.50433330316529734</v>
      </c>
      <c r="AV31" s="28">
        <f>(P31-(MAX($P$3:P31)))/(MAX($P$3:P31))</f>
        <v>-0.60464015151515149</v>
      </c>
      <c r="AW31" s="1"/>
      <c r="AX31" s="33">
        <f t="shared" si="8"/>
        <v>0</v>
      </c>
      <c r="AY31" s="44">
        <f t="shared" si="9"/>
        <v>0</v>
      </c>
      <c r="AZ31" s="28">
        <f t="shared" si="10"/>
        <v>0</v>
      </c>
      <c r="BA31" s="44"/>
      <c r="BB31" s="51">
        <f t="shared" si="23"/>
        <v>130.47906893434612</v>
      </c>
      <c r="BC31" s="52">
        <f t="shared" si="23"/>
        <v>130.95948520418227</v>
      </c>
      <c r="BD31" s="53">
        <f t="shared" si="23"/>
        <v>214.82187684086088</v>
      </c>
      <c r="BE31" s="1"/>
      <c r="BF31" s="33">
        <f t="shared" si="11"/>
        <v>0</v>
      </c>
      <c r="BG31" s="44">
        <f t="shared" si="12"/>
        <v>0</v>
      </c>
      <c r="BH31" s="28">
        <f t="shared" si="13"/>
        <v>0</v>
      </c>
      <c r="BI31" s="44"/>
      <c r="BJ31" s="51">
        <f t="shared" si="24"/>
        <v>41.980373133687642</v>
      </c>
      <c r="BK31" s="52">
        <f t="shared" si="24"/>
        <v>42.069881317951697</v>
      </c>
      <c r="BL31" s="48">
        <f t="shared" si="24"/>
        <v>33.808712121212125</v>
      </c>
      <c r="BM31" s="163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</row>
    <row r="32" spans="1:97">
      <c r="A32" s="173"/>
      <c r="B32" s="259" t="s">
        <v>37</v>
      </c>
      <c r="C32" s="252"/>
      <c r="D32" s="252"/>
      <c r="E32" s="252"/>
      <c r="F32" s="252"/>
      <c r="H32" s="142">
        <f t="shared" si="21"/>
        <v>40086</v>
      </c>
      <c r="I32" s="143"/>
      <c r="J32" s="144">
        <f t="shared" si="14"/>
        <v>6.3157858932255229E-2</v>
      </c>
      <c r="K32" s="145">
        <f t="shared" si="14"/>
        <v>6.5025943089197291E-2</v>
      </c>
      <c r="L32" s="146">
        <v>1.7245508982035584E-3</v>
      </c>
      <c r="M32" s="169"/>
      <c r="N32" s="241">
        <v>6251.23</v>
      </c>
      <c r="O32" s="248">
        <v>6299.49</v>
      </c>
      <c r="P32" s="147">
        <f t="shared" si="15"/>
        <v>7134.8997971547051</v>
      </c>
      <c r="Q32" s="148"/>
      <c r="R32" s="149">
        <f t="shared" si="0"/>
        <v>-0.37487700000000007</v>
      </c>
      <c r="S32" s="150">
        <f t="shared" si="1"/>
        <v>-0.37005100000000002</v>
      </c>
      <c r="T32" s="151">
        <f t="shared" si="2"/>
        <v>-0.28651002028452949</v>
      </c>
      <c r="U32" s="148"/>
      <c r="V32" s="144">
        <f>(N32-N29)/N29</f>
        <v>0.14124354639657058</v>
      </c>
      <c r="W32" s="145">
        <f>(O32-O29)/O29</f>
        <v>0.14339725380936391</v>
      </c>
      <c r="X32" s="146">
        <f>(P32-P29)/P29</f>
        <v>-1.7617213191769079E-2</v>
      </c>
      <c r="Y32" s="148"/>
      <c r="Z32" s="144"/>
      <c r="AA32" s="145"/>
      <c r="AB32" s="146"/>
      <c r="AC32" s="145"/>
      <c r="AD32" s="144">
        <f t="shared" si="3"/>
        <v>6.3157858932255229E-2</v>
      </c>
      <c r="AE32" s="145">
        <f t="shared" si="3"/>
        <v>6.5025943089197291E-2</v>
      </c>
      <c r="AF32" s="146">
        <f t="shared" si="3"/>
        <v>1.7245508982035584E-3</v>
      </c>
      <c r="AG32" s="145"/>
      <c r="AH32" s="144">
        <f t="shared" si="16"/>
        <v>0</v>
      </c>
      <c r="AI32" s="145">
        <f t="shared" si="16"/>
        <v>0</v>
      </c>
      <c r="AJ32" s="146">
        <f t="shared" si="4"/>
        <v>0</v>
      </c>
      <c r="AK32" s="152"/>
      <c r="AL32" s="153">
        <f t="shared" si="17"/>
        <v>0</v>
      </c>
      <c r="AM32" s="154">
        <f t="shared" si="18"/>
        <v>0</v>
      </c>
      <c r="AN32" s="155">
        <f t="shared" si="5"/>
        <v>0</v>
      </c>
      <c r="AO32" s="152"/>
      <c r="AP32" s="144">
        <f t="shared" si="6"/>
        <v>6.143330803405167E-2</v>
      </c>
      <c r="AQ32" s="145">
        <f t="shared" si="7"/>
        <v>6.3301392190993733E-2</v>
      </c>
      <c r="AR32" s="156"/>
      <c r="AS32" s="152"/>
      <c r="AT32" s="144">
        <f>(N32-(MAX($N$3:N32)))/(MAX($N$3:N32))</f>
        <v>-0.47436498967435542</v>
      </c>
      <c r="AU32" s="145">
        <f>(O32-(MAX($O$3:O32)))/(MAX($O$3:O32))</f>
        <v>-0.47210210874571362</v>
      </c>
      <c r="AV32" s="146">
        <f>(P32-(MAX($P$3:P32)))/(MAX($P$3:P32))</f>
        <v>-0.60395833333333326</v>
      </c>
      <c r="AW32" s="152"/>
      <c r="AX32" s="144">
        <f t="shared" si="8"/>
        <v>0</v>
      </c>
      <c r="AY32" s="145">
        <f t="shared" si="9"/>
        <v>0</v>
      </c>
      <c r="AZ32" s="146">
        <f t="shared" si="10"/>
        <v>0</v>
      </c>
      <c r="BA32" s="145"/>
      <c r="BB32" s="157">
        <f t="shared" si="23"/>
        <v>130.47906893434612</v>
      </c>
      <c r="BC32" s="158">
        <f t="shared" si="23"/>
        <v>130.95948520418227</v>
      </c>
      <c r="BD32" s="159">
        <f t="shared" si="23"/>
        <v>214.82187684086088</v>
      </c>
      <c r="BE32" s="152"/>
      <c r="BF32" s="144">
        <f t="shared" si="11"/>
        <v>0.14124354639657058</v>
      </c>
      <c r="BG32" s="145">
        <f t="shared" si="12"/>
        <v>0.14339725380936391</v>
      </c>
      <c r="BH32" s="146">
        <f t="shared" si="13"/>
        <v>-1.7617213191769079E-2</v>
      </c>
      <c r="BI32" s="145"/>
      <c r="BJ32" s="157">
        <f t="shared" si="24"/>
        <v>47.909829914141</v>
      </c>
      <c r="BK32" s="158">
        <f t="shared" si="24"/>
        <v>48.102586767031838</v>
      </c>
      <c r="BL32" s="154">
        <f t="shared" si="24"/>
        <v>33.213096832033585</v>
      </c>
    </row>
    <row r="33" spans="1:97">
      <c r="A33" s="173"/>
      <c r="B33" s="259" t="s">
        <v>38</v>
      </c>
      <c r="C33" s="252"/>
      <c r="D33" s="252"/>
      <c r="E33" s="252"/>
      <c r="F33" s="252"/>
      <c r="H33" s="43">
        <f t="shared" si="21"/>
        <v>40117</v>
      </c>
      <c r="I33" s="25"/>
      <c r="J33" s="33">
        <f t="shared" si="14"/>
        <v>-1.6500752651878003E-2</v>
      </c>
      <c r="K33" s="44">
        <f t="shared" si="14"/>
        <v>-1.6501335822423746E-2</v>
      </c>
      <c r="L33" s="28">
        <v>5.8725072928124122E-2</v>
      </c>
      <c r="M33" s="2"/>
      <c r="N33" s="239">
        <v>6148.08</v>
      </c>
      <c r="O33" s="246">
        <v>6195.54</v>
      </c>
      <c r="P33" s="45">
        <f t="shared" si="15"/>
        <v>7553.8973080774731</v>
      </c>
      <c r="Q33" s="46"/>
      <c r="R33" s="31">
        <f t="shared" si="0"/>
        <v>-0.38519200000000003</v>
      </c>
      <c r="S33" s="47">
        <f t="shared" si="1"/>
        <v>-0.38044600000000001</v>
      </c>
      <c r="T33" s="32">
        <f t="shared" si="2"/>
        <v>-0.24461026919225268</v>
      </c>
      <c r="U33" s="46"/>
      <c r="V33" s="33"/>
      <c r="W33" s="44"/>
      <c r="X33" s="28"/>
      <c r="Y33" s="46"/>
      <c r="Z33" s="33"/>
      <c r="AA33" s="44"/>
      <c r="AB33" s="28"/>
      <c r="AC33" s="44"/>
      <c r="AD33" s="33">
        <f t="shared" si="3"/>
        <v>-1.6500752651878003E-2</v>
      </c>
      <c r="AE33" s="44">
        <f t="shared" si="3"/>
        <v>-1.6501335822423746E-2</v>
      </c>
      <c r="AF33" s="28">
        <f t="shared" si="3"/>
        <v>5.8725072928124122E-2</v>
      </c>
      <c r="AG33" s="44"/>
      <c r="AH33" s="33">
        <f t="shared" si="16"/>
        <v>-1.6500752651878003E-2</v>
      </c>
      <c r="AI33" s="44">
        <f t="shared" si="16"/>
        <v>-1.6501335822423746E-2</v>
      </c>
      <c r="AJ33" s="28">
        <f t="shared" si="4"/>
        <v>0</v>
      </c>
      <c r="AK33" s="1"/>
      <c r="AL33" s="37">
        <f t="shared" si="17"/>
        <v>2.7227483807845898</v>
      </c>
      <c r="AM33" s="48">
        <f t="shared" si="18"/>
        <v>2.7229408392440515</v>
      </c>
      <c r="AN33" s="39">
        <f t="shared" si="5"/>
        <v>0</v>
      </c>
      <c r="AO33" s="1"/>
      <c r="AP33" s="33">
        <f t="shared" si="6"/>
        <v>-7.5225825580002126E-2</v>
      </c>
      <c r="AQ33" s="44">
        <f t="shared" si="7"/>
        <v>-7.5226408750547868E-2</v>
      </c>
      <c r="AR33" s="36"/>
      <c r="AS33" s="1"/>
      <c r="AT33" s="33">
        <f>(N33-(MAX($N$3:N33)))/(MAX($N$3:N33))</f>
        <v>-0.48303836296490626</v>
      </c>
      <c r="AU33" s="44">
        <f>(O33-(MAX($O$3:O33)))/(MAX($O$3:O33))</f>
        <v>-0.48081312912924989</v>
      </c>
      <c r="AV33" s="28">
        <f>(P33-(MAX($P$3:P33)))/(MAX($P$3:P33))</f>
        <v>-0.58070075757575745</v>
      </c>
      <c r="AW33" s="1"/>
      <c r="AX33" s="33">
        <f t="shared" si="8"/>
        <v>0</v>
      </c>
      <c r="AY33" s="44">
        <f t="shared" si="9"/>
        <v>0</v>
      </c>
      <c r="AZ33" s="28">
        <f t="shared" si="10"/>
        <v>0</v>
      </c>
      <c r="BA33" s="44"/>
      <c r="BB33" s="51">
        <f t="shared" si="23"/>
        <v>130.47906893434612</v>
      </c>
      <c r="BC33" s="52">
        <f t="shared" si="23"/>
        <v>130.95948520418227</v>
      </c>
      <c r="BD33" s="53">
        <f t="shared" si="23"/>
        <v>214.82187684086088</v>
      </c>
      <c r="BE33" s="1"/>
      <c r="BF33" s="33">
        <f t="shared" si="11"/>
        <v>0</v>
      </c>
      <c r="BG33" s="44">
        <f t="shared" si="12"/>
        <v>0</v>
      </c>
      <c r="BH33" s="28">
        <f t="shared" si="13"/>
        <v>0</v>
      </c>
      <c r="BI33" s="44"/>
      <c r="BJ33" s="51">
        <f t="shared" si="24"/>
        <v>47.909829914141</v>
      </c>
      <c r="BK33" s="52">
        <f t="shared" si="24"/>
        <v>48.102586767031838</v>
      </c>
      <c r="BL33" s="48">
        <f t="shared" si="24"/>
        <v>33.213096832033585</v>
      </c>
    </row>
    <row r="34" spans="1:97" s="54" customFormat="1">
      <c r="A34" s="173"/>
      <c r="B34" s="259" t="s">
        <v>40</v>
      </c>
      <c r="C34" s="253"/>
      <c r="D34" s="253"/>
      <c r="E34" s="253"/>
      <c r="F34" s="254"/>
      <c r="G34" s="3"/>
      <c r="H34" s="43">
        <f t="shared" si="21"/>
        <v>40147</v>
      </c>
      <c r="I34" s="25"/>
      <c r="J34" s="33">
        <f t="shared" si="14"/>
        <v>4.697889422388779E-2</v>
      </c>
      <c r="K34" s="44">
        <f t="shared" si="14"/>
        <v>4.6978955829516167E-2</v>
      </c>
      <c r="L34" s="28">
        <v>1.5244590993269691E-2</v>
      </c>
      <c r="M34" s="2"/>
      <c r="N34" s="239">
        <v>6436.91</v>
      </c>
      <c r="O34" s="246">
        <v>6486.6</v>
      </c>
      <c r="P34" s="45">
        <f t="shared" si="15"/>
        <v>7669.0533829442747</v>
      </c>
      <c r="Q34" s="46"/>
      <c r="R34" s="31">
        <f t="shared" si="0"/>
        <v>-0.35630899999999999</v>
      </c>
      <c r="S34" s="47">
        <f t="shared" si="1"/>
        <v>-0.35133999999999999</v>
      </c>
      <c r="T34" s="32">
        <f t="shared" si="2"/>
        <v>-0.23309466170557253</v>
      </c>
      <c r="U34" s="46"/>
      <c r="V34" s="33"/>
      <c r="W34" s="44"/>
      <c r="X34" s="28"/>
      <c r="Y34" s="46"/>
      <c r="Z34" s="33"/>
      <c r="AA34" s="44"/>
      <c r="AB34" s="28"/>
      <c r="AC34" s="44"/>
      <c r="AD34" s="33">
        <f t="shared" si="3"/>
        <v>4.697889422388779E-2</v>
      </c>
      <c r="AE34" s="58">
        <f t="shared" si="3"/>
        <v>4.6978955829516167E-2</v>
      </c>
      <c r="AF34" s="28">
        <f t="shared" si="3"/>
        <v>1.5244590993269691E-2</v>
      </c>
      <c r="AG34" s="44"/>
      <c r="AH34" s="33">
        <f t="shared" si="16"/>
        <v>0</v>
      </c>
      <c r="AI34" s="58">
        <f t="shared" si="16"/>
        <v>0</v>
      </c>
      <c r="AJ34" s="28">
        <f t="shared" si="4"/>
        <v>0</v>
      </c>
      <c r="AK34" s="1"/>
      <c r="AL34" s="37">
        <f t="shared" si="17"/>
        <v>0</v>
      </c>
      <c r="AM34" s="48">
        <f t="shared" si="18"/>
        <v>0</v>
      </c>
      <c r="AN34" s="39">
        <f t="shared" si="5"/>
        <v>0</v>
      </c>
      <c r="AO34" s="1"/>
      <c r="AP34" s="33">
        <f t="shared" si="6"/>
        <v>3.1734303230618099E-2</v>
      </c>
      <c r="AQ34" s="58">
        <f t="shared" si="7"/>
        <v>3.1734364836246476E-2</v>
      </c>
      <c r="AR34" s="36"/>
      <c r="AS34" s="1"/>
      <c r="AT34" s="33">
        <f>(N34-(MAX($N$3:N34)))/(MAX($N$3:N34))</f>
        <v>-0.4587520769008267</v>
      </c>
      <c r="AU34" s="58">
        <f>(O34-(MAX($O$3:O34)))/(MAX($O$3:O34))</f>
        <v>-0.45642227205534824</v>
      </c>
      <c r="AV34" s="28">
        <f>(P34-(MAX($P$3:P34)))/(MAX($P$3:P34))</f>
        <v>-0.57430871212121204</v>
      </c>
      <c r="AW34" s="1"/>
      <c r="AX34" s="33">
        <f t="shared" si="8"/>
        <v>0</v>
      </c>
      <c r="AY34" s="44">
        <f t="shared" si="9"/>
        <v>0</v>
      </c>
      <c r="AZ34" s="28">
        <f t="shared" si="10"/>
        <v>0</v>
      </c>
      <c r="BA34" s="44"/>
      <c r="BB34" s="51">
        <f t="shared" si="23"/>
        <v>130.47906893434612</v>
      </c>
      <c r="BC34" s="52">
        <f t="shared" si="23"/>
        <v>130.95948520418227</v>
      </c>
      <c r="BD34" s="53">
        <f t="shared" si="23"/>
        <v>214.82187684086088</v>
      </c>
      <c r="BE34" s="1"/>
      <c r="BF34" s="33">
        <f t="shared" si="11"/>
        <v>0</v>
      </c>
      <c r="BG34" s="44">
        <f t="shared" si="12"/>
        <v>0</v>
      </c>
      <c r="BH34" s="28">
        <f t="shared" si="13"/>
        <v>0</v>
      </c>
      <c r="BI34" s="44"/>
      <c r="BJ34" s="51">
        <f t="shared" si="24"/>
        <v>47.909829914141</v>
      </c>
      <c r="BK34" s="52">
        <f t="shared" si="24"/>
        <v>48.102586767031838</v>
      </c>
      <c r="BL34" s="48">
        <f t="shared" si="24"/>
        <v>33.213096832033585</v>
      </c>
      <c r="BM34" s="163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</row>
    <row r="35" spans="1:97" ht="15.75" thickBot="1">
      <c r="A35" s="173"/>
      <c r="B35" s="259" t="s">
        <v>41</v>
      </c>
      <c r="C35" s="255"/>
      <c r="D35" s="255"/>
      <c r="E35" s="255"/>
      <c r="F35" s="255"/>
      <c r="H35" s="72">
        <f t="shared" si="21"/>
        <v>40178</v>
      </c>
      <c r="I35" s="164"/>
      <c r="J35" s="74">
        <f t="shared" si="14"/>
        <v>3.9363607693753799E-2</v>
      </c>
      <c r="K35" s="75">
        <f t="shared" si="14"/>
        <v>3.912219036166853E-2</v>
      </c>
      <c r="L35" s="76">
        <v>8.6534825261939119E-3</v>
      </c>
      <c r="M35" s="70"/>
      <c r="N35" s="242">
        <v>6690.29</v>
      </c>
      <c r="O35" s="249">
        <v>6740.37</v>
      </c>
      <c r="P35" s="77">
        <f t="shared" si="15"/>
        <v>7735.4174023860314</v>
      </c>
      <c r="Q35" s="165"/>
      <c r="R35" s="78">
        <f t="shared" si="0"/>
        <v>-0.33097100000000002</v>
      </c>
      <c r="S35" s="79">
        <f t="shared" si="1"/>
        <v>-0.325963</v>
      </c>
      <c r="T35" s="80">
        <f t="shared" si="2"/>
        <v>-0.22645825976139686</v>
      </c>
      <c r="U35" s="165"/>
      <c r="V35" s="74">
        <f>(N35-N32)/N32</f>
        <v>7.0235777598968596E-2</v>
      </c>
      <c r="W35" s="75">
        <f>(O35-O32)/O32</f>
        <v>6.9986617964311409E-2</v>
      </c>
      <c r="X35" s="76">
        <f>(P35-P32)/P32</f>
        <v>8.4166228300894166E-2</v>
      </c>
      <c r="Y35" s="165"/>
      <c r="Z35" s="74">
        <f>(N35-N23)/N23</f>
        <v>0.31821620961290648</v>
      </c>
      <c r="AA35" s="75">
        <f>(O35-O23)/O23</f>
        <v>0.32328880076173283</v>
      </c>
      <c r="AB35" s="76">
        <f>(P35-P23)/P23</f>
        <v>0.13485508334584778</v>
      </c>
      <c r="AC35" s="75"/>
      <c r="AD35" s="74">
        <f t="shared" si="3"/>
        <v>3.9363607693753799E-2</v>
      </c>
      <c r="AE35" s="168">
        <f t="shared" si="3"/>
        <v>3.912219036166853E-2</v>
      </c>
      <c r="AF35" s="76">
        <f t="shared" si="3"/>
        <v>8.6534825261939119E-3</v>
      </c>
      <c r="AG35" s="75"/>
      <c r="AH35" s="74">
        <f t="shared" si="16"/>
        <v>0</v>
      </c>
      <c r="AI35" s="168">
        <f t="shared" si="16"/>
        <v>0</v>
      </c>
      <c r="AJ35" s="76">
        <f t="shared" si="4"/>
        <v>0</v>
      </c>
      <c r="AK35" s="69"/>
      <c r="AL35" s="81">
        <f t="shared" si="17"/>
        <v>0</v>
      </c>
      <c r="AM35" s="82">
        <f t="shared" si="18"/>
        <v>0</v>
      </c>
      <c r="AN35" s="83">
        <f t="shared" si="5"/>
        <v>0</v>
      </c>
      <c r="AO35" s="69"/>
      <c r="AP35" s="74">
        <f t="shared" si="6"/>
        <v>3.0710125167559887E-2</v>
      </c>
      <c r="AQ35" s="168">
        <f t="shared" si="7"/>
        <v>3.0468707835474618E-2</v>
      </c>
      <c r="AR35" s="166"/>
      <c r="AS35" s="69"/>
      <c r="AT35" s="74">
        <f>(N35-(MAX($N$3:N35)))/(MAX($N$3:N35))</f>
        <v>-0.43744660599089186</v>
      </c>
      <c r="AU35" s="168">
        <f>(O35-(MAX($O$3:O35)))/(MAX($O$3:O35))</f>
        <v>-0.43515632070633431</v>
      </c>
      <c r="AV35" s="76">
        <f>(P35-(MAX($P$3:P35)))/(MAX($P$3:P35))</f>
        <v>-0.57062499999999994</v>
      </c>
      <c r="AW35" s="69"/>
      <c r="AX35" s="74">
        <f t="shared" si="8"/>
        <v>7.0235777598968596E-2</v>
      </c>
      <c r="AY35" s="75">
        <f t="shared" si="9"/>
        <v>6.9986617964311409E-2</v>
      </c>
      <c r="AZ35" s="76">
        <f t="shared" si="10"/>
        <v>8.4166228300894166E-2</v>
      </c>
      <c r="BA35" s="75"/>
      <c r="BB35" s="85">
        <f t="shared" si="23"/>
        <v>139.64336780133934</v>
      </c>
      <c r="BC35" s="86">
        <f t="shared" si="23"/>
        <v>140.12489666397028</v>
      </c>
      <c r="BD35" s="87">
        <f t="shared" si="23"/>
        <v>232.90262397107534</v>
      </c>
      <c r="BE35" s="69"/>
      <c r="BF35" s="74">
        <f t="shared" si="11"/>
        <v>0</v>
      </c>
      <c r="BG35" s="75">
        <f t="shared" si="12"/>
        <v>0</v>
      </c>
      <c r="BH35" s="76">
        <f t="shared" si="13"/>
        <v>0</v>
      </c>
      <c r="BI35" s="75"/>
      <c r="BJ35" s="85">
        <f t="shared" si="24"/>
        <v>47.909829914141</v>
      </c>
      <c r="BK35" s="86">
        <f t="shared" si="24"/>
        <v>48.102586767031838</v>
      </c>
      <c r="BL35" s="82">
        <f t="shared" si="24"/>
        <v>33.213096832033585</v>
      </c>
    </row>
    <row r="36" spans="1:97">
      <c r="A36" s="173"/>
      <c r="B36" s="259" t="s">
        <v>43</v>
      </c>
      <c r="C36" s="256"/>
      <c r="D36" s="256"/>
      <c r="E36" s="256"/>
      <c r="F36" s="257"/>
      <c r="H36" s="43">
        <f t="shared" si="21"/>
        <v>40209</v>
      </c>
      <c r="I36" s="25"/>
      <c r="J36" s="33">
        <f t="shared" si="14"/>
        <v>-4.6655675613463732E-2</v>
      </c>
      <c r="K36" s="44">
        <f t="shared" si="14"/>
        <v>-4.5171110784719581E-2</v>
      </c>
      <c r="L36" s="28">
        <v>-7.895549380265543E-2</v>
      </c>
      <c r="M36" s="2"/>
      <c r="N36" s="239">
        <v>6378.15</v>
      </c>
      <c r="O36" s="246">
        <v>6435.9</v>
      </c>
      <c r="P36" s="45">
        <f t="shared" si="15"/>
        <v>7124.663701610988</v>
      </c>
      <c r="Q36" s="46"/>
      <c r="R36" s="31">
        <f t="shared" si="0"/>
        <v>-0.36218500000000003</v>
      </c>
      <c r="S36" s="47">
        <f t="shared" si="1"/>
        <v>-0.35641000000000006</v>
      </c>
      <c r="T36" s="32">
        <f t="shared" si="2"/>
        <v>-0.28753362983890118</v>
      </c>
      <c r="U36" s="46"/>
      <c r="V36" s="33"/>
      <c r="W36" s="44"/>
      <c r="X36" s="28"/>
      <c r="Y36" s="46"/>
      <c r="Z36" s="33"/>
      <c r="AA36" s="44"/>
      <c r="AB36" s="28"/>
      <c r="AC36" s="44"/>
      <c r="AD36" s="33">
        <f t="shared" ref="AD36:AF67" si="25">J36-0</f>
        <v>-4.6655675613463732E-2</v>
      </c>
      <c r="AE36" s="58">
        <f t="shared" si="25"/>
        <v>-4.5171110784719581E-2</v>
      </c>
      <c r="AF36" s="28">
        <f t="shared" si="25"/>
        <v>-7.895549380265543E-2</v>
      </c>
      <c r="AG36" s="44"/>
      <c r="AH36" s="33">
        <f t="shared" si="16"/>
        <v>-4.6655675613463732E-2</v>
      </c>
      <c r="AI36" s="58">
        <f t="shared" si="16"/>
        <v>-4.5171110784719581E-2</v>
      </c>
      <c r="AJ36" s="28">
        <f t="shared" si="4"/>
        <v>-7.895549380265543E-2</v>
      </c>
      <c r="AK36" s="1"/>
      <c r="AL36" s="37">
        <f t="shared" si="17"/>
        <v>21.767520669487542</v>
      </c>
      <c r="AM36" s="48">
        <f t="shared" si="18"/>
        <v>20.404292495254094</v>
      </c>
      <c r="AN36" s="39">
        <f t="shared" si="5"/>
        <v>62.339700016211594</v>
      </c>
      <c r="AO36" s="1"/>
      <c r="AP36" s="33">
        <f t="shared" si="6"/>
        <v>3.2299818189191698E-2</v>
      </c>
      <c r="AQ36" s="58">
        <f t="shared" si="7"/>
        <v>3.3784383017935848E-2</v>
      </c>
      <c r="AR36" s="36"/>
      <c r="AS36" s="1"/>
      <c r="AT36" s="33">
        <f>(N36-(MAX($N$3:N36)))/(MAX($N$3:N36))</f>
        <v>-0.46369291465703388</v>
      </c>
      <c r="AU36" s="58">
        <f>(O36-(MAX($O$3:O36)))/(MAX($O$3:O36))</f>
        <v>-0.4606709371197571</v>
      </c>
      <c r="AV36" s="28">
        <f>(P36-(MAX($P$3:P36)))/(MAX($P$3:P36))</f>
        <v>-0.60452651515151512</v>
      </c>
      <c r="AW36" s="1"/>
      <c r="AX36" s="33">
        <f t="shared" si="8"/>
        <v>0</v>
      </c>
      <c r="AY36" s="44">
        <f t="shared" si="9"/>
        <v>0</v>
      </c>
      <c r="AZ36" s="28">
        <f t="shared" si="10"/>
        <v>0</v>
      </c>
      <c r="BA36" s="44"/>
      <c r="BB36" s="51">
        <f t="shared" si="23"/>
        <v>139.64336780133934</v>
      </c>
      <c r="BC36" s="52">
        <f t="shared" si="23"/>
        <v>140.12489666397028</v>
      </c>
      <c r="BD36" s="53">
        <f t="shared" si="23"/>
        <v>232.90262397107534</v>
      </c>
      <c r="BE36" s="1"/>
      <c r="BF36" s="33">
        <f t="shared" si="11"/>
        <v>0</v>
      </c>
      <c r="BG36" s="44">
        <f t="shared" si="12"/>
        <v>0</v>
      </c>
      <c r="BH36" s="28">
        <f t="shared" si="13"/>
        <v>0</v>
      </c>
      <c r="BI36" s="44"/>
      <c r="BJ36" s="51">
        <f t="shared" si="24"/>
        <v>47.909829914141</v>
      </c>
      <c r="BK36" s="52">
        <f t="shared" si="24"/>
        <v>48.102586767031838</v>
      </c>
      <c r="BL36" s="48">
        <f t="shared" si="24"/>
        <v>33.213096832033585</v>
      </c>
    </row>
    <row r="37" spans="1:97" s="54" customFormat="1">
      <c r="A37" s="173"/>
      <c r="B37" s="259" t="s">
        <v>44</v>
      </c>
      <c r="C37" s="258"/>
      <c r="D37" s="258"/>
      <c r="E37" s="258"/>
      <c r="F37" s="254"/>
      <c r="G37" s="3"/>
      <c r="H37" s="43">
        <f t="shared" si="21"/>
        <v>40237</v>
      </c>
      <c r="I37" s="25"/>
      <c r="J37" s="33">
        <f t="shared" si="14"/>
        <v>5.0571090363193072E-2</v>
      </c>
      <c r="K37" s="44">
        <f t="shared" si="14"/>
        <v>4.8939542255162394E-2</v>
      </c>
      <c r="L37" s="28">
        <v>5.5600785402997843E-2</v>
      </c>
      <c r="M37" s="2"/>
      <c r="N37" s="239">
        <v>6700.7</v>
      </c>
      <c r="O37" s="246">
        <v>6750.87</v>
      </c>
      <c r="P37" s="45">
        <f t="shared" si="15"/>
        <v>7520.8005991527889</v>
      </c>
      <c r="Q37" s="46"/>
      <c r="R37" s="31">
        <f t="shared" si="0"/>
        <v>-0.32993</v>
      </c>
      <c r="S37" s="47">
        <f t="shared" si="1"/>
        <v>-0.32491300000000001</v>
      </c>
      <c r="T37" s="32">
        <f t="shared" si="2"/>
        <v>-0.24791994008472112</v>
      </c>
      <c r="U37" s="46"/>
      <c r="V37" s="33"/>
      <c r="W37" s="44"/>
      <c r="X37" s="28"/>
      <c r="Y37" s="46"/>
      <c r="Z37" s="33"/>
      <c r="AA37" s="44"/>
      <c r="AB37" s="28"/>
      <c r="AC37" s="44"/>
      <c r="AD37" s="33">
        <f t="shared" si="25"/>
        <v>5.0571090363193072E-2</v>
      </c>
      <c r="AE37" s="44">
        <f t="shared" si="25"/>
        <v>4.8939542255162394E-2</v>
      </c>
      <c r="AF37" s="28">
        <f t="shared" si="25"/>
        <v>5.5600785402997843E-2</v>
      </c>
      <c r="AG37" s="44"/>
      <c r="AH37" s="33">
        <f t="shared" si="16"/>
        <v>0</v>
      </c>
      <c r="AI37" s="44">
        <f t="shared" si="16"/>
        <v>0</v>
      </c>
      <c r="AJ37" s="28">
        <f t="shared" si="4"/>
        <v>0</v>
      </c>
      <c r="AK37" s="44"/>
      <c r="AL37" s="37">
        <f t="shared" si="17"/>
        <v>0</v>
      </c>
      <c r="AM37" s="48">
        <f t="shared" si="18"/>
        <v>0</v>
      </c>
      <c r="AN37" s="39">
        <f t="shared" si="5"/>
        <v>0</v>
      </c>
      <c r="AO37" s="44"/>
      <c r="AP37" s="33">
        <f t="shared" si="6"/>
        <v>-5.0296950398047713E-3</v>
      </c>
      <c r="AQ37" s="44">
        <f t="shared" si="7"/>
        <v>-6.6612431478354495E-3</v>
      </c>
      <c r="AR37" s="36"/>
      <c r="AS37" s="1"/>
      <c r="AT37" s="33">
        <f>(N37-(MAX($N$3:N37)))/(MAX($N$3:N37))</f>
        <v>-0.436571280581734</v>
      </c>
      <c r="AU37" s="44">
        <f>(O37-(MAX($O$3:O37)))/(MAX($O$3:O37))</f>
        <v>-0.43427641965749225</v>
      </c>
      <c r="AV37" s="28">
        <f>(P37-(MAX($P$3:P37)))/(MAX($P$3:P37))</f>
        <v>-0.58253787878787877</v>
      </c>
      <c r="AW37" s="1"/>
      <c r="AX37" s="33">
        <f t="shared" si="8"/>
        <v>0</v>
      </c>
      <c r="AY37" s="44">
        <f t="shared" si="9"/>
        <v>0</v>
      </c>
      <c r="AZ37" s="28">
        <f t="shared" si="10"/>
        <v>0</v>
      </c>
      <c r="BA37" s="44"/>
      <c r="BB37" s="51">
        <f t="shared" ref="BB37:BD52" si="26">BB36*(1+AX37)</f>
        <v>139.64336780133934</v>
      </c>
      <c r="BC37" s="52">
        <f t="shared" si="26"/>
        <v>140.12489666397028</v>
      </c>
      <c r="BD37" s="53">
        <f t="shared" si="26"/>
        <v>232.90262397107534</v>
      </c>
      <c r="BE37" s="1"/>
      <c r="BF37" s="33">
        <f t="shared" si="11"/>
        <v>0</v>
      </c>
      <c r="BG37" s="44">
        <f t="shared" si="12"/>
        <v>0</v>
      </c>
      <c r="BH37" s="28">
        <f t="shared" si="13"/>
        <v>0</v>
      </c>
      <c r="BI37" s="44"/>
      <c r="BJ37" s="51">
        <f t="shared" ref="BJ37:BL52" si="27">BJ36*(1+BF37)</f>
        <v>47.909829914141</v>
      </c>
      <c r="BK37" s="52">
        <f t="shared" si="27"/>
        <v>48.102586767031838</v>
      </c>
      <c r="BL37" s="48">
        <f t="shared" si="27"/>
        <v>33.213096832033585</v>
      </c>
      <c r="BM37" s="163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</row>
    <row r="38" spans="1:97">
      <c r="B38" s="61"/>
      <c r="C38" s="221" t="str">
        <f>C2</f>
        <v>HRSAX</v>
      </c>
      <c r="D38" s="221" t="str">
        <f>D2</f>
        <v>HRSTX</v>
      </c>
      <c r="E38" s="221"/>
      <c r="F38" s="222" t="s">
        <v>16</v>
      </c>
      <c r="H38" s="142">
        <f t="shared" si="21"/>
        <v>40268</v>
      </c>
      <c r="I38" s="143"/>
      <c r="J38" s="144">
        <f t="shared" si="14"/>
        <v>5.2794484158371624E-2</v>
      </c>
      <c r="K38" s="145">
        <f t="shared" si="14"/>
        <v>5.4431502902588802E-2</v>
      </c>
      <c r="L38" s="146">
        <v>1.9349423827238921E-2</v>
      </c>
      <c r="M38" s="169"/>
      <c r="N38" s="241">
        <v>7054.46</v>
      </c>
      <c r="O38" s="248">
        <v>7118.33</v>
      </c>
      <c r="P38" s="147">
        <f t="shared" si="15"/>
        <v>7666.3237574659488</v>
      </c>
      <c r="Q38" s="148"/>
      <c r="R38" s="149">
        <f t="shared" si="0"/>
        <v>-0.29455399999999998</v>
      </c>
      <c r="S38" s="150">
        <f t="shared" si="1"/>
        <v>-0.28816700000000001</v>
      </c>
      <c r="T38" s="151">
        <f t="shared" si="2"/>
        <v>-0.23336762425340513</v>
      </c>
      <c r="U38" s="148"/>
      <c r="V38" s="144">
        <f>(N38-N35)/N35</f>
        <v>5.443261801805304E-2</v>
      </c>
      <c r="W38" s="145">
        <f>(O38-O35)/O35</f>
        <v>5.607407308500869E-2</v>
      </c>
      <c r="X38" s="146">
        <f>(P38-P35)/P35</f>
        <v>-8.9321159190156076E-3</v>
      </c>
      <c r="Y38" s="148"/>
      <c r="Z38" s="144"/>
      <c r="AA38" s="145"/>
      <c r="AB38" s="146"/>
      <c r="AC38" s="145"/>
      <c r="AD38" s="144">
        <f t="shared" si="25"/>
        <v>5.2794484158371624E-2</v>
      </c>
      <c r="AE38" s="145">
        <f t="shared" si="25"/>
        <v>5.4431502902588802E-2</v>
      </c>
      <c r="AF38" s="146">
        <f t="shared" si="25"/>
        <v>1.9349423827238921E-2</v>
      </c>
      <c r="AG38" s="145"/>
      <c r="AH38" s="144">
        <f t="shared" si="16"/>
        <v>0</v>
      </c>
      <c r="AI38" s="145">
        <f t="shared" si="16"/>
        <v>0</v>
      </c>
      <c r="AJ38" s="146">
        <f t="shared" si="4"/>
        <v>0</v>
      </c>
      <c r="AK38" s="145"/>
      <c r="AL38" s="153">
        <f t="shared" si="17"/>
        <v>0</v>
      </c>
      <c r="AM38" s="154">
        <f t="shared" si="18"/>
        <v>0</v>
      </c>
      <c r="AN38" s="155">
        <f t="shared" si="5"/>
        <v>0</v>
      </c>
      <c r="AO38" s="145"/>
      <c r="AP38" s="144">
        <f t="shared" si="6"/>
        <v>3.3445060331132703E-2</v>
      </c>
      <c r="AQ38" s="145">
        <f t="shared" si="7"/>
        <v>3.5082079075349881E-2</v>
      </c>
      <c r="AR38" s="156"/>
      <c r="AS38" s="152"/>
      <c r="AT38" s="144">
        <f>(N38-(MAX($N$3:N38)))/(MAX($N$3:N38))</f>
        <v>-0.40682535198003483</v>
      </c>
      <c r="AU38" s="145">
        <f>(O38-(MAX($O$3:O38)))/(MAX($O$3:O38))</f>
        <v>-0.40348323495201605</v>
      </c>
      <c r="AV38" s="146">
        <f>(P38-(MAX($P$3:P38)))/(MAX($P$3:P38))</f>
        <v>-0.57446022727272728</v>
      </c>
      <c r="AW38" s="152"/>
      <c r="AX38" s="144">
        <f t="shared" si="8"/>
        <v>0</v>
      </c>
      <c r="AY38" s="145">
        <f t="shared" si="9"/>
        <v>0</v>
      </c>
      <c r="AZ38" s="146">
        <f t="shared" si="10"/>
        <v>0</v>
      </c>
      <c r="BA38" s="145"/>
      <c r="BB38" s="157">
        <f t="shared" si="26"/>
        <v>139.64336780133934</v>
      </c>
      <c r="BC38" s="158">
        <f t="shared" si="26"/>
        <v>140.12489666397028</v>
      </c>
      <c r="BD38" s="159">
        <f t="shared" si="26"/>
        <v>232.90262397107534</v>
      </c>
      <c r="BE38" s="152"/>
      <c r="BF38" s="144">
        <f t="shared" si="11"/>
        <v>5.443261801805304E-2</v>
      </c>
      <c r="BG38" s="145">
        <f t="shared" si="12"/>
        <v>5.607407308500869E-2</v>
      </c>
      <c r="BH38" s="146">
        <f t="shared" si="13"/>
        <v>-8.9321159190156076E-3</v>
      </c>
      <c r="BI38" s="145"/>
      <c r="BJ38" s="157">
        <f t="shared" si="27"/>
        <v>50.517687385167328</v>
      </c>
      <c r="BK38" s="158">
        <f t="shared" si="27"/>
        <v>50.799894732984349</v>
      </c>
      <c r="BL38" s="154">
        <f t="shared" si="27"/>
        <v>32.916433601100373</v>
      </c>
    </row>
    <row r="39" spans="1:97">
      <c r="A39" s="62" t="s">
        <v>49</v>
      </c>
      <c r="B39" s="63" t="str">
        <f>C4</f>
        <v>05/01/2007</v>
      </c>
      <c r="C39" s="64">
        <f t="shared" ref="C39:D49" si="28">SUMIF($H:$H,$B39,N:N)</f>
        <v>10000</v>
      </c>
      <c r="D39" s="64">
        <f t="shared" si="28"/>
        <v>10000</v>
      </c>
      <c r="E39" s="64"/>
      <c r="F39" s="64">
        <f t="shared" ref="F39:F49" si="29">SUMIF($H:$H,$B39,P:P)</f>
        <v>10000</v>
      </c>
      <c r="H39" s="43">
        <f t="shared" si="21"/>
        <v>40298</v>
      </c>
      <c r="I39" s="170"/>
      <c r="J39" s="33">
        <f t="shared" si="14"/>
        <v>8.8497206022857267E-3</v>
      </c>
      <c r="K39" s="44">
        <f t="shared" si="14"/>
        <v>8.8503904707986081E-3</v>
      </c>
      <c r="L39" s="28">
        <v>2.7749961056590333E-2</v>
      </c>
      <c r="M39" s="2"/>
      <c r="N39" s="239">
        <v>7116.89</v>
      </c>
      <c r="O39" s="246">
        <v>7181.33</v>
      </c>
      <c r="P39" s="45">
        <f t="shared" si="15"/>
        <v>7879.0639431828422</v>
      </c>
      <c r="Q39" s="46"/>
      <c r="R39" s="31">
        <f t="shared" si="0"/>
        <v>-0.28831099999999998</v>
      </c>
      <c r="S39" s="47">
        <f t="shared" si="1"/>
        <v>-0.28186700000000003</v>
      </c>
      <c r="T39" s="32">
        <f t="shared" si="2"/>
        <v>-0.21209360568171579</v>
      </c>
      <c r="U39" s="46"/>
      <c r="V39" s="33"/>
      <c r="W39" s="44"/>
      <c r="X39" s="28"/>
      <c r="Y39" s="46"/>
      <c r="Z39" s="33"/>
      <c r="AA39" s="44"/>
      <c r="AB39" s="28"/>
      <c r="AC39" s="44"/>
      <c r="AD39" s="33">
        <f t="shared" si="25"/>
        <v>8.8497206022857267E-3</v>
      </c>
      <c r="AE39" s="44">
        <f t="shared" si="25"/>
        <v>8.8503904707986081E-3</v>
      </c>
      <c r="AF39" s="28">
        <f t="shared" si="25"/>
        <v>2.7749961056590333E-2</v>
      </c>
      <c r="AG39" s="44"/>
      <c r="AH39" s="33">
        <f t="shared" si="16"/>
        <v>0</v>
      </c>
      <c r="AI39" s="44">
        <f t="shared" si="16"/>
        <v>0</v>
      </c>
      <c r="AJ39" s="28">
        <f t="shared" si="4"/>
        <v>0</v>
      </c>
      <c r="AK39" s="44"/>
      <c r="AL39" s="37">
        <f t="shared" si="17"/>
        <v>0</v>
      </c>
      <c r="AM39" s="48">
        <f t="shared" si="18"/>
        <v>0</v>
      </c>
      <c r="AN39" s="39">
        <f t="shared" si="5"/>
        <v>0</v>
      </c>
      <c r="AO39" s="44"/>
      <c r="AP39" s="33">
        <f t="shared" si="6"/>
        <v>-1.8900240454304607E-2</v>
      </c>
      <c r="AQ39" s="44">
        <f t="shared" si="7"/>
        <v>-1.8899570585791725E-2</v>
      </c>
      <c r="AR39" s="36"/>
      <c r="AS39" s="1"/>
      <c r="AT39" s="33">
        <f>(N39-(MAX($N$3:N39)))/(MAX($N$3:N39))</f>
        <v>-0.40157592207669895</v>
      </c>
      <c r="AU39" s="44">
        <f>(O39-(MAX($O$3:O39)))/(MAX($O$3:O39))</f>
        <v>-0.39820382865896375</v>
      </c>
      <c r="AV39" s="28">
        <f>(P39-(MAX($P$3:P39)))/(MAX($P$3:P39))</f>
        <v>-0.56265151515151524</v>
      </c>
      <c r="AW39" s="1"/>
      <c r="AX39" s="33">
        <f t="shared" si="8"/>
        <v>0</v>
      </c>
      <c r="AY39" s="44">
        <f t="shared" si="9"/>
        <v>0</v>
      </c>
      <c r="AZ39" s="28">
        <f t="shared" si="10"/>
        <v>0</v>
      </c>
      <c r="BA39" s="44"/>
      <c r="BB39" s="51">
        <f t="shared" si="26"/>
        <v>139.64336780133934</v>
      </c>
      <c r="BC39" s="52">
        <f t="shared" si="26"/>
        <v>140.12489666397028</v>
      </c>
      <c r="BD39" s="53">
        <f t="shared" si="26"/>
        <v>232.90262397107534</v>
      </c>
      <c r="BE39" s="1"/>
      <c r="BF39" s="33">
        <f t="shared" si="11"/>
        <v>0</v>
      </c>
      <c r="BG39" s="44">
        <f t="shared" si="12"/>
        <v>0</v>
      </c>
      <c r="BH39" s="28">
        <f t="shared" si="13"/>
        <v>0</v>
      </c>
      <c r="BI39" s="44"/>
      <c r="BJ39" s="51">
        <f t="shared" si="27"/>
        <v>50.517687385167328</v>
      </c>
      <c r="BK39" s="52">
        <f t="shared" si="27"/>
        <v>50.799894732984349</v>
      </c>
      <c r="BL39" s="48">
        <f t="shared" si="27"/>
        <v>32.916433601100373</v>
      </c>
    </row>
    <row r="40" spans="1:97" s="57" customFormat="1" ht="15.75" thickBot="1">
      <c r="A40" s="62" t="s">
        <v>77</v>
      </c>
      <c r="B40" s="63">
        <f>EOMONTH($C$5,-120)</f>
        <v>40633</v>
      </c>
      <c r="C40" s="64">
        <f t="shared" si="28"/>
        <v>9010.7999999999993</v>
      </c>
      <c r="D40" s="64">
        <f t="shared" si="28"/>
        <v>9106.58</v>
      </c>
      <c r="E40" s="64"/>
      <c r="F40" s="64">
        <f t="shared" si="29"/>
        <v>9408.8484221911676</v>
      </c>
      <c r="G40" s="3"/>
      <c r="H40" s="43">
        <f t="shared" si="21"/>
        <v>40329</v>
      </c>
      <c r="I40" s="59"/>
      <c r="J40" s="33">
        <f t="shared" si="14"/>
        <v>-0.10233964554742314</v>
      </c>
      <c r="K40" s="44">
        <f t="shared" si="14"/>
        <v>-0.10233898177635625</v>
      </c>
      <c r="L40" s="28">
        <v>-0.13190715399272468</v>
      </c>
      <c r="M40" s="2"/>
      <c r="N40" s="239">
        <v>6388.55</v>
      </c>
      <c r="O40" s="246">
        <v>6446.4</v>
      </c>
      <c r="P40" s="45">
        <f t="shared" si="15"/>
        <v>6839.7590423108986</v>
      </c>
      <c r="Q40" s="2"/>
      <c r="R40" s="31">
        <f t="shared" si="0"/>
        <v>-0.36114499999999999</v>
      </c>
      <c r="S40" s="47">
        <f t="shared" si="1"/>
        <v>-0.35536000000000001</v>
      </c>
      <c r="T40" s="32">
        <f t="shared" si="2"/>
        <v>-0.31602409576891016</v>
      </c>
      <c r="U40" s="2"/>
      <c r="V40" s="33"/>
      <c r="W40" s="44"/>
      <c r="X40" s="28"/>
      <c r="Y40" s="2"/>
      <c r="Z40" s="33"/>
      <c r="AA40" s="44"/>
      <c r="AB40" s="28"/>
      <c r="AC40" s="1"/>
      <c r="AD40" s="33">
        <f t="shared" si="25"/>
        <v>-0.10233964554742314</v>
      </c>
      <c r="AE40" s="44">
        <f t="shared" si="25"/>
        <v>-0.10233898177635625</v>
      </c>
      <c r="AF40" s="28">
        <f t="shared" si="25"/>
        <v>-0.13190715399272468</v>
      </c>
      <c r="AG40" s="44"/>
      <c r="AH40" s="33">
        <f t="shared" si="16"/>
        <v>-0.10233964554742314</v>
      </c>
      <c r="AI40" s="44">
        <f t="shared" si="16"/>
        <v>-0.10233898177635625</v>
      </c>
      <c r="AJ40" s="28">
        <f t="shared" si="4"/>
        <v>-0.13190715399272468</v>
      </c>
      <c r="AK40" s="1"/>
      <c r="AL40" s="37">
        <f t="shared" si="17"/>
        <v>104.73403050772207</v>
      </c>
      <c r="AM40" s="48">
        <f t="shared" si="18"/>
        <v>104.73267191021377</v>
      </c>
      <c r="AN40" s="39">
        <f t="shared" si="5"/>
        <v>173.99497274460384</v>
      </c>
      <c r="AO40" s="1"/>
      <c r="AP40" s="33">
        <f t="shared" si="6"/>
        <v>2.9567508445301538E-2</v>
      </c>
      <c r="AQ40" s="44">
        <f t="shared" si="7"/>
        <v>2.9568172216368427E-2</v>
      </c>
      <c r="AR40" s="60"/>
      <c r="AS40" s="1"/>
      <c r="AT40" s="33">
        <f>(N40-(MAX($N$3:N40)))/(MAX($N$3:N40))</f>
        <v>-0.46281843009841311</v>
      </c>
      <c r="AU40" s="44">
        <f>(O40-(MAX($O$3:O40)))/(MAX($O$3:O40))</f>
        <v>-0.45979103607091504</v>
      </c>
      <c r="AV40" s="28">
        <f>(P40-(MAX($P$3:P40)))/(MAX($P$3:P40))</f>
        <v>-0.620340909090909</v>
      </c>
      <c r="AW40" s="1"/>
      <c r="AX40" s="33">
        <f t="shared" si="8"/>
        <v>0</v>
      </c>
      <c r="AY40" s="44">
        <f t="shared" si="9"/>
        <v>0</v>
      </c>
      <c r="AZ40" s="28">
        <f t="shared" si="10"/>
        <v>0</v>
      </c>
      <c r="BA40" s="1"/>
      <c r="BB40" s="51">
        <f t="shared" si="26"/>
        <v>139.64336780133934</v>
      </c>
      <c r="BC40" s="52">
        <f t="shared" si="26"/>
        <v>140.12489666397028</v>
      </c>
      <c r="BD40" s="53">
        <f t="shared" si="26"/>
        <v>232.90262397107534</v>
      </c>
      <c r="BE40" s="1"/>
      <c r="BF40" s="33">
        <f t="shared" si="11"/>
        <v>0</v>
      </c>
      <c r="BG40" s="44">
        <f t="shared" si="12"/>
        <v>0</v>
      </c>
      <c r="BH40" s="28">
        <f t="shared" si="13"/>
        <v>0</v>
      </c>
      <c r="BI40" s="1"/>
      <c r="BJ40" s="51">
        <f t="shared" si="27"/>
        <v>50.517687385167328</v>
      </c>
      <c r="BK40" s="52">
        <f t="shared" si="27"/>
        <v>50.799894732984349</v>
      </c>
      <c r="BL40" s="48">
        <f t="shared" si="27"/>
        <v>32.916433601100373</v>
      </c>
      <c r="BM40" s="163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</row>
    <row r="41" spans="1:97">
      <c r="A41" s="62" t="s">
        <v>50</v>
      </c>
      <c r="B41" s="63">
        <f>EOMONTH($C$5,-60)</f>
        <v>42460</v>
      </c>
      <c r="C41" s="64">
        <f t="shared" si="28"/>
        <v>6257.93</v>
      </c>
      <c r="D41" s="64">
        <f t="shared" si="28"/>
        <v>6375.91</v>
      </c>
      <c r="E41" s="64"/>
      <c r="F41" s="64">
        <f t="shared" si="29"/>
        <v>3610.6803420903138</v>
      </c>
      <c r="H41" s="142">
        <f t="shared" si="21"/>
        <v>40359</v>
      </c>
      <c r="I41" s="171"/>
      <c r="J41" s="144">
        <f t="shared" si="14"/>
        <v>-4.8859287318718692E-2</v>
      </c>
      <c r="K41" s="145">
        <f t="shared" si="14"/>
        <v>-5.0488644825018469E-2</v>
      </c>
      <c r="L41" s="146">
        <v>4.1903621670158486E-3</v>
      </c>
      <c r="M41" s="169"/>
      <c r="N41" s="241">
        <v>6076.41</v>
      </c>
      <c r="O41" s="248">
        <v>6120.93</v>
      </c>
      <c r="P41" s="147">
        <f t="shared" si="15"/>
        <v>6868.4201098333024</v>
      </c>
      <c r="Q41" s="169"/>
      <c r="R41" s="149">
        <f t="shared" si="0"/>
        <v>-0.39235900000000001</v>
      </c>
      <c r="S41" s="150">
        <f t="shared" si="1"/>
        <v>-0.38790699999999995</v>
      </c>
      <c r="T41" s="151">
        <f t="shared" si="2"/>
        <v>-0.31315798901666975</v>
      </c>
      <c r="U41" s="169"/>
      <c r="V41" s="144">
        <f>(N41-N38)/N38</f>
        <v>-0.13864278768325289</v>
      </c>
      <c r="W41" s="145">
        <f>(O41-O38)/O38</f>
        <v>-0.14011713421546904</v>
      </c>
      <c r="X41" s="146">
        <f>(P41-P38)/P38</f>
        <v>-0.10407904399492621</v>
      </c>
      <c r="Y41" s="169"/>
      <c r="Z41" s="144"/>
      <c r="AA41" s="145"/>
      <c r="AB41" s="146"/>
      <c r="AC41" s="152"/>
      <c r="AD41" s="144">
        <f t="shared" si="25"/>
        <v>-4.8859287318718692E-2</v>
      </c>
      <c r="AE41" s="145">
        <f t="shared" si="25"/>
        <v>-5.0488644825018469E-2</v>
      </c>
      <c r="AF41" s="146">
        <f t="shared" si="25"/>
        <v>4.1903621670158486E-3</v>
      </c>
      <c r="AG41" s="145"/>
      <c r="AH41" s="144">
        <f t="shared" si="16"/>
        <v>-4.8859287318718692E-2</v>
      </c>
      <c r="AI41" s="145">
        <f t="shared" si="16"/>
        <v>-5.0488644825018469E-2</v>
      </c>
      <c r="AJ41" s="146">
        <f t="shared" si="4"/>
        <v>0</v>
      </c>
      <c r="AK41" s="152"/>
      <c r="AL41" s="153">
        <f t="shared" si="17"/>
        <v>23.872299572931055</v>
      </c>
      <c r="AM41" s="154">
        <f t="shared" si="18"/>
        <v>25.491032562668639</v>
      </c>
      <c r="AN41" s="155">
        <f t="shared" si="5"/>
        <v>0</v>
      </c>
      <c r="AO41" s="152"/>
      <c r="AP41" s="144">
        <f t="shared" si="6"/>
        <v>-5.304964948573454E-2</v>
      </c>
      <c r="AQ41" s="145">
        <f t="shared" si="7"/>
        <v>-5.4679006992034318E-2</v>
      </c>
      <c r="AR41" s="172"/>
      <c r="AS41" s="152"/>
      <c r="AT41" s="144">
        <f>(N41-(MAX($N$3:N41)))/(MAX($N$3:N41))</f>
        <v>-0.48906473876455508</v>
      </c>
      <c r="AU41" s="145">
        <f>(O41-(MAX($O$3:O41)))/(MAX($O$3:O41))</f>
        <v>-0.48706545458202183</v>
      </c>
      <c r="AV41" s="146">
        <f>(P41-(MAX($P$3:P41)))/(MAX($P$3:P41))</f>
        <v>-0.61874999999999991</v>
      </c>
      <c r="AW41" s="152"/>
      <c r="AX41" s="144">
        <f t="shared" si="8"/>
        <v>0</v>
      </c>
      <c r="AY41" s="145">
        <f t="shared" si="9"/>
        <v>0</v>
      </c>
      <c r="AZ41" s="146">
        <f t="shared" si="10"/>
        <v>0</v>
      </c>
      <c r="BA41" s="152"/>
      <c r="BB41" s="157">
        <f t="shared" si="26"/>
        <v>139.64336780133934</v>
      </c>
      <c r="BC41" s="158">
        <f t="shared" si="26"/>
        <v>140.12489666397028</v>
      </c>
      <c r="BD41" s="159">
        <f t="shared" si="26"/>
        <v>232.90262397107534</v>
      </c>
      <c r="BE41" s="152"/>
      <c r="BF41" s="144">
        <f t="shared" si="11"/>
        <v>-0.13864278768325289</v>
      </c>
      <c r="BG41" s="145">
        <f t="shared" si="12"/>
        <v>-0.14011713421546904</v>
      </c>
      <c r="BH41" s="146">
        <f t="shared" si="13"/>
        <v>-0.10407904399492621</v>
      </c>
      <c r="BI41" s="152"/>
      <c r="BJ41" s="157">
        <f t="shared" si="27"/>
        <v>43.513774378776631</v>
      </c>
      <c r="BK41" s="158">
        <f t="shared" si="27"/>
        <v>43.681959064551087</v>
      </c>
      <c r="BL41" s="154">
        <f t="shared" si="27"/>
        <v>29.49052266017538</v>
      </c>
    </row>
    <row r="42" spans="1:97">
      <c r="A42" s="62" t="s">
        <v>51</v>
      </c>
      <c r="B42" s="63">
        <f>EOMONTH($C$5,-36)</f>
        <v>43190</v>
      </c>
      <c r="C42" s="64">
        <f t="shared" si="28"/>
        <v>6935.76</v>
      </c>
      <c r="D42" s="64">
        <f t="shared" si="28"/>
        <v>7083.31</v>
      </c>
      <c r="E42" s="64"/>
      <c r="F42" s="64">
        <f t="shared" si="29"/>
        <v>0</v>
      </c>
      <c r="H42" s="43">
        <f t="shared" si="21"/>
        <v>40390</v>
      </c>
      <c r="I42" s="59"/>
      <c r="J42" s="33">
        <f t="shared" si="14"/>
        <v>0.11301245307673446</v>
      </c>
      <c r="K42" s="44">
        <f t="shared" si="14"/>
        <v>0.1149220788344254</v>
      </c>
      <c r="L42" s="28">
        <v>5.6284153005464521E-2</v>
      </c>
      <c r="M42" s="2"/>
      <c r="N42" s="239">
        <v>6763.12</v>
      </c>
      <c r="O42" s="246">
        <v>6824.36</v>
      </c>
      <c r="P42" s="45">
        <f t="shared" si="15"/>
        <v>7255.0033182009693</v>
      </c>
      <c r="Q42" s="2"/>
      <c r="R42" s="31">
        <f t="shared" si="0"/>
        <v>-0.32368800000000003</v>
      </c>
      <c r="S42" s="47">
        <f t="shared" si="1"/>
        <v>-0.31756400000000001</v>
      </c>
      <c r="T42" s="32">
        <f t="shared" si="2"/>
        <v>-0.27449966817990307</v>
      </c>
      <c r="U42" s="2"/>
      <c r="V42" s="33"/>
      <c r="W42" s="44"/>
      <c r="X42" s="28"/>
      <c r="Y42" s="2"/>
      <c r="Z42" s="33"/>
      <c r="AA42" s="44"/>
      <c r="AB42" s="28"/>
      <c r="AC42" s="1"/>
      <c r="AD42" s="33">
        <f t="shared" si="25"/>
        <v>0.11301245307673446</v>
      </c>
      <c r="AE42" s="44">
        <f t="shared" si="25"/>
        <v>0.1149220788344254</v>
      </c>
      <c r="AF42" s="28">
        <f t="shared" si="25"/>
        <v>5.6284153005464521E-2</v>
      </c>
      <c r="AG42" s="44"/>
      <c r="AH42" s="33">
        <f t="shared" si="16"/>
        <v>0</v>
      </c>
      <c r="AI42" s="44">
        <f t="shared" si="16"/>
        <v>0</v>
      </c>
      <c r="AJ42" s="28">
        <f t="shared" si="4"/>
        <v>0</v>
      </c>
      <c r="AK42" s="1"/>
      <c r="AL42" s="37">
        <f t="shared" si="17"/>
        <v>0</v>
      </c>
      <c r="AM42" s="48">
        <f t="shared" si="18"/>
        <v>0</v>
      </c>
      <c r="AN42" s="39">
        <f t="shared" si="5"/>
        <v>0</v>
      </c>
      <c r="AO42" s="1"/>
      <c r="AP42" s="33">
        <f t="shared" si="6"/>
        <v>5.6728300071269944E-2</v>
      </c>
      <c r="AQ42" s="44">
        <f t="shared" si="7"/>
        <v>5.863792582896088E-2</v>
      </c>
      <c r="AR42" s="60"/>
      <c r="AS42" s="1"/>
      <c r="AT42" s="33">
        <f>(N42-(MAX($N$3:N42)))/(MAX($N$3:N42))</f>
        <v>-0.43132269152893532</v>
      </c>
      <c r="AU42" s="44">
        <f>(O42-(MAX($O$3:O42)))/(MAX($O$3:O42))</f>
        <v>-0.42811795031659677</v>
      </c>
      <c r="AV42" s="28">
        <f>(P42-(MAX($P$3:P42)))/(MAX($P$3:P42))</f>
        <v>-0.59729166666666678</v>
      </c>
      <c r="AW42" s="1"/>
      <c r="AX42" s="33">
        <f t="shared" si="8"/>
        <v>0</v>
      </c>
      <c r="AY42" s="44">
        <f t="shared" si="9"/>
        <v>0</v>
      </c>
      <c r="AZ42" s="28">
        <f t="shared" si="10"/>
        <v>0</v>
      </c>
      <c r="BA42" s="1"/>
      <c r="BB42" s="51">
        <f t="shared" si="26"/>
        <v>139.64336780133934</v>
      </c>
      <c r="BC42" s="52">
        <f t="shared" si="26"/>
        <v>140.12489666397028</v>
      </c>
      <c r="BD42" s="53">
        <f t="shared" si="26"/>
        <v>232.90262397107534</v>
      </c>
      <c r="BE42" s="1"/>
      <c r="BF42" s="33">
        <f t="shared" si="11"/>
        <v>0</v>
      </c>
      <c r="BG42" s="44">
        <f t="shared" si="12"/>
        <v>0</v>
      </c>
      <c r="BH42" s="28">
        <f t="shared" si="13"/>
        <v>0</v>
      </c>
      <c r="BI42" s="1"/>
      <c r="BJ42" s="51">
        <f t="shared" si="27"/>
        <v>43.513774378776631</v>
      </c>
      <c r="BK42" s="52">
        <f t="shared" si="27"/>
        <v>43.681959064551087</v>
      </c>
      <c r="BL42" s="48">
        <f t="shared" si="27"/>
        <v>29.49052266017538</v>
      </c>
    </row>
    <row r="43" spans="1:97" s="54" customFormat="1">
      <c r="A43" s="62" t="s">
        <v>52</v>
      </c>
      <c r="B43" s="63">
        <f>EOMONTH($C$5,-24)</f>
        <v>43555</v>
      </c>
      <c r="C43" s="64">
        <f t="shared" si="28"/>
        <v>7636</v>
      </c>
      <c r="D43" s="64">
        <f t="shared" si="28"/>
        <v>7798.18</v>
      </c>
      <c r="E43" s="64"/>
      <c r="F43" s="64">
        <f t="shared" si="29"/>
        <v>0</v>
      </c>
      <c r="G43" s="3"/>
      <c r="H43" s="43">
        <f t="shared" si="21"/>
        <v>40421</v>
      </c>
      <c r="I43" s="59"/>
      <c r="J43" s="33">
        <f t="shared" si="14"/>
        <v>-3.6922308047173447E-2</v>
      </c>
      <c r="K43" s="44">
        <f t="shared" si="14"/>
        <v>-3.692214361493229E-2</v>
      </c>
      <c r="L43" s="28">
        <v>-5.5236796312844061E-2</v>
      </c>
      <c r="M43" s="2"/>
      <c r="N43" s="239">
        <v>6513.41</v>
      </c>
      <c r="O43" s="246">
        <v>6572.39</v>
      </c>
      <c r="P43" s="45">
        <f t="shared" si="15"/>
        <v>6854.2601776644942</v>
      </c>
      <c r="Q43" s="2"/>
      <c r="R43" s="31">
        <f t="shared" si="0"/>
        <v>-0.348659</v>
      </c>
      <c r="S43" s="47">
        <f t="shared" si="1"/>
        <v>-0.34276099999999998</v>
      </c>
      <c r="T43" s="32">
        <f t="shared" si="2"/>
        <v>-0.3145739822335506</v>
      </c>
      <c r="U43" s="2"/>
      <c r="V43" s="33"/>
      <c r="W43" s="44"/>
      <c r="X43" s="28"/>
      <c r="Y43" s="2"/>
      <c r="Z43" s="33"/>
      <c r="AA43" s="44"/>
      <c r="AB43" s="28"/>
      <c r="AC43" s="1"/>
      <c r="AD43" s="33">
        <f t="shared" si="25"/>
        <v>-3.6922308047173447E-2</v>
      </c>
      <c r="AE43" s="44">
        <f t="shared" si="25"/>
        <v>-3.692214361493229E-2</v>
      </c>
      <c r="AF43" s="28">
        <f t="shared" si="25"/>
        <v>-5.5236796312844061E-2</v>
      </c>
      <c r="AG43" s="44"/>
      <c r="AH43" s="33">
        <f t="shared" si="16"/>
        <v>-3.6922308047173447E-2</v>
      </c>
      <c r="AI43" s="44">
        <f t="shared" si="16"/>
        <v>-3.692214361493229E-2</v>
      </c>
      <c r="AJ43" s="28">
        <f t="shared" si="4"/>
        <v>-5.5236796312844061E-2</v>
      </c>
      <c r="AK43" s="1"/>
      <c r="AL43" s="37">
        <f t="shared" si="17"/>
        <v>13.63256831530369</v>
      </c>
      <c r="AM43" s="48">
        <f t="shared" si="18"/>
        <v>13.632446891216853</v>
      </c>
      <c r="AN43" s="39">
        <f t="shared" si="5"/>
        <v>30.511036669066229</v>
      </c>
      <c r="AO43" s="1"/>
      <c r="AP43" s="33">
        <f t="shared" si="6"/>
        <v>1.8314488265670614E-2</v>
      </c>
      <c r="AQ43" s="44">
        <f t="shared" si="7"/>
        <v>1.8314652697911771E-2</v>
      </c>
      <c r="AR43" s="60"/>
      <c r="AS43" s="1"/>
      <c r="AT43" s="33">
        <f>(N43-(MAX($N$3:N43)))/(MAX($N$3:N43))</f>
        <v>-0.45231957029174147</v>
      </c>
      <c r="AU43" s="44">
        <f>(O43-(MAX($O$3:O43)))/(MAX($O$3:O43))</f>
        <v>-0.44923306148580927</v>
      </c>
      <c r="AV43" s="28">
        <f>(P43-(MAX($P$3:P43)))/(MAX($P$3:P43))</f>
        <v>-0.61953598484848493</v>
      </c>
      <c r="AW43" s="1"/>
      <c r="AX43" s="33">
        <f t="shared" si="8"/>
        <v>0</v>
      </c>
      <c r="AY43" s="44">
        <f t="shared" si="9"/>
        <v>0</v>
      </c>
      <c r="AZ43" s="28">
        <f t="shared" si="10"/>
        <v>0</v>
      </c>
      <c r="BA43" s="1"/>
      <c r="BB43" s="51">
        <f t="shared" si="26"/>
        <v>139.64336780133934</v>
      </c>
      <c r="BC43" s="52">
        <f t="shared" si="26"/>
        <v>140.12489666397028</v>
      </c>
      <c r="BD43" s="53">
        <f t="shared" si="26"/>
        <v>232.90262397107534</v>
      </c>
      <c r="BE43" s="1"/>
      <c r="BF43" s="33">
        <f t="shared" si="11"/>
        <v>0</v>
      </c>
      <c r="BG43" s="44">
        <f t="shared" si="12"/>
        <v>0</v>
      </c>
      <c r="BH43" s="28">
        <f t="shared" si="13"/>
        <v>0</v>
      </c>
      <c r="BI43" s="1"/>
      <c r="BJ43" s="51">
        <f t="shared" si="27"/>
        <v>43.513774378776631</v>
      </c>
      <c r="BK43" s="52">
        <f t="shared" si="27"/>
        <v>43.681959064551087</v>
      </c>
      <c r="BL43" s="48">
        <f t="shared" si="27"/>
        <v>29.49052266017538</v>
      </c>
      <c r="BM43" s="16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</row>
    <row r="44" spans="1:97">
      <c r="A44" s="62" t="s">
        <v>53</v>
      </c>
      <c r="B44" s="63">
        <f>EOMONTH($C$5,-12)</f>
        <v>43921</v>
      </c>
      <c r="C44" s="64">
        <f t="shared" si="28"/>
        <v>8104</v>
      </c>
      <c r="D44" s="64">
        <f t="shared" si="28"/>
        <v>8280</v>
      </c>
      <c r="E44" s="64"/>
      <c r="F44" s="64">
        <f t="shared" si="29"/>
        <v>0</v>
      </c>
      <c r="H44" s="142">
        <f t="shared" si="21"/>
        <v>40451</v>
      </c>
      <c r="I44" s="171"/>
      <c r="J44" s="144">
        <f t="shared" si="14"/>
        <v>0.10862666406690202</v>
      </c>
      <c r="K44" s="145">
        <f t="shared" si="14"/>
        <v>0.10862562933727293</v>
      </c>
      <c r="L44" s="146">
        <v>8.487443064439848E-2</v>
      </c>
      <c r="M44" s="169"/>
      <c r="N44" s="241">
        <v>7220.94</v>
      </c>
      <c r="O44" s="248">
        <v>7286.32</v>
      </c>
      <c r="P44" s="147">
        <f t="shared" si="15"/>
        <v>7436.0116077323419</v>
      </c>
      <c r="Q44" s="169"/>
      <c r="R44" s="149">
        <f t="shared" si="0"/>
        <v>-0.27790600000000004</v>
      </c>
      <c r="S44" s="150">
        <f t="shared" si="1"/>
        <v>-0.27136800000000005</v>
      </c>
      <c r="T44" s="151">
        <f t="shared" si="2"/>
        <v>-0.25639883922676582</v>
      </c>
      <c r="U44" s="169"/>
      <c r="V44" s="144">
        <f>(N44-N41)/N41</f>
        <v>0.18835628273931479</v>
      </c>
      <c r="W44" s="145">
        <f>(O44-O41)/O41</f>
        <v>0.19039427015175789</v>
      </c>
      <c r="X44" s="146">
        <f>(P44-P41)/P41</f>
        <v>8.2637853949329113E-2</v>
      </c>
      <c r="Y44" s="169"/>
      <c r="Z44" s="144"/>
      <c r="AA44" s="145"/>
      <c r="AB44" s="146"/>
      <c r="AC44" s="152"/>
      <c r="AD44" s="144">
        <f t="shared" si="25"/>
        <v>0.10862666406690202</v>
      </c>
      <c r="AE44" s="145">
        <f t="shared" si="25"/>
        <v>0.10862562933727293</v>
      </c>
      <c r="AF44" s="146">
        <f t="shared" si="25"/>
        <v>8.487443064439848E-2</v>
      </c>
      <c r="AG44" s="145"/>
      <c r="AH44" s="144">
        <f t="shared" si="16"/>
        <v>0</v>
      </c>
      <c r="AI44" s="145">
        <f t="shared" si="16"/>
        <v>0</v>
      </c>
      <c r="AJ44" s="146">
        <f t="shared" si="4"/>
        <v>0</v>
      </c>
      <c r="AK44" s="152"/>
      <c r="AL44" s="153">
        <f t="shared" si="17"/>
        <v>0</v>
      </c>
      <c r="AM44" s="154">
        <f t="shared" si="18"/>
        <v>0</v>
      </c>
      <c r="AN44" s="155">
        <f t="shared" si="5"/>
        <v>0</v>
      </c>
      <c r="AO44" s="152"/>
      <c r="AP44" s="144">
        <f t="shared" si="6"/>
        <v>2.3752233422503544E-2</v>
      </c>
      <c r="AQ44" s="145">
        <f t="shared" si="7"/>
        <v>2.3751198692874453E-2</v>
      </c>
      <c r="AR44" s="172"/>
      <c r="AS44" s="152"/>
      <c r="AT44" s="144">
        <f>(N44-(MAX($N$3:N44)))/(MAX($N$3:N44))</f>
        <v>-0.39282687223780599</v>
      </c>
      <c r="AU44" s="145">
        <f>(O44-(MAX($O$3:O44)))/(MAX($O$3:O44))</f>
        <v>-0.38940565617154216</v>
      </c>
      <c r="AV44" s="146">
        <f>(P44-(MAX($P$3:P44)))/(MAX($P$3:P44))</f>
        <v>-0.58724431818181833</v>
      </c>
      <c r="AW44" s="152"/>
      <c r="AX44" s="144">
        <f t="shared" si="8"/>
        <v>0.18835628273931479</v>
      </c>
      <c r="AY44" s="145">
        <f t="shared" si="9"/>
        <v>0.19039427015175789</v>
      </c>
      <c r="AZ44" s="146">
        <f t="shared" si="10"/>
        <v>8.2637853949329113E-2</v>
      </c>
      <c r="BA44" s="152"/>
      <c r="BB44" s="157">
        <f t="shared" si="26"/>
        <v>165.94607346959853</v>
      </c>
      <c r="BC44" s="158">
        <f t="shared" si="26"/>
        <v>166.80387409439737</v>
      </c>
      <c r="BD44" s="159">
        <f t="shared" si="26"/>
        <v>252.14919699521258</v>
      </c>
      <c r="BE44" s="152"/>
      <c r="BF44" s="144">
        <f t="shared" si="11"/>
        <v>0</v>
      </c>
      <c r="BG44" s="145">
        <f t="shared" si="12"/>
        <v>0</v>
      </c>
      <c r="BH44" s="146">
        <f t="shared" si="13"/>
        <v>0</v>
      </c>
      <c r="BI44" s="152"/>
      <c r="BJ44" s="157">
        <f t="shared" si="27"/>
        <v>43.513774378776631</v>
      </c>
      <c r="BK44" s="158">
        <f t="shared" si="27"/>
        <v>43.681959064551087</v>
      </c>
      <c r="BL44" s="154">
        <f t="shared" si="27"/>
        <v>29.49052266017538</v>
      </c>
    </row>
    <row r="45" spans="1:97">
      <c r="A45" s="65" t="s">
        <v>31</v>
      </c>
      <c r="B45" s="63">
        <f>EOMONTH($C$5,-6)</f>
        <v>44104</v>
      </c>
      <c r="C45" s="64">
        <f t="shared" si="28"/>
        <v>8147</v>
      </c>
      <c r="D45" s="64">
        <f t="shared" si="28"/>
        <v>8353</v>
      </c>
      <c r="E45" s="64"/>
      <c r="F45" s="64">
        <f t="shared" si="29"/>
        <v>0</v>
      </c>
      <c r="H45" s="43">
        <f t="shared" si="21"/>
        <v>40482</v>
      </c>
      <c r="I45" s="59"/>
      <c r="J45" s="33">
        <f t="shared" si="14"/>
        <v>3.4581370292510405E-2</v>
      </c>
      <c r="K45" s="44">
        <f t="shared" si="14"/>
        <v>3.4581242657473199E-2</v>
      </c>
      <c r="L45" s="28">
        <v>2.5581021864317322E-2</v>
      </c>
      <c r="M45" s="2"/>
      <c r="N45" s="239">
        <v>7470.65</v>
      </c>
      <c r="O45" s="246">
        <v>7538.29</v>
      </c>
      <c r="P45" s="45">
        <f t="shared" si="15"/>
        <v>7626.2323832530601</v>
      </c>
      <c r="Q45" s="2"/>
      <c r="R45" s="31">
        <f t="shared" si="0"/>
        <v>-0.25293500000000002</v>
      </c>
      <c r="S45" s="47">
        <f t="shared" si="1"/>
        <v>-0.246171</v>
      </c>
      <c r="T45" s="32">
        <f t="shared" si="2"/>
        <v>-0.23737676167469399</v>
      </c>
      <c r="U45" s="2"/>
      <c r="V45" s="33"/>
      <c r="W45" s="44"/>
      <c r="X45" s="28"/>
      <c r="Y45" s="2"/>
      <c r="Z45" s="33"/>
      <c r="AA45" s="44"/>
      <c r="AB45" s="28"/>
      <c r="AC45" s="1"/>
      <c r="AD45" s="33">
        <f t="shared" si="25"/>
        <v>3.4581370292510405E-2</v>
      </c>
      <c r="AE45" s="44">
        <f t="shared" si="25"/>
        <v>3.4581242657473199E-2</v>
      </c>
      <c r="AF45" s="28">
        <f t="shared" si="25"/>
        <v>2.5581021864317322E-2</v>
      </c>
      <c r="AG45" s="44"/>
      <c r="AH45" s="33">
        <f t="shared" si="16"/>
        <v>0</v>
      </c>
      <c r="AI45" s="44">
        <f t="shared" si="16"/>
        <v>0</v>
      </c>
      <c r="AJ45" s="28">
        <f t="shared" si="4"/>
        <v>0</v>
      </c>
      <c r="AK45" s="1"/>
      <c r="AL45" s="37">
        <f t="shared" si="17"/>
        <v>0</v>
      </c>
      <c r="AM45" s="48">
        <f t="shared" si="18"/>
        <v>0</v>
      </c>
      <c r="AN45" s="39">
        <f t="shared" si="5"/>
        <v>0</v>
      </c>
      <c r="AO45" s="1"/>
      <c r="AP45" s="33">
        <f t="shared" si="6"/>
        <v>9.0003484281930834E-3</v>
      </c>
      <c r="AQ45" s="44">
        <f t="shared" si="7"/>
        <v>9.0002207931558775E-3</v>
      </c>
      <c r="AR45" s="60"/>
      <c r="AS45" s="1"/>
      <c r="AT45" s="33">
        <f>(N45-(MAX($N$3:N45)))/(MAX($N$3:N45))</f>
        <v>-0.37182999347499984</v>
      </c>
      <c r="AU45" s="44">
        <f>(O45-(MAX($O$3:O45)))/(MAX($O$3:O45))</f>
        <v>-0.36829054500232966</v>
      </c>
      <c r="AV45" s="28">
        <f>(P45-(MAX($P$3:P45)))/(MAX($P$3:P45))</f>
        <v>-0.57668560606060615</v>
      </c>
      <c r="AW45" s="1"/>
      <c r="AX45" s="33">
        <f t="shared" si="8"/>
        <v>0</v>
      </c>
      <c r="AY45" s="44">
        <f t="shared" si="9"/>
        <v>0</v>
      </c>
      <c r="AZ45" s="28">
        <f t="shared" si="10"/>
        <v>0</v>
      </c>
      <c r="BA45" s="1"/>
      <c r="BB45" s="51">
        <f t="shared" si="26"/>
        <v>165.94607346959853</v>
      </c>
      <c r="BC45" s="52">
        <f t="shared" si="26"/>
        <v>166.80387409439737</v>
      </c>
      <c r="BD45" s="53">
        <f t="shared" si="26"/>
        <v>252.14919699521258</v>
      </c>
      <c r="BE45" s="1"/>
      <c r="BF45" s="33">
        <f t="shared" si="11"/>
        <v>0</v>
      </c>
      <c r="BG45" s="44">
        <f t="shared" si="12"/>
        <v>0</v>
      </c>
      <c r="BH45" s="28">
        <f t="shared" si="13"/>
        <v>0</v>
      </c>
      <c r="BI45" s="1"/>
      <c r="BJ45" s="51">
        <f t="shared" si="27"/>
        <v>43.513774378776631</v>
      </c>
      <c r="BK45" s="52">
        <f t="shared" si="27"/>
        <v>43.681959064551087</v>
      </c>
      <c r="BL45" s="48">
        <f t="shared" si="27"/>
        <v>29.49052266017538</v>
      </c>
    </row>
    <row r="46" spans="1:97" s="54" customFormat="1">
      <c r="A46" s="62" t="s">
        <v>32</v>
      </c>
      <c r="B46" s="63">
        <f>EOMONTH($C$5,-3)</f>
        <v>44196</v>
      </c>
      <c r="C46" s="64">
        <f t="shared" si="28"/>
        <v>8259</v>
      </c>
      <c r="D46" s="64">
        <f t="shared" si="28"/>
        <v>8469</v>
      </c>
      <c r="E46" s="64"/>
      <c r="F46" s="64">
        <f t="shared" si="29"/>
        <v>0</v>
      </c>
      <c r="G46" s="3"/>
      <c r="H46" s="43">
        <f t="shared" si="21"/>
        <v>40512</v>
      </c>
      <c r="I46" s="59"/>
      <c r="J46" s="33">
        <f t="shared" si="14"/>
        <v>3.0641242729883E-2</v>
      </c>
      <c r="K46" s="44">
        <f t="shared" si="14"/>
        <v>3.2033790156653641E-2</v>
      </c>
      <c r="L46" s="28">
        <v>1.0827256051183509E-2</v>
      </c>
      <c r="M46" s="2"/>
      <c r="N46" s="239">
        <v>7699.56</v>
      </c>
      <c r="O46" s="246">
        <v>7779.77</v>
      </c>
      <c r="P46" s="45">
        <f t="shared" si="15"/>
        <v>7708.8035539723687</v>
      </c>
      <c r="Q46" s="2"/>
      <c r="R46" s="31">
        <f t="shared" si="0"/>
        <v>-0.23004399999999997</v>
      </c>
      <c r="S46" s="47">
        <f t="shared" si="1"/>
        <v>-0.22202299999999994</v>
      </c>
      <c r="T46" s="32">
        <f t="shared" si="2"/>
        <v>-0.22911964460276313</v>
      </c>
      <c r="U46" s="2"/>
      <c r="V46" s="33"/>
      <c r="W46" s="44"/>
      <c r="X46" s="28"/>
      <c r="Y46" s="2"/>
      <c r="Z46" s="33"/>
      <c r="AA46" s="44"/>
      <c r="AB46" s="28"/>
      <c r="AC46" s="1"/>
      <c r="AD46" s="33">
        <f t="shared" si="25"/>
        <v>3.0641242729883E-2</v>
      </c>
      <c r="AE46" s="44">
        <f t="shared" si="25"/>
        <v>3.2033790156653641E-2</v>
      </c>
      <c r="AF46" s="28">
        <f t="shared" si="25"/>
        <v>1.0827256051183509E-2</v>
      </c>
      <c r="AG46" s="44"/>
      <c r="AH46" s="33">
        <f t="shared" si="16"/>
        <v>0</v>
      </c>
      <c r="AI46" s="44">
        <f t="shared" si="16"/>
        <v>0</v>
      </c>
      <c r="AJ46" s="28">
        <f t="shared" si="4"/>
        <v>0</v>
      </c>
      <c r="AK46" s="1"/>
      <c r="AL46" s="37">
        <f t="shared" si="17"/>
        <v>0</v>
      </c>
      <c r="AM46" s="48">
        <f t="shared" si="18"/>
        <v>0</v>
      </c>
      <c r="AN46" s="39">
        <f t="shared" si="5"/>
        <v>0</v>
      </c>
      <c r="AO46" s="1"/>
      <c r="AP46" s="33">
        <f t="shared" si="6"/>
        <v>1.9813986678699491E-2</v>
      </c>
      <c r="AQ46" s="44">
        <f t="shared" si="7"/>
        <v>2.1206534105470132E-2</v>
      </c>
      <c r="AR46" s="60"/>
      <c r="AS46" s="1"/>
      <c r="AT46" s="33">
        <f>(N46-(MAX($N$3:N46)))/(MAX($N$3:N46))</f>
        <v>-0.35258208382943507</v>
      </c>
      <c r="AU46" s="44">
        <f>(O46-(MAX($O$3:O46)))/(MAX($O$3:O46))</f>
        <v>-0.34805449688096024</v>
      </c>
      <c r="AV46" s="28">
        <f>(P46-(MAX($P$3:P46)))/(MAX($P$3:P46))</f>
        <v>-0.57210227272727288</v>
      </c>
      <c r="AW46" s="1"/>
      <c r="AX46" s="33">
        <f t="shared" si="8"/>
        <v>0</v>
      </c>
      <c r="AY46" s="44">
        <f t="shared" si="9"/>
        <v>0</v>
      </c>
      <c r="AZ46" s="28">
        <f t="shared" si="10"/>
        <v>0</v>
      </c>
      <c r="BA46" s="1"/>
      <c r="BB46" s="51">
        <f t="shared" si="26"/>
        <v>165.94607346959853</v>
      </c>
      <c r="BC46" s="52">
        <f t="shared" si="26"/>
        <v>166.80387409439737</v>
      </c>
      <c r="BD46" s="53">
        <f t="shared" si="26"/>
        <v>252.14919699521258</v>
      </c>
      <c r="BE46" s="1"/>
      <c r="BF46" s="33">
        <f t="shared" si="11"/>
        <v>0</v>
      </c>
      <c r="BG46" s="44">
        <f t="shared" si="12"/>
        <v>0</v>
      </c>
      <c r="BH46" s="28">
        <f t="shared" si="13"/>
        <v>0</v>
      </c>
      <c r="BI46" s="1"/>
      <c r="BJ46" s="51">
        <f t="shared" si="27"/>
        <v>43.513774378776631</v>
      </c>
      <c r="BK46" s="52">
        <f t="shared" si="27"/>
        <v>43.681959064551087</v>
      </c>
      <c r="BL46" s="48">
        <f t="shared" si="27"/>
        <v>29.49052266017538</v>
      </c>
      <c r="BM46" s="163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</row>
    <row r="47" spans="1:97" ht="15.75" thickBot="1">
      <c r="A47" s="62" t="s">
        <v>33</v>
      </c>
      <c r="B47" s="63">
        <f>EOMONTH($C$5,-1)</f>
        <v>44255</v>
      </c>
      <c r="C47" s="64">
        <f t="shared" si="28"/>
        <v>8332</v>
      </c>
      <c r="D47" s="64">
        <f t="shared" si="28"/>
        <v>8544</v>
      </c>
      <c r="E47" s="64"/>
      <c r="F47" s="64">
        <f t="shared" si="29"/>
        <v>0</v>
      </c>
      <c r="H47" s="72">
        <f t="shared" si="21"/>
        <v>40543</v>
      </c>
      <c r="I47" s="73"/>
      <c r="J47" s="74">
        <f t="shared" si="14"/>
        <v>8.4867187215892814E-2</v>
      </c>
      <c r="K47" s="75">
        <f t="shared" si="14"/>
        <v>8.373769404493947E-2</v>
      </c>
      <c r="L47" s="76">
        <v>9.4011419466206281E-2</v>
      </c>
      <c r="M47" s="70"/>
      <c r="N47" s="242">
        <v>8353</v>
      </c>
      <c r="O47" s="249">
        <v>8431.23</v>
      </c>
      <c r="P47" s="77">
        <f t="shared" si="15"/>
        <v>8433.5191184674477</v>
      </c>
      <c r="Q47" s="70"/>
      <c r="R47" s="78">
        <f t="shared" si="0"/>
        <v>-0.16470000000000001</v>
      </c>
      <c r="S47" s="79">
        <f t="shared" si="1"/>
        <v>-0.15687700000000004</v>
      </c>
      <c r="T47" s="80">
        <f t="shared" si="2"/>
        <v>-0.15664808815325523</v>
      </c>
      <c r="U47" s="70"/>
      <c r="V47" s="74">
        <f>(N47-N44)/N44</f>
        <v>0.15677460275255028</v>
      </c>
      <c r="W47" s="75">
        <f>(O47-O44)/O44</f>
        <v>0.15713144632681517</v>
      </c>
      <c r="X47" s="76">
        <f>(P47-P44)/P44</f>
        <v>0.13414550209924994</v>
      </c>
      <c r="Y47" s="70"/>
      <c r="Z47" s="74">
        <f>(N47-N35)/N35</f>
        <v>0.24852584865528998</v>
      </c>
      <c r="AA47" s="75">
        <f>(O47-O35)/O35</f>
        <v>0.2508556651934537</v>
      </c>
      <c r="AB47" s="76">
        <f>(P47-P35)/P35</f>
        <v>9.0247452692867353E-2</v>
      </c>
      <c r="AC47" s="69"/>
      <c r="AD47" s="74">
        <f t="shared" si="25"/>
        <v>8.4867187215892814E-2</v>
      </c>
      <c r="AE47" s="75">
        <f t="shared" si="25"/>
        <v>8.373769404493947E-2</v>
      </c>
      <c r="AF47" s="76">
        <f t="shared" si="25"/>
        <v>9.4011419466206281E-2</v>
      </c>
      <c r="AG47" s="75"/>
      <c r="AH47" s="74">
        <f t="shared" si="16"/>
        <v>0</v>
      </c>
      <c r="AI47" s="75">
        <f t="shared" si="16"/>
        <v>0</v>
      </c>
      <c r="AJ47" s="76">
        <f t="shared" si="4"/>
        <v>0</v>
      </c>
      <c r="AK47" s="69"/>
      <c r="AL47" s="81">
        <f t="shared" si="17"/>
        <v>0</v>
      </c>
      <c r="AM47" s="82">
        <f t="shared" si="18"/>
        <v>0</v>
      </c>
      <c r="AN47" s="83">
        <f t="shared" si="5"/>
        <v>0</v>
      </c>
      <c r="AO47" s="69"/>
      <c r="AP47" s="74">
        <f t="shared" si="6"/>
        <v>-9.1442322503134665E-3</v>
      </c>
      <c r="AQ47" s="75">
        <f t="shared" si="7"/>
        <v>-1.0273725421266811E-2</v>
      </c>
      <c r="AR47" s="84"/>
      <c r="AS47" s="69"/>
      <c r="AT47" s="74">
        <f>(N47-(MAX($N$3:N47)))/(MAX($N$3:N47))</f>
        <v>-0.29763754633086453</v>
      </c>
      <c r="AU47" s="75">
        <f>(O47-(MAX($O$3:O47)))/(MAX($O$3:O47))</f>
        <v>-0.29346208380680394</v>
      </c>
      <c r="AV47" s="76">
        <f>(P47-(MAX($P$3:P47)))/(MAX($P$3:P47))</f>
        <v>-0.5318750000000001</v>
      </c>
      <c r="AW47" s="69"/>
      <c r="AX47" s="74">
        <f t="shared" si="8"/>
        <v>0.15677460275255028</v>
      </c>
      <c r="AY47" s="75">
        <f t="shared" si="9"/>
        <v>0.15713144632681517</v>
      </c>
      <c r="AZ47" s="76">
        <f t="shared" si="10"/>
        <v>0.13414550209924994</v>
      </c>
      <c r="BA47" s="69"/>
      <c r="BB47" s="85">
        <f t="shared" si="26"/>
        <v>191.96220321614035</v>
      </c>
      <c r="BC47" s="86">
        <f t="shared" si="26"/>
        <v>193.01400808376602</v>
      </c>
      <c r="BD47" s="87">
        <f t="shared" si="26"/>
        <v>285.97387763005804</v>
      </c>
      <c r="BE47" s="69"/>
      <c r="BF47" s="74">
        <f t="shared" si="11"/>
        <v>0</v>
      </c>
      <c r="BG47" s="75">
        <f t="shared" si="12"/>
        <v>0</v>
      </c>
      <c r="BH47" s="76">
        <f t="shared" si="13"/>
        <v>0</v>
      </c>
      <c r="BI47" s="69"/>
      <c r="BJ47" s="85">
        <f t="shared" si="27"/>
        <v>43.513774378776631</v>
      </c>
      <c r="BK47" s="86">
        <f t="shared" si="27"/>
        <v>43.681959064551087</v>
      </c>
      <c r="BL47" s="82">
        <f t="shared" si="27"/>
        <v>29.49052266017538</v>
      </c>
    </row>
    <row r="48" spans="1:97">
      <c r="A48" s="62" t="s">
        <v>106</v>
      </c>
      <c r="B48" s="66">
        <v>44196</v>
      </c>
      <c r="C48" s="64">
        <f t="shared" si="28"/>
        <v>8259</v>
      </c>
      <c r="D48" s="64">
        <f t="shared" si="28"/>
        <v>8469</v>
      </c>
      <c r="E48" s="64"/>
      <c r="F48" s="64">
        <f t="shared" si="29"/>
        <v>0</v>
      </c>
      <c r="H48" s="43">
        <f t="shared" si="21"/>
        <v>40574</v>
      </c>
      <c r="I48" s="59"/>
      <c r="J48" s="33">
        <f t="shared" si="14"/>
        <v>2.2499700706333225E-2</v>
      </c>
      <c r="K48" s="44">
        <f t="shared" si="14"/>
        <v>2.3779448550211413E-2</v>
      </c>
      <c r="L48" s="28">
        <v>3.0525549217138126E-2</v>
      </c>
      <c r="M48" s="2"/>
      <c r="N48" s="239">
        <v>8540.94</v>
      </c>
      <c r="O48" s="246">
        <v>8631.7199999999993</v>
      </c>
      <c r="P48" s="45">
        <f t="shared" si="15"/>
        <v>8690.9569213919003</v>
      </c>
      <c r="Q48" s="2"/>
      <c r="R48" s="31">
        <f t="shared" si="0"/>
        <v>-0.14590599999999995</v>
      </c>
      <c r="S48" s="47">
        <f t="shared" si="1"/>
        <v>-0.13682800000000006</v>
      </c>
      <c r="T48" s="32">
        <f t="shared" si="2"/>
        <v>-0.13090430786080998</v>
      </c>
      <c r="U48" s="2"/>
      <c r="V48" s="33"/>
      <c r="W48" s="44"/>
      <c r="X48" s="28"/>
      <c r="Y48" s="2"/>
      <c r="Z48" s="33"/>
      <c r="AA48" s="44"/>
      <c r="AB48" s="28"/>
      <c r="AC48" s="1"/>
      <c r="AD48" s="33">
        <f t="shared" si="25"/>
        <v>2.2499700706333225E-2</v>
      </c>
      <c r="AE48" s="44">
        <f t="shared" si="25"/>
        <v>2.3779448550211413E-2</v>
      </c>
      <c r="AF48" s="28">
        <f t="shared" si="25"/>
        <v>3.0525549217138126E-2</v>
      </c>
      <c r="AG48" s="44"/>
      <c r="AH48" s="33">
        <f t="shared" si="16"/>
        <v>0</v>
      </c>
      <c r="AI48" s="44">
        <f t="shared" si="16"/>
        <v>0</v>
      </c>
      <c r="AJ48" s="28">
        <f t="shared" si="4"/>
        <v>0</v>
      </c>
      <c r="AK48" s="1"/>
      <c r="AL48" s="37">
        <f t="shared" si="17"/>
        <v>0</v>
      </c>
      <c r="AM48" s="48">
        <f t="shared" si="18"/>
        <v>0</v>
      </c>
      <c r="AN48" s="39">
        <f t="shared" si="5"/>
        <v>0</v>
      </c>
      <c r="AO48" s="1"/>
      <c r="AP48" s="33">
        <f t="shared" si="6"/>
        <v>-8.0258485108049005E-3</v>
      </c>
      <c r="AQ48" s="44">
        <f t="shared" si="7"/>
        <v>-6.7461006669267132E-3</v>
      </c>
      <c r="AR48" s="60"/>
      <c r="AS48" s="1"/>
      <c r="AT48" s="33">
        <f>(N48-(MAX($N$3:N48)))/(MAX($N$3:N48))</f>
        <v>-0.28183460133594324</v>
      </c>
      <c r="AU48" s="44">
        <f>(O48-(MAX($O$3:O48)))/(MAX($O$3:O48))</f>
        <v>-0.27666100177991415</v>
      </c>
      <c r="AV48" s="28">
        <f>(P48-(MAX($P$3:P48)))/(MAX($P$3:P48))</f>
        <v>-0.51758522727272727</v>
      </c>
      <c r="AW48" s="1"/>
      <c r="AX48" s="33">
        <f t="shared" si="8"/>
        <v>0</v>
      </c>
      <c r="AY48" s="44">
        <f t="shared" si="9"/>
        <v>0</v>
      </c>
      <c r="AZ48" s="28">
        <f t="shared" si="10"/>
        <v>0</v>
      </c>
      <c r="BA48" s="1"/>
      <c r="BB48" s="51">
        <f t="shared" si="26"/>
        <v>191.96220321614035</v>
      </c>
      <c r="BC48" s="52">
        <f t="shared" si="26"/>
        <v>193.01400808376602</v>
      </c>
      <c r="BD48" s="53">
        <f t="shared" si="26"/>
        <v>285.97387763005804</v>
      </c>
      <c r="BE48" s="1"/>
      <c r="BF48" s="33">
        <f t="shared" si="11"/>
        <v>0</v>
      </c>
      <c r="BG48" s="44">
        <f t="shared" si="12"/>
        <v>0</v>
      </c>
      <c r="BH48" s="28">
        <f t="shared" si="13"/>
        <v>0</v>
      </c>
      <c r="BI48" s="1"/>
      <c r="BJ48" s="51">
        <f t="shared" si="27"/>
        <v>43.513774378776631</v>
      </c>
      <c r="BK48" s="52">
        <f t="shared" si="27"/>
        <v>43.681959064551087</v>
      </c>
      <c r="BL48" s="48">
        <f t="shared" si="27"/>
        <v>29.49052266017538</v>
      </c>
    </row>
    <row r="49" spans="1:97" s="54" customFormat="1">
      <c r="A49" s="62" t="s">
        <v>54</v>
      </c>
      <c r="B49" s="327">
        <f>C5</f>
        <v>44286</v>
      </c>
      <c r="C49" s="64">
        <f t="shared" si="28"/>
        <v>8360</v>
      </c>
      <c r="D49" s="64">
        <f t="shared" si="28"/>
        <v>8573</v>
      </c>
      <c r="E49" s="64"/>
      <c r="F49" s="64">
        <f t="shared" si="29"/>
        <v>0</v>
      </c>
      <c r="G49" s="3"/>
      <c r="H49" s="43">
        <f t="shared" si="21"/>
        <v>40602</v>
      </c>
      <c r="I49" s="59"/>
      <c r="J49" s="33">
        <f t="shared" si="14"/>
        <v>4.5232726140214119E-2</v>
      </c>
      <c r="K49" s="44">
        <f t="shared" si="14"/>
        <v>4.4010927138507849E-2</v>
      </c>
      <c r="L49" s="28">
        <v>3.7453624639302685E-2</v>
      </c>
      <c r="M49" s="2"/>
      <c r="N49" s="239">
        <v>8927.27</v>
      </c>
      <c r="O49" s="246">
        <v>9011.61</v>
      </c>
      <c r="P49" s="45">
        <f t="shared" si="15"/>
        <v>9016.4647596820614</v>
      </c>
      <c r="Q49" s="2"/>
      <c r="R49" s="31">
        <f t="shared" si="0"/>
        <v>-0.10727299999999995</v>
      </c>
      <c r="S49" s="47">
        <f t="shared" si="1"/>
        <v>-9.8838999999999941E-2</v>
      </c>
      <c r="T49" s="32">
        <f t="shared" si="2"/>
        <v>-9.8353524031793857E-2</v>
      </c>
      <c r="U49" s="2"/>
      <c r="V49" s="33"/>
      <c r="W49" s="44"/>
      <c r="X49" s="28"/>
      <c r="Y49" s="2"/>
      <c r="Z49" s="33"/>
      <c r="AA49" s="44"/>
      <c r="AB49" s="28"/>
      <c r="AC49" s="1"/>
      <c r="AD49" s="33">
        <f t="shared" si="25"/>
        <v>4.5232726140214119E-2</v>
      </c>
      <c r="AE49" s="44">
        <f t="shared" si="25"/>
        <v>4.4010927138507849E-2</v>
      </c>
      <c r="AF49" s="28">
        <f t="shared" si="25"/>
        <v>3.7453624639302685E-2</v>
      </c>
      <c r="AG49" s="44"/>
      <c r="AH49" s="33">
        <f t="shared" si="16"/>
        <v>0</v>
      </c>
      <c r="AI49" s="44">
        <f t="shared" si="16"/>
        <v>0</v>
      </c>
      <c r="AJ49" s="28">
        <f t="shared" si="4"/>
        <v>0</v>
      </c>
      <c r="AK49" s="1"/>
      <c r="AL49" s="37">
        <f t="shared" si="17"/>
        <v>0</v>
      </c>
      <c r="AM49" s="48">
        <f t="shared" si="18"/>
        <v>0</v>
      </c>
      <c r="AN49" s="39">
        <f t="shared" si="5"/>
        <v>0</v>
      </c>
      <c r="AO49" s="1"/>
      <c r="AP49" s="33">
        <f t="shared" si="6"/>
        <v>7.7791015009114339E-3</v>
      </c>
      <c r="AQ49" s="44">
        <f t="shared" si="7"/>
        <v>6.5573024992051643E-3</v>
      </c>
      <c r="AR49" s="60"/>
      <c r="AS49" s="1"/>
      <c r="AT49" s="33">
        <f>(N49-(MAX($N$3:N49)))/(MAX($N$3:N49))</f>
        <v>-0.24935002253479432</v>
      </c>
      <c r="AU49" s="44">
        <f>(O49-(MAX($O$3:O49)))/(MAX($O$3:O49))</f>
        <v>-0.24482618183280869</v>
      </c>
      <c r="AV49" s="28">
        <f>(P49-(MAX($P$3:P49)))/(MAX($P$3:P49))</f>
        <v>-0.49951704545454556</v>
      </c>
      <c r="AW49" s="1"/>
      <c r="AX49" s="33">
        <f t="shared" si="8"/>
        <v>0</v>
      </c>
      <c r="AY49" s="44">
        <f t="shared" si="9"/>
        <v>0</v>
      </c>
      <c r="AZ49" s="28">
        <f t="shared" si="10"/>
        <v>0</v>
      </c>
      <c r="BA49" s="1"/>
      <c r="BB49" s="51">
        <f t="shared" si="26"/>
        <v>191.96220321614035</v>
      </c>
      <c r="BC49" s="52">
        <f t="shared" si="26"/>
        <v>193.01400808376602</v>
      </c>
      <c r="BD49" s="53">
        <f t="shared" si="26"/>
        <v>285.97387763005804</v>
      </c>
      <c r="BE49" s="1"/>
      <c r="BF49" s="33">
        <f t="shared" si="11"/>
        <v>0</v>
      </c>
      <c r="BG49" s="44">
        <f t="shared" si="12"/>
        <v>0</v>
      </c>
      <c r="BH49" s="28">
        <f t="shared" si="13"/>
        <v>0</v>
      </c>
      <c r="BI49" s="1"/>
      <c r="BJ49" s="51">
        <f t="shared" si="27"/>
        <v>43.513774378776631</v>
      </c>
      <c r="BK49" s="52">
        <f t="shared" si="27"/>
        <v>43.681959064551087</v>
      </c>
      <c r="BL49" s="48">
        <f t="shared" si="27"/>
        <v>29.49052266017538</v>
      </c>
      <c r="BM49" s="163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</row>
    <row r="50" spans="1:97">
      <c r="H50" s="142">
        <f t="shared" si="21"/>
        <v>40633</v>
      </c>
      <c r="I50" s="171"/>
      <c r="J50" s="144">
        <f t="shared" si="14"/>
        <v>9.3567238360661165E-3</v>
      </c>
      <c r="K50" s="145">
        <f t="shared" si="14"/>
        <v>1.0538627392885358E-2</v>
      </c>
      <c r="L50" s="146">
        <v>4.3518571077179269E-2</v>
      </c>
      <c r="M50" s="169"/>
      <c r="N50" s="241">
        <v>9010.7999999999993</v>
      </c>
      <c r="O50" s="248">
        <v>9106.58</v>
      </c>
      <c r="P50" s="147">
        <f t="shared" si="15"/>
        <v>9408.8484221911676</v>
      </c>
      <c r="Q50" s="169"/>
      <c r="R50" s="149">
        <f t="shared" si="0"/>
        <v>-9.8920000000000077E-2</v>
      </c>
      <c r="S50" s="150">
        <f t="shared" si="1"/>
        <v>-8.9342000000000005E-2</v>
      </c>
      <c r="T50" s="151">
        <f t="shared" si="2"/>
        <v>-5.9115157780883235E-2</v>
      </c>
      <c r="U50" s="169"/>
      <c r="V50" s="144">
        <f>(N50-N47)/N47</f>
        <v>7.8750149646833384E-2</v>
      </c>
      <c r="W50" s="145">
        <f>(O50-O47)/O47</f>
        <v>8.0101005428626706E-2</v>
      </c>
      <c r="X50" s="146">
        <f>(P50-P47)/P47</f>
        <v>0.11564914835942866</v>
      </c>
      <c r="Y50" s="169"/>
      <c r="Z50" s="144"/>
      <c r="AA50" s="145"/>
      <c r="AB50" s="146"/>
      <c r="AC50" s="152"/>
      <c r="AD50" s="144">
        <f t="shared" si="25"/>
        <v>9.3567238360661165E-3</v>
      </c>
      <c r="AE50" s="145">
        <f t="shared" si="25"/>
        <v>1.0538627392885358E-2</v>
      </c>
      <c r="AF50" s="146">
        <f t="shared" si="25"/>
        <v>4.3518571077179269E-2</v>
      </c>
      <c r="AG50" s="145"/>
      <c r="AH50" s="144">
        <f t="shared" si="16"/>
        <v>0</v>
      </c>
      <c r="AI50" s="145">
        <f t="shared" si="16"/>
        <v>0</v>
      </c>
      <c r="AJ50" s="146">
        <f t="shared" si="4"/>
        <v>0</v>
      </c>
      <c r="AK50" s="152"/>
      <c r="AL50" s="153">
        <f t="shared" si="17"/>
        <v>0</v>
      </c>
      <c r="AM50" s="154">
        <f t="shared" si="18"/>
        <v>0</v>
      </c>
      <c r="AN50" s="155">
        <f t="shared" si="5"/>
        <v>0</v>
      </c>
      <c r="AO50" s="152"/>
      <c r="AP50" s="144">
        <f t="shared" si="6"/>
        <v>-3.4161847241113152E-2</v>
      </c>
      <c r="AQ50" s="145">
        <f t="shared" si="7"/>
        <v>-3.2979943684293911E-2</v>
      </c>
      <c r="AR50" s="172"/>
      <c r="AS50" s="152"/>
      <c r="AT50" s="144">
        <f>(N50-(MAX($N$3:N50)))/(MAX($N$3:N50))</f>
        <v>-0.24232639799810307</v>
      </c>
      <c r="AU50" s="145">
        <f>(O50-(MAX($O$3:O50)))/(MAX($O$3:O50))</f>
        <v>-0.23686768634628211</v>
      </c>
      <c r="AV50" s="146">
        <f>(P50-(MAX($P$3:P50)))/(MAX($P$3:P50))</f>
        <v>-0.47773674242424252</v>
      </c>
      <c r="AW50" s="152"/>
      <c r="AX50" s="144">
        <f t="shared" si="8"/>
        <v>7.8750149646833384E-2</v>
      </c>
      <c r="AY50" s="145">
        <f t="shared" si="9"/>
        <v>8.0101005428626706E-2</v>
      </c>
      <c r="AZ50" s="146">
        <f t="shared" si="10"/>
        <v>0.11564914835942866</v>
      </c>
      <c r="BA50" s="152"/>
      <c r="BB50" s="157">
        <f t="shared" si="26"/>
        <v>207.07925544594727</v>
      </c>
      <c r="BC50" s="158">
        <f t="shared" si="26"/>
        <v>208.47462419308474</v>
      </c>
      <c r="BD50" s="159">
        <f t="shared" si="26"/>
        <v>319.0465130310177</v>
      </c>
      <c r="BE50" s="152"/>
      <c r="BF50" s="144">
        <f t="shared" si="11"/>
        <v>0</v>
      </c>
      <c r="BG50" s="145">
        <f t="shared" si="12"/>
        <v>0</v>
      </c>
      <c r="BH50" s="146">
        <f t="shared" si="13"/>
        <v>0</v>
      </c>
      <c r="BI50" s="152"/>
      <c r="BJ50" s="157">
        <f t="shared" si="27"/>
        <v>43.513774378776631</v>
      </c>
      <c r="BK50" s="158">
        <f t="shared" si="27"/>
        <v>43.681959064551087</v>
      </c>
      <c r="BL50" s="154">
        <f t="shared" si="27"/>
        <v>29.49052266017538</v>
      </c>
    </row>
    <row r="51" spans="1:97">
      <c r="A51" s="347" t="s">
        <v>67</v>
      </c>
      <c r="B51" s="224" t="str">
        <f>A39</f>
        <v>Inception</v>
      </c>
      <c r="C51" s="225">
        <f>(C49-C39)/C39</f>
        <v>-0.16400000000000001</v>
      </c>
      <c r="D51" s="225">
        <f>(D49-D39)/D39</f>
        <v>-0.14269999999999999</v>
      </c>
      <c r="E51" s="225"/>
      <c r="F51" s="225">
        <f>(F49-F39)/F39</f>
        <v>-1</v>
      </c>
      <c r="H51" s="43">
        <f t="shared" si="21"/>
        <v>40663</v>
      </c>
      <c r="I51" s="59"/>
      <c r="J51" s="33">
        <f t="shared" si="14"/>
        <v>9.2699871265593536E-3</v>
      </c>
      <c r="K51" s="44">
        <f t="shared" si="14"/>
        <v>9.2691218876899129E-3</v>
      </c>
      <c r="L51" s="28">
        <v>4.4115247230331223E-2</v>
      </c>
      <c r="M51" s="2"/>
      <c r="N51" s="239">
        <v>9094.33</v>
      </c>
      <c r="O51" s="246">
        <v>9190.99</v>
      </c>
      <c r="P51" s="45">
        <f t="shared" si="15"/>
        <v>9823.9220964888427</v>
      </c>
      <c r="Q51" s="2"/>
      <c r="R51" s="31">
        <f t="shared" si="0"/>
        <v>-9.0567000000000009E-2</v>
      </c>
      <c r="S51" s="47">
        <f t="shared" si="1"/>
        <v>-8.0901000000000028E-2</v>
      </c>
      <c r="T51" s="32">
        <f t="shared" si="2"/>
        <v>-1.7607790351115728E-2</v>
      </c>
      <c r="U51" s="2"/>
      <c r="V51" s="33"/>
      <c r="W51" s="44"/>
      <c r="X51" s="28"/>
      <c r="Y51" s="2"/>
      <c r="Z51" s="33"/>
      <c r="AA51" s="44"/>
      <c r="AB51" s="28"/>
      <c r="AC51" s="1"/>
      <c r="AD51" s="33">
        <f t="shared" si="25"/>
        <v>9.2699871265593536E-3</v>
      </c>
      <c r="AE51" s="44">
        <f t="shared" si="25"/>
        <v>9.2691218876899129E-3</v>
      </c>
      <c r="AF51" s="28">
        <f t="shared" si="25"/>
        <v>4.4115247230331223E-2</v>
      </c>
      <c r="AG51" s="44"/>
      <c r="AH51" s="33">
        <f t="shared" si="16"/>
        <v>0</v>
      </c>
      <c r="AI51" s="44">
        <f t="shared" si="16"/>
        <v>0</v>
      </c>
      <c r="AJ51" s="28">
        <f t="shared" si="4"/>
        <v>0</v>
      </c>
      <c r="AK51" s="1"/>
      <c r="AL51" s="37">
        <f t="shared" si="17"/>
        <v>0</v>
      </c>
      <c r="AM51" s="48">
        <f t="shared" si="18"/>
        <v>0</v>
      </c>
      <c r="AN51" s="39">
        <f t="shared" si="5"/>
        <v>0</v>
      </c>
      <c r="AO51" s="1"/>
      <c r="AP51" s="33">
        <f t="shared" si="6"/>
        <v>-3.4845260103771869E-2</v>
      </c>
      <c r="AQ51" s="44">
        <f t="shared" si="7"/>
        <v>-3.484612534264131E-2</v>
      </c>
      <c r="AR51" s="60"/>
      <c r="AS51" s="1"/>
      <c r="AT51" s="33">
        <f>(N51-(MAX($N$3:N51)))/(MAX($N$3:N51))</f>
        <v>-0.23530277346141165</v>
      </c>
      <c r="AU51" s="44">
        <f>(O51-(MAX($O$3:O51)))/(MAX($O$3:O51))</f>
        <v>-0.22979411991459095</v>
      </c>
      <c r="AV51" s="28">
        <f>(P51-(MAX($P$3:P51)))/(MAX($P$3:P51))</f>
        <v>-0.45469696969696982</v>
      </c>
      <c r="AW51" s="1"/>
      <c r="AX51" s="33">
        <f t="shared" si="8"/>
        <v>0</v>
      </c>
      <c r="AY51" s="44">
        <f t="shared" si="9"/>
        <v>0</v>
      </c>
      <c r="AZ51" s="28">
        <f t="shared" si="10"/>
        <v>0</v>
      </c>
      <c r="BA51" s="1"/>
      <c r="BB51" s="51">
        <f t="shared" si="26"/>
        <v>207.07925544594727</v>
      </c>
      <c r="BC51" s="52">
        <f t="shared" si="26"/>
        <v>208.47462419308474</v>
      </c>
      <c r="BD51" s="53">
        <f t="shared" si="26"/>
        <v>319.0465130310177</v>
      </c>
      <c r="BE51" s="1"/>
      <c r="BF51" s="33">
        <f t="shared" si="11"/>
        <v>0</v>
      </c>
      <c r="BG51" s="44">
        <f t="shared" si="12"/>
        <v>0</v>
      </c>
      <c r="BH51" s="28">
        <f t="shared" si="13"/>
        <v>0</v>
      </c>
      <c r="BI51" s="1"/>
      <c r="BJ51" s="51">
        <f t="shared" si="27"/>
        <v>43.513774378776631</v>
      </c>
      <c r="BK51" s="52">
        <f t="shared" si="27"/>
        <v>43.681959064551087</v>
      </c>
      <c r="BL51" s="48">
        <f t="shared" si="27"/>
        <v>29.49052266017538</v>
      </c>
    </row>
    <row r="52" spans="1:97" s="57" customFormat="1" ht="15.75" thickBot="1">
      <c r="A52" s="348"/>
      <c r="B52" s="224" t="str">
        <f>A40</f>
        <v>10YRS</v>
      </c>
      <c r="C52" s="225">
        <f>(C49-C40)/C40</f>
        <v>-7.2224441780973869E-2</v>
      </c>
      <c r="D52" s="225">
        <f t="shared" ref="D52:F52" si="30">(D49-D40)/D40</f>
        <v>-5.8592797735263942E-2</v>
      </c>
      <c r="E52" s="225"/>
      <c r="F52" s="225">
        <f t="shared" si="30"/>
        <v>-1</v>
      </c>
      <c r="G52" s="3"/>
      <c r="H52" s="43">
        <f t="shared" si="21"/>
        <v>40694</v>
      </c>
      <c r="I52" s="59"/>
      <c r="J52" s="33">
        <f t="shared" si="14"/>
        <v>-4.0183279032100283E-2</v>
      </c>
      <c r="K52" s="44">
        <f t="shared" si="14"/>
        <v>-4.0183919251353784E-2</v>
      </c>
      <c r="L52" s="28">
        <v>-6.8890664073353647E-2</v>
      </c>
      <c r="M52" s="2"/>
      <c r="N52" s="239">
        <v>8728.89</v>
      </c>
      <c r="O52" s="246">
        <v>8821.66</v>
      </c>
      <c r="P52" s="45">
        <f t="shared" si="15"/>
        <v>9147.1455794568337</v>
      </c>
      <c r="Q52" s="2"/>
      <c r="R52" s="31">
        <f t="shared" si="0"/>
        <v>-0.12711100000000006</v>
      </c>
      <c r="S52" s="47">
        <f t="shared" si="1"/>
        <v>-0.11783400000000001</v>
      </c>
      <c r="T52" s="32">
        <f t="shared" si="2"/>
        <v>-8.5285442054316624E-2</v>
      </c>
      <c r="U52" s="2"/>
      <c r="V52" s="33"/>
      <c r="W52" s="44"/>
      <c r="X52" s="28"/>
      <c r="Y52" s="2"/>
      <c r="Z52" s="33"/>
      <c r="AA52" s="44"/>
      <c r="AB52" s="28"/>
      <c r="AC52" s="1"/>
      <c r="AD52" s="33">
        <f t="shared" si="25"/>
        <v>-4.0183279032100283E-2</v>
      </c>
      <c r="AE52" s="44">
        <f t="shared" si="25"/>
        <v>-4.0183919251353784E-2</v>
      </c>
      <c r="AF52" s="28">
        <f t="shared" si="25"/>
        <v>-6.8890664073353647E-2</v>
      </c>
      <c r="AG52" s="44"/>
      <c r="AH52" s="33">
        <f t="shared" si="16"/>
        <v>-4.0183279032100283E-2</v>
      </c>
      <c r="AI52" s="44">
        <f t="shared" si="16"/>
        <v>-4.0183919251353784E-2</v>
      </c>
      <c r="AJ52" s="28">
        <f t="shared" si="4"/>
        <v>-6.8890664073353647E-2</v>
      </c>
      <c r="AK52" s="1"/>
      <c r="AL52" s="37">
        <f t="shared" si="17"/>
        <v>16.146959137716305</v>
      </c>
      <c r="AM52" s="48">
        <f t="shared" si="18"/>
        <v>16.147473663993214</v>
      </c>
      <c r="AN52" s="39">
        <f t="shared" si="5"/>
        <v>47.459235964676594</v>
      </c>
      <c r="AO52" s="1"/>
      <c r="AP52" s="33">
        <f t="shared" si="6"/>
        <v>2.8707385041253364E-2</v>
      </c>
      <c r="AQ52" s="44">
        <f t="shared" si="7"/>
        <v>2.8706744821999863E-2</v>
      </c>
      <c r="AR52" s="60"/>
      <c r="AS52" s="1"/>
      <c r="AT52" s="33">
        <f>(N52-(MAX($N$3:N52)))/(MAX($N$3:N52))</f>
        <v>-0.26603081549048496</v>
      </c>
      <c r="AU52" s="44">
        <f>(O52-(MAX($O$3:O52)))/(MAX($O$3:O52))</f>
        <v>-0.26074401080686088</v>
      </c>
      <c r="AV52" s="28">
        <f>(P52-(MAX($P$3:P52)))/(MAX($P$3:P52))</f>
        <v>-0.49226325757575767</v>
      </c>
      <c r="AW52" s="1"/>
      <c r="AX52" s="33">
        <f t="shared" si="8"/>
        <v>0</v>
      </c>
      <c r="AY52" s="44">
        <f t="shared" si="9"/>
        <v>0</v>
      </c>
      <c r="AZ52" s="28">
        <f t="shared" si="10"/>
        <v>0</v>
      </c>
      <c r="BA52" s="1"/>
      <c r="BB52" s="51">
        <f t="shared" si="26"/>
        <v>207.07925544594727</v>
      </c>
      <c r="BC52" s="52">
        <f t="shared" si="26"/>
        <v>208.47462419308474</v>
      </c>
      <c r="BD52" s="53">
        <f t="shared" si="26"/>
        <v>319.0465130310177</v>
      </c>
      <c r="BE52" s="1"/>
      <c r="BF52" s="33">
        <f t="shared" si="11"/>
        <v>0</v>
      </c>
      <c r="BG52" s="44">
        <f t="shared" si="12"/>
        <v>0</v>
      </c>
      <c r="BH52" s="28">
        <f t="shared" si="13"/>
        <v>0</v>
      </c>
      <c r="BI52" s="1"/>
      <c r="BJ52" s="51">
        <f t="shared" si="27"/>
        <v>43.513774378776631</v>
      </c>
      <c r="BK52" s="52">
        <f t="shared" si="27"/>
        <v>43.681959064551087</v>
      </c>
      <c r="BL52" s="48">
        <f t="shared" si="27"/>
        <v>29.49052266017538</v>
      </c>
      <c r="BM52" s="163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</row>
    <row r="53" spans="1:97">
      <c r="A53" s="348"/>
      <c r="B53" s="224" t="str">
        <f>A41</f>
        <v>5YRS</v>
      </c>
      <c r="C53" s="225">
        <f>(C49-C41)/C41</f>
        <v>0.33590500373126569</v>
      </c>
      <c r="D53" s="225">
        <f>(D49-D41)/D41</f>
        <v>0.34459237975441942</v>
      </c>
      <c r="E53" s="225"/>
      <c r="F53" s="225">
        <f>(F49-F41)/F41</f>
        <v>-1</v>
      </c>
      <c r="H53" s="142">
        <f t="shared" si="21"/>
        <v>40724</v>
      </c>
      <c r="I53" s="171"/>
      <c r="J53" s="144">
        <f t="shared" si="14"/>
        <v>-2.15319473610045E-2</v>
      </c>
      <c r="K53" s="145">
        <f t="shared" si="14"/>
        <v>-2.1531095054672322E-2</v>
      </c>
      <c r="L53" s="146">
        <v>-5.3061528992670248E-2</v>
      </c>
      <c r="M53" s="169"/>
      <c r="N53" s="241">
        <v>8540.94</v>
      </c>
      <c r="O53" s="248">
        <v>8631.7199999999993</v>
      </c>
      <c r="P53" s="147">
        <f t="shared" si="15"/>
        <v>8661.7840490923099</v>
      </c>
      <c r="Q53" s="169"/>
      <c r="R53" s="149">
        <f t="shared" si="0"/>
        <v>-0.14590599999999995</v>
      </c>
      <c r="S53" s="150">
        <f t="shared" si="1"/>
        <v>-0.13682800000000006</v>
      </c>
      <c r="T53" s="151">
        <f t="shared" si="2"/>
        <v>-0.13382159509076902</v>
      </c>
      <c r="U53" s="169"/>
      <c r="V53" s="144">
        <f>(N53-N50)/N50</f>
        <v>-5.2144093754161541E-2</v>
      </c>
      <c r="W53" s="145">
        <f>(O53-O50)/O50</f>
        <v>-5.2144712943827491E-2</v>
      </c>
      <c r="X53" s="146">
        <f>(P53-P50)/P50</f>
        <v>-7.940019219959743E-2</v>
      </c>
      <c r="Y53" s="169"/>
      <c r="Z53" s="144"/>
      <c r="AA53" s="145"/>
      <c r="AB53" s="146"/>
      <c r="AC53" s="152"/>
      <c r="AD53" s="144">
        <f t="shared" si="25"/>
        <v>-2.15319473610045E-2</v>
      </c>
      <c r="AE53" s="145">
        <f t="shared" si="25"/>
        <v>-2.1531095054672322E-2</v>
      </c>
      <c r="AF53" s="146">
        <f t="shared" si="25"/>
        <v>-5.3061528992670248E-2</v>
      </c>
      <c r="AG53" s="145"/>
      <c r="AH53" s="144">
        <f t="shared" si="16"/>
        <v>-2.15319473610045E-2</v>
      </c>
      <c r="AI53" s="145">
        <f t="shared" si="16"/>
        <v>-2.1531095054672322E-2</v>
      </c>
      <c r="AJ53" s="146">
        <f t="shared" si="4"/>
        <v>-5.3061528992670248E-2</v>
      </c>
      <c r="AK53" s="152"/>
      <c r="AL53" s="153">
        <f t="shared" si="17"/>
        <v>4.6362475715706868</v>
      </c>
      <c r="AM53" s="154">
        <f t="shared" si="18"/>
        <v>4.6358805425333491</v>
      </c>
      <c r="AN53" s="155">
        <f t="shared" si="5"/>
        <v>28.15525859039985</v>
      </c>
      <c r="AO53" s="152"/>
      <c r="AP53" s="144">
        <f t="shared" si="6"/>
        <v>3.1529581631665748E-2</v>
      </c>
      <c r="AQ53" s="145">
        <f t="shared" si="7"/>
        <v>3.1530433937997926E-2</v>
      </c>
      <c r="AR53" s="172"/>
      <c r="AS53" s="152"/>
      <c r="AT53" s="144">
        <f>(N53-(MAX($N$3:N53)))/(MAX($N$3:N53))</f>
        <v>-0.28183460133594324</v>
      </c>
      <c r="AU53" s="145">
        <f>(O53-(MAX($O$3:O53)))/(MAX($O$3:O53))</f>
        <v>-0.27666100177991415</v>
      </c>
      <c r="AV53" s="146">
        <f>(P53-(MAX($P$3:P53)))/(MAX($P$3:P53))</f>
        <v>-0.51920454545454553</v>
      </c>
      <c r="AW53" s="152"/>
      <c r="AX53" s="144">
        <f t="shared" si="8"/>
        <v>0</v>
      </c>
      <c r="AY53" s="145">
        <f t="shared" si="9"/>
        <v>0</v>
      </c>
      <c r="AZ53" s="146">
        <f t="shared" si="10"/>
        <v>0</v>
      </c>
      <c r="BA53" s="152"/>
      <c r="BB53" s="157">
        <f t="shared" ref="BB53:BD68" si="31">BB52*(1+AX53)</f>
        <v>207.07925544594727</v>
      </c>
      <c r="BC53" s="158">
        <f t="shared" si="31"/>
        <v>208.47462419308474</v>
      </c>
      <c r="BD53" s="159">
        <f t="shared" si="31"/>
        <v>319.0465130310177</v>
      </c>
      <c r="BE53" s="152"/>
      <c r="BF53" s="144">
        <f t="shared" si="11"/>
        <v>-5.2144093754161541E-2</v>
      </c>
      <c r="BG53" s="145">
        <f t="shared" si="12"/>
        <v>-5.2144712943827491E-2</v>
      </c>
      <c r="BH53" s="146">
        <f t="shared" si="13"/>
        <v>-7.940019219959743E-2</v>
      </c>
      <c r="BI53" s="152"/>
      <c r="BJ53" s="157">
        <f t="shared" ref="BJ53:BL68" si="32">BJ52*(1+BF53)</f>
        <v>41.244788047972271</v>
      </c>
      <c r="BK53" s="158">
        <f t="shared" si="32"/>
        <v>41.404175848306046</v>
      </c>
      <c r="BL53" s="154">
        <f t="shared" si="32"/>
        <v>27.14896949289087</v>
      </c>
    </row>
    <row r="54" spans="1:97">
      <c r="A54" s="349"/>
      <c r="B54" s="224" t="str">
        <f>A42</f>
        <v>3YRS</v>
      </c>
      <c r="C54" s="225">
        <f>(C49-C42)/C42</f>
        <v>0.20534735919351299</v>
      </c>
      <c r="D54" s="225">
        <f>(D49-D42)/D42</f>
        <v>0.21030986925603984</v>
      </c>
      <c r="E54" s="225"/>
      <c r="F54" s="225" t="e">
        <f>(F49-F42)/F42</f>
        <v>#DIV/0!</v>
      </c>
      <c r="H54" s="43">
        <f t="shared" si="21"/>
        <v>40755</v>
      </c>
      <c r="I54" s="59"/>
      <c r="J54" s="33">
        <f t="shared" si="14"/>
        <v>3.6682145056632365E-3</v>
      </c>
      <c r="K54" s="44">
        <f t="shared" si="14"/>
        <v>4.8901030153898351E-3</v>
      </c>
      <c r="L54" s="28">
        <v>2.4363822579374528E-2</v>
      </c>
      <c r="M54" s="2"/>
      <c r="N54" s="239">
        <v>8572.27</v>
      </c>
      <c r="O54" s="246">
        <v>8673.93</v>
      </c>
      <c r="P54" s="45">
        <f t="shared" si="15"/>
        <v>8872.8182188852516</v>
      </c>
      <c r="Q54" s="2"/>
      <c r="R54" s="31">
        <f t="shared" si="0"/>
        <v>-0.14277299999999996</v>
      </c>
      <c r="S54" s="47">
        <f t="shared" si="1"/>
        <v>-0.13260699999999997</v>
      </c>
      <c r="T54" s="32">
        <f t="shared" si="2"/>
        <v>-0.11271817811147485</v>
      </c>
      <c r="U54" s="2"/>
      <c r="V54" s="33"/>
      <c r="W54" s="44"/>
      <c r="X54" s="28"/>
      <c r="Y54" s="2"/>
      <c r="Z54" s="33"/>
      <c r="AA54" s="44"/>
      <c r="AB54" s="28"/>
      <c r="AC54" s="1"/>
      <c r="AD54" s="33">
        <f t="shared" si="25"/>
        <v>3.6682145056632365E-3</v>
      </c>
      <c r="AE54" s="44">
        <f t="shared" si="25"/>
        <v>4.8901030153898351E-3</v>
      </c>
      <c r="AF54" s="28">
        <f t="shared" si="25"/>
        <v>2.4363822579374528E-2</v>
      </c>
      <c r="AG54" s="44"/>
      <c r="AH54" s="33">
        <f t="shared" si="16"/>
        <v>0</v>
      </c>
      <c r="AI54" s="44">
        <f t="shared" si="16"/>
        <v>0</v>
      </c>
      <c r="AJ54" s="28">
        <f t="shared" si="4"/>
        <v>0</v>
      </c>
      <c r="AK54" s="1"/>
      <c r="AL54" s="37">
        <f t="shared" si="17"/>
        <v>0</v>
      </c>
      <c r="AM54" s="48">
        <f t="shared" si="18"/>
        <v>0</v>
      </c>
      <c r="AN54" s="39">
        <f t="shared" si="5"/>
        <v>0</v>
      </c>
      <c r="AO54" s="1"/>
      <c r="AP54" s="33">
        <f t="shared" si="6"/>
        <v>-2.0695608073711291E-2</v>
      </c>
      <c r="AQ54" s="44">
        <f t="shared" si="7"/>
        <v>-1.9473719563984693E-2</v>
      </c>
      <c r="AR54" s="60"/>
      <c r="AS54" s="1"/>
      <c r="AT54" s="33">
        <f>(N54-(MAX($N$3:N54)))/(MAX($N$3:N54))</f>
        <v>-0.27920021660309829</v>
      </c>
      <c r="AU54" s="44">
        <f>(O54-(MAX($O$3:O54)))/(MAX($O$3:O54))</f>
        <v>-0.27312379956356903</v>
      </c>
      <c r="AV54" s="28">
        <f>(P54-(MAX($P$3:P54)))/(MAX($P$3:P54))</f>
        <v>-0.50749053030303037</v>
      </c>
      <c r="AW54" s="1"/>
      <c r="AX54" s="33">
        <f t="shared" si="8"/>
        <v>0</v>
      </c>
      <c r="AY54" s="44">
        <f t="shared" si="9"/>
        <v>0</v>
      </c>
      <c r="AZ54" s="28">
        <f t="shared" si="10"/>
        <v>0</v>
      </c>
      <c r="BA54" s="1"/>
      <c r="BB54" s="51">
        <f t="shared" si="31"/>
        <v>207.07925544594727</v>
      </c>
      <c r="BC54" s="52">
        <f t="shared" si="31"/>
        <v>208.47462419308474</v>
      </c>
      <c r="BD54" s="53">
        <f t="shared" si="31"/>
        <v>319.0465130310177</v>
      </c>
      <c r="BE54" s="1"/>
      <c r="BF54" s="33">
        <f t="shared" si="11"/>
        <v>0</v>
      </c>
      <c r="BG54" s="44">
        <f t="shared" si="12"/>
        <v>0</v>
      </c>
      <c r="BH54" s="28">
        <f t="shared" si="13"/>
        <v>0</v>
      </c>
      <c r="BI54" s="1"/>
      <c r="BJ54" s="51">
        <f t="shared" si="32"/>
        <v>41.244788047972271</v>
      </c>
      <c r="BK54" s="52">
        <f t="shared" si="32"/>
        <v>41.404175848306046</v>
      </c>
      <c r="BL54" s="48">
        <f t="shared" si="32"/>
        <v>27.14896949289087</v>
      </c>
    </row>
    <row r="55" spans="1:97" s="54" customFormat="1">
      <c r="A55"/>
      <c r="B55" s="1"/>
      <c r="C55" s="2"/>
      <c r="D55" s="2"/>
      <c r="E55" s="2"/>
      <c r="F55" s="2"/>
      <c r="G55" s="3"/>
      <c r="H55" s="43">
        <f t="shared" si="21"/>
        <v>40786</v>
      </c>
      <c r="I55" s="59"/>
      <c r="J55" s="33">
        <f t="shared" si="14"/>
        <v>-4.6285289660731643E-2</v>
      </c>
      <c r="K55" s="44">
        <f t="shared" si="14"/>
        <v>-4.6228180305812883E-2</v>
      </c>
      <c r="L55" s="28">
        <v>-1.8458343748197437E-2</v>
      </c>
      <c r="M55" s="2"/>
      <c r="N55" s="239">
        <v>8175.5</v>
      </c>
      <c r="O55" s="246">
        <v>8272.9500000000007</v>
      </c>
      <c r="P55" s="45">
        <f t="shared" si="15"/>
        <v>8709.0406901857987</v>
      </c>
      <c r="Q55" s="2"/>
      <c r="R55" s="31">
        <f t="shared" si="0"/>
        <v>-0.18245</v>
      </c>
      <c r="S55" s="47">
        <f t="shared" si="1"/>
        <v>-0.17270499999999991</v>
      </c>
      <c r="T55" s="32">
        <f t="shared" si="2"/>
        <v>-0.12909593098142014</v>
      </c>
      <c r="U55" s="2"/>
      <c r="V55" s="33"/>
      <c r="W55" s="44"/>
      <c r="X55" s="28"/>
      <c r="Y55" s="2"/>
      <c r="Z55" s="33"/>
      <c r="AA55" s="44"/>
      <c r="AB55" s="28"/>
      <c r="AC55" s="1"/>
      <c r="AD55" s="33">
        <f t="shared" si="25"/>
        <v>-4.6285289660731643E-2</v>
      </c>
      <c r="AE55" s="44">
        <f t="shared" si="25"/>
        <v>-4.6228180305812883E-2</v>
      </c>
      <c r="AF55" s="28">
        <f t="shared" si="25"/>
        <v>-1.8458343748197437E-2</v>
      </c>
      <c r="AG55" s="44"/>
      <c r="AH55" s="33">
        <f t="shared" si="16"/>
        <v>-4.6285289660731643E-2</v>
      </c>
      <c r="AI55" s="44">
        <f t="shared" si="16"/>
        <v>-4.6228180305812883E-2</v>
      </c>
      <c r="AJ55" s="28">
        <f t="shared" si="4"/>
        <v>-1.8458343748197437E-2</v>
      </c>
      <c r="AK55" s="1"/>
      <c r="AL55" s="37">
        <f t="shared" si="17"/>
        <v>21.423280389778313</v>
      </c>
      <c r="AM55" s="48">
        <f t="shared" si="18"/>
        <v>21.370446543867459</v>
      </c>
      <c r="AN55" s="39">
        <f t="shared" si="5"/>
        <v>3.4071045392661938</v>
      </c>
      <c r="AO55" s="1"/>
      <c r="AP55" s="33">
        <f t="shared" si="6"/>
        <v>-2.7826945912534207E-2</v>
      </c>
      <c r="AQ55" s="44">
        <f t="shared" si="7"/>
        <v>-2.7769836557615446E-2</v>
      </c>
      <c r="AR55" s="60"/>
      <c r="AS55" s="1"/>
      <c r="AT55" s="33">
        <f>(N55-(MAX($N$3:N55)))/(MAX($N$3:N55))</f>
        <v>-0.31256264336501655</v>
      </c>
      <c r="AU55" s="44">
        <f>(O55-(MAX($O$3:O55)))/(MAX($O$3:O55))</f>
        <v>-0.30672596361734855</v>
      </c>
      <c r="AV55" s="28">
        <f>(P55-(MAX($P$3:P55)))/(MAX($P$3:P55))</f>
        <v>-0.51658143939393941</v>
      </c>
      <c r="AW55" s="1"/>
      <c r="AX55" s="33">
        <f t="shared" si="8"/>
        <v>0</v>
      </c>
      <c r="AY55" s="44">
        <f t="shared" si="9"/>
        <v>0</v>
      </c>
      <c r="AZ55" s="28">
        <f t="shared" si="10"/>
        <v>0</v>
      </c>
      <c r="BA55" s="1"/>
      <c r="BB55" s="51">
        <f t="shared" si="31"/>
        <v>207.07925544594727</v>
      </c>
      <c r="BC55" s="52">
        <f t="shared" si="31"/>
        <v>208.47462419308474</v>
      </c>
      <c r="BD55" s="53">
        <f t="shared" si="31"/>
        <v>319.0465130310177</v>
      </c>
      <c r="BE55" s="1"/>
      <c r="BF55" s="33">
        <f t="shared" si="11"/>
        <v>0</v>
      </c>
      <c r="BG55" s="44">
        <f t="shared" si="12"/>
        <v>0</v>
      </c>
      <c r="BH55" s="28">
        <f t="shared" si="13"/>
        <v>0</v>
      </c>
      <c r="BI55" s="1"/>
      <c r="BJ55" s="51">
        <f t="shared" si="32"/>
        <v>41.244788047972271</v>
      </c>
      <c r="BK55" s="52">
        <f t="shared" si="32"/>
        <v>41.404175848306046</v>
      </c>
      <c r="BL55" s="48">
        <f t="shared" si="32"/>
        <v>27.14896949289087</v>
      </c>
      <c r="BM55" s="163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</row>
    <row r="56" spans="1:97">
      <c r="A56" s="347" t="s">
        <v>68</v>
      </c>
      <c r="B56" s="224" t="s">
        <v>49</v>
      </c>
      <c r="C56" s="226">
        <f>((1+C51)^(1/(C8/12))-1)</f>
        <v>-1.2788895279366774E-2</v>
      </c>
      <c r="D56" s="226">
        <f>((1+D51)^(1/(D8/12))-1)</f>
        <v>-1.1002547415217223E-2</v>
      </c>
      <c r="E56" s="226"/>
      <c r="F56" s="226">
        <f>((1+F51)^(1/(F8/12))-1)</f>
        <v>-1</v>
      </c>
      <c r="H56" s="142">
        <f t="shared" si="21"/>
        <v>40816</v>
      </c>
      <c r="I56" s="171"/>
      <c r="J56" s="144">
        <f t="shared" si="14"/>
        <v>-0.15836462601675738</v>
      </c>
      <c r="K56" s="145">
        <f t="shared" si="14"/>
        <v>-0.15816365383569353</v>
      </c>
      <c r="L56" s="146">
        <v>-0.12168700660150045</v>
      </c>
      <c r="M56" s="169"/>
      <c r="N56" s="241">
        <v>6880.79</v>
      </c>
      <c r="O56" s="248">
        <v>6964.47</v>
      </c>
      <c r="P56" s="147">
        <f t="shared" si="15"/>
        <v>7649.2635982264237</v>
      </c>
      <c r="Q56" s="169"/>
      <c r="R56" s="149">
        <f t="shared" si="0"/>
        <v>-0.311921</v>
      </c>
      <c r="S56" s="150">
        <f t="shared" si="1"/>
        <v>-0.30355299999999996</v>
      </c>
      <c r="T56" s="151">
        <f t="shared" si="2"/>
        <v>-0.23507364017735763</v>
      </c>
      <c r="U56" s="169"/>
      <c r="V56" s="144">
        <f>(N56-N53)/N53</f>
        <v>-0.19437556053549146</v>
      </c>
      <c r="W56" s="145">
        <f>(O56-O53)/O53</f>
        <v>-0.19315385577845426</v>
      </c>
      <c r="X56" s="146">
        <f>(P56-P53)/P53</f>
        <v>-0.11689513905302117</v>
      </c>
      <c r="Y56" s="169"/>
      <c r="Z56" s="144"/>
      <c r="AA56" s="145"/>
      <c r="AB56" s="146"/>
      <c r="AC56" s="152"/>
      <c r="AD56" s="144">
        <f t="shared" si="25"/>
        <v>-0.15836462601675738</v>
      </c>
      <c r="AE56" s="145">
        <f t="shared" si="25"/>
        <v>-0.15816365383569353</v>
      </c>
      <c r="AF56" s="146">
        <f t="shared" si="25"/>
        <v>-0.12168700660150045</v>
      </c>
      <c r="AG56" s="145"/>
      <c r="AH56" s="144">
        <f t="shared" ref="AH56:AJ84" si="33">IF(AD56&lt;0,AD56,0)</f>
        <v>-0.15836462601675738</v>
      </c>
      <c r="AI56" s="145">
        <f t="shared" si="33"/>
        <v>-0.15816365383569353</v>
      </c>
      <c r="AJ56" s="146">
        <f t="shared" si="4"/>
        <v>-0.12168700660150045</v>
      </c>
      <c r="AK56" s="152"/>
      <c r="AL56" s="153">
        <f t="shared" si="17"/>
        <v>250.79354773427428</v>
      </c>
      <c r="AM56" s="154">
        <f t="shared" si="18"/>
        <v>250.15741394657093</v>
      </c>
      <c r="AN56" s="155">
        <f t="shared" si="5"/>
        <v>148.07727575633612</v>
      </c>
      <c r="AO56" s="152"/>
      <c r="AP56" s="144">
        <f t="shared" si="6"/>
        <v>-3.6677619415256935E-2</v>
      </c>
      <c r="AQ56" s="145">
        <f t="shared" si="7"/>
        <v>-3.6476647234193083E-2</v>
      </c>
      <c r="AR56" s="172"/>
      <c r="AS56" s="152"/>
      <c r="AT56" s="144">
        <f>(N56-(MAX($N$3:N56)))/(MAX($N$3:N56))</f>
        <v>-0.42142840325846398</v>
      </c>
      <c r="AU56" s="145">
        <f>(O56-(MAX($O$3:O56)))/(MAX($O$3:O56))</f>
        <v>-0.41637671832104822</v>
      </c>
      <c r="AV56" s="146">
        <f>(P56-(MAX($P$3:P56)))/(MAX($P$3:P56))</f>
        <v>-0.57540719696969689</v>
      </c>
      <c r="AW56" s="152"/>
      <c r="AX56" s="144">
        <f t="shared" si="8"/>
        <v>0</v>
      </c>
      <c r="AY56" s="145">
        <f t="shared" si="9"/>
        <v>0</v>
      </c>
      <c r="AZ56" s="146">
        <f t="shared" si="10"/>
        <v>0</v>
      </c>
      <c r="BA56" s="152"/>
      <c r="BB56" s="157">
        <f t="shared" si="31"/>
        <v>207.07925544594727</v>
      </c>
      <c r="BC56" s="158">
        <f t="shared" si="31"/>
        <v>208.47462419308474</v>
      </c>
      <c r="BD56" s="159">
        <f t="shared" si="31"/>
        <v>319.0465130310177</v>
      </c>
      <c r="BE56" s="152"/>
      <c r="BF56" s="144">
        <f t="shared" si="11"/>
        <v>-0.19437556053549146</v>
      </c>
      <c r="BG56" s="145">
        <f t="shared" si="12"/>
        <v>-0.19315385577845426</v>
      </c>
      <c r="BH56" s="146">
        <f t="shared" si="13"/>
        <v>-0.11689513905302117</v>
      </c>
      <c r="BI56" s="152"/>
      <c r="BJ56" s="157">
        <f t="shared" si="32"/>
        <v>33.227809251980126</v>
      </c>
      <c r="BK56" s="158">
        <f t="shared" si="32"/>
        <v>33.406799637876581</v>
      </c>
      <c r="BL56" s="154">
        <f t="shared" si="32"/>
        <v>23.975386928873164</v>
      </c>
    </row>
    <row r="57" spans="1:97">
      <c r="A57" s="348"/>
      <c r="B57" s="224" t="s">
        <v>77</v>
      </c>
      <c r="C57" s="226">
        <f>((1+C52)^(1/(120/12))-1)</f>
        <v>-7.4685140863456345E-3</v>
      </c>
      <c r="D57" s="226">
        <f>((1+D52)^(1/(120/12))-1)</f>
        <v>-6.0197581578534942E-3</v>
      </c>
      <c r="E57" s="226"/>
      <c r="F57" s="226">
        <f>((1+F52)^(1/(120/12))-1)</f>
        <v>-1</v>
      </c>
      <c r="H57" s="43">
        <f t="shared" si="21"/>
        <v>40847</v>
      </c>
      <c r="I57" s="59"/>
      <c r="J57" s="33">
        <f t="shared" si="14"/>
        <v>0.14112187699377543</v>
      </c>
      <c r="K57" s="44">
        <f t="shared" si="14"/>
        <v>0.14090950208702169</v>
      </c>
      <c r="L57" s="28">
        <v>9.7464147913553623E-2</v>
      </c>
      <c r="M57" s="2"/>
      <c r="N57" s="239">
        <v>7851.82</v>
      </c>
      <c r="O57" s="246">
        <v>7945.83</v>
      </c>
      <c r="P57" s="45">
        <f t="shared" si="15"/>
        <v>8394.7925569937252</v>
      </c>
      <c r="Q57" s="2"/>
      <c r="R57" s="31">
        <f t="shared" si="0"/>
        <v>-0.21481800000000004</v>
      </c>
      <c r="S57" s="47">
        <f t="shared" si="1"/>
        <v>-0.20541700000000002</v>
      </c>
      <c r="T57" s="32">
        <f t="shared" si="2"/>
        <v>-0.16052074430062749</v>
      </c>
      <c r="U57" s="2"/>
      <c r="V57" s="33"/>
      <c r="W57" s="44"/>
      <c r="X57" s="28"/>
      <c r="Y57" s="2"/>
      <c r="Z57" s="33"/>
      <c r="AA57" s="44"/>
      <c r="AB57" s="28"/>
      <c r="AC57" s="1"/>
      <c r="AD57" s="33">
        <f t="shared" si="25"/>
        <v>0.14112187699377543</v>
      </c>
      <c r="AE57" s="44">
        <f t="shared" si="25"/>
        <v>0.14090950208702169</v>
      </c>
      <c r="AF57" s="28">
        <f t="shared" si="25"/>
        <v>9.7464147913553623E-2</v>
      </c>
      <c r="AG57" s="44"/>
      <c r="AH57" s="33">
        <f t="shared" si="33"/>
        <v>0</v>
      </c>
      <c r="AI57" s="44">
        <f t="shared" si="33"/>
        <v>0</v>
      </c>
      <c r="AJ57" s="28">
        <f t="shared" si="4"/>
        <v>0</v>
      </c>
      <c r="AK57" s="1"/>
      <c r="AL57" s="37">
        <f t="shared" si="17"/>
        <v>0</v>
      </c>
      <c r="AM57" s="48">
        <f t="shared" si="18"/>
        <v>0</v>
      </c>
      <c r="AN57" s="39">
        <f t="shared" si="5"/>
        <v>0</v>
      </c>
      <c r="AO57" s="1"/>
      <c r="AP57" s="33">
        <f t="shared" si="6"/>
        <v>4.3657729080221808E-2</v>
      </c>
      <c r="AQ57" s="44">
        <f t="shared" si="7"/>
        <v>4.3445354173468065E-2</v>
      </c>
      <c r="AR57" s="60"/>
      <c r="AS57" s="1"/>
      <c r="AT57" s="33">
        <f>(N57-(MAX($N$3:N57)))/(MAX($N$3:N57))</f>
        <v>-0.33977929355101272</v>
      </c>
      <c r="AU57" s="44">
        <f>(O57-(MAX($O$3:O57)))/(MAX($O$3:O57))</f>
        <v>-0.33413865229327355</v>
      </c>
      <c r="AV57" s="28">
        <f>(P57-(MAX($P$3:P57)))/(MAX($P$3:P57))</f>
        <v>-0.53402462121212113</v>
      </c>
      <c r="AW57" s="1"/>
      <c r="AX57" s="33">
        <f t="shared" si="8"/>
        <v>0</v>
      </c>
      <c r="AY57" s="44">
        <f t="shared" si="9"/>
        <v>0</v>
      </c>
      <c r="AZ57" s="28">
        <f t="shared" si="10"/>
        <v>0</v>
      </c>
      <c r="BA57" s="1"/>
      <c r="BB57" s="51">
        <f t="shared" si="31"/>
        <v>207.07925544594727</v>
      </c>
      <c r="BC57" s="52">
        <f t="shared" si="31"/>
        <v>208.47462419308474</v>
      </c>
      <c r="BD57" s="53">
        <f t="shared" si="31"/>
        <v>319.0465130310177</v>
      </c>
      <c r="BE57" s="1"/>
      <c r="BF57" s="33">
        <f t="shared" si="11"/>
        <v>0</v>
      </c>
      <c r="BG57" s="44">
        <f t="shared" si="12"/>
        <v>0</v>
      </c>
      <c r="BH57" s="28">
        <f t="shared" si="13"/>
        <v>0</v>
      </c>
      <c r="BI57" s="1"/>
      <c r="BJ57" s="51">
        <f t="shared" si="32"/>
        <v>33.227809251980126</v>
      </c>
      <c r="BK57" s="52">
        <f t="shared" si="32"/>
        <v>33.406799637876581</v>
      </c>
      <c r="BL57" s="48">
        <f t="shared" si="32"/>
        <v>23.975386928873164</v>
      </c>
    </row>
    <row r="58" spans="1:97" s="54" customFormat="1">
      <c r="A58" s="348"/>
      <c r="B58" s="224" t="s">
        <v>50</v>
      </c>
      <c r="C58" s="226">
        <f>((1+C53)^(1/(60/12))-1)</f>
        <v>5.9632122370227414E-2</v>
      </c>
      <c r="D58" s="226">
        <f>((1+D53)^(1/(60/12))-1)</f>
        <v>6.1006706725691418E-2</v>
      </c>
      <c r="E58" s="226"/>
      <c r="F58" s="226">
        <f>((1+F53)^(1/(60/12))-1)</f>
        <v>-1</v>
      </c>
      <c r="G58" s="3"/>
      <c r="H58" s="43">
        <f t="shared" si="21"/>
        <v>40877</v>
      </c>
      <c r="I58" s="59"/>
      <c r="J58" s="33">
        <f t="shared" si="14"/>
        <v>-1.0638297872340385E-2</v>
      </c>
      <c r="K58" s="44">
        <f t="shared" si="14"/>
        <v>-1.0624440744390506E-2</v>
      </c>
      <c r="L58" s="28">
        <v>1.4164651370739856E-2</v>
      </c>
      <c r="M58" s="2"/>
      <c r="N58" s="239">
        <v>7768.29</v>
      </c>
      <c r="O58" s="246">
        <v>7861.41</v>
      </c>
      <c r="P58" s="45">
        <f t="shared" si="15"/>
        <v>8513.7018668932233</v>
      </c>
      <c r="Q58" s="2"/>
      <c r="R58" s="31">
        <f t="shared" si="0"/>
        <v>-0.22317100000000001</v>
      </c>
      <c r="S58" s="47">
        <f t="shared" si="1"/>
        <v>-0.21385900000000002</v>
      </c>
      <c r="T58" s="32">
        <f t="shared" si="2"/>
        <v>-0.14862981331067768</v>
      </c>
      <c r="U58" s="2"/>
      <c r="V58" s="33"/>
      <c r="W58" s="44"/>
      <c r="X58" s="28"/>
      <c r="Y58" s="2"/>
      <c r="Z58" s="33"/>
      <c r="AA58" s="44"/>
      <c r="AB58" s="28"/>
      <c r="AC58" s="1"/>
      <c r="AD58" s="33">
        <f t="shared" si="25"/>
        <v>-1.0638297872340385E-2</v>
      </c>
      <c r="AE58" s="44">
        <f t="shared" si="25"/>
        <v>-1.0624440744390506E-2</v>
      </c>
      <c r="AF58" s="28">
        <f t="shared" si="25"/>
        <v>1.4164651370739856E-2</v>
      </c>
      <c r="AG58" s="44"/>
      <c r="AH58" s="33">
        <f t="shared" si="33"/>
        <v>-1.0638297872340385E-2</v>
      </c>
      <c r="AI58" s="44">
        <f t="shared" si="33"/>
        <v>-1.0624440744390506E-2</v>
      </c>
      <c r="AJ58" s="28">
        <f t="shared" si="4"/>
        <v>0</v>
      </c>
      <c r="AK58" s="1"/>
      <c r="AL58" s="37">
        <f t="shared" si="17"/>
        <v>1.1317338162064197</v>
      </c>
      <c r="AM58" s="48">
        <f t="shared" si="18"/>
        <v>1.1287874113106511</v>
      </c>
      <c r="AN58" s="39">
        <f t="shared" si="5"/>
        <v>0</v>
      </c>
      <c r="AO58" s="1"/>
      <c r="AP58" s="33">
        <f t="shared" si="6"/>
        <v>-2.4802949243080241E-2</v>
      </c>
      <c r="AQ58" s="44">
        <f t="shared" si="7"/>
        <v>-2.4789092115130362E-2</v>
      </c>
      <c r="AR58" s="60"/>
      <c r="AS58" s="1"/>
      <c r="AT58" s="33">
        <f>(N58-(MAX($N$3:N58)))/(MAX($N$3:N58))</f>
        <v>-0.34680291808770403</v>
      </c>
      <c r="AU58" s="44">
        <f>(O58-(MAX($O$3:O58)))/(MAX($O$3:O58))</f>
        <v>-0.34121305672596364</v>
      </c>
      <c r="AV58" s="28">
        <f>(P58-(MAX($P$3:P58)))/(MAX($P$3:P58))</f>
        <v>-0.52742424242424235</v>
      </c>
      <c r="AW58" s="1"/>
      <c r="AX58" s="33">
        <f t="shared" si="8"/>
        <v>0</v>
      </c>
      <c r="AY58" s="44">
        <f t="shared" si="9"/>
        <v>0</v>
      </c>
      <c r="AZ58" s="28">
        <f t="shared" si="10"/>
        <v>0</v>
      </c>
      <c r="BA58" s="1"/>
      <c r="BB58" s="51">
        <f t="shared" si="31"/>
        <v>207.07925544594727</v>
      </c>
      <c r="BC58" s="52">
        <f t="shared" si="31"/>
        <v>208.47462419308474</v>
      </c>
      <c r="BD58" s="53">
        <f t="shared" si="31"/>
        <v>319.0465130310177</v>
      </c>
      <c r="BE58" s="1"/>
      <c r="BF58" s="33">
        <f t="shared" si="11"/>
        <v>0</v>
      </c>
      <c r="BG58" s="44">
        <f t="shared" si="12"/>
        <v>0</v>
      </c>
      <c r="BH58" s="28">
        <f t="shared" si="13"/>
        <v>0</v>
      </c>
      <c r="BI58" s="1"/>
      <c r="BJ58" s="51">
        <f t="shared" si="32"/>
        <v>33.227809251980126</v>
      </c>
      <c r="BK58" s="52">
        <f t="shared" si="32"/>
        <v>33.406799637876581</v>
      </c>
      <c r="BL58" s="48">
        <f t="shared" si="32"/>
        <v>23.975386928873164</v>
      </c>
      <c r="BM58" s="163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</row>
    <row r="59" spans="1:97" ht="15.75" thickBot="1">
      <c r="A59" s="349"/>
      <c r="B59" s="224" t="s">
        <v>51</v>
      </c>
      <c r="C59" s="226">
        <f>((1+C54)^(1/(36/12))-1)</f>
        <v>6.4234679562744201E-2</v>
      </c>
      <c r="D59" s="226">
        <f>((1+D54)^(1/(36/12))-1)</f>
        <v>6.5693192466216743E-2</v>
      </c>
      <c r="E59" s="226"/>
      <c r="F59" s="226" t="e">
        <f>((1+F54)^(1/(36/12))-1)</f>
        <v>#DIV/0!</v>
      </c>
      <c r="H59" s="72">
        <f t="shared" si="21"/>
        <v>40908</v>
      </c>
      <c r="I59" s="73"/>
      <c r="J59" s="74">
        <f t="shared" si="14"/>
        <v>-3.0965630788757914E-2</v>
      </c>
      <c r="K59" s="75">
        <f t="shared" si="14"/>
        <v>-3.0882500721880701E-2</v>
      </c>
      <c r="L59" s="76">
        <v>-2.1060436037191321E-2</v>
      </c>
      <c r="M59" s="70"/>
      <c r="N59" s="242">
        <v>7527.74</v>
      </c>
      <c r="O59" s="249">
        <v>7618.63</v>
      </c>
      <c r="P59" s="77">
        <f t="shared" si="15"/>
        <v>8334.3995932858015</v>
      </c>
      <c r="Q59" s="70"/>
      <c r="R59" s="78">
        <f t="shared" si="0"/>
        <v>-0.24722600000000003</v>
      </c>
      <c r="S59" s="79">
        <f t="shared" si="1"/>
        <v>-0.23813699999999999</v>
      </c>
      <c r="T59" s="80">
        <f t="shared" si="2"/>
        <v>-0.16656004067141986</v>
      </c>
      <c r="U59" s="70"/>
      <c r="V59" s="74">
        <f>(N59-N56)/N56</f>
        <v>9.4022634028941413E-2</v>
      </c>
      <c r="W59" s="75">
        <f>(O59-O56)/O56</f>
        <v>9.3928181182487663E-2</v>
      </c>
      <c r="X59" s="76">
        <f>(P59-P56)/P56</f>
        <v>8.9568882842295444E-2</v>
      </c>
      <c r="Y59" s="70"/>
      <c r="Z59" s="74">
        <f>(N59-N47)/N47</f>
        <v>-9.8798036633544861E-2</v>
      </c>
      <c r="AA59" s="75">
        <f>(O59-O47)/O47</f>
        <v>-9.6379769025397188E-2</v>
      </c>
      <c r="AB59" s="76">
        <f>(P59-P47)/P47</f>
        <v>-1.1753044463324621E-2</v>
      </c>
      <c r="AC59" s="69"/>
      <c r="AD59" s="74">
        <f t="shared" si="25"/>
        <v>-3.0965630788757914E-2</v>
      </c>
      <c r="AE59" s="75">
        <f t="shared" si="25"/>
        <v>-3.0882500721880701E-2</v>
      </c>
      <c r="AF59" s="76">
        <f t="shared" si="25"/>
        <v>-2.1060436037191321E-2</v>
      </c>
      <c r="AG59" s="75"/>
      <c r="AH59" s="74">
        <f t="shared" si="33"/>
        <v>-3.0965630788757914E-2</v>
      </c>
      <c r="AI59" s="75">
        <f t="shared" si="33"/>
        <v>-3.0882500721880701E-2</v>
      </c>
      <c r="AJ59" s="76">
        <f t="shared" si="4"/>
        <v>-2.1060436037191321E-2</v>
      </c>
      <c r="AK59" s="69"/>
      <c r="AL59" s="81">
        <f t="shared" si="17"/>
        <v>9.5887029014567204</v>
      </c>
      <c r="AM59" s="82">
        <f t="shared" si="18"/>
        <v>9.5372885083696204</v>
      </c>
      <c r="AN59" s="83">
        <f t="shared" si="5"/>
        <v>4.4354196607662688</v>
      </c>
      <c r="AO59" s="69"/>
      <c r="AP59" s="74">
        <f t="shared" si="6"/>
        <v>-9.9051947515665928E-3</v>
      </c>
      <c r="AQ59" s="75">
        <f t="shared" si="7"/>
        <v>-9.82206468468938E-3</v>
      </c>
      <c r="AR59" s="84"/>
      <c r="AS59" s="69"/>
      <c r="AT59" s="74">
        <f>(N59-(MAX($N$3:N59)))/(MAX($N$3:N59))</f>
        <v>-0.36702957775849426</v>
      </c>
      <c r="AU59" s="75">
        <f>(O59-(MAX($O$3:O59)))/(MAX($O$3:O59))</f>
        <v>-0.36155804497718957</v>
      </c>
      <c r="AV59" s="76">
        <f>(P59-(MAX($P$3:P59)))/(MAX($P$3:P59))</f>
        <v>-0.53737689393939392</v>
      </c>
      <c r="AW59" s="69"/>
      <c r="AX59" s="74">
        <f t="shared" si="8"/>
        <v>9.4022634028941413E-2</v>
      </c>
      <c r="AY59" s="75">
        <f t="shared" si="9"/>
        <v>9.3928181182487663E-2</v>
      </c>
      <c r="AZ59" s="76">
        <f t="shared" si="10"/>
        <v>8.9568882842295444E-2</v>
      </c>
      <c r="BA59" s="69"/>
      <c r="BB59" s="85">
        <f t="shared" si="31"/>
        <v>226.54939249572723</v>
      </c>
      <c r="BC59" s="86">
        <f t="shared" si="31"/>
        <v>228.05626646624384</v>
      </c>
      <c r="BD59" s="87">
        <f t="shared" si="31"/>
        <v>347.62315277793579</v>
      </c>
      <c r="BE59" s="69"/>
      <c r="BF59" s="74">
        <f t="shared" si="11"/>
        <v>0</v>
      </c>
      <c r="BG59" s="75">
        <f t="shared" si="12"/>
        <v>0</v>
      </c>
      <c r="BH59" s="76">
        <f t="shared" si="13"/>
        <v>0</v>
      </c>
      <c r="BI59" s="69"/>
      <c r="BJ59" s="85">
        <f t="shared" si="32"/>
        <v>33.227809251980126</v>
      </c>
      <c r="BK59" s="86">
        <f t="shared" si="32"/>
        <v>33.406799637876581</v>
      </c>
      <c r="BL59" s="82">
        <f t="shared" si="32"/>
        <v>23.975386928873164</v>
      </c>
    </row>
    <row r="60" spans="1:97">
      <c r="H60" s="43">
        <f t="shared" si="21"/>
        <v>40939</v>
      </c>
      <c r="I60" s="59"/>
      <c r="J60" s="33">
        <f t="shared" si="14"/>
        <v>7.5418385863486259E-2</v>
      </c>
      <c r="K60" s="44">
        <f t="shared" si="14"/>
        <v>7.5525389735424886E-2</v>
      </c>
      <c r="L60" s="28">
        <v>2.2311833459562447E-2</v>
      </c>
      <c r="M60" s="2"/>
      <c r="N60" s="239">
        <v>8095.47</v>
      </c>
      <c r="O60" s="246">
        <v>8194.0300000000007</v>
      </c>
      <c r="P60" s="45">
        <f t="shared" si="15"/>
        <v>8520.3553289966385</v>
      </c>
      <c r="Q60" s="2"/>
      <c r="R60" s="31">
        <f t="shared" si="0"/>
        <v>-0.19045299999999998</v>
      </c>
      <c r="S60" s="47">
        <f t="shared" si="1"/>
        <v>-0.18059699999999992</v>
      </c>
      <c r="T60" s="32">
        <f t="shared" si="2"/>
        <v>-0.14796446710033614</v>
      </c>
      <c r="U60" s="2"/>
      <c r="V60" s="33"/>
      <c r="W60" s="44"/>
      <c r="X60" s="28"/>
      <c r="Y60" s="2"/>
      <c r="Z60" s="33"/>
      <c r="AA60" s="44"/>
      <c r="AB60" s="28"/>
      <c r="AC60" s="1"/>
      <c r="AD60" s="33">
        <f t="shared" si="25"/>
        <v>7.5418385863486259E-2</v>
      </c>
      <c r="AE60" s="44">
        <f t="shared" si="25"/>
        <v>7.5525389735424886E-2</v>
      </c>
      <c r="AF60" s="28">
        <f t="shared" si="25"/>
        <v>2.2311833459562447E-2</v>
      </c>
      <c r="AG60" s="44"/>
      <c r="AH60" s="33">
        <f t="shared" si="33"/>
        <v>0</v>
      </c>
      <c r="AI60" s="44">
        <f t="shared" si="33"/>
        <v>0</v>
      </c>
      <c r="AJ60" s="28">
        <f t="shared" si="4"/>
        <v>0</v>
      </c>
      <c r="AK60" s="1"/>
      <c r="AL60" s="37">
        <f t="shared" si="17"/>
        <v>0</v>
      </c>
      <c r="AM60" s="48">
        <f t="shared" si="18"/>
        <v>0</v>
      </c>
      <c r="AN60" s="39">
        <f t="shared" si="5"/>
        <v>0</v>
      </c>
      <c r="AO60" s="1"/>
      <c r="AP60" s="33">
        <f t="shared" si="6"/>
        <v>5.3106552403923812E-2</v>
      </c>
      <c r="AQ60" s="44">
        <f t="shared" si="7"/>
        <v>5.3213556275862439E-2</v>
      </c>
      <c r="AR60" s="60"/>
      <c r="AS60" s="1"/>
      <c r="AT60" s="33">
        <f>(N60-(MAX($N$3:N60)))/(MAX($N$3:N60))</f>
        <v>-0.31929197021371053</v>
      </c>
      <c r="AU60" s="44">
        <f>(O60-(MAX($O$3:O60)))/(MAX($O$3:O60))</f>
        <v>-0.31333946750064517</v>
      </c>
      <c r="AV60" s="28">
        <f>(P60-(MAX($P$3:P60)))/(MAX($P$3:P60))</f>
        <v>-0.52705492424242417</v>
      </c>
      <c r="AW60" s="1"/>
      <c r="AX60" s="33">
        <f t="shared" si="8"/>
        <v>0</v>
      </c>
      <c r="AY60" s="44">
        <f t="shared" si="9"/>
        <v>0</v>
      </c>
      <c r="AZ60" s="28">
        <f t="shared" si="10"/>
        <v>0</v>
      </c>
      <c r="BA60" s="1"/>
      <c r="BB60" s="51">
        <f t="shared" si="31"/>
        <v>226.54939249572723</v>
      </c>
      <c r="BC60" s="52">
        <f t="shared" si="31"/>
        <v>228.05626646624384</v>
      </c>
      <c r="BD60" s="53">
        <f t="shared" si="31"/>
        <v>347.62315277793579</v>
      </c>
      <c r="BE60" s="1"/>
      <c r="BF60" s="33">
        <f t="shared" si="11"/>
        <v>0</v>
      </c>
      <c r="BG60" s="44">
        <f t="shared" si="12"/>
        <v>0</v>
      </c>
      <c r="BH60" s="28">
        <f t="shared" si="13"/>
        <v>0</v>
      </c>
      <c r="BI60" s="1"/>
      <c r="BJ60" s="51">
        <f t="shared" si="32"/>
        <v>33.227809251980126</v>
      </c>
      <c r="BK60" s="52">
        <f t="shared" si="32"/>
        <v>33.406799637876581</v>
      </c>
      <c r="BL60" s="48">
        <f t="shared" si="32"/>
        <v>23.975386928873164</v>
      </c>
    </row>
    <row r="61" spans="1:97" s="54" customFormat="1">
      <c r="A61"/>
      <c r="B61" s="1"/>
      <c r="C61" s="2"/>
      <c r="D61" s="2"/>
      <c r="E61" s="2"/>
      <c r="F61" s="2"/>
      <c r="G61" s="3"/>
      <c r="H61" s="43">
        <f t="shared" si="21"/>
        <v>40968</v>
      </c>
      <c r="I61" s="59"/>
      <c r="J61" s="33">
        <f t="shared" si="14"/>
        <v>1.4285767225374224E-2</v>
      </c>
      <c r="K61" s="44">
        <f t="shared" si="14"/>
        <v>1.4304316679338402E-2</v>
      </c>
      <c r="L61" s="28">
        <v>6.0629117193600646E-2</v>
      </c>
      <c r="M61" s="2"/>
      <c r="N61" s="239">
        <v>8211.1200000000008</v>
      </c>
      <c r="O61" s="246">
        <v>8311.24</v>
      </c>
      <c r="P61" s="45">
        <f t="shared" si="15"/>
        <v>9036.9369507694955</v>
      </c>
      <c r="Q61" s="2"/>
      <c r="R61" s="31">
        <f t="shared" si="0"/>
        <v>-0.17888799999999991</v>
      </c>
      <c r="S61" s="47">
        <f t="shared" si="1"/>
        <v>-0.16887600000000003</v>
      </c>
      <c r="T61" s="32">
        <f t="shared" si="2"/>
        <v>-9.6306304923050451E-2</v>
      </c>
      <c r="U61" s="2"/>
      <c r="V61" s="33"/>
      <c r="W61" s="44"/>
      <c r="X61" s="28"/>
      <c r="Y61" s="2"/>
      <c r="Z61" s="33"/>
      <c r="AA61" s="44"/>
      <c r="AB61" s="28"/>
      <c r="AC61" s="1"/>
      <c r="AD61" s="33">
        <f t="shared" si="25"/>
        <v>1.4285767225374224E-2</v>
      </c>
      <c r="AE61" s="44">
        <f t="shared" si="25"/>
        <v>1.4304316679338402E-2</v>
      </c>
      <c r="AF61" s="28">
        <f t="shared" si="25"/>
        <v>6.0629117193600646E-2</v>
      </c>
      <c r="AG61" s="44"/>
      <c r="AH61" s="33">
        <f t="shared" si="33"/>
        <v>0</v>
      </c>
      <c r="AI61" s="44">
        <f t="shared" si="33"/>
        <v>0</v>
      </c>
      <c r="AJ61" s="28">
        <f t="shared" si="4"/>
        <v>0</v>
      </c>
      <c r="AK61" s="1"/>
      <c r="AL61" s="37">
        <f t="shared" si="17"/>
        <v>0</v>
      </c>
      <c r="AM61" s="48">
        <f t="shared" si="18"/>
        <v>0</v>
      </c>
      <c r="AN61" s="39">
        <f t="shared" si="5"/>
        <v>0</v>
      </c>
      <c r="AO61" s="1"/>
      <c r="AP61" s="33">
        <f t="shared" si="6"/>
        <v>-4.6343349968226422E-2</v>
      </c>
      <c r="AQ61" s="44">
        <f t="shared" si="7"/>
        <v>-4.6324800514262243E-2</v>
      </c>
      <c r="AR61" s="60"/>
      <c r="AS61" s="1"/>
      <c r="AT61" s="33">
        <f>(N61-(MAX($N$3:N61)))/(MAX($N$3:N61))</f>
        <v>-0.30956753375174045</v>
      </c>
      <c r="AU61" s="44">
        <f>(O61-(MAX($O$3:O61)))/(MAX($O$3:O61))</f>
        <v>-0.30351725779257127</v>
      </c>
      <c r="AV61" s="28">
        <f>(P61-(MAX($P$3:P61)))/(MAX($P$3:P61))</f>
        <v>-0.49838068181818179</v>
      </c>
      <c r="AW61" s="1"/>
      <c r="AX61" s="33">
        <f t="shared" si="8"/>
        <v>0</v>
      </c>
      <c r="AY61" s="44">
        <f t="shared" si="9"/>
        <v>0</v>
      </c>
      <c r="AZ61" s="28">
        <f t="shared" si="10"/>
        <v>0</v>
      </c>
      <c r="BA61" s="1"/>
      <c r="BB61" s="51">
        <f t="shared" si="31"/>
        <v>226.54939249572723</v>
      </c>
      <c r="BC61" s="52">
        <f t="shared" si="31"/>
        <v>228.05626646624384</v>
      </c>
      <c r="BD61" s="53">
        <f t="shared" si="31"/>
        <v>347.62315277793579</v>
      </c>
      <c r="BE61" s="1"/>
      <c r="BF61" s="33">
        <f t="shared" si="11"/>
        <v>0</v>
      </c>
      <c r="BG61" s="44">
        <f t="shared" si="12"/>
        <v>0</v>
      </c>
      <c r="BH61" s="28">
        <f t="shared" si="13"/>
        <v>0</v>
      </c>
      <c r="BI61" s="1"/>
      <c r="BJ61" s="51">
        <f t="shared" si="32"/>
        <v>33.227809251980126</v>
      </c>
      <c r="BK61" s="52">
        <f t="shared" si="32"/>
        <v>33.406799637876581</v>
      </c>
      <c r="BL61" s="48">
        <f t="shared" si="32"/>
        <v>23.975386928873164</v>
      </c>
      <c r="BM61" s="163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</row>
    <row r="62" spans="1:97">
      <c r="H62" s="142">
        <f t="shared" si="21"/>
        <v>40999</v>
      </c>
      <c r="I62" s="171"/>
      <c r="J62" s="144">
        <f t="shared" si="14"/>
        <v>-2.0486851976344367E-2</v>
      </c>
      <c r="K62" s="145">
        <f t="shared" si="14"/>
        <v>-1.9231787314528348E-2</v>
      </c>
      <c r="L62" s="146">
        <v>-2.3503426403126193E-2</v>
      </c>
      <c r="M62" s="169"/>
      <c r="N62" s="241">
        <v>8042.9</v>
      </c>
      <c r="O62" s="248">
        <v>8151.4</v>
      </c>
      <c r="P62" s="147">
        <f t="shared" si="15"/>
        <v>8824.5379682373932</v>
      </c>
      <c r="Q62" s="169"/>
      <c r="R62" s="149">
        <f t="shared" si="0"/>
        <v>-0.19571000000000002</v>
      </c>
      <c r="S62" s="150">
        <f t="shared" si="1"/>
        <v>-0.18486000000000002</v>
      </c>
      <c r="T62" s="151">
        <f t="shared" si="2"/>
        <v>-0.11754620317626067</v>
      </c>
      <c r="U62" s="169"/>
      <c r="V62" s="144">
        <f>(N62-N59)/N59</f>
        <v>6.8434882182434556E-2</v>
      </c>
      <c r="W62" s="145">
        <f>(O62-O59)/O59</f>
        <v>6.9929895532398811E-2</v>
      </c>
      <c r="X62" s="146">
        <f>(P62-P59)/P59</f>
        <v>5.8809080302130883E-2</v>
      </c>
      <c r="Y62" s="169"/>
      <c r="Z62" s="144"/>
      <c r="AA62" s="145"/>
      <c r="AB62" s="146"/>
      <c r="AC62" s="152"/>
      <c r="AD62" s="144">
        <f t="shared" si="25"/>
        <v>-2.0486851976344367E-2</v>
      </c>
      <c r="AE62" s="145">
        <f t="shared" si="25"/>
        <v>-1.9231787314528348E-2</v>
      </c>
      <c r="AF62" s="146">
        <f t="shared" si="25"/>
        <v>-2.3503426403126193E-2</v>
      </c>
      <c r="AG62" s="145"/>
      <c r="AH62" s="144">
        <f t="shared" si="33"/>
        <v>-2.0486851976344367E-2</v>
      </c>
      <c r="AI62" s="145">
        <f t="shared" si="33"/>
        <v>-1.9231787314528348E-2</v>
      </c>
      <c r="AJ62" s="146">
        <f t="shared" si="4"/>
        <v>-2.3503426403126193E-2</v>
      </c>
      <c r="AK62" s="152"/>
      <c r="AL62" s="153">
        <f t="shared" si="17"/>
        <v>4.197111039006451</v>
      </c>
      <c r="AM62" s="154">
        <f t="shared" si="18"/>
        <v>3.6986164331125351</v>
      </c>
      <c r="AN62" s="155">
        <f t="shared" si="5"/>
        <v>5.5241105268716941</v>
      </c>
      <c r="AO62" s="152"/>
      <c r="AP62" s="144">
        <f t="shared" si="6"/>
        <v>3.0165744267818262E-3</v>
      </c>
      <c r="AQ62" s="145">
        <f t="shared" si="7"/>
        <v>4.271639088597845E-3</v>
      </c>
      <c r="AR62" s="172"/>
      <c r="AS62" s="152"/>
      <c r="AT62" s="144">
        <f>(N62-(MAX($N$3:N62)))/(MAX($N$3:N62))</f>
        <v>-0.32371232148743095</v>
      </c>
      <c r="AU62" s="145">
        <f>(O62-(MAX($O$3:O62)))/(MAX($O$3:O62))</f>
        <v>-0.31691186575894403</v>
      </c>
      <c r="AV62" s="146">
        <f>(P62-(MAX($P$3:P62)))/(MAX($P$3:P62))</f>
        <v>-0.51017045454545451</v>
      </c>
      <c r="AW62" s="152"/>
      <c r="AX62" s="144">
        <f t="shared" si="8"/>
        <v>6.8434882182434556E-2</v>
      </c>
      <c r="AY62" s="145">
        <f t="shared" si="9"/>
        <v>6.9929895532398811E-2</v>
      </c>
      <c r="AZ62" s="146">
        <f t="shared" si="10"/>
        <v>5.8809080302130883E-2</v>
      </c>
      <c r="BA62" s="152"/>
      <c r="BB62" s="157">
        <f t="shared" si="31"/>
        <v>242.05327347967446</v>
      </c>
      <c r="BC62" s="158">
        <f t="shared" si="31"/>
        <v>244.00421735573718</v>
      </c>
      <c r="BD62" s="159">
        <f t="shared" si="31"/>
        <v>368.0665506845333</v>
      </c>
      <c r="BE62" s="152"/>
      <c r="BF62" s="144">
        <f t="shared" si="11"/>
        <v>0</v>
      </c>
      <c r="BG62" s="145">
        <f t="shared" si="12"/>
        <v>0</v>
      </c>
      <c r="BH62" s="146">
        <f t="shared" si="13"/>
        <v>0</v>
      </c>
      <c r="BI62" s="152"/>
      <c r="BJ62" s="157">
        <f t="shared" si="32"/>
        <v>33.227809251980126</v>
      </c>
      <c r="BK62" s="158">
        <f t="shared" si="32"/>
        <v>33.406799637876581</v>
      </c>
      <c r="BL62" s="154">
        <f t="shared" si="32"/>
        <v>23.975386928873164</v>
      </c>
    </row>
    <row r="63" spans="1:97">
      <c r="H63" s="43">
        <f t="shared" si="21"/>
        <v>41029</v>
      </c>
      <c r="I63" s="59"/>
      <c r="J63" s="33">
        <f t="shared" si="14"/>
        <v>-1.3071155926344891E-2</v>
      </c>
      <c r="K63" s="44">
        <f t="shared" si="14"/>
        <v>-1.4379125058272213E-2</v>
      </c>
      <c r="L63" s="28">
        <v>-5.1231488999728958E-3</v>
      </c>
      <c r="M63" s="2"/>
      <c r="N63" s="239">
        <v>7937.77</v>
      </c>
      <c r="O63" s="246">
        <v>8034.19</v>
      </c>
      <c r="P63" s="45">
        <f t="shared" si="15"/>
        <v>8779.3285462526492</v>
      </c>
      <c r="Q63" s="2"/>
      <c r="R63" s="31">
        <f t="shared" si="0"/>
        <v>-0.20622299999999996</v>
      </c>
      <c r="S63" s="47">
        <f t="shared" si="1"/>
        <v>-0.19658100000000003</v>
      </c>
      <c r="T63" s="32">
        <f t="shared" si="2"/>
        <v>-0.12206714537473508</v>
      </c>
      <c r="U63" s="2"/>
      <c r="V63" s="33"/>
      <c r="W63" s="44"/>
      <c r="X63" s="28"/>
      <c r="Y63" s="2"/>
      <c r="Z63" s="33"/>
      <c r="AA63" s="44"/>
      <c r="AB63" s="28"/>
      <c r="AC63" s="1"/>
      <c r="AD63" s="33">
        <f t="shared" si="25"/>
        <v>-1.3071155926344891E-2</v>
      </c>
      <c r="AE63" s="44">
        <f t="shared" si="25"/>
        <v>-1.4379125058272213E-2</v>
      </c>
      <c r="AF63" s="28">
        <f t="shared" si="25"/>
        <v>-5.1231488999728958E-3</v>
      </c>
      <c r="AG63" s="44"/>
      <c r="AH63" s="33">
        <f t="shared" si="33"/>
        <v>-1.3071155926344891E-2</v>
      </c>
      <c r="AI63" s="44">
        <f t="shared" si="33"/>
        <v>-1.4379125058272213E-2</v>
      </c>
      <c r="AJ63" s="28">
        <f t="shared" si="4"/>
        <v>-5.1231488999728958E-3</v>
      </c>
      <c r="AK63" s="1"/>
      <c r="AL63" s="37">
        <f t="shared" si="17"/>
        <v>1.7085511725082116</v>
      </c>
      <c r="AM63" s="48">
        <f t="shared" si="18"/>
        <v>2.0675923744143185</v>
      </c>
      <c r="AN63" s="39">
        <f t="shared" si="5"/>
        <v>0.26246654651293494</v>
      </c>
      <c r="AO63" s="1"/>
      <c r="AP63" s="33">
        <f t="shared" si="6"/>
        <v>-7.9480070263719949E-3</v>
      </c>
      <c r="AQ63" s="44">
        <f t="shared" si="7"/>
        <v>-9.2559761582993172E-3</v>
      </c>
      <c r="AR63" s="60"/>
      <c r="AS63" s="1"/>
      <c r="AT63" s="33">
        <f>(N63-(MAX($N$3:N63)))/(MAX($N$3:N63))</f>
        <v>-0.33255218318433455</v>
      </c>
      <c r="AU63" s="44">
        <f>(O63-(MAX($O$3:O63)))/(MAX($O$3:O63))</f>
        <v>-0.32673407546701799</v>
      </c>
      <c r="AV63" s="28">
        <f>(P63-(MAX($P$3:P63)))/(MAX($P$3:P63))</f>
        <v>-0.51267992424242415</v>
      </c>
      <c r="AW63" s="1"/>
      <c r="AX63" s="33">
        <f t="shared" si="8"/>
        <v>0</v>
      </c>
      <c r="AY63" s="44">
        <f t="shared" si="9"/>
        <v>0</v>
      </c>
      <c r="AZ63" s="28">
        <f t="shared" si="10"/>
        <v>0</v>
      </c>
      <c r="BA63" s="1"/>
      <c r="BB63" s="51">
        <f t="shared" si="31"/>
        <v>242.05327347967446</v>
      </c>
      <c r="BC63" s="52">
        <f t="shared" si="31"/>
        <v>244.00421735573718</v>
      </c>
      <c r="BD63" s="53">
        <f t="shared" si="31"/>
        <v>368.0665506845333</v>
      </c>
      <c r="BE63" s="1"/>
      <c r="BF63" s="33">
        <f t="shared" si="11"/>
        <v>0</v>
      </c>
      <c r="BG63" s="44">
        <f t="shared" si="12"/>
        <v>0</v>
      </c>
      <c r="BH63" s="28">
        <f t="shared" si="13"/>
        <v>0</v>
      </c>
      <c r="BI63" s="1"/>
      <c r="BJ63" s="51">
        <f t="shared" si="32"/>
        <v>33.227809251980126</v>
      </c>
      <c r="BK63" s="52">
        <f t="shared" si="32"/>
        <v>33.406799637876581</v>
      </c>
      <c r="BL63" s="48">
        <f t="shared" si="32"/>
        <v>23.975386928873164</v>
      </c>
    </row>
    <row r="64" spans="1:97" s="57" customFormat="1" ht="15.75" thickBot="1">
      <c r="A64"/>
      <c r="B64" s="1"/>
      <c r="C64" s="2"/>
      <c r="D64" s="2"/>
      <c r="E64" s="2"/>
      <c r="F64" s="2"/>
      <c r="G64" s="3"/>
      <c r="H64" s="43">
        <f t="shared" si="21"/>
        <v>41060</v>
      </c>
      <c r="I64" s="59"/>
      <c r="J64" s="33">
        <f t="shared" si="14"/>
        <v>-9.0066857568309566E-2</v>
      </c>
      <c r="K64" s="44">
        <f t="shared" si="14"/>
        <v>-8.8858988896204805E-2</v>
      </c>
      <c r="L64" s="28">
        <v>-0.12978760614834539</v>
      </c>
      <c r="M64" s="2"/>
      <c r="N64" s="239">
        <v>7222.84</v>
      </c>
      <c r="O64" s="246">
        <v>7320.28</v>
      </c>
      <c r="P64" s="45">
        <f t="shared" si="15"/>
        <v>7639.8805106446844</v>
      </c>
      <c r="Q64" s="2"/>
      <c r="R64" s="31">
        <f t="shared" si="0"/>
        <v>-0.27771599999999996</v>
      </c>
      <c r="S64" s="47">
        <f t="shared" si="1"/>
        <v>-0.26797200000000004</v>
      </c>
      <c r="T64" s="32">
        <f t="shared" si="2"/>
        <v>-0.23601194893553157</v>
      </c>
      <c r="U64" s="2"/>
      <c r="V64" s="33"/>
      <c r="W64" s="44"/>
      <c r="X64" s="28"/>
      <c r="Y64" s="2"/>
      <c r="Z64" s="33"/>
      <c r="AA64" s="44"/>
      <c r="AB64" s="28"/>
      <c r="AC64" s="1"/>
      <c r="AD64" s="33">
        <f t="shared" si="25"/>
        <v>-9.0066857568309566E-2</v>
      </c>
      <c r="AE64" s="44">
        <f t="shared" si="25"/>
        <v>-8.8858988896204805E-2</v>
      </c>
      <c r="AF64" s="28">
        <f t="shared" si="25"/>
        <v>-0.12978760614834539</v>
      </c>
      <c r="AG64" s="44"/>
      <c r="AH64" s="33">
        <f t="shared" si="33"/>
        <v>-9.0066857568309566E-2</v>
      </c>
      <c r="AI64" s="44">
        <f t="shared" si="33"/>
        <v>-8.8858988896204805E-2</v>
      </c>
      <c r="AJ64" s="28">
        <f t="shared" si="4"/>
        <v>-0.12978760614834539</v>
      </c>
      <c r="AK64" s="1"/>
      <c r="AL64" s="37">
        <f t="shared" si="17"/>
        <v>81.120388322301608</v>
      </c>
      <c r="AM64" s="48">
        <f t="shared" si="18"/>
        <v>78.959199076558505</v>
      </c>
      <c r="AN64" s="39">
        <f t="shared" si="5"/>
        <v>168.44822709718019</v>
      </c>
      <c r="AO64" s="1"/>
      <c r="AP64" s="33">
        <f t="shared" si="6"/>
        <v>3.9720748580035825E-2</v>
      </c>
      <c r="AQ64" s="44">
        <f t="shared" si="7"/>
        <v>4.0928617252140587E-2</v>
      </c>
      <c r="AR64" s="60"/>
      <c r="AS64" s="1"/>
      <c r="AT64" s="33">
        <f>(N64-(MAX($N$3:N64)))/(MAX($N$3:N64))</f>
        <v>-0.39266711063575022</v>
      </c>
      <c r="AU64" s="44">
        <f>(O64-(MAX($O$3:O64)))/(MAX($O$3:O64))</f>
        <v>-0.38655980477928731</v>
      </c>
      <c r="AV64" s="28">
        <f>(P64-(MAX($P$3:P64)))/(MAX($P$3:P64))</f>
        <v>-0.57592803030303019</v>
      </c>
      <c r="AW64" s="1"/>
      <c r="AX64" s="33">
        <f t="shared" si="8"/>
        <v>0</v>
      </c>
      <c r="AY64" s="44">
        <f t="shared" si="9"/>
        <v>0</v>
      </c>
      <c r="AZ64" s="28">
        <f t="shared" si="10"/>
        <v>0</v>
      </c>
      <c r="BA64" s="1"/>
      <c r="BB64" s="51">
        <f t="shared" si="31"/>
        <v>242.05327347967446</v>
      </c>
      <c r="BC64" s="52">
        <f t="shared" si="31"/>
        <v>244.00421735573718</v>
      </c>
      <c r="BD64" s="53">
        <f t="shared" si="31"/>
        <v>368.0665506845333</v>
      </c>
      <c r="BE64" s="1"/>
      <c r="BF64" s="33">
        <f t="shared" si="11"/>
        <v>0</v>
      </c>
      <c r="BG64" s="44">
        <f t="shared" si="12"/>
        <v>0</v>
      </c>
      <c r="BH64" s="28">
        <f t="shared" si="13"/>
        <v>0</v>
      </c>
      <c r="BI64" s="1"/>
      <c r="BJ64" s="51">
        <f t="shared" si="32"/>
        <v>33.227809251980126</v>
      </c>
      <c r="BK64" s="52">
        <f t="shared" si="32"/>
        <v>33.406799637876581</v>
      </c>
      <c r="BL64" s="48">
        <f t="shared" si="32"/>
        <v>23.975386928873164</v>
      </c>
      <c r="BM64" s="163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</row>
    <row r="65" spans="1:97">
      <c r="H65" s="142">
        <f t="shared" si="21"/>
        <v>41090</v>
      </c>
      <c r="I65" s="171"/>
      <c r="J65" s="144">
        <f t="shared" si="14"/>
        <v>4.3668418516816132E-2</v>
      </c>
      <c r="K65" s="145">
        <f t="shared" si="14"/>
        <v>4.3667728556831209E-2</v>
      </c>
      <c r="L65" s="146">
        <v>1.2013755526774084E-2</v>
      </c>
      <c r="M65" s="169"/>
      <c r="N65" s="241">
        <v>7538.25</v>
      </c>
      <c r="O65" s="248">
        <v>7639.94</v>
      </c>
      <c r="P65" s="147">
        <f t="shared" si="15"/>
        <v>7731.6641673533359</v>
      </c>
      <c r="Q65" s="169"/>
      <c r="R65" s="149">
        <f t="shared" si="0"/>
        <v>-0.246175</v>
      </c>
      <c r="S65" s="150">
        <f t="shared" si="1"/>
        <v>-0.23600600000000005</v>
      </c>
      <c r="T65" s="151">
        <f t="shared" si="2"/>
        <v>-0.22683358326466641</v>
      </c>
      <c r="U65" s="169"/>
      <c r="V65" s="144">
        <f>(N65-N62)/N62</f>
        <v>-6.2744781111290657E-2</v>
      </c>
      <c r="W65" s="145">
        <f>(O65-O62)/O62</f>
        <v>-6.2745049930073363E-2</v>
      </c>
      <c r="X65" s="146">
        <f>(P65-P62)/P62</f>
        <v>-0.12384487491783631</v>
      </c>
      <c r="Y65" s="169"/>
      <c r="Z65" s="144"/>
      <c r="AA65" s="145"/>
      <c r="AB65" s="146"/>
      <c r="AC65" s="152"/>
      <c r="AD65" s="144">
        <f t="shared" si="25"/>
        <v>4.3668418516816132E-2</v>
      </c>
      <c r="AE65" s="145">
        <f t="shared" si="25"/>
        <v>4.3667728556831209E-2</v>
      </c>
      <c r="AF65" s="146">
        <f t="shared" si="25"/>
        <v>1.2013755526774084E-2</v>
      </c>
      <c r="AG65" s="145"/>
      <c r="AH65" s="144">
        <f t="shared" si="33"/>
        <v>0</v>
      </c>
      <c r="AI65" s="145">
        <f t="shared" si="33"/>
        <v>0</v>
      </c>
      <c r="AJ65" s="146">
        <f t="shared" si="4"/>
        <v>0</v>
      </c>
      <c r="AK65" s="152"/>
      <c r="AL65" s="153">
        <f t="shared" si="17"/>
        <v>0</v>
      </c>
      <c r="AM65" s="154">
        <f t="shared" si="18"/>
        <v>0</v>
      </c>
      <c r="AN65" s="155">
        <f t="shared" si="5"/>
        <v>0</v>
      </c>
      <c r="AO65" s="152"/>
      <c r="AP65" s="144">
        <f t="shared" si="6"/>
        <v>3.1654662990042048E-2</v>
      </c>
      <c r="AQ65" s="145">
        <f t="shared" si="7"/>
        <v>3.1653973030057125E-2</v>
      </c>
      <c r="AR65" s="172"/>
      <c r="AS65" s="152"/>
      <c r="AT65" s="144">
        <f>(N65-(MAX($N$3:N65)))/(MAX($N$3:N65))</f>
        <v>-0.36614584384396504</v>
      </c>
      <c r="AU65" s="145">
        <f>(O65-(MAX($O$3:O65)))/(MAX($O$3:O65))</f>
        <v>-0.35977226484853975</v>
      </c>
      <c r="AV65" s="146">
        <f>(P65-(MAX($P$3:P65)))/(MAX($P$3:P65))</f>
        <v>-0.5708333333333333</v>
      </c>
      <c r="AW65" s="152"/>
      <c r="AX65" s="144">
        <f t="shared" si="8"/>
        <v>0</v>
      </c>
      <c r="AY65" s="145">
        <f t="shared" si="9"/>
        <v>0</v>
      </c>
      <c r="AZ65" s="146">
        <f t="shared" si="10"/>
        <v>0</v>
      </c>
      <c r="BA65" s="152"/>
      <c r="BB65" s="157">
        <f t="shared" si="31"/>
        <v>242.05327347967446</v>
      </c>
      <c r="BC65" s="158">
        <f t="shared" si="31"/>
        <v>244.00421735573718</v>
      </c>
      <c r="BD65" s="159">
        <f t="shared" si="31"/>
        <v>368.0665506845333</v>
      </c>
      <c r="BE65" s="152"/>
      <c r="BF65" s="144">
        <f t="shared" si="11"/>
        <v>-6.2744781111290657E-2</v>
      </c>
      <c r="BG65" s="145">
        <f t="shared" si="12"/>
        <v>-6.2745049930073363E-2</v>
      </c>
      <c r="BH65" s="146">
        <f t="shared" si="13"/>
        <v>-0.12384487491783631</v>
      </c>
      <c r="BI65" s="152"/>
      <c r="BJ65" s="157">
        <f t="shared" si="32"/>
        <v>31.142937633656913</v>
      </c>
      <c r="BK65" s="158">
        <f t="shared" si="32"/>
        <v>31.310688326594057</v>
      </c>
      <c r="BL65" s="154">
        <f t="shared" si="32"/>
        <v>21.006158133560138</v>
      </c>
    </row>
    <row r="66" spans="1:97">
      <c r="H66" s="43">
        <f t="shared" si="21"/>
        <v>41121</v>
      </c>
      <c r="I66" s="59"/>
      <c r="J66" s="33">
        <f t="shared" si="14"/>
        <v>0</v>
      </c>
      <c r="K66" s="44">
        <f t="shared" si="14"/>
        <v>0</v>
      </c>
      <c r="L66" s="28">
        <v>6.3746690203000833E-2</v>
      </c>
      <c r="M66" s="2"/>
      <c r="N66" s="239">
        <v>7538.25</v>
      </c>
      <c r="O66" s="246">
        <v>7639.94</v>
      </c>
      <c r="P66" s="45">
        <f t="shared" si="15"/>
        <v>8224.5321677832508</v>
      </c>
      <c r="Q66" s="2"/>
      <c r="R66" s="31">
        <f t="shared" si="0"/>
        <v>-0.246175</v>
      </c>
      <c r="S66" s="47">
        <f t="shared" si="1"/>
        <v>-0.23600600000000005</v>
      </c>
      <c r="T66" s="32">
        <f t="shared" si="2"/>
        <v>-0.17754678322167491</v>
      </c>
      <c r="U66" s="2"/>
      <c r="V66" s="67"/>
      <c r="W66" s="1"/>
      <c r="X66" s="68"/>
      <c r="Y66" s="2"/>
      <c r="Z66" s="33"/>
      <c r="AA66" s="44"/>
      <c r="AB66" s="28"/>
      <c r="AC66" s="1"/>
      <c r="AD66" s="33">
        <f t="shared" si="25"/>
        <v>0</v>
      </c>
      <c r="AE66" s="44">
        <f t="shared" si="25"/>
        <v>0</v>
      </c>
      <c r="AF66" s="28">
        <f t="shared" si="25"/>
        <v>6.3746690203000833E-2</v>
      </c>
      <c r="AG66" s="44"/>
      <c r="AH66" s="33">
        <f t="shared" si="33"/>
        <v>0</v>
      </c>
      <c r="AI66" s="44">
        <f t="shared" si="33"/>
        <v>0</v>
      </c>
      <c r="AJ66" s="28">
        <f t="shared" si="4"/>
        <v>0</v>
      </c>
      <c r="AK66" s="1"/>
      <c r="AL66" s="37">
        <f t="shared" si="17"/>
        <v>0</v>
      </c>
      <c r="AM66" s="48">
        <f t="shared" si="18"/>
        <v>0</v>
      </c>
      <c r="AN66" s="39">
        <f t="shared" si="5"/>
        <v>0</v>
      </c>
      <c r="AO66" s="1"/>
      <c r="AP66" s="33">
        <f t="shared" si="6"/>
        <v>-6.3746690203000833E-2</v>
      </c>
      <c r="AQ66" s="44">
        <f t="shared" si="7"/>
        <v>-6.3746690203000833E-2</v>
      </c>
      <c r="AR66" s="60"/>
      <c r="AS66" s="1"/>
      <c r="AT66" s="33">
        <f>(N66-(MAX($N$3:N66)))/(MAX($N$3:N66))</f>
        <v>-0.36614584384396504</v>
      </c>
      <c r="AU66" s="44">
        <f>(O66-(MAX($O$3:O66)))/(MAX($O$3:O66))</f>
        <v>-0.35977226484853975</v>
      </c>
      <c r="AV66" s="28">
        <f>(P66-(MAX($P$3:P66)))/(MAX($P$3:P66))</f>
        <v>-0.54347537878787877</v>
      </c>
      <c r="AW66" s="1"/>
      <c r="AX66" s="33">
        <f t="shared" si="8"/>
        <v>0</v>
      </c>
      <c r="AY66" s="44">
        <f t="shared" si="9"/>
        <v>0</v>
      </c>
      <c r="AZ66" s="28">
        <f t="shared" si="10"/>
        <v>0</v>
      </c>
      <c r="BA66" s="1"/>
      <c r="BB66" s="51">
        <f t="shared" si="31"/>
        <v>242.05327347967446</v>
      </c>
      <c r="BC66" s="52">
        <f t="shared" si="31"/>
        <v>244.00421735573718</v>
      </c>
      <c r="BD66" s="53">
        <f t="shared" si="31"/>
        <v>368.0665506845333</v>
      </c>
      <c r="BE66" s="1"/>
      <c r="BF66" s="33">
        <f t="shared" si="11"/>
        <v>0</v>
      </c>
      <c r="BG66" s="44">
        <f t="shared" si="12"/>
        <v>0</v>
      </c>
      <c r="BH66" s="28">
        <f t="shared" si="13"/>
        <v>0</v>
      </c>
      <c r="BI66" s="1"/>
      <c r="BJ66" s="51">
        <f t="shared" si="32"/>
        <v>31.142937633656913</v>
      </c>
      <c r="BK66" s="52">
        <f t="shared" si="32"/>
        <v>31.310688326594057</v>
      </c>
      <c r="BL66" s="48">
        <f t="shared" si="32"/>
        <v>21.006158133560138</v>
      </c>
    </row>
    <row r="67" spans="1:97" s="54" customFormat="1">
      <c r="A67"/>
      <c r="B67" s="1"/>
      <c r="C67" s="2"/>
      <c r="D67" s="2"/>
      <c r="E67" s="2"/>
      <c r="F67" s="2"/>
      <c r="G67" s="3"/>
      <c r="H67" s="43">
        <f t="shared" si="21"/>
        <v>41152</v>
      </c>
      <c r="I67" s="59"/>
      <c r="J67" s="33">
        <f t="shared" si="14"/>
        <v>2.928929128113289E-2</v>
      </c>
      <c r="K67" s="44">
        <f t="shared" si="14"/>
        <v>2.9289497037934931E-2</v>
      </c>
      <c r="L67" s="28">
        <v>6.3639569375012917E-2</v>
      </c>
      <c r="M67" s="2"/>
      <c r="N67" s="239">
        <v>7759.04</v>
      </c>
      <c r="O67" s="246">
        <v>7863.71</v>
      </c>
      <c r="P67" s="45">
        <f t="shared" si="15"/>
        <v>8747.9378532519186</v>
      </c>
      <c r="Q67" s="2"/>
      <c r="R67" s="31">
        <f t="shared" si="0"/>
        <v>-0.22409600000000002</v>
      </c>
      <c r="S67" s="47">
        <f t="shared" si="1"/>
        <v>-0.21362899999999999</v>
      </c>
      <c r="T67" s="32">
        <f t="shared" si="2"/>
        <v>-0.12520621467480814</v>
      </c>
      <c r="U67" s="2"/>
      <c r="V67" s="33"/>
      <c r="W67" s="44"/>
      <c r="X67" s="28"/>
      <c r="Y67" s="2"/>
      <c r="Z67" s="33"/>
      <c r="AA67" s="44"/>
      <c r="AB67" s="28"/>
      <c r="AC67" s="1"/>
      <c r="AD67" s="33">
        <f t="shared" si="25"/>
        <v>2.928929128113289E-2</v>
      </c>
      <c r="AE67" s="44">
        <f t="shared" si="25"/>
        <v>2.9289497037934931E-2</v>
      </c>
      <c r="AF67" s="28">
        <f t="shared" si="25"/>
        <v>6.3639569375012917E-2</v>
      </c>
      <c r="AG67" s="44"/>
      <c r="AH67" s="33">
        <f t="shared" si="33"/>
        <v>0</v>
      </c>
      <c r="AI67" s="44">
        <f t="shared" si="33"/>
        <v>0</v>
      </c>
      <c r="AJ67" s="28">
        <f t="shared" si="4"/>
        <v>0</v>
      </c>
      <c r="AK67" s="1"/>
      <c r="AL67" s="37">
        <f t="shared" si="17"/>
        <v>0</v>
      </c>
      <c r="AM67" s="48">
        <f t="shared" si="18"/>
        <v>0</v>
      </c>
      <c r="AN67" s="39">
        <f t="shared" si="5"/>
        <v>0</v>
      </c>
      <c r="AO67" s="1"/>
      <c r="AP67" s="33">
        <f t="shared" si="6"/>
        <v>-3.4350278093880027E-2</v>
      </c>
      <c r="AQ67" s="44">
        <f t="shared" si="7"/>
        <v>-3.4350072337077986E-2</v>
      </c>
      <c r="AR67" s="60"/>
      <c r="AS67" s="1"/>
      <c r="AT67" s="33">
        <f>(N67-(MAX($N$3:N67)))/(MAX($N$3:N67))</f>
        <v>-0.34758070483455422</v>
      </c>
      <c r="AU67" s="44">
        <f>(O67-(MAX($O$3:O67)))/(MAX($O$3:O67))</f>
        <v>-0.34102031649621728</v>
      </c>
      <c r="AV67" s="28">
        <f>(P67-(MAX($P$3:P67)))/(MAX($P$3:P67))</f>
        <v>-0.51442234848484847</v>
      </c>
      <c r="AW67" s="1"/>
      <c r="AX67" s="33">
        <f t="shared" si="8"/>
        <v>0</v>
      </c>
      <c r="AY67" s="44">
        <f t="shared" si="9"/>
        <v>0</v>
      </c>
      <c r="AZ67" s="28">
        <f t="shared" si="10"/>
        <v>0</v>
      </c>
      <c r="BA67" s="1"/>
      <c r="BB67" s="51">
        <f t="shared" si="31"/>
        <v>242.05327347967446</v>
      </c>
      <c r="BC67" s="52">
        <f t="shared" si="31"/>
        <v>244.00421735573718</v>
      </c>
      <c r="BD67" s="53">
        <f t="shared" si="31"/>
        <v>368.0665506845333</v>
      </c>
      <c r="BE67" s="1"/>
      <c r="BF67" s="33">
        <f t="shared" si="11"/>
        <v>0</v>
      </c>
      <c r="BG67" s="44">
        <f t="shared" si="12"/>
        <v>0</v>
      </c>
      <c r="BH67" s="28">
        <f t="shared" si="13"/>
        <v>0</v>
      </c>
      <c r="BI67" s="1"/>
      <c r="BJ67" s="51">
        <f t="shared" si="32"/>
        <v>31.142937633656913</v>
      </c>
      <c r="BK67" s="52">
        <f t="shared" si="32"/>
        <v>31.310688326594057</v>
      </c>
      <c r="BL67" s="48">
        <f t="shared" si="32"/>
        <v>21.006158133560138</v>
      </c>
      <c r="BM67" s="163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</row>
    <row r="68" spans="1:97">
      <c r="H68" s="142">
        <f t="shared" si="21"/>
        <v>41182</v>
      </c>
      <c r="I68" s="171"/>
      <c r="J68" s="144">
        <f t="shared" si="14"/>
        <v>3.2519486946838816E-2</v>
      </c>
      <c r="K68" s="145">
        <f t="shared" si="14"/>
        <v>3.3874596087597242E-2</v>
      </c>
      <c r="L68" s="146">
        <v>-1.4214950172591889E-2</v>
      </c>
      <c r="M68" s="169"/>
      <c r="N68" s="241">
        <v>8011.36</v>
      </c>
      <c r="O68" s="248">
        <v>8130.09</v>
      </c>
      <c r="P68" s="147">
        <f t="shared" si="15"/>
        <v>8623.5863525550121</v>
      </c>
      <c r="Q68" s="169"/>
      <c r="R68" s="149">
        <f t="shared" ref="R68:R131" si="34">(N68-$N$3)/$N$3</f>
        <v>-0.19886400000000004</v>
      </c>
      <c r="S68" s="150">
        <f t="shared" ref="S68:S131" si="35">(O68-$O$3)/$O$3</f>
        <v>-0.18699099999999999</v>
      </c>
      <c r="T68" s="151">
        <f t="shared" ref="T68:T131" si="36">(P68-$P$3)/$P$3</f>
        <v>-0.13764136474449878</v>
      </c>
      <c r="U68" s="169"/>
      <c r="V68" s="144">
        <f>(N68-N65)/N65</f>
        <v>6.2761250953470585E-2</v>
      </c>
      <c r="W68" s="145">
        <f>(O68-O65)/O65</f>
        <v>6.4156263007301179E-2</v>
      </c>
      <c r="X68" s="146">
        <f>(P68-P65)/P65</f>
        <v>0.1153596646072374</v>
      </c>
      <c r="Y68" s="169"/>
      <c r="Z68" s="144"/>
      <c r="AA68" s="145"/>
      <c r="AB68" s="146"/>
      <c r="AC68" s="152"/>
      <c r="AD68" s="144">
        <f t="shared" ref="AD68:AF99" si="37">J68-0</f>
        <v>3.2519486946838816E-2</v>
      </c>
      <c r="AE68" s="145">
        <f t="shared" si="37"/>
        <v>3.3874596087597242E-2</v>
      </c>
      <c r="AF68" s="146">
        <f t="shared" si="37"/>
        <v>-1.4214950172591889E-2</v>
      </c>
      <c r="AG68" s="145"/>
      <c r="AH68" s="144">
        <f t="shared" si="33"/>
        <v>0</v>
      </c>
      <c r="AI68" s="145">
        <f t="shared" si="33"/>
        <v>0</v>
      </c>
      <c r="AJ68" s="146">
        <f t="shared" si="33"/>
        <v>-1.4214950172591889E-2</v>
      </c>
      <c r="AK68" s="152"/>
      <c r="AL68" s="153">
        <f t="shared" si="17"/>
        <v>0</v>
      </c>
      <c r="AM68" s="154">
        <f t="shared" si="18"/>
        <v>0</v>
      </c>
      <c r="AN68" s="155">
        <f t="shared" ref="AN68:AN131" si="38">IF(L68&lt;$F$32,((($F$32*100)-(L68*100))^2),0)</f>
        <v>2.0206480840927017</v>
      </c>
      <c r="AO68" s="152"/>
      <c r="AP68" s="144">
        <f t="shared" ref="AP68:AP131" si="39">J68-L68</f>
        <v>4.6734437119430705E-2</v>
      </c>
      <c r="AQ68" s="145">
        <f t="shared" ref="AQ68:AQ131" si="40">K68-L68</f>
        <v>4.8089546260189131E-2</v>
      </c>
      <c r="AR68" s="172"/>
      <c r="AS68" s="152"/>
      <c r="AT68" s="144">
        <f>(N68-(MAX($N$3:N68)))/(MAX($N$3:N68))</f>
        <v>-0.32636436408155578</v>
      </c>
      <c r="AU68" s="145">
        <f>(O68-(MAX($O$3:O68)))/(MAX($O$3:O68))</f>
        <v>-0.31869764588759386</v>
      </c>
      <c r="AV68" s="146">
        <f>(P68-(MAX($P$3:P68)))/(MAX($P$3:P68))</f>
        <v>-0.52132481060606062</v>
      </c>
      <c r="AW68" s="152"/>
      <c r="AX68" s="144">
        <f t="shared" ref="AX68:AX131" si="41">SUMIF(AZ68,"&gt;0",V68)</f>
        <v>6.2761250953470585E-2</v>
      </c>
      <c r="AY68" s="145">
        <f t="shared" ref="AY68:AY131" si="42">SUMIF(AZ68,"&gt;0",W68)</f>
        <v>6.4156263007301179E-2</v>
      </c>
      <c r="AZ68" s="146">
        <f t="shared" ref="AZ68:AZ131" si="43">SUMIF(X68,"&gt;0")</f>
        <v>0.1153596646072374</v>
      </c>
      <c r="BA68" s="152"/>
      <c r="BB68" s="157">
        <f t="shared" si="31"/>
        <v>257.24483972064132</v>
      </c>
      <c r="BC68" s="158">
        <f t="shared" si="31"/>
        <v>259.65861609930255</v>
      </c>
      <c r="BD68" s="159">
        <f t="shared" si="31"/>
        <v>410.52658452464385</v>
      </c>
      <c r="BE68" s="152"/>
      <c r="BF68" s="144">
        <f t="shared" ref="BF68:BF131" si="44">SUMIF(BH68,"&lt;0",V68)</f>
        <v>0</v>
      </c>
      <c r="BG68" s="145">
        <f t="shared" ref="BG68:BG131" si="45">SUMIF(BH68,"&lt;0",W68)</f>
        <v>0</v>
      </c>
      <c r="BH68" s="146">
        <f t="shared" ref="BH68:BH131" si="46">SUMIF(X68,"&lt;0")</f>
        <v>0</v>
      </c>
      <c r="BI68" s="152"/>
      <c r="BJ68" s="157">
        <f t="shared" si="32"/>
        <v>31.142937633656913</v>
      </c>
      <c r="BK68" s="158">
        <f t="shared" si="32"/>
        <v>31.310688326594057</v>
      </c>
      <c r="BL68" s="154">
        <f t="shared" si="32"/>
        <v>21.006158133560138</v>
      </c>
    </row>
    <row r="69" spans="1:97">
      <c r="H69" s="43">
        <f t="shared" si="21"/>
        <v>41213</v>
      </c>
      <c r="I69" s="59"/>
      <c r="J69" s="33">
        <f t="shared" ref="J69:K116" si="47">N69/N68-1</f>
        <v>-1.1810728765153433E-2</v>
      </c>
      <c r="K69" s="44">
        <f t="shared" si="47"/>
        <v>-1.1795687378614583E-2</v>
      </c>
      <c r="L69" s="28">
        <v>-4.0656325361388523E-2</v>
      </c>
      <c r="M69" s="2"/>
      <c r="N69" s="239">
        <v>7916.74</v>
      </c>
      <c r="O69" s="246">
        <v>8034.19</v>
      </c>
      <c r="P69" s="45">
        <f t="shared" ref="P69:P116" si="48">P68*(1+L69)</f>
        <v>8272.9830200235065</v>
      </c>
      <c r="Q69" s="2"/>
      <c r="R69" s="31">
        <f t="shared" si="34"/>
        <v>-0.20832600000000001</v>
      </c>
      <c r="S69" s="47">
        <f t="shared" si="35"/>
        <v>-0.19658100000000003</v>
      </c>
      <c r="T69" s="32">
        <f t="shared" si="36"/>
        <v>-0.17270169799764934</v>
      </c>
      <c r="U69" s="2"/>
      <c r="V69" s="33"/>
      <c r="W69" s="44"/>
      <c r="X69" s="28"/>
      <c r="Y69" s="2"/>
      <c r="Z69" s="33"/>
      <c r="AA69" s="44"/>
      <c r="AB69" s="28"/>
      <c r="AC69" s="1"/>
      <c r="AD69" s="33">
        <f t="shared" si="37"/>
        <v>-1.1810728765153433E-2</v>
      </c>
      <c r="AE69" s="44">
        <f t="shared" si="37"/>
        <v>-1.1795687378614583E-2</v>
      </c>
      <c r="AF69" s="28">
        <f t="shared" si="37"/>
        <v>-4.0656325361388523E-2</v>
      </c>
      <c r="AG69" s="44"/>
      <c r="AH69" s="33">
        <f t="shared" si="33"/>
        <v>-1.1810728765153433E-2</v>
      </c>
      <c r="AI69" s="44">
        <f t="shared" si="33"/>
        <v>-1.1795687378614583E-2</v>
      </c>
      <c r="AJ69" s="28">
        <f t="shared" si="33"/>
        <v>-4.0656325361388523E-2</v>
      </c>
      <c r="AK69" s="1"/>
      <c r="AL69" s="37">
        <f t="shared" ref="AL69:AL132" si="49">IF(J69&lt;$C$32,((($C$32*100)-(J69*100))^2),0)</f>
        <v>1.3949331396402274</v>
      </c>
      <c r="AM69" s="48">
        <f t="shared" ref="AM69:AM132" si="50">IF(K69&lt;$D$32,((($D$32*100)-(K69*100))^2),0)</f>
        <v>1.3913824073400738</v>
      </c>
      <c r="AN69" s="39">
        <f t="shared" si="38"/>
        <v>16.529367918910836</v>
      </c>
      <c r="AO69" s="1"/>
      <c r="AP69" s="33">
        <f t="shared" si="39"/>
        <v>2.884559659623509E-2</v>
      </c>
      <c r="AQ69" s="44">
        <f t="shared" si="40"/>
        <v>2.886063798277394E-2</v>
      </c>
      <c r="AR69" s="60"/>
      <c r="AS69" s="1"/>
      <c r="AT69" s="33">
        <f>(N69-(MAX($N$3:N69)))/(MAX($N$3:N69))</f>
        <v>-0.3343204918639302</v>
      </c>
      <c r="AU69" s="44">
        <f>(O69-(MAX($O$3:O69)))/(MAX($O$3:O69))</f>
        <v>-0.32673407546701799</v>
      </c>
      <c r="AV69" s="28">
        <f>(P69-(MAX($P$3:P69)))/(MAX($P$3:P69))</f>
        <v>-0.54078598484848484</v>
      </c>
      <c r="AW69" s="1"/>
      <c r="AX69" s="33">
        <f t="shared" si="41"/>
        <v>0</v>
      </c>
      <c r="AY69" s="44">
        <f t="shared" si="42"/>
        <v>0</v>
      </c>
      <c r="AZ69" s="28">
        <f t="shared" si="43"/>
        <v>0</v>
      </c>
      <c r="BA69" s="1"/>
      <c r="BB69" s="51">
        <f t="shared" ref="BB69:BD84" si="51">BB68*(1+AX69)</f>
        <v>257.24483972064132</v>
      </c>
      <c r="BC69" s="52">
        <f t="shared" si="51"/>
        <v>259.65861609930255</v>
      </c>
      <c r="BD69" s="53">
        <f t="shared" si="51"/>
        <v>410.52658452464385</v>
      </c>
      <c r="BE69" s="1"/>
      <c r="BF69" s="33">
        <f t="shared" si="44"/>
        <v>0</v>
      </c>
      <c r="BG69" s="44">
        <f t="shared" si="45"/>
        <v>0</v>
      </c>
      <c r="BH69" s="28">
        <f t="shared" si="46"/>
        <v>0</v>
      </c>
      <c r="BI69" s="1"/>
      <c r="BJ69" s="51">
        <f t="shared" ref="BJ69:BL84" si="52">BJ68*(1+BF69)</f>
        <v>31.142937633656913</v>
      </c>
      <c r="BK69" s="52">
        <f t="shared" si="52"/>
        <v>31.310688326594057</v>
      </c>
      <c r="BL69" s="48">
        <f t="shared" si="52"/>
        <v>21.006158133560138</v>
      </c>
    </row>
    <row r="70" spans="1:97" s="54" customFormat="1">
      <c r="A70"/>
      <c r="B70" s="1"/>
      <c r="C70" s="2"/>
      <c r="D70" s="2"/>
      <c r="E70" s="2"/>
      <c r="F70" s="2"/>
      <c r="G70" s="3"/>
      <c r="H70" s="43">
        <f t="shared" ref="H70:H133" si="53">EOMONTH(H69,1)</f>
        <v>41243</v>
      </c>
      <c r="I70" s="59"/>
      <c r="J70" s="33">
        <f t="shared" si="47"/>
        <v>-1.5935852383683113E-2</v>
      </c>
      <c r="K70" s="44">
        <f t="shared" si="47"/>
        <v>-1.591448546773222E-2</v>
      </c>
      <c r="L70" s="28">
        <v>1.4765017631410693E-2</v>
      </c>
      <c r="M70" s="2"/>
      <c r="N70" s="239">
        <v>7790.58</v>
      </c>
      <c r="O70" s="246">
        <v>7906.33</v>
      </c>
      <c r="P70" s="45">
        <f t="shared" si="48"/>
        <v>8395.1337601785144</v>
      </c>
      <c r="Q70" s="2"/>
      <c r="R70" s="31">
        <f t="shared" si="34"/>
        <v>-0.220942</v>
      </c>
      <c r="S70" s="47">
        <f t="shared" si="35"/>
        <v>-0.209367</v>
      </c>
      <c r="T70" s="32">
        <f t="shared" si="36"/>
        <v>-0.16048662398214855</v>
      </c>
      <c r="U70" s="2"/>
      <c r="V70" s="33"/>
      <c r="W70" s="44"/>
      <c r="X70" s="28"/>
      <c r="Y70" s="2"/>
      <c r="Z70" s="33"/>
      <c r="AA70" s="44"/>
      <c r="AB70" s="28"/>
      <c r="AC70" s="1"/>
      <c r="AD70" s="33">
        <f t="shared" si="37"/>
        <v>-1.5935852383683113E-2</v>
      </c>
      <c r="AE70" s="44">
        <f t="shared" si="37"/>
        <v>-1.591448546773222E-2</v>
      </c>
      <c r="AF70" s="28">
        <f t="shared" si="37"/>
        <v>1.4765017631410693E-2</v>
      </c>
      <c r="AG70" s="44"/>
      <c r="AH70" s="33">
        <f t="shared" si="33"/>
        <v>-1.5935852383683113E-2</v>
      </c>
      <c r="AI70" s="44">
        <f t="shared" si="33"/>
        <v>-1.591448546773222E-2</v>
      </c>
      <c r="AJ70" s="28">
        <f t="shared" si="33"/>
        <v>0</v>
      </c>
      <c r="AK70" s="1"/>
      <c r="AL70" s="37">
        <f t="shared" si="49"/>
        <v>2.5395139119453876</v>
      </c>
      <c r="AM70" s="48">
        <f t="shared" si="50"/>
        <v>2.5327084770266004</v>
      </c>
      <c r="AN70" s="39">
        <f t="shared" si="38"/>
        <v>0</v>
      </c>
      <c r="AO70" s="1"/>
      <c r="AP70" s="33">
        <f t="shared" si="39"/>
        <v>-3.0700870015093806E-2</v>
      </c>
      <c r="AQ70" s="44">
        <f t="shared" si="40"/>
        <v>-3.0679503099142913E-2</v>
      </c>
      <c r="AR70" s="60"/>
      <c r="AS70" s="1"/>
      <c r="AT70" s="33">
        <f>(N70-(MAX($N$3:N70)))/(MAX($N$3:N70))</f>
        <v>-0.3449286622404294</v>
      </c>
      <c r="AU70" s="44">
        <f>(O70-(MAX($O$3:O70)))/(MAX($O$3:O70))</f>
        <v>-0.33744875623891746</v>
      </c>
      <c r="AV70" s="28">
        <f>(P70-(MAX($P$3:P70)))/(MAX($P$3:P70))</f>
        <v>-0.53400568181818187</v>
      </c>
      <c r="AW70" s="1"/>
      <c r="AX70" s="33">
        <f t="shared" si="41"/>
        <v>0</v>
      </c>
      <c r="AY70" s="44">
        <f t="shared" si="42"/>
        <v>0</v>
      </c>
      <c r="AZ70" s="28">
        <f t="shared" si="43"/>
        <v>0</v>
      </c>
      <c r="BA70" s="1"/>
      <c r="BB70" s="51">
        <f t="shared" si="51"/>
        <v>257.24483972064132</v>
      </c>
      <c r="BC70" s="52">
        <f t="shared" si="51"/>
        <v>259.65861609930255</v>
      </c>
      <c r="BD70" s="53">
        <f t="shared" si="51"/>
        <v>410.52658452464385</v>
      </c>
      <c r="BE70" s="1"/>
      <c r="BF70" s="33">
        <f t="shared" si="44"/>
        <v>0</v>
      </c>
      <c r="BG70" s="44">
        <f t="shared" si="45"/>
        <v>0</v>
      </c>
      <c r="BH70" s="28">
        <f t="shared" si="46"/>
        <v>0</v>
      </c>
      <c r="BI70" s="1"/>
      <c r="BJ70" s="51">
        <f t="shared" si="52"/>
        <v>31.142937633656913</v>
      </c>
      <c r="BK70" s="52">
        <f t="shared" si="52"/>
        <v>31.310688326594057</v>
      </c>
      <c r="BL70" s="48">
        <f t="shared" si="52"/>
        <v>21.006158133560138</v>
      </c>
      <c r="BM70" s="163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</row>
    <row r="71" spans="1:97" ht="15.75" thickBot="1">
      <c r="H71" s="72">
        <f t="shared" si="53"/>
        <v>41274</v>
      </c>
      <c r="I71" s="73"/>
      <c r="J71" s="74">
        <f t="shared" si="47"/>
        <v>1.4195348741685487E-2</v>
      </c>
      <c r="K71" s="75">
        <f t="shared" si="47"/>
        <v>1.3687766637618282E-2</v>
      </c>
      <c r="L71" s="76">
        <v>-6.4825540043487173E-3</v>
      </c>
      <c r="M71" s="70"/>
      <c r="N71" s="242">
        <v>7901.17</v>
      </c>
      <c r="O71" s="249">
        <v>8014.55</v>
      </c>
      <c r="P71" s="77">
        <f t="shared" si="48"/>
        <v>8340.7118522044257</v>
      </c>
      <c r="Q71" s="70"/>
      <c r="R71" s="78">
        <f t="shared" si="34"/>
        <v>-0.20988299999999999</v>
      </c>
      <c r="S71" s="79">
        <f t="shared" si="35"/>
        <v>-0.19854499999999997</v>
      </c>
      <c r="T71" s="80">
        <f t="shared" si="36"/>
        <v>-0.16592881477955743</v>
      </c>
      <c r="U71" s="70"/>
      <c r="V71" s="74">
        <f>(N71-N68)/N68</f>
        <v>-1.3754219009007161E-2</v>
      </c>
      <c r="W71" s="75">
        <f>(O71-O68)/O68</f>
        <v>-1.4211404793796865E-2</v>
      </c>
      <c r="X71" s="76">
        <f>(P71-P68)/P68</f>
        <v>-3.2802419873348386E-2</v>
      </c>
      <c r="Y71" s="70"/>
      <c r="Z71" s="74">
        <f>(N71-N59)/N59</f>
        <v>4.9607186220565577E-2</v>
      </c>
      <c r="AA71" s="75">
        <f>(O71-O59)/O59</f>
        <v>5.1967348460287485E-2</v>
      </c>
      <c r="AB71" s="76">
        <f>(P71-P59)/P59</f>
        <v>7.5737416330617252E-4</v>
      </c>
      <c r="AC71" s="69"/>
      <c r="AD71" s="74">
        <f t="shared" si="37"/>
        <v>1.4195348741685487E-2</v>
      </c>
      <c r="AE71" s="75">
        <f t="shared" si="37"/>
        <v>1.3687766637618282E-2</v>
      </c>
      <c r="AF71" s="76">
        <f t="shared" si="37"/>
        <v>-6.4825540043487173E-3</v>
      </c>
      <c r="AG71" s="75"/>
      <c r="AH71" s="74">
        <f t="shared" si="33"/>
        <v>0</v>
      </c>
      <c r="AI71" s="75">
        <f t="shared" si="33"/>
        <v>0</v>
      </c>
      <c r="AJ71" s="76">
        <f t="shared" si="33"/>
        <v>-6.4825540043487173E-3</v>
      </c>
      <c r="AK71" s="69"/>
      <c r="AL71" s="81">
        <f t="shared" si="49"/>
        <v>0</v>
      </c>
      <c r="AM71" s="82">
        <f t="shared" si="50"/>
        <v>0</v>
      </c>
      <c r="AN71" s="83">
        <f t="shared" si="38"/>
        <v>0.4202350641929759</v>
      </c>
      <c r="AO71" s="69"/>
      <c r="AP71" s="74">
        <f t="shared" si="39"/>
        <v>2.0677902746034205E-2</v>
      </c>
      <c r="AQ71" s="75">
        <f t="shared" si="40"/>
        <v>2.0170320641966999E-2</v>
      </c>
      <c r="AR71" s="84"/>
      <c r="AS71" s="69"/>
      <c r="AT71" s="74">
        <f>(N71-(MAX($N$3:N71)))/(MAX($N$3:N71))</f>
        <v>-0.33562969615024985</v>
      </c>
      <c r="AU71" s="75">
        <f>(O71-(MAX($O$3:O71)))/(MAX($O$3:O71))</f>
        <v>-0.32837990942885203</v>
      </c>
      <c r="AV71" s="76">
        <f>(P71-(MAX($P$3:P71)))/(MAX($P$3:P71))</f>
        <v>-0.53702651515151512</v>
      </c>
      <c r="AW71" s="69"/>
      <c r="AX71" s="74">
        <f t="shared" si="41"/>
        <v>0</v>
      </c>
      <c r="AY71" s="75">
        <f t="shared" si="42"/>
        <v>0</v>
      </c>
      <c r="AZ71" s="76">
        <f t="shared" si="43"/>
        <v>0</v>
      </c>
      <c r="BA71" s="69"/>
      <c r="BB71" s="85">
        <f t="shared" si="51"/>
        <v>257.24483972064132</v>
      </c>
      <c r="BC71" s="86">
        <f t="shared" si="51"/>
        <v>259.65861609930255</v>
      </c>
      <c r="BD71" s="87">
        <f t="shared" si="51"/>
        <v>410.52658452464385</v>
      </c>
      <c r="BE71" s="69"/>
      <c r="BF71" s="74">
        <f t="shared" si="44"/>
        <v>-1.3754219009007161E-2</v>
      </c>
      <c r="BG71" s="75">
        <f t="shared" si="45"/>
        <v>-1.4211404793796865E-2</v>
      </c>
      <c r="BH71" s="76">
        <f t="shared" si="46"/>
        <v>-3.2802419873348386E-2</v>
      </c>
      <c r="BI71" s="69"/>
      <c r="BJ71" s="85">
        <f t="shared" si="52"/>
        <v>30.714590848859743</v>
      </c>
      <c r="BK71" s="86">
        <f t="shared" si="52"/>
        <v>30.865719460412418</v>
      </c>
      <c r="BL71" s="82">
        <f t="shared" si="52"/>
        <v>20.317105314537145</v>
      </c>
    </row>
    <row r="72" spans="1:97">
      <c r="H72" s="43">
        <f t="shared" si="53"/>
        <v>41305</v>
      </c>
      <c r="I72" s="59"/>
      <c r="J72" s="33">
        <f t="shared" si="47"/>
        <v>5.2489694564222811E-2</v>
      </c>
      <c r="K72" s="44">
        <f t="shared" si="47"/>
        <v>5.3908204453150921E-2</v>
      </c>
      <c r="L72" s="28">
        <v>4.3567191654735105E-2</v>
      </c>
      <c r="M72" s="2"/>
      <c r="N72" s="239">
        <v>8315.9</v>
      </c>
      <c r="O72" s="246">
        <v>8446.6</v>
      </c>
      <c r="P72" s="45">
        <f t="shared" si="48"/>
        <v>8704.093244006337</v>
      </c>
      <c r="Q72" s="2"/>
      <c r="R72" s="31">
        <f t="shared" si="34"/>
        <v>-0.16841000000000003</v>
      </c>
      <c r="S72" s="47">
        <f t="shared" si="35"/>
        <v>-0.15533999999999995</v>
      </c>
      <c r="T72" s="32">
        <f t="shared" si="36"/>
        <v>-0.1295906755993663</v>
      </c>
      <c r="U72" s="2"/>
      <c r="V72" s="33"/>
      <c r="W72" s="44"/>
      <c r="X72" s="28"/>
      <c r="Y72" s="2"/>
      <c r="Z72" s="33"/>
      <c r="AA72" s="44"/>
      <c r="AB72" s="28"/>
      <c r="AC72" s="1"/>
      <c r="AD72" s="33">
        <f t="shared" si="37"/>
        <v>5.2489694564222811E-2</v>
      </c>
      <c r="AE72" s="44">
        <f t="shared" si="37"/>
        <v>5.3908204453150921E-2</v>
      </c>
      <c r="AF72" s="28">
        <f t="shared" si="37"/>
        <v>4.3567191654735105E-2</v>
      </c>
      <c r="AG72" s="44"/>
      <c r="AH72" s="33">
        <f t="shared" si="33"/>
        <v>0</v>
      </c>
      <c r="AI72" s="44">
        <f t="shared" si="33"/>
        <v>0</v>
      </c>
      <c r="AJ72" s="28">
        <f t="shared" si="33"/>
        <v>0</v>
      </c>
      <c r="AK72" s="1"/>
      <c r="AL72" s="37">
        <f t="shared" si="49"/>
        <v>0</v>
      </c>
      <c r="AM72" s="48">
        <f t="shared" si="50"/>
        <v>0</v>
      </c>
      <c r="AN72" s="39">
        <f t="shared" si="38"/>
        <v>0</v>
      </c>
      <c r="AO72" s="1"/>
      <c r="AP72" s="33">
        <f t="shared" si="39"/>
        <v>8.9225029094877062E-3</v>
      </c>
      <c r="AQ72" s="44">
        <f t="shared" si="40"/>
        <v>1.0341012798415816E-2</v>
      </c>
      <c r="AR72" s="60"/>
      <c r="AS72" s="1"/>
      <c r="AT72" s="33">
        <f>(N72-(MAX($N$3:N72)))/(MAX($N$3:N72))</f>
        <v>-0.30075710182363663</v>
      </c>
      <c r="AU72" s="44">
        <f>(O72-(MAX($O$3:O72)))/(MAX($O$3:O72))</f>
        <v>-0.29217407627149888</v>
      </c>
      <c r="AV72" s="28">
        <f>(P72-(MAX($P$3:P72)))/(MAX($P$3:P72))</f>
        <v>-0.5168560606060606</v>
      </c>
      <c r="AW72" s="1"/>
      <c r="AX72" s="33">
        <f t="shared" si="41"/>
        <v>0</v>
      </c>
      <c r="AY72" s="44">
        <f t="shared" si="42"/>
        <v>0</v>
      </c>
      <c r="AZ72" s="28">
        <f t="shared" si="43"/>
        <v>0</v>
      </c>
      <c r="BA72" s="1"/>
      <c r="BB72" s="51">
        <f t="shared" si="51"/>
        <v>257.24483972064132</v>
      </c>
      <c r="BC72" s="52">
        <f t="shared" si="51"/>
        <v>259.65861609930255</v>
      </c>
      <c r="BD72" s="53">
        <f t="shared" si="51"/>
        <v>410.52658452464385</v>
      </c>
      <c r="BE72" s="1"/>
      <c r="BF72" s="33">
        <f t="shared" si="44"/>
        <v>0</v>
      </c>
      <c r="BG72" s="44">
        <f t="shared" si="45"/>
        <v>0</v>
      </c>
      <c r="BH72" s="28">
        <f t="shared" si="46"/>
        <v>0</v>
      </c>
      <c r="BI72" s="1"/>
      <c r="BJ72" s="51">
        <f t="shared" si="52"/>
        <v>30.714590848859743</v>
      </c>
      <c r="BK72" s="52">
        <f t="shared" si="52"/>
        <v>30.865719460412418</v>
      </c>
      <c r="BL72" s="48">
        <f t="shared" si="52"/>
        <v>20.317105314537145</v>
      </c>
    </row>
    <row r="73" spans="1:97" s="54" customFormat="1">
      <c r="A73"/>
      <c r="B73" s="1"/>
      <c r="C73" s="2"/>
      <c r="D73" s="2"/>
      <c r="E73" s="2"/>
      <c r="F73" s="2"/>
      <c r="G73" s="3"/>
      <c r="H73" s="43">
        <f t="shared" si="53"/>
        <v>41333</v>
      </c>
      <c r="I73" s="59"/>
      <c r="J73" s="33">
        <f t="shared" si="47"/>
        <v>-2.9412330595605884E-2</v>
      </c>
      <c r="K73" s="44">
        <f t="shared" si="47"/>
        <v>-3.0690455331139233E-2</v>
      </c>
      <c r="L73" s="28">
        <v>-4.3845550764406105E-2</v>
      </c>
      <c r="M73" s="2"/>
      <c r="N73" s="239">
        <v>8071.31</v>
      </c>
      <c r="O73" s="246">
        <v>8187.37</v>
      </c>
      <c r="P73" s="45">
        <f t="shared" si="48"/>
        <v>8322.4574818181336</v>
      </c>
      <c r="Q73" s="2"/>
      <c r="R73" s="31">
        <f t="shared" si="34"/>
        <v>-0.19286899999999996</v>
      </c>
      <c r="S73" s="47">
        <f t="shared" si="35"/>
        <v>-0.18126300000000001</v>
      </c>
      <c r="T73" s="32">
        <f t="shared" si="36"/>
        <v>-0.16775425181818665</v>
      </c>
      <c r="U73" s="2"/>
      <c r="V73" s="33"/>
      <c r="W73" s="44"/>
      <c r="X73" s="28"/>
      <c r="Y73" s="2"/>
      <c r="Z73" s="33"/>
      <c r="AA73" s="44"/>
      <c r="AB73" s="28"/>
      <c r="AC73" s="1"/>
      <c r="AD73" s="33">
        <f t="shared" si="37"/>
        <v>-2.9412330595605884E-2</v>
      </c>
      <c r="AE73" s="44">
        <f t="shared" si="37"/>
        <v>-3.0690455331139233E-2</v>
      </c>
      <c r="AF73" s="28">
        <f t="shared" si="37"/>
        <v>-4.3845550764406105E-2</v>
      </c>
      <c r="AG73" s="44"/>
      <c r="AH73" s="33">
        <f t="shared" si="33"/>
        <v>-2.9412330595605884E-2</v>
      </c>
      <c r="AI73" s="44">
        <f t="shared" si="33"/>
        <v>-3.0690455331139233E-2</v>
      </c>
      <c r="AJ73" s="28">
        <f t="shared" si="33"/>
        <v>-4.3845550764406105E-2</v>
      </c>
      <c r="AK73" s="1"/>
      <c r="AL73" s="37">
        <f t="shared" si="49"/>
        <v>8.6508519106521398</v>
      </c>
      <c r="AM73" s="48">
        <f t="shared" si="50"/>
        <v>9.4190404843265245</v>
      </c>
      <c r="AN73" s="39">
        <f t="shared" si="38"/>
        <v>19.22432321834113</v>
      </c>
      <c r="AO73" s="1"/>
      <c r="AP73" s="33">
        <f t="shared" si="39"/>
        <v>1.443322016880022E-2</v>
      </c>
      <c r="AQ73" s="44">
        <f t="shared" si="40"/>
        <v>1.3155095433266872E-2</v>
      </c>
      <c r="AR73" s="60"/>
      <c r="AS73" s="1"/>
      <c r="AT73" s="33">
        <f>(N73-(MAX($N$3:N73)))/(MAX($N$3:N73))</f>
        <v>-0.32132346511142945</v>
      </c>
      <c r="AU73" s="44">
        <f>(O73-(MAX($O$3:O73)))/(MAX($O$3:O73))</f>
        <v>-0.3138975761659108</v>
      </c>
      <c r="AV73" s="28">
        <f>(P73-(MAX($P$3:P73)))/(MAX($P$3:P73))</f>
        <v>-0.53803977272727266</v>
      </c>
      <c r="AW73" s="1"/>
      <c r="AX73" s="33">
        <f t="shared" si="41"/>
        <v>0</v>
      </c>
      <c r="AY73" s="44">
        <f t="shared" si="42"/>
        <v>0</v>
      </c>
      <c r="AZ73" s="28">
        <f t="shared" si="43"/>
        <v>0</v>
      </c>
      <c r="BA73" s="1"/>
      <c r="BB73" s="51">
        <f t="shared" si="51"/>
        <v>257.24483972064132</v>
      </c>
      <c r="BC73" s="52">
        <f t="shared" si="51"/>
        <v>259.65861609930255</v>
      </c>
      <c r="BD73" s="53">
        <f t="shared" si="51"/>
        <v>410.52658452464385</v>
      </c>
      <c r="BE73" s="1"/>
      <c r="BF73" s="33">
        <f t="shared" si="44"/>
        <v>0</v>
      </c>
      <c r="BG73" s="44">
        <f t="shared" si="45"/>
        <v>0</v>
      </c>
      <c r="BH73" s="28">
        <f t="shared" si="46"/>
        <v>0</v>
      </c>
      <c r="BI73" s="1"/>
      <c r="BJ73" s="51">
        <f t="shared" si="52"/>
        <v>30.714590848859743</v>
      </c>
      <c r="BK73" s="52">
        <f t="shared" si="52"/>
        <v>30.865719460412418</v>
      </c>
      <c r="BL73" s="48">
        <f t="shared" si="52"/>
        <v>20.317105314537145</v>
      </c>
      <c r="BM73" s="16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</row>
    <row r="74" spans="1:97">
      <c r="H74" s="142">
        <f t="shared" si="53"/>
        <v>41364</v>
      </c>
      <c r="I74" s="171"/>
      <c r="J74" s="144">
        <f t="shared" si="47"/>
        <v>1.5810320753384399E-2</v>
      </c>
      <c r="K74" s="145">
        <f t="shared" si="47"/>
        <v>1.7149585275857859E-2</v>
      </c>
      <c r="L74" s="146">
        <v>7.7076030584424249E-3</v>
      </c>
      <c r="M74" s="169"/>
      <c r="N74" s="241">
        <v>8198.92</v>
      </c>
      <c r="O74" s="248">
        <v>8327.7800000000007</v>
      </c>
      <c r="P74" s="147">
        <f t="shared" si="48"/>
        <v>8386.6036805587519</v>
      </c>
      <c r="Q74" s="169"/>
      <c r="R74" s="149">
        <f t="shared" si="34"/>
        <v>-0.18010799999999999</v>
      </c>
      <c r="S74" s="150">
        <f t="shared" si="35"/>
        <v>-0.16722199999999993</v>
      </c>
      <c r="T74" s="151">
        <f t="shared" si="36"/>
        <v>-0.16133963194412482</v>
      </c>
      <c r="U74" s="169"/>
      <c r="V74" s="144">
        <f>(N74-N71)/N71</f>
        <v>3.7684292326326356E-2</v>
      </c>
      <c r="W74" s="145">
        <f>(O74-O71)/O71</f>
        <v>3.908266839685328E-2</v>
      </c>
      <c r="X74" s="146">
        <f>(P74-P71)/P71</f>
        <v>5.5021476784618967E-3</v>
      </c>
      <c r="Y74" s="169"/>
      <c r="Z74" s="144"/>
      <c r="AA74" s="145"/>
      <c r="AB74" s="146"/>
      <c r="AC74" s="152"/>
      <c r="AD74" s="144">
        <f t="shared" si="37"/>
        <v>1.5810320753384399E-2</v>
      </c>
      <c r="AE74" s="145">
        <f t="shared" si="37"/>
        <v>1.7149585275857859E-2</v>
      </c>
      <c r="AF74" s="146">
        <f t="shared" si="37"/>
        <v>7.7076030584424249E-3</v>
      </c>
      <c r="AG74" s="145"/>
      <c r="AH74" s="144">
        <f t="shared" si="33"/>
        <v>0</v>
      </c>
      <c r="AI74" s="145">
        <f t="shared" si="33"/>
        <v>0</v>
      </c>
      <c r="AJ74" s="146">
        <f t="shared" si="33"/>
        <v>0</v>
      </c>
      <c r="AK74" s="152"/>
      <c r="AL74" s="153">
        <f t="shared" si="49"/>
        <v>0</v>
      </c>
      <c r="AM74" s="154">
        <f t="shared" si="50"/>
        <v>0</v>
      </c>
      <c r="AN74" s="155">
        <f t="shared" si="38"/>
        <v>0</v>
      </c>
      <c r="AO74" s="152"/>
      <c r="AP74" s="144">
        <f t="shared" si="39"/>
        <v>8.1027176949419744E-3</v>
      </c>
      <c r="AQ74" s="145">
        <f t="shared" si="40"/>
        <v>9.4419822174154344E-3</v>
      </c>
      <c r="AR74" s="172"/>
      <c r="AS74" s="152"/>
      <c r="AT74" s="144">
        <f>(N74-(MAX($N$3:N74)))/(MAX($N$3:N74))</f>
        <v>-0.31059337140704563</v>
      </c>
      <c r="AU74" s="145">
        <f>(O74-(MAX($O$3:O74)))/(MAX($O$3:O74))</f>
        <v>-0.30213120414039529</v>
      </c>
      <c r="AV74" s="146">
        <f>(P74-(MAX($P$3:P74)))/(MAX($P$3:P74))</f>
        <v>-0.53447916666666662</v>
      </c>
      <c r="AW74" s="152"/>
      <c r="AX74" s="144">
        <f t="shared" si="41"/>
        <v>3.7684292326326356E-2</v>
      </c>
      <c r="AY74" s="145">
        <f t="shared" si="42"/>
        <v>3.908266839685328E-2</v>
      </c>
      <c r="AZ74" s="146">
        <f t="shared" si="43"/>
        <v>5.5021476784618967E-3</v>
      </c>
      <c r="BA74" s="152"/>
      <c r="BB74" s="157">
        <f t="shared" si="51"/>
        <v>266.93892946011294</v>
      </c>
      <c r="BC74" s="158">
        <f t="shared" si="51"/>
        <v>269.80676768869739</v>
      </c>
      <c r="BD74" s="159">
        <f t="shared" si="51"/>
        <v>412.78536241863299</v>
      </c>
      <c r="BE74" s="152"/>
      <c r="BF74" s="144">
        <f t="shared" si="44"/>
        <v>0</v>
      </c>
      <c r="BG74" s="145">
        <f t="shared" si="45"/>
        <v>0</v>
      </c>
      <c r="BH74" s="146">
        <f t="shared" si="46"/>
        <v>0</v>
      </c>
      <c r="BI74" s="152"/>
      <c r="BJ74" s="157">
        <f t="shared" si="52"/>
        <v>30.714590848859743</v>
      </c>
      <c r="BK74" s="158">
        <f t="shared" si="52"/>
        <v>30.865719460412418</v>
      </c>
      <c r="BL74" s="154">
        <f t="shared" si="52"/>
        <v>20.317105314537145</v>
      </c>
    </row>
    <row r="75" spans="1:97">
      <c r="H75" s="43">
        <f t="shared" si="53"/>
        <v>41394</v>
      </c>
      <c r="I75" s="59"/>
      <c r="J75" s="33">
        <f t="shared" si="47"/>
        <v>-3.1127270420982289E-2</v>
      </c>
      <c r="K75" s="44">
        <f t="shared" si="47"/>
        <v>-3.112834392839392E-2</v>
      </c>
      <c r="L75" s="28">
        <v>-4.731585264142868E-2</v>
      </c>
      <c r="M75" s="2"/>
      <c r="N75" s="239">
        <v>7943.71</v>
      </c>
      <c r="O75" s="246">
        <v>8068.55</v>
      </c>
      <c r="P75" s="45">
        <f t="shared" si="48"/>
        <v>7989.7843766473707</v>
      </c>
      <c r="Q75" s="2"/>
      <c r="R75" s="31">
        <f t="shared" si="34"/>
        <v>-0.20562900000000001</v>
      </c>
      <c r="S75" s="47">
        <f t="shared" si="35"/>
        <v>-0.19314499999999998</v>
      </c>
      <c r="T75" s="32">
        <f t="shared" si="36"/>
        <v>-0.20102156233526294</v>
      </c>
      <c r="U75" s="2"/>
      <c r="V75" s="33"/>
      <c r="W75" s="44"/>
      <c r="X75" s="28"/>
      <c r="Y75" s="2"/>
      <c r="Z75" s="33"/>
      <c r="AA75" s="44"/>
      <c r="AB75" s="28"/>
      <c r="AC75" s="1"/>
      <c r="AD75" s="33">
        <f t="shared" si="37"/>
        <v>-3.1127270420982289E-2</v>
      </c>
      <c r="AE75" s="44">
        <f t="shared" si="37"/>
        <v>-3.112834392839392E-2</v>
      </c>
      <c r="AF75" s="28">
        <f t="shared" si="37"/>
        <v>-4.731585264142868E-2</v>
      </c>
      <c r="AG75" s="44"/>
      <c r="AH75" s="33">
        <f t="shared" si="33"/>
        <v>-3.1127270420982289E-2</v>
      </c>
      <c r="AI75" s="44">
        <f t="shared" si="33"/>
        <v>-3.112834392839392E-2</v>
      </c>
      <c r="AJ75" s="28">
        <f t="shared" si="33"/>
        <v>-4.731585264142868E-2</v>
      </c>
      <c r="AK75" s="1"/>
      <c r="AL75" s="37">
        <f t="shared" si="49"/>
        <v>9.68906963860959</v>
      </c>
      <c r="AM75" s="48">
        <f t="shared" si="50"/>
        <v>9.6897379572437856</v>
      </c>
      <c r="AN75" s="39">
        <f t="shared" si="38"/>
        <v>22.387899111853937</v>
      </c>
      <c r="AO75" s="1"/>
      <c r="AP75" s="33">
        <f t="shared" si="39"/>
        <v>1.618858222044639E-2</v>
      </c>
      <c r="AQ75" s="44">
        <f t="shared" si="40"/>
        <v>1.6187508713034759E-2</v>
      </c>
      <c r="AR75" s="60"/>
      <c r="AS75" s="1"/>
      <c r="AT75" s="33">
        <f>(N75-(MAX($N$3:N75)))/(MAX($N$3:N75))</f>
        <v>-0.33205271796527619</v>
      </c>
      <c r="AU75" s="44">
        <f>(O75-(MAX($O$3:O75)))/(MAX($O$3:O75))</f>
        <v>-0.32385470403480721</v>
      </c>
      <c r="AV75" s="28">
        <f>(P75-(MAX($P$3:P75)))/(MAX($P$3:P75))</f>
        <v>-0.55650568181818172</v>
      </c>
      <c r="AW75" s="1"/>
      <c r="AX75" s="33">
        <f t="shared" si="41"/>
        <v>0</v>
      </c>
      <c r="AY75" s="44">
        <f t="shared" si="42"/>
        <v>0</v>
      </c>
      <c r="AZ75" s="28">
        <f t="shared" si="43"/>
        <v>0</v>
      </c>
      <c r="BA75" s="1"/>
      <c r="BB75" s="51">
        <f t="shared" si="51"/>
        <v>266.93892946011294</v>
      </c>
      <c r="BC75" s="52">
        <f t="shared" si="51"/>
        <v>269.80676768869739</v>
      </c>
      <c r="BD75" s="53">
        <f t="shared" si="51"/>
        <v>412.78536241863299</v>
      </c>
      <c r="BE75" s="1"/>
      <c r="BF75" s="33">
        <f t="shared" si="44"/>
        <v>0</v>
      </c>
      <c r="BG75" s="44">
        <f t="shared" si="45"/>
        <v>0</v>
      </c>
      <c r="BH75" s="28">
        <f t="shared" si="46"/>
        <v>0</v>
      </c>
      <c r="BI75" s="1"/>
      <c r="BJ75" s="51">
        <f t="shared" si="52"/>
        <v>30.714590848859743</v>
      </c>
      <c r="BK75" s="52">
        <f t="shared" si="52"/>
        <v>30.865719460412418</v>
      </c>
      <c r="BL75" s="48">
        <f t="shared" si="52"/>
        <v>20.317105314537145</v>
      </c>
    </row>
    <row r="76" spans="1:97" s="57" customFormat="1" ht="15.75" thickBot="1">
      <c r="A76"/>
      <c r="B76" s="1"/>
      <c r="C76" s="2"/>
      <c r="D76" s="2"/>
      <c r="E76" s="2"/>
      <c r="F76" s="2"/>
      <c r="G76" s="3"/>
      <c r="H76" s="43">
        <f t="shared" si="53"/>
        <v>41425</v>
      </c>
      <c r="I76" s="59"/>
      <c r="J76" s="33">
        <f t="shared" si="47"/>
        <v>-4.0170147198222983E-3</v>
      </c>
      <c r="K76" s="44">
        <f t="shared" si="47"/>
        <v>-2.6770609341207896E-3</v>
      </c>
      <c r="L76" s="28">
        <v>-1.4882668204044158E-2</v>
      </c>
      <c r="M76" s="2"/>
      <c r="N76" s="239">
        <v>7911.8</v>
      </c>
      <c r="O76" s="246">
        <v>8046.95</v>
      </c>
      <c r="P76" s="45">
        <f t="shared" si="48"/>
        <v>7870.8750667478716</v>
      </c>
      <c r="Q76" s="2"/>
      <c r="R76" s="31">
        <f t="shared" si="34"/>
        <v>-0.20881999999999998</v>
      </c>
      <c r="S76" s="47">
        <f t="shared" si="35"/>
        <v>-0.19530500000000001</v>
      </c>
      <c r="T76" s="32">
        <f t="shared" si="36"/>
        <v>-0.21291249332521284</v>
      </c>
      <c r="U76" s="2"/>
      <c r="V76" s="33"/>
      <c r="W76" s="44"/>
      <c r="X76" s="28"/>
      <c r="Y76" s="2"/>
      <c r="Z76" s="33"/>
      <c r="AA76" s="44"/>
      <c r="AB76" s="28"/>
      <c r="AC76" s="1"/>
      <c r="AD76" s="33">
        <f t="shared" si="37"/>
        <v>-4.0170147198222983E-3</v>
      </c>
      <c r="AE76" s="44">
        <f t="shared" si="37"/>
        <v>-2.6770609341207896E-3</v>
      </c>
      <c r="AF76" s="28">
        <f t="shared" si="37"/>
        <v>-1.4882668204044158E-2</v>
      </c>
      <c r="AG76" s="44"/>
      <c r="AH76" s="33">
        <f t="shared" si="33"/>
        <v>-4.0170147198222983E-3</v>
      </c>
      <c r="AI76" s="44">
        <f t="shared" si="33"/>
        <v>-2.6770609341207896E-3</v>
      </c>
      <c r="AJ76" s="28">
        <f t="shared" si="33"/>
        <v>-1.4882668204044158E-2</v>
      </c>
      <c r="AK76" s="1"/>
      <c r="AL76" s="37">
        <f t="shared" si="49"/>
        <v>0.16136407259269017</v>
      </c>
      <c r="AM76" s="48">
        <f t="shared" si="50"/>
        <v>7.1666552449956747E-2</v>
      </c>
      <c r="AN76" s="39">
        <f t="shared" si="38"/>
        <v>2.2149381287166698</v>
      </c>
      <c r="AO76" s="1"/>
      <c r="AP76" s="33">
        <f t="shared" si="39"/>
        <v>1.086565348422186E-2</v>
      </c>
      <c r="AQ76" s="44">
        <f t="shared" si="40"/>
        <v>1.2205607269923369E-2</v>
      </c>
      <c r="AR76" s="60"/>
      <c r="AS76" s="1"/>
      <c r="AT76" s="33">
        <f>(N76-(MAX($N$3:N76)))/(MAX($N$3:N76))</f>
        <v>-0.33473587202927502</v>
      </c>
      <c r="AU76" s="44">
        <f>(O76-(MAX($O$3:O76)))/(MAX($O$3:O76))</f>
        <v>-0.32566478619242517</v>
      </c>
      <c r="AV76" s="28">
        <f>(P76-(MAX($P$3:P76)))/(MAX($P$3:P76))</f>
        <v>-0.56310606060606061</v>
      </c>
      <c r="AW76" s="1"/>
      <c r="AX76" s="33">
        <f t="shared" si="41"/>
        <v>0</v>
      </c>
      <c r="AY76" s="44">
        <f t="shared" si="42"/>
        <v>0</v>
      </c>
      <c r="AZ76" s="28">
        <f t="shared" si="43"/>
        <v>0</v>
      </c>
      <c r="BA76" s="1"/>
      <c r="BB76" s="51">
        <f t="shared" si="51"/>
        <v>266.93892946011294</v>
      </c>
      <c r="BC76" s="52">
        <f t="shared" si="51"/>
        <v>269.80676768869739</v>
      </c>
      <c r="BD76" s="53">
        <f t="shared" si="51"/>
        <v>412.78536241863299</v>
      </c>
      <c r="BE76" s="1"/>
      <c r="BF76" s="33">
        <f t="shared" si="44"/>
        <v>0</v>
      </c>
      <c r="BG76" s="44">
        <f t="shared" si="45"/>
        <v>0</v>
      </c>
      <c r="BH76" s="28">
        <f t="shared" si="46"/>
        <v>0</v>
      </c>
      <c r="BI76" s="1"/>
      <c r="BJ76" s="51">
        <f t="shared" si="52"/>
        <v>30.714590848859743</v>
      </c>
      <c r="BK76" s="52">
        <f t="shared" si="52"/>
        <v>30.865719460412418</v>
      </c>
      <c r="BL76" s="48">
        <f t="shared" si="52"/>
        <v>20.317105314537145</v>
      </c>
      <c r="BM76" s="163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</row>
    <row r="77" spans="1:97">
      <c r="H77" s="142">
        <f t="shared" si="53"/>
        <v>41455</v>
      </c>
      <c r="I77" s="171"/>
      <c r="J77" s="144">
        <f t="shared" si="47"/>
        <v>-4.4354002881771493E-2</v>
      </c>
      <c r="K77" s="145">
        <f t="shared" si="47"/>
        <v>-4.5637166876891233E-2</v>
      </c>
      <c r="L77" s="146">
        <v>2.3409051499911904E-3</v>
      </c>
      <c r="M77" s="169"/>
      <c r="N77" s="241">
        <v>7560.88</v>
      </c>
      <c r="O77" s="248">
        <v>7679.71</v>
      </c>
      <c r="P77" s="147">
        <f t="shared" si="48"/>
        <v>7889.3000387265593</v>
      </c>
      <c r="Q77" s="169"/>
      <c r="R77" s="149">
        <f t="shared" si="34"/>
        <v>-0.24391199999999999</v>
      </c>
      <c r="S77" s="150">
        <f t="shared" si="35"/>
        <v>-0.23202899999999999</v>
      </c>
      <c r="T77" s="151">
        <f t="shared" si="36"/>
        <v>-0.21106999612734406</v>
      </c>
      <c r="U77" s="169"/>
      <c r="V77" s="144">
        <f>(N77-N74)/N74</f>
        <v>-7.7820005561708122E-2</v>
      </c>
      <c r="W77" s="145">
        <f>(O77-O74)/O74</f>
        <v>-7.7820259420878141E-2</v>
      </c>
      <c r="X77" s="146">
        <f>(P77-P74)/P74</f>
        <v>-5.9297381964645325E-2</v>
      </c>
      <c r="Y77" s="169"/>
      <c r="Z77" s="144"/>
      <c r="AA77" s="145"/>
      <c r="AB77" s="146"/>
      <c r="AC77" s="152"/>
      <c r="AD77" s="144">
        <f t="shared" si="37"/>
        <v>-4.4354002881771493E-2</v>
      </c>
      <c r="AE77" s="145">
        <f t="shared" si="37"/>
        <v>-4.5637166876891233E-2</v>
      </c>
      <c r="AF77" s="146">
        <f t="shared" si="37"/>
        <v>2.3409051499911904E-3</v>
      </c>
      <c r="AG77" s="145"/>
      <c r="AH77" s="144">
        <f t="shared" si="33"/>
        <v>-4.4354002881771493E-2</v>
      </c>
      <c r="AI77" s="145">
        <f t="shared" si="33"/>
        <v>-4.5637166876891233E-2</v>
      </c>
      <c r="AJ77" s="146">
        <f t="shared" si="33"/>
        <v>0</v>
      </c>
      <c r="AK77" s="152"/>
      <c r="AL77" s="153">
        <f t="shared" si="49"/>
        <v>19.67277571636194</v>
      </c>
      <c r="AM77" s="154">
        <f t="shared" si="50"/>
        <v>20.827510005492179</v>
      </c>
      <c r="AN77" s="155">
        <f t="shared" si="38"/>
        <v>0</v>
      </c>
      <c r="AO77" s="152"/>
      <c r="AP77" s="144">
        <f t="shared" si="39"/>
        <v>-4.6694908031762683E-2</v>
      </c>
      <c r="AQ77" s="145">
        <f t="shared" si="40"/>
        <v>-4.7978072026882423E-2</v>
      </c>
      <c r="AR77" s="172"/>
      <c r="AS77" s="152"/>
      <c r="AT77" s="144">
        <f>(N77-(MAX($N$3:N77)))/(MAX($N$3:N77))</f>
        <v>-0.36424299907842778</v>
      </c>
      <c r="AU77" s="145">
        <f>(O77-(MAX($O$3:O77)))/(MAX($O$3:O77))</f>
        <v>-0.35643953487592556</v>
      </c>
      <c r="AV77" s="146">
        <f>(P77-(MAX($P$3:P77)))/(MAX($P$3:P77))</f>
        <v>-0.56208333333333327</v>
      </c>
      <c r="AW77" s="152"/>
      <c r="AX77" s="144">
        <f t="shared" si="41"/>
        <v>0</v>
      </c>
      <c r="AY77" s="145">
        <f t="shared" si="42"/>
        <v>0</v>
      </c>
      <c r="AZ77" s="146">
        <f t="shared" si="43"/>
        <v>0</v>
      </c>
      <c r="BA77" s="152"/>
      <c r="BB77" s="157">
        <f t="shared" si="51"/>
        <v>266.93892946011294</v>
      </c>
      <c r="BC77" s="158">
        <f t="shared" si="51"/>
        <v>269.80676768869739</v>
      </c>
      <c r="BD77" s="159">
        <f t="shared" si="51"/>
        <v>412.78536241863299</v>
      </c>
      <c r="BE77" s="152"/>
      <c r="BF77" s="144">
        <f t="shared" si="44"/>
        <v>-7.7820005561708122E-2</v>
      </c>
      <c r="BG77" s="145">
        <f t="shared" si="45"/>
        <v>-7.7820259420878141E-2</v>
      </c>
      <c r="BH77" s="146">
        <f t="shared" si="46"/>
        <v>-5.9297381964645325E-2</v>
      </c>
      <c r="BI77" s="152"/>
      <c r="BJ77" s="157">
        <f t="shared" si="52"/>
        <v>28.32438121817589</v>
      </c>
      <c r="BK77" s="158">
        <f t="shared" si="52"/>
        <v>28.463741164791077</v>
      </c>
      <c r="BL77" s="154">
        <f t="shared" si="52"/>
        <v>19.112354160285111</v>
      </c>
    </row>
    <row r="78" spans="1:97">
      <c r="H78" s="43">
        <f t="shared" si="53"/>
        <v>41486</v>
      </c>
      <c r="I78" s="59"/>
      <c r="J78" s="33">
        <f t="shared" si="47"/>
        <v>3.5161251071303745E-2</v>
      </c>
      <c r="K78" s="44">
        <f t="shared" si="47"/>
        <v>3.6567787064876178E-2</v>
      </c>
      <c r="L78" s="28">
        <v>4.9130698036502274E-2</v>
      </c>
      <c r="M78" s="2"/>
      <c r="N78" s="239">
        <v>7826.73</v>
      </c>
      <c r="O78" s="246">
        <v>7960.54</v>
      </c>
      <c r="P78" s="45">
        <f t="shared" si="48"/>
        <v>8276.9068566486003</v>
      </c>
      <c r="Q78" s="2"/>
      <c r="R78" s="31">
        <f t="shared" si="34"/>
        <v>-0.21732700000000005</v>
      </c>
      <c r="S78" s="47">
        <f t="shared" si="35"/>
        <v>-0.20394600000000002</v>
      </c>
      <c r="T78" s="32">
        <f t="shared" si="36"/>
        <v>-0.17230931433513996</v>
      </c>
      <c r="U78" s="2"/>
      <c r="V78" s="67"/>
      <c r="W78" s="1"/>
      <c r="X78" s="68"/>
      <c r="Y78" s="2"/>
      <c r="Z78" s="33"/>
      <c r="AA78" s="44"/>
      <c r="AB78" s="28"/>
      <c r="AC78" s="1"/>
      <c r="AD78" s="33">
        <f t="shared" si="37"/>
        <v>3.5161251071303745E-2</v>
      </c>
      <c r="AE78" s="44">
        <f t="shared" si="37"/>
        <v>3.6567787064876178E-2</v>
      </c>
      <c r="AF78" s="28">
        <f t="shared" si="37"/>
        <v>4.9130698036502274E-2</v>
      </c>
      <c r="AG78" s="44"/>
      <c r="AH78" s="33">
        <f t="shared" si="33"/>
        <v>0</v>
      </c>
      <c r="AI78" s="44">
        <f t="shared" si="33"/>
        <v>0</v>
      </c>
      <c r="AJ78" s="28">
        <f t="shared" si="33"/>
        <v>0</v>
      </c>
      <c r="AK78" s="1"/>
      <c r="AL78" s="37">
        <f t="shared" si="49"/>
        <v>0</v>
      </c>
      <c r="AM78" s="48">
        <f t="shared" si="50"/>
        <v>0</v>
      </c>
      <c r="AN78" s="39">
        <f t="shared" si="38"/>
        <v>0</v>
      </c>
      <c r="AO78" s="1"/>
      <c r="AP78" s="33">
        <f t="shared" si="39"/>
        <v>-1.3969446965198529E-2</v>
      </c>
      <c r="AQ78" s="44">
        <f t="shared" si="40"/>
        <v>-1.2562910971626096E-2</v>
      </c>
      <c r="AR78" s="60"/>
      <c r="AS78" s="1"/>
      <c r="AT78" s="33">
        <f>(N78-(MAX($N$3:N78)))/(MAX($N$3:N78))</f>
        <v>-0.34188898754868524</v>
      </c>
      <c r="AU78" s="44">
        <f>(O78-(MAX($O$3:O78)))/(MAX($O$3:O78))</f>
        <v>-0.33290595282389573</v>
      </c>
      <c r="AV78" s="28">
        <f>(P78-(MAX($P$3:P78)))/(MAX($P$3:P78))</f>
        <v>-0.54056818181818167</v>
      </c>
      <c r="AW78" s="1"/>
      <c r="AX78" s="33">
        <f t="shared" si="41"/>
        <v>0</v>
      </c>
      <c r="AY78" s="44">
        <f t="shared" si="42"/>
        <v>0</v>
      </c>
      <c r="AZ78" s="28">
        <f t="shared" si="43"/>
        <v>0</v>
      </c>
      <c r="BA78" s="1"/>
      <c r="BB78" s="51">
        <f t="shared" si="51"/>
        <v>266.93892946011294</v>
      </c>
      <c r="BC78" s="52">
        <f t="shared" si="51"/>
        <v>269.80676768869739</v>
      </c>
      <c r="BD78" s="53">
        <f t="shared" si="51"/>
        <v>412.78536241863299</v>
      </c>
      <c r="BE78" s="1"/>
      <c r="BF78" s="33">
        <f t="shared" si="44"/>
        <v>0</v>
      </c>
      <c r="BG78" s="44">
        <f t="shared" si="45"/>
        <v>0</v>
      </c>
      <c r="BH78" s="28">
        <f t="shared" si="46"/>
        <v>0</v>
      </c>
      <c r="BI78" s="1"/>
      <c r="BJ78" s="51">
        <f t="shared" si="52"/>
        <v>28.32438121817589</v>
      </c>
      <c r="BK78" s="52">
        <f t="shared" si="52"/>
        <v>28.463741164791077</v>
      </c>
      <c r="BL78" s="48">
        <f t="shared" si="52"/>
        <v>19.112354160285111</v>
      </c>
    </row>
    <row r="79" spans="1:97" s="54" customFormat="1">
      <c r="A79"/>
      <c r="B79" s="1"/>
      <c r="C79" s="2"/>
      <c r="D79" s="2"/>
      <c r="E79" s="2"/>
      <c r="F79" s="2"/>
      <c r="G79" s="3"/>
      <c r="H79" s="43">
        <f t="shared" si="53"/>
        <v>41517</v>
      </c>
      <c r="I79" s="59"/>
      <c r="J79" s="33">
        <f t="shared" si="47"/>
        <v>4.0757762181653501E-3</v>
      </c>
      <c r="K79" s="44">
        <f t="shared" si="47"/>
        <v>4.0700756481344413E-3</v>
      </c>
      <c r="L79" s="28">
        <v>3.3762057877813278E-2</v>
      </c>
      <c r="M79" s="2"/>
      <c r="N79" s="239">
        <v>7858.63</v>
      </c>
      <c r="O79" s="246">
        <v>7992.94</v>
      </c>
      <c r="P79" s="45">
        <f t="shared" si="48"/>
        <v>8556.3522649920396</v>
      </c>
      <c r="Q79" s="2"/>
      <c r="R79" s="31">
        <f t="shared" si="34"/>
        <v>-0.21413699999999999</v>
      </c>
      <c r="S79" s="47">
        <f t="shared" si="35"/>
        <v>-0.20070600000000005</v>
      </c>
      <c r="T79" s="32">
        <f t="shared" si="36"/>
        <v>-0.14436477350079605</v>
      </c>
      <c r="U79" s="2"/>
      <c r="V79" s="33"/>
      <c r="W79" s="44"/>
      <c r="X79" s="28"/>
      <c r="Y79" s="2"/>
      <c r="Z79" s="33"/>
      <c r="AA79" s="44"/>
      <c r="AB79" s="28"/>
      <c r="AC79" s="1"/>
      <c r="AD79" s="33">
        <f t="shared" si="37"/>
        <v>4.0757762181653501E-3</v>
      </c>
      <c r="AE79" s="44">
        <f t="shared" si="37"/>
        <v>4.0700756481344413E-3</v>
      </c>
      <c r="AF79" s="28">
        <f t="shared" si="37"/>
        <v>3.3762057877813278E-2</v>
      </c>
      <c r="AG79" s="44"/>
      <c r="AH79" s="33">
        <f t="shared" si="33"/>
        <v>0</v>
      </c>
      <c r="AI79" s="44">
        <f t="shared" si="33"/>
        <v>0</v>
      </c>
      <c r="AJ79" s="28">
        <f t="shared" si="33"/>
        <v>0</v>
      </c>
      <c r="AK79" s="1"/>
      <c r="AL79" s="37">
        <f t="shared" si="49"/>
        <v>0</v>
      </c>
      <c r="AM79" s="48">
        <f t="shared" si="50"/>
        <v>0</v>
      </c>
      <c r="AN79" s="39">
        <f t="shared" si="38"/>
        <v>0</v>
      </c>
      <c r="AO79" s="1"/>
      <c r="AP79" s="33">
        <f t="shared" si="39"/>
        <v>-2.9686281659647928E-2</v>
      </c>
      <c r="AQ79" s="44">
        <f t="shared" si="40"/>
        <v>-2.9691982229678837E-2</v>
      </c>
      <c r="AR79" s="60"/>
      <c r="AS79" s="1"/>
      <c r="AT79" s="33">
        <f>(N79-(MAX($N$3:N79)))/(MAX($N$3:N79))</f>
        <v>-0.3392066743352235</v>
      </c>
      <c r="AU79" s="44">
        <f>(O79-(MAX($O$3:O79)))/(MAX($O$3:O79))</f>
        <v>-0.33019082958746887</v>
      </c>
      <c r="AV79" s="28">
        <f>(P79-(MAX($P$3:P79)))/(MAX($P$3:P79))</f>
        <v>-0.52505681818181815</v>
      </c>
      <c r="AW79" s="1"/>
      <c r="AX79" s="33">
        <f t="shared" si="41"/>
        <v>0</v>
      </c>
      <c r="AY79" s="44">
        <f t="shared" si="42"/>
        <v>0</v>
      </c>
      <c r="AZ79" s="28">
        <f t="shared" si="43"/>
        <v>0</v>
      </c>
      <c r="BA79" s="1"/>
      <c r="BB79" s="51">
        <f t="shared" si="51"/>
        <v>266.93892946011294</v>
      </c>
      <c r="BC79" s="52">
        <f t="shared" si="51"/>
        <v>269.80676768869739</v>
      </c>
      <c r="BD79" s="53">
        <f t="shared" si="51"/>
        <v>412.78536241863299</v>
      </c>
      <c r="BE79" s="1"/>
      <c r="BF79" s="33">
        <f t="shared" si="44"/>
        <v>0</v>
      </c>
      <c r="BG79" s="44">
        <f t="shared" si="45"/>
        <v>0</v>
      </c>
      <c r="BH79" s="28">
        <f t="shared" si="46"/>
        <v>0</v>
      </c>
      <c r="BI79" s="1"/>
      <c r="BJ79" s="51">
        <f t="shared" si="52"/>
        <v>28.32438121817589</v>
      </c>
      <c r="BK79" s="52">
        <f t="shared" si="52"/>
        <v>28.463741164791077</v>
      </c>
      <c r="BL79" s="48">
        <f t="shared" si="52"/>
        <v>19.112354160285111</v>
      </c>
      <c r="BM79" s="163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</row>
    <row r="80" spans="1:97">
      <c r="H80" s="142">
        <f t="shared" si="53"/>
        <v>41547</v>
      </c>
      <c r="I80" s="171"/>
      <c r="J80" s="144">
        <f t="shared" si="47"/>
        <v>2.84171668598725E-2</v>
      </c>
      <c r="K80" s="145">
        <f t="shared" si="47"/>
        <v>2.8378794285957465E-2</v>
      </c>
      <c r="L80" s="146">
        <v>-3.3915540136379874E-2</v>
      </c>
      <c r="M80" s="169"/>
      <c r="N80" s="241">
        <v>8081.95</v>
      </c>
      <c r="O80" s="248">
        <v>8219.77</v>
      </c>
      <c r="P80" s="147">
        <f t="shared" si="48"/>
        <v>8266.1589563276975</v>
      </c>
      <c r="Q80" s="169"/>
      <c r="R80" s="149">
        <f t="shared" si="34"/>
        <v>-0.19180500000000003</v>
      </c>
      <c r="S80" s="150">
        <f t="shared" si="35"/>
        <v>-0.17802299999999996</v>
      </c>
      <c r="T80" s="151">
        <f t="shared" si="36"/>
        <v>-0.17338410436723026</v>
      </c>
      <c r="U80" s="169"/>
      <c r="V80" s="144">
        <f>(N80-N77)/N77</f>
        <v>6.8916581138703387E-2</v>
      </c>
      <c r="W80" s="145">
        <f>(O80-O77)/O77</f>
        <v>7.0322967924570115E-2</v>
      </c>
      <c r="X80" s="146">
        <f>(P80-P77)/P77</f>
        <v>4.776835913848302E-2</v>
      </c>
      <c r="Y80" s="169"/>
      <c r="Z80" s="144"/>
      <c r="AA80" s="145"/>
      <c r="AB80" s="146"/>
      <c r="AC80" s="152"/>
      <c r="AD80" s="144">
        <f t="shared" si="37"/>
        <v>2.84171668598725E-2</v>
      </c>
      <c r="AE80" s="145">
        <f t="shared" si="37"/>
        <v>2.8378794285957465E-2</v>
      </c>
      <c r="AF80" s="146">
        <f t="shared" si="37"/>
        <v>-3.3915540136379874E-2</v>
      </c>
      <c r="AG80" s="145"/>
      <c r="AH80" s="144">
        <f t="shared" si="33"/>
        <v>0</v>
      </c>
      <c r="AI80" s="145">
        <f t="shared" si="33"/>
        <v>0</v>
      </c>
      <c r="AJ80" s="146">
        <f t="shared" si="33"/>
        <v>-3.3915540136379874E-2</v>
      </c>
      <c r="AK80" s="152"/>
      <c r="AL80" s="153">
        <f t="shared" si="49"/>
        <v>0</v>
      </c>
      <c r="AM80" s="154">
        <f t="shared" si="50"/>
        <v>0</v>
      </c>
      <c r="AN80" s="155">
        <f t="shared" si="38"/>
        <v>11.502638627423941</v>
      </c>
      <c r="AO80" s="152"/>
      <c r="AP80" s="144">
        <f t="shared" si="39"/>
        <v>6.2332706996252374E-2</v>
      </c>
      <c r="AQ80" s="145">
        <f t="shared" si="40"/>
        <v>6.2294334422337339E-2</v>
      </c>
      <c r="AR80" s="172"/>
      <c r="AS80" s="152"/>
      <c r="AT80" s="144">
        <f>(N80-(MAX($N$3:N80)))/(MAX($N$3:N80))</f>
        <v>-0.32042880013991748</v>
      </c>
      <c r="AU80" s="145">
        <f>(O80-(MAX($O$3:O80)))/(MAX($O$3:O80))</f>
        <v>-0.31118245292948382</v>
      </c>
      <c r="AV80" s="146">
        <f>(P80-(MAX($P$3:P80)))/(MAX($P$3:P80))</f>
        <v>-0.54116477272727259</v>
      </c>
      <c r="AW80" s="152"/>
      <c r="AX80" s="144">
        <f t="shared" si="41"/>
        <v>6.8916581138703387E-2</v>
      </c>
      <c r="AY80" s="145">
        <f t="shared" si="42"/>
        <v>7.0322967924570115E-2</v>
      </c>
      <c r="AZ80" s="146">
        <f t="shared" si="43"/>
        <v>4.776835913848302E-2</v>
      </c>
      <c r="BA80" s="152"/>
      <c r="BB80" s="157">
        <f t="shared" si="51"/>
        <v>285.33544785132943</v>
      </c>
      <c r="BC80" s="158">
        <f t="shared" si="51"/>
        <v>288.78038035870156</v>
      </c>
      <c r="BD80" s="159">
        <f t="shared" si="51"/>
        <v>432.50344185775509</v>
      </c>
      <c r="BE80" s="152"/>
      <c r="BF80" s="144">
        <f t="shared" si="44"/>
        <v>0</v>
      </c>
      <c r="BG80" s="145">
        <f t="shared" si="45"/>
        <v>0</v>
      </c>
      <c r="BH80" s="146">
        <f t="shared" si="46"/>
        <v>0</v>
      </c>
      <c r="BI80" s="152"/>
      <c r="BJ80" s="157">
        <f t="shared" si="52"/>
        <v>28.32438121817589</v>
      </c>
      <c r="BK80" s="158">
        <f t="shared" si="52"/>
        <v>28.463741164791077</v>
      </c>
      <c r="BL80" s="154">
        <f t="shared" si="52"/>
        <v>19.112354160285111</v>
      </c>
    </row>
    <row r="81" spans="1:97">
      <c r="H81" s="43">
        <f t="shared" si="53"/>
        <v>41578</v>
      </c>
      <c r="I81" s="59"/>
      <c r="J81" s="33">
        <f t="shared" si="47"/>
        <v>4.4736728141104631E-2</v>
      </c>
      <c r="K81" s="44">
        <f t="shared" si="47"/>
        <v>4.4677649131301678E-2</v>
      </c>
      <c r="L81" s="28">
        <v>-1.4426351309516527E-2</v>
      </c>
      <c r="M81" s="2"/>
      <c r="N81" s="239">
        <v>8443.51</v>
      </c>
      <c r="O81" s="246">
        <v>8587.01</v>
      </c>
      <c r="P81" s="45">
        <f t="shared" si="48"/>
        <v>8146.9084432434074</v>
      </c>
      <c r="Q81" s="2"/>
      <c r="R81" s="31">
        <f t="shared" si="34"/>
        <v>-0.15564899999999998</v>
      </c>
      <c r="S81" s="47">
        <f t="shared" si="35"/>
        <v>-0.14129899999999998</v>
      </c>
      <c r="T81" s="32">
        <f t="shared" si="36"/>
        <v>-0.18530915567565925</v>
      </c>
      <c r="U81" s="2"/>
      <c r="V81" s="33"/>
      <c r="W81" s="44"/>
      <c r="X81" s="28"/>
      <c r="Y81" s="2"/>
      <c r="Z81" s="33"/>
      <c r="AA81" s="44"/>
      <c r="AB81" s="28"/>
      <c r="AC81" s="1"/>
      <c r="AD81" s="33">
        <f t="shared" si="37"/>
        <v>4.4736728141104631E-2</v>
      </c>
      <c r="AE81" s="44">
        <f t="shared" si="37"/>
        <v>4.4677649131301678E-2</v>
      </c>
      <c r="AF81" s="28">
        <f t="shared" si="37"/>
        <v>-1.4426351309516527E-2</v>
      </c>
      <c r="AG81" s="44"/>
      <c r="AH81" s="33">
        <f t="shared" si="33"/>
        <v>0</v>
      </c>
      <c r="AI81" s="44">
        <f t="shared" si="33"/>
        <v>0</v>
      </c>
      <c r="AJ81" s="28">
        <f t="shared" si="33"/>
        <v>-1.4426351309516527E-2</v>
      </c>
      <c r="AK81" s="1"/>
      <c r="AL81" s="37">
        <f t="shared" si="49"/>
        <v>0</v>
      </c>
      <c r="AM81" s="48">
        <f t="shared" si="50"/>
        <v>0</v>
      </c>
      <c r="AN81" s="39">
        <f t="shared" si="38"/>
        <v>2.0811961210558922</v>
      </c>
      <c r="AO81" s="1"/>
      <c r="AP81" s="33">
        <f t="shared" si="39"/>
        <v>5.9163079450621159E-2</v>
      </c>
      <c r="AQ81" s="44">
        <f t="shared" si="40"/>
        <v>5.9104000440818205E-2</v>
      </c>
      <c r="AR81" s="60"/>
      <c r="AS81" s="1"/>
      <c r="AT81" s="33">
        <f>(N81-(MAX($N$3:N81)))/(MAX($N$3:N81))</f>
        <v>-0.29002700811925275</v>
      </c>
      <c r="AU81" s="44">
        <f>(O81-(MAX($O$3:O81)))/(MAX($O$3:O81))</f>
        <v>-0.28040770424598344</v>
      </c>
      <c r="AV81" s="28">
        <f>(P81-(MAX($P$3:P81)))/(MAX($P$3:P81))</f>
        <v>-0.54778409090909086</v>
      </c>
      <c r="AW81" s="1"/>
      <c r="AX81" s="33">
        <f t="shared" si="41"/>
        <v>0</v>
      </c>
      <c r="AY81" s="44">
        <f t="shared" si="42"/>
        <v>0</v>
      </c>
      <c r="AZ81" s="28">
        <f t="shared" si="43"/>
        <v>0</v>
      </c>
      <c r="BA81" s="1"/>
      <c r="BB81" s="51">
        <f t="shared" si="51"/>
        <v>285.33544785132943</v>
      </c>
      <c r="BC81" s="52">
        <f t="shared" si="51"/>
        <v>288.78038035870156</v>
      </c>
      <c r="BD81" s="53">
        <f t="shared" si="51"/>
        <v>432.50344185775509</v>
      </c>
      <c r="BE81" s="1"/>
      <c r="BF81" s="33">
        <f t="shared" si="44"/>
        <v>0</v>
      </c>
      <c r="BG81" s="44">
        <f t="shared" si="45"/>
        <v>0</v>
      </c>
      <c r="BH81" s="28">
        <f t="shared" si="46"/>
        <v>0</v>
      </c>
      <c r="BI81" s="1"/>
      <c r="BJ81" s="51">
        <f t="shared" si="52"/>
        <v>28.32438121817589</v>
      </c>
      <c r="BK81" s="52">
        <f t="shared" si="52"/>
        <v>28.463741164791077</v>
      </c>
      <c r="BL81" s="48">
        <f t="shared" si="52"/>
        <v>19.112354160285111</v>
      </c>
    </row>
    <row r="82" spans="1:97" s="54" customFormat="1">
      <c r="A82"/>
      <c r="B82" s="1"/>
      <c r="C82" s="2"/>
      <c r="D82" s="2"/>
      <c r="E82" s="2"/>
      <c r="F82" s="2"/>
      <c r="G82" s="3"/>
      <c r="H82" s="43">
        <f t="shared" si="53"/>
        <v>41608</v>
      </c>
      <c r="I82" s="59"/>
      <c r="J82" s="33">
        <f t="shared" si="47"/>
        <v>-8.816238744313698E-3</v>
      </c>
      <c r="K82" s="44">
        <f t="shared" si="47"/>
        <v>-8.8051603526723143E-3</v>
      </c>
      <c r="L82" s="28">
        <v>-7.8108640113915273E-3</v>
      </c>
      <c r="M82" s="2"/>
      <c r="N82" s="239">
        <v>8369.07</v>
      </c>
      <c r="O82" s="246">
        <v>8511.4</v>
      </c>
      <c r="P82" s="45">
        <f t="shared" si="48"/>
        <v>8083.2740492799758</v>
      </c>
      <c r="Q82" s="2"/>
      <c r="R82" s="31">
        <f t="shared" si="34"/>
        <v>-0.16309300000000002</v>
      </c>
      <c r="S82" s="47">
        <f t="shared" si="35"/>
        <v>-0.14886000000000005</v>
      </c>
      <c r="T82" s="32">
        <f t="shared" si="36"/>
        <v>-0.19167259507200243</v>
      </c>
      <c r="U82" s="2"/>
      <c r="V82" s="33"/>
      <c r="W82" s="44"/>
      <c r="X82" s="28"/>
      <c r="Y82" s="2"/>
      <c r="Z82" s="33"/>
      <c r="AA82" s="44"/>
      <c r="AB82" s="28"/>
      <c r="AC82" s="1"/>
      <c r="AD82" s="33">
        <f t="shared" si="37"/>
        <v>-8.816238744313698E-3</v>
      </c>
      <c r="AE82" s="44">
        <f t="shared" si="37"/>
        <v>-8.8051603526723143E-3</v>
      </c>
      <c r="AF82" s="28">
        <f t="shared" si="37"/>
        <v>-7.8108640113915273E-3</v>
      </c>
      <c r="AG82" s="44"/>
      <c r="AH82" s="33">
        <f t="shared" si="33"/>
        <v>-8.816238744313698E-3</v>
      </c>
      <c r="AI82" s="44">
        <f t="shared" si="33"/>
        <v>-8.8051603526723143E-3</v>
      </c>
      <c r="AJ82" s="28">
        <f t="shared" si="33"/>
        <v>-7.8108640113915273E-3</v>
      </c>
      <c r="AK82" s="1"/>
      <c r="AL82" s="37">
        <f t="shared" si="49"/>
        <v>0.7772606559673797</v>
      </c>
      <c r="AM82" s="48">
        <f t="shared" si="50"/>
        <v>0.77530848836272437</v>
      </c>
      <c r="AN82" s="39">
        <f t="shared" si="38"/>
        <v>0.61009596604451344</v>
      </c>
      <c r="AO82" s="1"/>
      <c r="AP82" s="33">
        <f t="shared" si="39"/>
        <v>-1.0053747329221707E-3</v>
      </c>
      <c r="AQ82" s="44">
        <f t="shared" si="40"/>
        <v>-9.9429634128078703E-4</v>
      </c>
      <c r="AR82" s="60"/>
      <c r="AS82" s="1"/>
      <c r="AT82" s="33">
        <f>(N82-(MAX($N$3:N82)))/(MAX($N$3:N82))</f>
        <v>-0.29628629951768815</v>
      </c>
      <c r="AU82" s="44">
        <f>(O82-(MAX($O$3:O82)))/(MAX($O$3:O82))</f>
        <v>-0.28674382979864516</v>
      </c>
      <c r="AV82" s="28">
        <f>(P82-(MAX($P$3:P82)))/(MAX($P$3:P82))</f>
        <v>-0.55131628787878773</v>
      </c>
      <c r="AW82" s="1"/>
      <c r="AX82" s="33">
        <f t="shared" si="41"/>
        <v>0</v>
      </c>
      <c r="AY82" s="44">
        <f t="shared" si="42"/>
        <v>0</v>
      </c>
      <c r="AZ82" s="28">
        <f t="shared" si="43"/>
        <v>0</v>
      </c>
      <c r="BA82" s="1"/>
      <c r="BB82" s="51">
        <f t="shared" si="51"/>
        <v>285.33544785132943</v>
      </c>
      <c r="BC82" s="52">
        <f t="shared" si="51"/>
        <v>288.78038035870156</v>
      </c>
      <c r="BD82" s="53">
        <f t="shared" si="51"/>
        <v>432.50344185775509</v>
      </c>
      <c r="BE82" s="1"/>
      <c r="BF82" s="33">
        <f t="shared" si="44"/>
        <v>0</v>
      </c>
      <c r="BG82" s="44">
        <f t="shared" si="45"/>
        <v>0</v>
      </c>
      <c r="BH82" s="28">
        <f t="shared" si="46"/>
        <v>0</v>
      </c>
      <c r="BI82" s="1"/>
      <c r="BJ82" s="51">
        <f t="shared" si="52"/>
        <v>28.32438121817589</v>
      </c>
      <c r="BK82" s="52">
        <f t="shared" si="52"/>
        <v>28.463741164791077</v>
      </c>
      <c r="BL82" s="48">
        <f t="shared" si="52"/>
        <v>19.112354160285111</v>
      </c>
      <c r="BM82" s="163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</row>
    <row r="83" spans="1:97" ht="15.75" thickBot="1">
      <c r="H83" s="72">
        <f t="shared" si="53"/>
        <v>41639</v>
      </c>
      <c r="I83" s="73"/>
      <c r="J83" s="74">
        <f t="shared" si="47"/>
        <v>2.9892210245582751E-2</v>
      </c>
      <c r="K83" s="75">
        <f t="shared" si="47"/>
        <v>3.0969053269732427E-2</v>
      </c>
      <c r="L83" s="76">
        <v>1.9290432873936725E-2</v>
      </c>
      <c r="M83" s="70"/>
      <c r="N83" s="242">
        <v>8619.24</v>
      </c>
      <c r="O83" s="249">
        <v>8774.99</v>
      </c>
      <c r="P83" s="77">
        <f t="shared" si="48"/>
        <v>8239.2039047292456</v>
      </c>
      <c r="Q83" s="70"/>
      <c r="R83" s="78">
        <f t="shared" si="34"/>
        <v>-0.13807600000000003</v>
      </c>
      <c r="S83" s="79">
        <f t="shared" si="35"/>
        <v>-0.12250100000000003</v>
      </c>
      <c r="T83" s="80">
        <f t="shared" si="36"/>
        <v>-0.17607960952707544</v>
      </c>
      <c r="U83" s="70"/>
      <c r="V83" s="74">
        <f>(N83-N80)/N80</f>
        <v>6.6480243010659551E-2</v>
      </c>
      <c r="W83" s="75">
        <f>(O83-O80)/O80</f>
        <v>6.7546902163929085E-2</v>
      </c>
      <c r="X83" s="76">
        <f>(P83-P80)/P80</f>
        <v>-3.260891998431513E-3</v>
      </c>
      <c r="Y83" s="70"/>
      <c r="Z83" s="74">
        <f>(N83-N71)/N71</f>
        <v>9.0881477047070211E-2</v>
      </c>
      <c r="AA83" s="75">
        <f>(O83-O71)/O71</f>
        <v>9.4882432575752795E-2</v>
      </c>
      <c r="AB83" s="76">
        <f>(P83-P71)/P71</f>
        <v>-1.2170177950500936E-2</v>
      </c>
      <c r="AC83" s="69"/>
      <c r="AD83" s="74">
        <f t="shared" si="37"/>
        <v>2.9892210245582751E-2</v>
      </c>
      <c r="AE83" s="75">
        <f t="shared" si="37"/>
        <v>3.0969053269732427E-2</v>
      </c>
      <c r="AF83" s="76">
        <f t="shared" si="37"/>
        <v>1.9290432873936725E-2</v>
      </c>
      <c r="AG83" s="75"/>
      <c r="AH83" s="74">
        <f t="shared" si="33"/>
        <v>0</v>
      </c>
      <c r="AI83" s="75">
        <f t="shared" si="33"/>
        <v>0</v>
      </c>
      <c r="AJ83" s="76">
        <f t="shared" si="33"/>
        <v>0</v>
      </c>
      <c r="AK83" s="69"/>
      <c r="AL83" s="81">
        <f t="shared" si="49"/>
        <v>0</v>
      </c>
      <c r="AM83" s="82">
        <f t="shared" si="50"/>
        <v>0</v>
      </c>
      <c r="AN83" s="83">
        <f t="shared" si="38"/>
        <v>0</v>
      </c>
      <c r="AO83" s="69"/>
      <c r="AP83" s="74">
        <f t="shared" si="39"/>
        <v>1.0601777371646026E-2</v>
      </c>
      <c r="AQ83" s="75">
        <f t="shared" si="40"/>
        <v>1.1678620395795702E-2</v>
      </c>
      <c r="AR83" s="84"/>
      <c r="AS83" s="69"/>
      <c r="AT83" s="74">
        <f>(N83-(MAX($N$3:N83)))/(MAX($N$3:N83))</f>
        <v>-0.27525074163017371</v>
      </c>
      <c r="AU83" s="75">
        <f>(O83-(MAX($O$3:O83)))/(MAX($O$3:O83))</f>
        <v>-0.26465496146871409</v>
      </c>
      <c r="AV83" s="76">
        <f>(P83-(MAX($P$3:P83)))/(MAX($P$3:P83))</f>
        <v>-0.5426609848484848</v>
      </c>
      <c r="AW83" s="69"/>
      <c r="AX83" s="74">
        <f t="shared" si="41"/>
        <v>0</v>
      </c>
      <c r="AY83" s="75">
        <f t="shared" si="42"/>
        <v>0</v>
      </c>
      <c r="AZ83" s="76">
        <f t="shared" si="43"/>
        <v>0</v>
      </c>
      <c r="BA83" s="69"/>
      <c r="BB83" s="85">
        <f t="shared" si="51"/>
        <v>285.33544785132943</v>
      </c>
      <c r="BC83" s="86">
        <f t="shared" si="51"/>
        <v>288.78038035870156</v>
      </c>
      <c r="BD83" s="87">
        <f t="shared" si="51"/>
        <v>432.50344185775509</v>
      </c>
      <c r="BE83" s="69"/>
      <c r="BF83" s="74">
        <f t="shared" si="44"/>
        <v>6.6480243010659551E-2</v>
      </c>
      <c r="BG83" s="75">
        <f t="shared" si="45"/>
        <v>6.7546902163929085E-2</v>
      </c>
      <c r="BH83" s="76">
        <f t="shared" si="46"/>
        <v>-3.260891998431513E-3</v>
      </c>
      <c r="BI83" s="69"/>
      <c r="BJ83" s="85">
        <f t="shared" si="52"/>
        <v>30.207392964686782</v>
      </c>
      <c r="BK83" s="86">
        <f t="shared" si="52"/>
        <v>30.386378704468619</v>
      </c>
      <c r="BL83" s="82">
        <f t="shared" si="52"/>
        <v>19.050030837532649</v>
      </c>
    </row>
    <row r="84" spans="1:97">
      <c r="H84" s="43">
        <f t="shared" si="53"/>
        <v>41670</v>
      </c>
      <c r="I84" s="59"/>
      <c r="J84" s="33">
        <f t="shared" si="47"/>
        <v>-1.2422208918651756E-2</v>
      </c>
      <c r="K84" s="44">
        <f t="shared" si="47"/>
        <v>-1.3664972837575839E-2</v>
      </c>
      <c r="L84" s="28">
        <v>-1.6378507091831529E-2</v>
      </c>
      <c r="M84" s="2"/>
      <c r="N84" s="239">
        <v>8512.17</v>
      </c>
      <c r="O84" s="246">
        <v>8655.08</v>
      </c>
      <c r="P84" s="45">
        <f t="shared" si="48"/>
        <v>8104.258045144592</v>
      </c>
      <c r="Q84" s="2"/>
      <c r="R84" s="31">
        <f t="shared" si="34"/>
        <v>-0.148783</v>
      </c>
      <c r="S84" s="47">
        <f t="shared" si="35"/>
        <v>-0.134492</v>
      </c>
      <c r="T84" s="32">
        <f t="shared" si="36"/>
        <v>-0.1895741954855408</v>
      </c>
      <c r="U84" s="2"/>
      <c r="V84" s="33"/>
      <c r="W84" s="44"/>
      <c r="X84" s="28"/>
      <c r="Y84" s="2"/>
      <c r="Z84" s="33"/>
      <c r="AA84" s="44"/>
      <c r="AB84" s="28"/>
      <c r="AC84" s="1"/>
      <c r="AD84" s="33">
        <f t="shared" si="37"/>
        <v>-1.2422208918651756E-2</v>
      </c>
      <c r="AE84" s="44">
        <f t="shared" si="37"/>
        <v>-1.3664972837575839E-2</v>
      </c>
      <c r="AF84" s="28">
        <f t="shared" si="37"/>
        <v>-1.6378507091831529E-2</v>
      </c>
      <c r="AG84" s="44"/>
      <c r="AH84" s="33">
        <f t="shared" si="33"/>
        <v>-1.2422208918651756E-2</v>
      </c>
      <c r="AI84" s="44">
        <f t="shared" si="33"/>
        <v>-1.3664972837575839E-2</v>
      </c>
      <c r="AJ84" s="28">
        <f t="shared" si="33"/>
        <v>-1.6378507091831529E-2</v>
      </c>
      <c r="AK84" s="1"/>
      <c r="AL84" s="37">
        <f t="shared" si="49"/>
        <v>1.5431127441863122</v>
      </c>
      <c r="AM84" s="48">
        <f t="shared" si="50"/>
        <v>1.8673148265168549</v>
      </c>
      <c r="AN84" s="39">
        <f t="shared" si="38"/>
        <v>2.682554945571757</v>
      </c>
      <c r="AO84" s="1"/>
      <c r="AP84" s="33">
        <f t="shared" si="39"/>
        <v>3.9562981731797731E-3</v>
      </c>
      <c r="AQ84" s="44">
        <f t="shared" si="40"/>
        <v>2.7135342542556895E-3</v>
      </c>
      <c r="AR84" s="60"/>
      <c r="AS84" s="1"/>
      <c r="AT84" s="33">
        <f>(N84-(MAX($N$3:N84)))/(MAX($N$3:N84))</f>
        <v>-0.2842537283312816</v>
      </c>
      <c r="AU84" s="44">
        <f>(O84-(MAX($O$3:O84)))/(MAX($O$3:O84))</f>
        <v>-0.27470343144649029</v>
      </c>
      <c r="AV84" s="28">
        <f>(P84-(MAX($P$3:P84)))/(MAX($P$3:P84))</f>
        <v>-0.55015151515151506</v>
      </c>
      <c r="AW84" s="1"/>
      <c r="AX84" s="33">
        <f t="shared" si="41"/>
        <v>0</v>
      </c>
      <c r="AY84" s="44">
        <f t="shared" si="42"/>
        <v>0</v>
      </c>
      <c r="AZ84" s="28">
        <f t="shared" si="43"/>
        <v>0</v>
      </c>
      <c r="BA84" s="1"/>
      <c r="BB84" s="51">
        <f t="shared" si="51"/>
        <v>285.33544785132943</v>
      </c>
      <c r="BC84" s="52">
        <f t="shared" si="51"/>
        <v>288.78038035870156</v>
      </c>
      <c r="BD84" s="53">
        <f t="shared" si="51"/>
        <v>432.50344185775509</v>
      </c>
      <c r="BE84" s="1"/>
      <c r="BF84" s="33">
        <f t="shared" si="44"/>
        <v>0</v>
      </c>
      <c r="BG84" s="44">
        <f t="shared" si="45"/>
        <v>0</v>
      </c>
      <c r="BH84" s="28">
        <f t="shared" si="46"/>
        <v>0</v>
      </c>
      <c r="BI84" s="1"/>
      <c r="BJ84" s="51">
        <f t="shared" si="52"/>
        <v>30.207392964686782</v>
      </c>
      <c r="BK84" s="52">
        <f t="shared" si="52"/>
        <v>30.386378704468619</v>
      </c>
      <c r="BL84" s="48">
        <f t="shared" si="52"/>
        <v>19.050030837532649</v>
      </c>
    </row>
    <row r="85" spans="1:97" s="54" customFormat="1">
      <c r="A85"/>
      <c r="B85" s="1"/>
      <c r="C85" s="2"/>
      <c r="D85" s="2"/>
      <c r="E85" s="2"/>
      <c r="F85" s="2"/>
      <c r="G85" s="3"/>
      <c r="H85" s="43">
        <f t="shared" si="53"/>
        <v>41698</v>
      </c>
      <c r="I85" s="59"/>
      <c r="J85" s="33">
        <f t="shared" si="47"/>
        <v>4.0251780685770955E-2</v>
      </c>
      <c r="K85" s="44">
        <f t="shared" si="47"/>
        <v>4.1561718666956127E-2</v>
      </c>
      <c r="L85" s="28">
        <v>4.5090939710340283E-2</v>
      </c>
      <c r="M85" s="2"/>
      <c r="N85" s="239">
        <v>8854.7999999999993</v>
      </c>
      <c r="O85" s="246">
        <v>9014.7999999999993</v>
      </c>
      <c r="P85" s="45">
        <f t="shared" si="48"/>
        <v>8469.6866560552462</v>
      </c>
      <c r="Q85" s="2"/>
      <c r="R85" s="31">
        <f t="shared" si="34"/>
        <v>-0.11452000000000007</v>
      </c>
      <c r="S85" s="47">
        <f t="shared" si="35"/>
        <v>-9.8520000000000066E-2</v>
      </c>
      <c r="T85" s="32">
        <f t="shared" si="36"/>
        <v>-0.15303133439447539</v>
      </c>
      <c r="U85" s="2"/>
      <c r="V85" s="33"/>
      <c r="W85" s="44"/>
      <c r="X85" s="28"/>
      <c r="Y85" s="2"/>
      <c r="Z85" s="33"/>
      <c r="AA85" s="44"/>
      <c r="AB85" s="28"/>
      <c r="AC85" s="1"/>
      <c r="AD85" s="33">
        <f t="shared" si="37"/>
        <v>4.0251780685770955E-2</v>
      </c>
      <c r="AE85" s="44">
        <f t="shared" si="37"/>
        <v>4.1561718666956127E-2</v>
      </c>
      <c r="AF85" s="28">
        <f t="shared" si="37"/>
        <v>4.5090939710340283E-2</v>
      </c>
      <c r="AG85" s="44"/>
      <c r="AH85" s="33">
        <f t="shared" ref="AH85:AJ100" si="54">IF(AD85&lt;0,AD85,0)</f>
        <v>0</v>
      </c>
      <c r="AI85" s="44">
        <f t="shared" si="54"/>
        <v>0</v>
      </c>
      <c r="AJ85" s="28">
        <f t="shared" si="54"/>
        <v>0</v>
      </c>
      <c r="AK85" s="1"/>
      <c r="AL85" s="37">
        <f t="shared" si="49"/>
        <v>0</v>
      </c>
      <c r="AM85" s="48">
        <f t="shared" si="50"/>
        <v>0</v>
      </c>
      <c r="AN85" s="39">
        <f t="shared" si="38"/>
        <v>0</v>
      </c>
      <c r="AO85" s="1"/>
      <c r="AP85" s="33">
        <f t="shared" si="39"/>
        <v>-4.8391590245693283E-3</v>
      </c>
      <c r="AQ85" s="44">
        <f t="shared" si="40"/>
        <v>-3.5292210433841564E-3</v>
      </c>
      <c r="AR85" s="60"/>
      <c r="AS85" s="1"/>
      <c r="AT85" s="33">
        <f>(N85-(MAX($N$3:N85)))/(MAX($N$3:N85))</f>
        <v>-0.25544366637741411</v>
      </c>
      <c r="AU85" s="44">
        <f>(O85-(MAX($O$3:O85)))/(MAX($O$3:O85))</f>
        <v>-0.24455885951416059</v>
      </c>
      <c r="AV85" s="28">
        <f>(P85-(MAX($P$3:P85)))/(MAX($P$3:P85))</f>
        <v>-0.52986742424242417</v>
      </c>
      <c r="AW85" s="1"/>
      <c r="AX85" s="33">
        <f t="shared" si="41"/>
        <v>0</v>
      </c>
      <c r="AY85" s="44">
        <f t="shared" si="42"/>
        <v>0</v>
      </c>
      <c r="AZ85" s="28">
        <f t="shared" si="43"/>
        <v>0</v>
      </c>
      <c r="BA85" s="1"/>
      <c r="BB85" s="51">
        <f t="shared" ref="BB85:BD100" si="55">BB84*(1+AX85)</f>
        <v>285.33544785132943</v>
      </c>
      <c r="BC85" s="52">
        <f t="shared" si="55"/>
        <v>288.78038035870156</v>
      </c>
      <c r="BD85" s="53">
        <f t="shared" si="55"/>
        <v>432.50344185775509</v>
      </c>
      <c r="BE85" s="1"/>
      <c r="BF85" s="33">
        <f t="shared" si="44"/>
        <v>0</v>
      </c>
      <c r="BG85" s="44">
        <f t="shared" si="45"/>
        <v>0</v>
      </c>
      <c r="BH85" s="28">
        <f t="shared" si="46"/>
        <v>0</v>
      </c>
      <c r="BI85" s="1"/>
      <c r="BJ85" s="51">
        <f t="shared" ref="BJ85:BL100" si="56">BJ84*(1+BF85)</f>
        <v>30.207392964686782</v>
      </c>
      <c r="BK85" s="52">
        <f t="shared" si="56"/>
        <v>30.386378704468619</v>
      </c>
      <c r="BL85" s="48">
        <f t="shared" si="56"/>
        <v>19.050030837532649</v>
      </c>
      <c r="BM85" s="163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</row>
    <row r="86" spans="1:97">
      <c r="H86" s="142">
        <f t="shared" si="53"/>
        <v>41729</v>
      </c>
      <c r="I86" s="171"/>
      <c r="J86" s="144">
        <f t="shared" si="47"/>
        <v>1.3300131002394133E-2</v>
      </c>
      <c r="K86" s="145">
        <f t="shared" si="47"/>
        <v>1.330145982162656E-2</v>
      </c>
      <c r="L86" s="146">
        <v>1.3978971115495842E-3</v>
      </c>
      <c r="M86" s="169"/>
      <c r="N86" s="241">
        <v>8972.57</v>
      </c>
      <c r="O86" s="248">
        <v>9134.7099999999991</v>
      </c>
      <c r="P86" s="147">
        <f t="shared" si="48"/>
        <v>8481.5264065674764</v>
      </c>
      <c r="Q86" s="169"/>
      <c r="R86" s="149">
        <f t="shared" si="34"/>
        <v>-0.10274300000000003</v>
      </c>
      <c r="S86" s="150">
        <f t="shared" si="35"/>
        <v>-8.6529000000000092E-2</v>
      </c>
      <c r="T86" s="151">
        <f t="shared" si="36"/>
        <v>-0.15184735934325236</v>
      </c>
      <c r="U86" s="169"/>
      <c r="V86" s="144">
        <f>(N86-N83)/N83</f>
        <v>4.0993173412040965E-2</v>
      </c>
      <c r="W86" s="145">
        <f>(O86-O83)/O83</f>
        <v>4.0993778910289283E-2</v>
      </c>
      <c r="X86" s="146">
        <f>(P86-P83)/P83</f>
        <v>2.9410912102701994E-2</v>
      </c>
      <c r="Y86" s="169"/>
      <c r="Z86" s="144"/>
      <c r="AA86" s="145"/>
      <c r="AB86" s="146"/>
      <c r="AC86" s="152"/>
      <c r="AD86" s="144">
        <f t="shared" si="37"/>
        <v>1.3300131002394133E-2</v>
      </c>
      <c r="AE86" s="145">
        <f t="shared" si="37"/>
        <v>1.330145982162656E-2</v>
      </c>
      <c r="AF86" s="146">
        <f t="shared" si="37"/>
        <v>1.3978971115495842E-3</v>
      </c>
      <c r="AG86" s="145"/>
      <c r="AH86" s="144">
        <f t="shared" si="54"/>
        <v>0</v>
      </c>
      <c r="AI86" s="145">
        <f t="shared" si="54"/>
        <v>0</v>
      </c>
      <c r="AJ86" s="146">
        <f t="shared" si="54"/>
        <v>0</v>
      </c>
      <c r="AK86" s="152"/>
      <c r="AL86" s="153">
        <f t="shared" si="49"/>
        <v>0</v>
      </c>
      <c r="AM86" s="154">
        <f t="shared" si="50"/>
        <v>0</v>
      </c>
      <c r="AN86" s="155">
        <f t="shared" si="38"/>
        <v>0</v>
      </c>
      <c r="AO86" s="152"/>
      <c r="AP86" s="144">
        <f t="shared" si="39"/>
        <v>1.1902233890844549E-2</v>
      </c>
      <c r="AQ86" s="145">
        <f t="shared" si="40"/>
        <v>1.1903562710076976E-2</v>
      </c>
      <c r="AR86" s="172"/>
      <c r="AS86" s="152"/>
      <c r="AT86" s="144">
        <f>(N86-(MAX($N$3:N86)))/(MAX($N$3:N86))</f>
        <v>-0.24554096960157137</v>
      </c>
      <c r="AU86" s="145">
        <f>(O86-(MAX($O$3:O86)))/(MAX($O$3:O86))</f>
        <v>-0.23451038953638439</v>
      </c>
      <c r="AV86" s="146">
        <f>(P86-(MAX($P$3:P86)))/(MAX($P$3:P86))</f>
        <v>-0.52921022727272726</v>
      </c>
      <c r="AW86" s="152"/>
      <c r="AX86" s="144">
        <f t="shared" si="41"/>
        <v>4.0993173412040965E-2</v>
      </c>
      <c r="AY86" s="145">
        <f t="shared" si="42"/>
        <v>4.0993778910289283E-2</v>
      </c>
      <c r="AZ86" s="146">
        <f t="shared" si="43"/>
        <v>2.9410912102701994E-2</v>
      </c>
      <c r="BA86" s="152"/>
      <c r="BB86" s="157">
        <f t="shared" si="55"/>
        <v>297.03225334570135</v>
      </c>
      <c r="BC86" s="158">
        <f t="shared" si="55"/>
        <v>300.61857942475541</v>
      </c>
      <c r="BD86" s="159">
        <f t="shared" si="55"/>
        <v>445.22376257034961</v>
      </c>
      <c r="BE86" s="152"/>
      <c r="BF86" s="144">
        <f t="shared" si="44"/>
        <v>0</v>
      </c>
      <c r="BG86" s="145">
        <f t="shared" si="45"/>
        <v>0</v>
      </c>
      <c r="BH86" s="146">
        <f t="shared" si="46"/>
        <v>0</v>
      </c>
      <c r="BI86" s="152"/>
      <c r="BJ86" s="157">
        <f t="shared" si="56"/>
        <v>30.207392964686782</v>
      </c>
      <c r="BK86" s="158">
        <f t="shared" si="56"/>
        <v>30.386378704468619</v>
      </c>
      <c r="BL86" s="154">
        <f t="shared" si="56"/>
        <v>19.050030837532649</v>
      </c>
    </row>
    <row r="87" spans="1:97">
      <c r="H87" s="43">
        <f t="shared" si="53"/>
        <v>41759</v>
      </c>
      <c r="I87" s="59"/>
      <c r="J87" s="33">
        <f t="shared" si="47"/>
        <v>1.9093749059633902E-2</v>
      </c>
      <c r="K87" s="44">
        <f t="shared" si="47"/>
        <v>1.9093107498760364E-2</v>
      </c>
      <c r="L87" s="28">
        <v>7.4142016357103824E-3</v>
      </c>
      <c r="M87" s="2"/>
      <c r="N87" s="239">
        <v>9143.89</v>
      </c>
      <c r="O87" s="246">
        <v>9309.1200000000008</v>
      </c>
      <c r="P87" s="45">
        <f t="shared" si="48"/>
        <v>8544.4101535243699</v>
      </c>
      <c r="Q87" s="2"/>
      <c r="R87" s="31">
        <f t="shared" si="34"/>
        <v>-8.5611000000000062E-2</v>
      </c>
      <c r="S87" s="47">
        <f t="shared" si="35"/>
        <v>-6.9087999999999913E-2</v>
      </c>
      <c r="T87" s="32">
        <f t="shared" si="36"/>
        <v>-0.14555898464756301</v>
      </c>
      <c r="U87" s="2"/>
      <c r="V87" s="33"/>
      <c r="W87" s="44"/>
      <c r="X87" s="28"/>
      <c r="Y87" s="2"/>
      <c r="Z87" s="33"/>
      <c r="AA87" s="44"/>
      <c r="AB87" s="28"/>
      <c r="AC87" s="1"/>
      <c r="AD87" s="33">
        <f t="shared" si="37"/>
        <v>1.9093749059633902E-2</v>
      </c>
      <c r="AE87" s="44">
        <f t="shared" si="37"/>
        <v>1.9093107498760364E-2</v>
      </c>
      <c r="AF87" s="28">
        <f t="shared" si="37"/>
        <v>7.4142016357103824E-3</v>
      </c>
      <c r="AG87" s="44"/>
      <c r="AH87" s="33">
        <f t="shared" si="54"/>
        <v>0</v>
      </c>
      <c r="AI87" s="44">
        <f t="shared" si="54"/>
        <v>0</v>
      </c>
      <c r="AJ87" s="28">
        <f t="shared" si="54"/>
        <v>0</v>
      </c>
      <c r="AK87" s="1"/>
      <c r="AL87" s="37">
        <f t="shared" si="49"/>
        <v>0</v>
      </c>
      <c r="AM87" s="48">
        <f t="shared" si="50"/>
        <v>0</v>
      </c>
      <c r="AN87" s="39">
        <f t="shared" si="38"/>
        <v>0</v>
      </c>
      <c r="AO87" s="1"/>
      <c r="AP87" s="33">
        <f t="shared" si="39"/>
        <v>1.167954742392352E-2</v>
      </c>
      <c r="AQ87" s="44">
        <f t="shared" si="40"/>
        <v>1.1678905863049982E-2</v>
      </c>
      <c r="AR87" s="60"/>
      <c r="AS87" s="1"/>
      <c r="AT87" s="33">
        <f>(N87-(MAX($N$3:N87)))/(MAX($N$3:N87))</f>
        <v>-0.23113551819936903</v>
      </c>
      <c r="AU87" s="44">
        <f>(O87-(MAX($O$3:O87)))/(MAX($O$3:O87))</f>
        <v>-0.21989481411461834</v>
      </c>
      <c r="AV87" s="28">
        <f>(P87-(MAX($P$3:P87)))/(MAX($P$3:P87))</f>
        <v>-0.525719696969697</v>
      </c>
      <c r="AW87" s="1"/>
      <c r="AX87" s="33">
        <f t="shared" si="41"/>
        <v>0</v>
      </c>
      <c r="AY87" s="44">
        <f t="shared" si="42"/>
        <v>0</v>
      </c>
      <c r="AZ87" s="28">
        <f t="shared" si="43"/>
        <v>0</v>
      </c>
      <c r="BA87" s="1"/>
      <c r="BB87" s="51">
        <f t="shared" si="55"/>
        <v>297.03225334570135</v>
      </c>
      <c r="BC87" s="52">
        <f t="shared" si="55"/>
        <v>300.61857942475541</v>
      </c>
      <c r="BD87" s="53">
        <f t="shared" si="55"/>
        <v>445.22376257034961</v>
      </c>
      <c r="BE87" s="1"/>
      <c r="BF87" s="33">
        <f t="shared" si="44"/>
        <v>0</v>
      </c>
      <c r="BG87" s="44">
        <f t="shared" si="45"/>
        <v>0</v>
      </c>
      <c r="BH87" s="28">
        <f t="shared" si="46"/>
        <v>0</v>
      </c>
      <c r="BI87" s="1"/>
      <c r="BJ87" s="51">
        <f t="shared" si="56"/>
        <v>30.207392964686782</v>
      </c>
      <c r="BK87" s="52">
        <f t="shared" si="56"/>
        <v>30.386378704468619</v>
      </c>
      <c r="BL87" s="48">
        <f t="shared" si="56"/>
        <v>19.050030837532649</v>
      </c>
    </row>
    <row r="88" spans="1:97" s="57" customFormat="1" ht="15.75" thickBot="1">
      <c r="A88"/>
      <c r="B88" s="1"/>
      <c r="C88" s="2"/>
      <c r="D88" s="2"/>
      <c r="E88" s="2"/>
      <c r="F88" s="2"/>
      <c r="G88" s="3"/>
      <c r="H88" s="43">
        <f t="shared" si="53"/>
        <v>41790</v>
      </c>
      <c r="I88" s="59"/>
      <c r="J88" s="33">
        <f t="shared" si="47"/>
        <v>-9.3680042082745496E-3</v>
      </c>
      <c r="K88" s="44">
        <f t="shared" si="47"/>
        <v>-9.3682324430237607E-3</v>
      </c>
      <c r="L88" s="28">
        <v>-1.7530548678219571E-3</v>
      </c>
      <c r="M88" s="2"/>
      <c r="N88" s="239">
        <v>9058.23</v>
      </c>
      <c r="O88" s="246">
        <v>9221.91</v>
      </c>
      <c r="P88" s="45">
        <f t="shared" si="48"/>
        <v>8529.4313337120675</v>
      </c>
      <c r="Q88" s="2"/>
      <c r="R88" s="31">
        <f t="shared" si="34"/>
        <v>-9.4177000000000038E-2</v>
      </c>
      <c r="S88" s="47">
        <f t="shared" si="35"/>
        <v>-7.7809000000000017E-2</v>
      </c>
      <c r="T88" s="32">
        <f t="shared" si="36"/>
        <v>-0.14705686662879325</v>
      </c>
      <c r="U88" s="2"/>
      <c r="V88" s="33"/>
      <c r="W88" s="44"/>
      <c r="X88" s="28"/>
      <c r="Y88" s="2"/>
      <c r="Z88" s="33"/>
      <c r="AA88" s="44"/>
      <c r="AB88" s="28"/>
      <c r="AC88" s="1"/>
      <c r="AD88" s="33">
        <f t="shared" si="37"/>
        <v>-9.3680042082745496E-3</v>
      </c>
      <c r="AE88" s="44">
        <f t="shared" si="37"/>
        <v>-9.3682324430237607E-3</v>
      </c>
      <c r="AF88" s="28">
        <f t="shared" si="37"/>
        <v>-1.7530548678219571E-3</v>
      </c>
      <c r="AG88" s="44"/>
      <c r="AH88" s="33">
        <f t="shared" si="54"/>
        <v>-9.3680042082745496E-3</v>
      </c>
      <c r="AI88" s="44">
        <f t="shared" si="54"/>
        <v>-9.3682324430237607E-3</v>
      </c>
      <c r="AJ88" s="28">
        <f t="shared" si="54"/>
        <v>-1.7530548678219571E-3</v>
      </c>
      <c r="AK88" s="1"/>
      <c r="AL88" s="37">
        <f t="shared" si="49"/>
        <v>0.87759502846249671</v>
      </c>
      <c r="AM88" s="48">
        <f t="shared" si="50"/>
        <v>0.87763779106522943</v>
      </c>
      <c r="AN88" s="39">
        <f t="shared" si="38"/>
        <v>3.0732013695942594E-2</v>
      </c>
      <c r="AO88" s="1"/>
      <c r="AP88" s="33">
        <f t="shared" si="39"/>
        <v>-7.6149493404525925E-3</v>
      </c>
      <c r="AQ88" s="44">
        <f t="shared" si="40"/>
        <v>-7.6151775752018036E-3</v>
      </c>
      <c r="AR88" s="60"/>
      <c r="AS88" s="1"/>
      <c r="AT88" s="33">
        <f>(N88-(MAX($N$3:N88)))/(MAX($N$3:N88))</f>
        <v>-0.2383382439004702</v>
      </c>
      <c r="AU88" s="44">
        <f>(O88-(MAX($O$3:O88)))/(MAX($O$3:O88))</f>
        <v>-0.22720302082600083</v>
      </c>
      <c r="AV88" s="28">
        <f>(P88-(MAX($P$3:P88)))/(MAX($P$3:P88))</f>
        <v>-0.52655113636363626</v>
      </c>
      <c r="AW88" s="1"/>
      <c r="AX88" s="33">
        <f t="shared" si="41"/>
        <v>0</v>
      </c>
      <c r="AY88" s="44">
        <f t="shared" si="42"/>
        <v>0</v>
      </c>
      <c r="AZ88" s="28">
        <f t="shared" si="43"/>
        <v>0</v>
      </c>
      <c r="BA88" s="1"/>
      <c r="BB88" s="51">
        <f t="shared" si="55"/>
        <v>297.03225334570135</v>
      </c>
      <c r="BC88" s="52">
        <f t="shared" si="55"/>
        <v>300.61857942475541</v>
      </c>
      <c r="BD88" s="53">
        <f t="shared" si="55"/>
        <v>445.22376257034961</v>
      </c>
      <c r="BE88" s="1"/>
      <c r="BF88" s="33">
        <f t="shared" si="44"/>
        <v>0</v>
      </c>
      <c r="BG88" s="44">
        <f t="shared" si="45"/>
        <v>0</v>
      </c>
      <c r="BH88" s="28">
        <f t="shared" si="46"/>
        <v>0</v>
      </c>
      <c r="BI88" s="1"/>
      <c r="BJ88" s="51">
        <f t="shared" si="56"/>
        <v>30.207392964686782</v>
      </c>
      <c r="BK88" s="52">
        <f t="shared" si="56"/>
        <v>30.386378704468619</v>
      </c>
      <c r="BL88" s="48">
        <f t="shared" si="56"/>
        <v>19.050030837532649</v>
      </c>
      <c r="BM88" s="163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</row>
    <row r="89" spans="1:97">
      <c r="H89" s="142">
        <f t="shared" si="53"/>
        <v>41820</v>
      </c>
      <c r="I89" s="171"/>
      <c r="J89" s="144">
        <f t="shared" si="47"/>
        <v>4.255356730840365E-2</v>
      </c>
      <c r="K89" s="145">
        <f t="shared" si="47"/>
        <v>4.373497464191245E-2</v>
      </c>
      <c r="L89" s="146">
        <v>2.1169608890275748E-2</v>
      </c>
      <c r="M89" s="169"/>
      <c r="N89" s="241">
        <v>9443.69</v>
      </c>
      <c r="O89" s="248">
        <v>9625.23</v>
      </c>
      <c r="P89" s="147">
        <f t="shared" si="48"/>
        <v>8709.9960591032159</v>
      </c>
      <c r="Q89" s="169"/>
      <c r="R89" s="149">
        <f t="shared" si="34"/>
        <v>-5.5630999999999951E-2</v>
      </c>
      <c r="S89" s="150">
        <f t="shared" si="35"/>
        <v>-3.7477000000000045E-2</v>
      </c>
      <c r="T89" s="151">
        <f t="shared" si="36"/>
        <v>-0.12900039408967842</v>
      </c>
      <c r="U89" s="169"/>
      <c r="V89" s="144">
        <f>(N89-N86)/N86</f>
        <v>5.2506695406110047E-2</v>
      </c>
      <c r="W89" s="145">
        <f>(O89-O86)/O86</f>
        <v>5.3698475375791949E-2</v>
      </c>
      <c r="X89" s="146">
        <f>(P89-P86)/P86</f>
        <v>2.6937327266802962E-2</v>
      </c>
      <c r="Y89" s="169"/>
      <c r="Z89" s="144"/>
      <c r="AA89" s="145"/>
      <c r="AB89" s="146"/>
      <c r="AC89" s="152"/>
      <c r="AD89" s="144">
        <f t="shared" si="37"/>
        <v>4.255356730840365E-2</v>
      </c>
      <c r="AE89" s="145">
        <f t="shared" si="37"/>
        <v>4.373497464191245E-2</v>
      </c>
      <c r="AF89" s="146">
        <f t="shared" si="37"/>
        <v>2.1169608890275748E-2</v>
      </c>
      <c r="AG89" s="145"/>
      <c r="AH89" s="144">
        <f t="shared" si="54"/>
        <v>0</v>
      </c>
      <c r="AI89" s="145">
        <f t="shared" si="54"/>
        <v>0</v>
      </c>
      <c r="AJ89" s="146">
        <f t="shared" si="54"/>
        <v>0</v>
      </c>
      <c r="AK89" s="152"/>
      <c r="AL89" s="153">
        <f t="shared" si="49"/>
        <v>0</v>
      </c>
      <c r="AM89" s="154">
        <f t="shared" si="50"/>
        <v>0</v>
      </c>
      <c r="AN89" s="155">
        <f t="shared" si="38"/>
        <v>0</v>
      </c>
      <c r="AO89" s="152"/>
      <c r="AP89" s="144">
        <f t="shared" si="39"/>
        <v>2.1383958418127902E-2</v>
      </c>
      <c r="AQ89" s="145">
        <f t="shared" si="40"/>
        <v>2.2565365751636701E-2</v>
      </c>
      <c r="AR89" s="172"/>
      <c r="AS89" s="152"/>
      <c r="AT89" s="144">
        <f>(N89-(MAX($N$3:N89)))/(MAX($N$3:N89))</f>
        <v>-0.20592681909605196</v>
      </c>
      <c r="AU89" s="145">
        <f>(O89-(MAX($O$3:O89)))/(MAX($O$3:O89))</f>
        <v>-0.19340476453847935</v>
      </c>
      <c r="AV89" s="146">
        <f>(P89-(MAX($P$3:P89)))/(MAX($P$3:P89))</f>
        <v>-0.51652840909090891</v>
      </c>
      <c r="AW89" s="152"/>
      <c r="AX89" s="144">
        <f t="shared" si="41"/>
        <v>5.2506695406110047E-2</v>
      </c>
      <c r="AY89" s="145">
        <f t="shared" si="42"/>
        <v>5.3698475375791949E-2</v>
      </c>
      <c r="AZ89" s="146">
        <f t="shared" si="43"/>
        <v>2.6937327266802962E-2</v>
      </c>
      <c r="BA89" s="152"/>
      <c r="BB89" s="157">
        <f t="shared" si="55"/>
        <v>312.62843539791459</v>
      </c>
      <c r="BC89" s="158">
        <f t="shared" si="55"/>
        <v>316.76133880950118</v>
      </c>
      <c r="BD89" s="159">
        <f t="shared" si="55"/>
        <v>457.21690076966451</v>
      </c>
      <c r="BE89" s="152"/>
      <c r="BF89" s="144">
        <f t="shared" si="44"/>
        <v>0</v>
      </c>
      <c r="BG89" s="145">
        <f t="shared" si="45"/>
        <v>0</v>
      </c>
      <c r="BH89" s="146">
        <f t="shared" si="46"/>
        <v>0</v>
      </c>
      <c r="BI89" s="152"/>
      <c r="BJ89" s="157">
        <f t="shared" si="56"/>
        <v>30.207392964686782</v>
      </c>
      <c r="BK89" s="158">
        <f t="shared" si="56"/>
        <v>30.386378704468619</v>
      </c>
      <c r="BL89" s="154">
        <f t="shared" si="56"/>
        <v>19.050030837532649</v>
      </c>
    </row>
    <row r="90" spans="1:97">
      <c r="H90" s="43">
        <f t="shared" si="53"/>
        <v>41851</v>
      </c>
      <c r="I90" s="59"/>
      <c r="J90" s="33">
        <f t="shared" si="47"/>
        <v>-4.08166722965283E-2</v>
      </c>
      <c r="K90" s="44">
        <f t="shared" si="47"/>
        <v>-4.1902375319862406E-2</v>
      </c>
      <c r="L90" s="28">
        <v>-5.2970741128125498E-2</v>
      </c>
      <c r="M90" s="2"/>
      <c r="N90" s="239">
        <v>9058.23</v>
      </c>
      <c r="O90" s="246">
        <v>9221.91</v>
      </c>
      <c r="P90" s="45">
        <f t="shared" si="48"/>
        <v>8248.6211126294656</v>
      </c>
      <c r="Q90" s="2"/>
      <c r="R90" s="31">
        <f t="shared" si="34"/>
        <v>-9.4177000000000038E-2</v>
      </c>
      <c r="S90" s="47">
        <f t="shared" si="35"/>
        <v>-7.7809000000000017E-2</v>
      </c>
      <c r="T90" s="32">
        <f t="shared" si="36"/>
        <v>-0.17513788873705344</v>
      </c>
      <c r="U90" s="2"/>
      <c r="V90" s="33"/>
      <c r="W90" s="44"/>
      <c r="X90" s="28"/>
      <c r="Y90" s="2"/>
      <c r="Z90" s="33"/>
      <c r="AA90" s="44"/>
      <c r="AB90" s="28"/>
      <c r="AC90" s="1"/>
      <c r="AD90" s="33">
        <f t="shared" si="37"/>
        <v>-4.08166722965283E-2</v>
      </c>
      <c r="AE90" s="44">
        <f t="shared" si="37"/>
        <v>-4.1902375319862406E-2</v>
      </c>
      <c r="AF90" s="28">
        <f t="shared" si="37"/>
        <v>-5.2970741128125498E-2</v>
      </c>
      <c r="AG90" s="44"/>
      <c r="AH90" s="33">
        <f t="shared" si="54"/>
        <v>-4.08166722965283E-2</v>
      </c>
      <c r="AI90" s="44">
        <f t="shared" si="54"/>
        <v>-4.1902375319862406E-2</v>
      </c>
      <c r="AJ90" s="28">
        <f t="shared" si="54"/>
        <v>-5.2970741128125498E-2</v>
      </c>
      <c r="AK90" s="1"/>
      <c r="AL90" s="37">
        <f t="shared" si="49"/>
        <v>16.660007373621806</v>
      </c>
      <c r="AM90" s="48">
        <f t="shared" si="50"/>
        <v>17.558090574466142</v>
      </c>
      <c r="AN90" s="39">
        <f t="shared" si="38"/>
        <v>28.058994156628863</v>
      </c>
      <c r="AO90" s="1"/>
      <c r="AP90" s="33">
        <f t="shared" si="39"/>
        <v>1.2154068831597198E-2</v>
      </c>
      <c r="AQ90" s="44">
        <f t="shared" si="40"/>
        <v>1.1068365808263092E-2</v>
      </c>
      <c r="AR90" s="60"/>
      <c r="AS90" s="1"/>
      <c r="AT90" s="33">
        <f>(N90-(MAX($N$3:N90)))/(MAX($N$3:N90))</f>
        <v>-0.2383382439004702</v>
      </c>
      <c r="AU90" s="44">
        <f>(O90-(MAX($O$3:O90)))/(MAX($O$3:O90))</f>
        <v>-0.22720302082600083</v>
      </c>
      <c r="AV90" s="28">
        <f>(P90-(MAX($P$3:P90)))/(MAX($P$3:P90))</f>
        <v>-0.5421382575757574</v>
      </c>
      <c r="AW90" s="1"/>
      <c r="AX90" s="33">
        <f t="shared" si="41"/>
        <v>0</v>
      </c>
      <c r="AY90" s="44">
        <f t="shared" si="42"/>
        <v>0</v>
      </c>
      <c r="AZ90" s="28">
        <f t="shared" si="43"/>
        <v>0</v>
      </c>
      <c r="BA90" s="1"/>
      <c r="BB90" s="51">
        <f t="shared" si="55"/>
        <v>312.62843539791459</v>
      </c>
      <c r="BC90" s="52">
        <f t="shared" si="55"/>
        <v>316.76133880950118</v>
      </c>
      <c r="BD90" s="53">
        <f t="shared" si="55"/>
        <v>457.21690076966451</v>
      </c>
      <c r="BE90" s="1"/>
      <c r="BF90" s="33">
        <f t="shared" si="44"/>
        <v>0</v>
      </c>
      <c r="BG90" s="44">
        <f t="shared" si="45"/>
        <v>0</v>
      </c>
      <c r="BH90" s="28">
        <f t="shared" si="46"/>
        <v>0</v>
      </c>
      <c r="BI90" s="1"/>
      <c r="BJ90" s="51">
        <f t="shared" si="56"/>
        <v>30.207392964686782</v>
      </c>
      <c r="BK90" s="52">
        <f t="shared" si="56"/>
        <v>30.386378704468619</v>
      </c>
      <c r="BL90" s="48">
        <f t="shared" si="56"/>
        <v>19.050030837532649</v>
      </c>
    </row>
    <row r="91" spans="1:97">
      <c r="H91" s="43">
        <f t="shared" si="53"/>
        <v>41882</v>
      </c>
      <c r="I91" s="59"/>
      <c r="J91" s="33">
        <f t="shared" si="47"/>
        <v>1.6548486845664012E-2</v>
      </c>
      <c r="K91" s="44">
        <f t="shared" si="47"/>
        <v>1.6548632550090092E-2</v>
      </c>
      <c r="L91" s="28">
        <v>-1.6394968376552854E-2</v>
      </c>
      <c r="M91" s="2"/>
      <c r="N91" s="239">
        <v>9208.1299999999992</v>
      </c>
      <c r="O91" s="246">
        <v>9374.52</v>
      </c>
      <c r="P91" s="45">
        <f t="shared" si="48"/>
        <v>8113.3852303377389</v>
      </c>
      <c r="Q91" s="2"/>
      <c r="R91" s="31">
        <f t="shared" si="34"/>
        <v>-7.9187000000000077E-2</v>
      </c>
      <c r="S91" s="47">
        <f t="shared" si="35"/>
        <v>-6.2547999999999951E-2</v>
      </c>
      <c r="T91" s="32">
        <f t="shared" si="36"/>
        <v>-0.18866147696622612</v>
      </c>
      <c r="U91" s="2"/>
      <c r="V91" s="33"/>
      <c r="W91" s="44"/>
      <c r="X91" s="28"/>
      <c r="Y91" s="2"/>
      <c r="Z91" s="33"/>
      <c r="AA91" s="44"/>
      <c r="AB91" s="28"/>
      <c r="AC91" s="1"/>
      <c r="AD91" s="33">
        <f t="shared" si="37"/>
        <v>1.6548486845664012E-2</v>
      </c>
      <c r="AE91" s="44">
        <f t="shared" si="37"/>
        <v>1.6548632550090092E-2</v>
      </c>
      <c r="AF91" s="28">
        <f t="shared" si="37"/>
        <v>-1.6394968376552854E-2</v>
      </c>
      <c r="AG91" s="44"/>
      <c r="AH91" s="33">
        <f t="shared" si="54"/>
        <v>0</v>
      </c>
      <c r="AI91" s="44">
        <f t="shared" si="54"/>
        <v>0</v>
      </c>
      <c r="AJ91" s="28">
        <f t="shared" si="54"/>
        <v>-1.6394968376552854E-2</v>
      </c>
      <c r="AK91" s="1"/>
      <c r="AL91" s="37">
        <f t="shared" si="49"/>
        <v>0</v>
      </c>
      <c r="AM91" s="48">
        <f t="shared" si="50"/>
        <v>0</v>
      </c>
      <c r="AN91" s="39">
        <f t="shared" si="38"/>
        <v>2.6879498806816815</v>
      </c>
      <c r="AO91" s="1"/>
      <c r="AP91" s="33">
        <f t="shared" si="39"/>
        <v>3.2943455222216866E-2</v>
      </c>
      <c r="AQ91" s="44">
        <f t="shared" si="40"/>
        <v>3.2943600926642946E-2</v>
      </c>
      <c r="AR91" s="60"/>
      <c r="AS91" s="1"/>
      <c r="AT91" s="33">
        <f>(N91-(MAX($N$3:N91)))/(MAX($N$3:N91))</f>
        <v>-0.22573389434881175</v>
      </c>
      <c r="AU91" s="44">
        <f>(O91-(MAX($O$3:O91)))/(MAX($O$3:O91))</f>
        <v>-0.21441428758183076</v>
      </c>
      <c r="AV91" s="28">
        <f>(P91-(MAX($P$3:P91)))/(MAX($P$3:P91))</f>
        <v>-0.54964488636363629</v>
      </c>
      <c r="AW91" s="1"/>
      <c r="AX91" s="33">
        <f t="shared" si="41"/>
        <v>0</v>
      </c>
      <c r="AY91" s="44">
        <f t="shared" si="42"/>
        <v>0</v>
      </c>
      <c r="AZ91" s="28">
        <f t="shared" si="43"/>
        <v>0</v>
      </c>
      <c r="BA91" s="1"/>
      <c r="BB91" s="51">
        <f t="shared" si="55"/>
        <v>312.62843539791459</v>
      </c>
      <c r="BC91" s="52">
        <f t="shared" si="55"/>
        <v>316.76133880950118</v>
      </c>
      <c r="BD91" s="53">
        <f t="shared" si="55"/>
        <v>457.21690076966451</v>
      </c>
      <c r="BE91" s="1"/>
      <c r="BF91" s="33">
        <f t="shared" si="44"/>
        <v>0</v>
      </c>
      <c r="BG91" s="44">
        <f t="shared" si="45"/>
        <v>0</v>
      </c>
      <c r="BH91" s="28">
        <f t="shared" si="46"/>
        <v>0</v>
      </c>
      <c r="BI91" s="1"/>
      <c r="BJ91" s="51">
        <f t="shared" si="56"/>
        <v>30.207392964686782</v>
      </c>
      <c r="BK91" s="52">
        <f t="shared" si="56"/>
        <v>30.386378704468619</v>
      </c>
      <c r="BL91" s="48">
        <f t="shared" si="56"/>
        <v>19.050030837532649</v>
      </c>
    </row>
    <row r="92" spans="1:97">
      <c r="H92" s="142">
        <f t="shared" si="53"/>
        <v>41912</v>
      </c>
      <c r="I92" s="171"/>
      <c r="J92" s="144">
        <f t="shared" si="47"/>
        <v>-7.3255916239236329E-2</v>
      </c>
      <c r="K92" s="145">
        <f t="shared" si="47"/>
        <v>-7.3256017374756177E-2</v>
      </c>
      <c r="L92" s="146">
        <v>-6.0238658466067352E-2</v>
      </c>
      <c r="M92" s="169"/>
      <c r="N92" s="241">
        <v>8533.58</v>
      </c>
      <c r="O92" s="248">
        <v>8687.7800000000007</v>
      </c>
      <c r="P92" s="147">
        <f t="shared" si="48"/>
        <v>7624.6457884437887</v>
      </c>
      <c r="Q92" s="169"/>
      <c r="R92" s="149">
        <f t="shared" si="34"/>
        <v>-0.14664199999999999</v>
      </c>
      <c r="S92" s="150">
        <f t="shared" si="35"/>
        <v>-0.13122199999999992</v>
      </c>
      <c r="T92" s="151">
        <f t="shared" si="36"/>
        <v>-0.23753542115562112</v>
      </c>
      <c r="U92" s="169"/>
      <c r="V92" s="144">
        <f>(N92-N89)/N89</f>
        <v>-9.6372286680312516E-2</v>
      </c>
      <c r="W92" s="145">
        <f>(O92-O89)/O89</f>
        <v>-9.7395075234565712E-2</v>
      </c>
      <c r="X92" s="146">
        <f>(P92-P89)/P89</f>
        <v>-0.1246097315423097</v>
      </c>
      <c r="Y92" s="169"/>
      <c r="Z92" s="144"/>
      <c r="AA92" s="145"/>
      <c r="AB92" s="146"/>
      <c r="AC92" s="152"/>
      <c r="AD92" s="144">
        <f t="shared" si="37"/>
        <v>-7.3255916239236329E-2</v>
      </c>
      <c r="AE92" s="145">
        <f t="shared" si="37"/>
        <v>-7.3256017374756177E-2</v>
      </c>
      <c r="AF92" s="146">
        <f t="shared" si="37"/>
        <v>-6.0238658466067352E-2</v>
      </c>
      <c r="AG92" s="145"/>
      <c r="AH92" s="144">
        <f t="shared" si="54"/>
        <v>-7.3255916239236329E-2</v>
      </c>
      <c r="AI92" s="145">
        <f t="shared" si="54"/>
        <v>-7.3256017374756177E-2</v>
      </c>
      <c r="AJ92" s="146">
        <f t="shared" si="54"/>
        <v>-6.0238658466067352E-2</v>
      </c>
      <c r="AK92" s="152"/>
      <c r="AL92" s="153">
        <f t="shared" si="49"/>
        <v>53.664292640500086</v>
      </c>
      <c r="AM92" s="154">
        <f t="shared" si="50"/>
        <v>53.664440816105781</v>
      </c>
      <c r="AN92" s="155">
        <f t="shared" si="38"/>
        <v>36.286959737915083</v>
      </c>
      <c r="AO92" s="152"/>
      <c r="AP92" s="144">
        <f t="shared" si="39"/>
        <v>-1.3017257773168978E-2</v>
      </c>
      <c r="AQ92" s="145">
        <f t="shared" si="40"/>
        <v>-1.3017358908688825E-2</v>
      </c>
      <c r="AR92" s="172"/>
      <c r="AS92" s="152"/>
      <c r="AT92" s="144">
        <f>(N92-(MAX($N$3:N92)))/(MAX($N$3:N92))</f>
        <v>-0.28245346733127491</v>
      </c>
      <c r="AU92" s="145">
        <f>(O92-(MAX($O$3:O92)))/(MAX($O$3:O92))</f>
        <v>-0.27196316818009642</v>
      </c>
      <c r="AV92" s="146">
        <f>(P92-(MAX($P$3:P92)))/(MAX($P$3:P92))</f>
        <v>-0.57677367424242421</v>
      </c>
      <c r="AW92" s="152"/>
      <c r="AX92" s="144">
        <f t="shared" si="41"/>
        <v>0</v>
      </c>
      <c r="AY92" s="145">
        <f t="shared" si="42"/>
        <v>0</v>
      </c>
      <c r="AZ92" s="146">
        <f t="shared" si="43"/>
        <v>0</v>
      </c>
      <c r="BA92" s="152"/>
      <c r="BB92" s="157">
        <f t="shared" si="55"/>
        <v>312.62843539791459</v>
      </c>
      <c r="BC92" s="158">
        <f t="shared" si="55"/>
        <v>316.76133880950118</v>
      </c>
      <c r="BD92" s="159">
        <f t="shared" si="55"/>
        <v>457.21690076966451</v>
      </c>
      <c r="BE92" s="152"/>
      <c r="BF92" s="144">
        <f t="shared" si="44"/>
        <v>-9.6372286680312516E-2</v>
      </c>
      <c r="BG92" s="145">
        <f t="shared" si="45"/>
        <v>-9.7395075234565712E-2</v>
      </c>
      <c r="BH92" s="146">
        <f t="shared" si="46"/>
        <v>-0.1246097315423097</v>
      </c>
      <c r="BI92" s="152"/>
      <c r="BJ92" s="157">
        <f t="shared" si="56"/>
        <v>27.296237430029134</v>
      </c>
      <c r="BK92" s="158">
        <f t="shared" si="56"/>
        <v>27.426895064440892</v>
      </c>
      <c r="BL92" s="154">
        <f t="shared" si="56"/>
        <v>16.676211608994983</v>
      </c>
    </row>
    <row r="93" spans="1:97">
      <c r="H93" s="43">
        <f t="shared" si="53"/>
        <v>41943</v>
      </c>
      <c r="I93" s="59"/>
      <c r="J93" s="33">
        <f t="shared" si="47"/>
        <v>-6.2734514705434341E-2</v>
      </c>
      <c r="K93" s="44">
        <f t="shared" si="47"/>
        <v>-6.1480608394779868E-2</v>
      </c>
      <c r="L93" s="28">
        <v>-5.9837512613916899E-2</v>
      </c>
      <c r="M93" s="2"/>
      <c r="N93" s="239">
        <v>7998.23</v>
      </c>
      <c r="O93" s="246">
        <v>8153.65</v>
      </c>
      <c r="P93" s="45">
        <f t="shared" si="48"/>
        <v>7168.4059499011355</v>
      </c>
      <c r="Q93" s="2"/>
      <c r="R93" s="31">
        <f t="shared" si="34"/>
        <v>-0.20017700000000005</v>
      </c>
      <c r="S93" s="47">
        <f t="shared" si="35"/>
        <v>-0.18463500000000005</v>
      </c>
      <c r="T93" s="32">
        <f t="shared" si="36"/>
        <v>-0.28315940500988646</v>
      </c>
      <c r="U93" s="2"/>
      <c r="V93" s="33"/>
      <c r="W93" s="44"/>
      <c r="X93" s="28"/>
      <c r="Y93" s="2"/>
      <c r="Z93" s="33"/>
      <c r="AA93" s="44"/>
      <c r="AB93" s="28"/>
      <c r="AC93" s="1"/>
      <c r="AD93" s="33">
        <f t="shared" si="37"/>
        <v>-6.2734514705434341E-2</v>
      </c>
      <c r="AE93" s="44">
        <f t="shared" si="37"/>
        <v>-6.1480608394779868E-2</v>
      </c>
      <c r="AF93" s="28">
        <f t="shared" si="37"/>
        <v>-5.9837512613916899E-2</v>
      </c>
      <c r="AG93" s="44"/>
      <c r="AH93" s="33">
        <f t="shared" si="54"/>
        <v>-6.2734514705434341E-2</v>
      </c>
      <c r="AI93" s="44">
        <f t="shared" si="54"/>
        <v>-6.1480608394779868E-2</v>
      </c>
      <c r="AJ93" s="28">
        <f t="shared" si="54"/>
        <v>-5.9837512613916899E-2</v>
      </c>
      <c r="AK93" s="1"/>
      <c r="AL93" s="37">
        <f t="shared" si="49"/>
        <v>39.356193353263578</v>
      </c>
      <c r="AM93" s="48">
        <f t="shared" si="50"/>
        <v>37.798652085922768</v>
      </c>
      <c r="AN93" s="39">
        <f t="shared" si="38"/>
        <v>35.805279158206645</v>
      </c>
      <c r="AO93" s="1"/>
      <c r="AP93" s="33">
        <f t="shared" si="39"/>
        <v>-2.8970020915174421E-3</v>
      </c>
      <c r="AQ93" s="44">
        <f t="shared" si="40"/>
        <v>-1.6430957808629687E-3</v>
      </c>
      <c r="AR93" s="60"/>
      <c r="AS93" s="1"/>
      <c r="AT93" s="33">
        <f>(N93-(MAX($N$3:N93)))/(MAX($N$3:N93))</f>
        <v>-0.32746840083681444</v>
      </c>
      <c r="AU93" s="44">
        <f>(O93-(MAX($O$3:O93)))/(MAX($O$3:O93))</f>
        <v>-0.31672331553419214</v>
      </c>
      <c r="AV93" s="28">
        <f>(P93-(MAX($P$3:P93)))/(MAX($P$3:P93))</f>
        <v>-0.60209848484848483</v>
      </c>
      <c r="AW93" s="1"/>
      <c r="AX93" s="33">
        <f t="shared" si="41"/>
        <v>0</v>
      </c>
      <c r="AY93" s="44">
        <f t="shared" si="42"/>
        <v>0</v>
      </c>
      <c r="AZ93" s="28">
        <f t="shared" si="43"/>
        <v>0</v>
      </c>
      <c r="BA93" s="1"/>
      <c r="BB93" s="51">
        <f t="shared" si="55"/>
        <v>312.62843539791459</v>
      </c>
      <c r="BC93" s="52">
        <f t="shared" si="55"/>
        <v>316.76133880950118</v>
      </c>
      <c r="BD93" s="53">
        <f t="shared" si="55"/>
        <v>457.21690076966451</v>
      </c>
      <c r="BE93" s="1"/>
      <c r="BF93" s="33">
        <f t="shared" si="44"/>
        <v>0</v>
      </c>
      <c r="BG93" s="44">
        <f t="shared" si="45"/>
        <v>0</v>
      </c>
      <c r="BH93" s="28">
        <f t="shared" si="46"/>
        <v>0</v>
      </c>
      <c r="BI93" s="1"/>
      <c r="BJ93" s="51">
        <f t="shared" si="56"/>
        <v>27.296237430029134</v>
      </c>
      <c r="BK93" s="52">
        <f t="shared" si="56"/>
        <v>27.426895064440892</v>
      </c>
      <c r="BL93" s="48">
        <f t="shared" si="56"/>
        <v>16.676211608994983</v>
      </c>
    </row>
    <row r="94" spans="1:97">
      <c r="H94" s="43">
        <f t="shared" si="53"/>
        <v>41973</v>
      </c>
      <c r="I94" s="59"/>
      <c r="J94" s="33">
        <f t="shared" si="47"/>
        <v>-5.7563986031909598E-2</v>
      </c>
      <c r="K94" s="44">
        <f t="shared" si="47"/>
        <v>-5.7485911217675434E-2</v>
      </c>
      <c r="L94" s="28">
        <v>-0.10920453896388249</v>
      </c>
      <c r="M94" s="2"/>
      <c r="N94" s="239">
        <v>7537.82</v>
      </c>
      <c r="O94" s="246">
        <v>7684.93</v>
      </c>
      <c r="P94" s="45">
        <f t="shared" si="48"/>
        <v>6385.5834830362301</v>
      </c>
      <c r="Q94" s="2"/>
      <c r="R94" s="31">
        <f t="shared" si="34"/>
        <v>-0.24621800000000002</v>
      </c>
      <c r="S94" s="47">
        <f t="shared" si="35"/>
        <v>-0.23150699999999996</v>
      </c>
      <c r="T94" s="32">
        <f t="shared" si="36"/>
        <v>-0.36144165169637699</v>
      </c>
      <c r="U94" s="2"/>
      <c r="V94" s="33"/>
      <c r="W94" s="44"/>
      <c r="X94" s="28"/>
      <c r="Y94" s="2"/>
      <c r="Z94" s="33"/>
      <c r="AA94" s="44"/>
      <c r="AB94" s="28"/>
      <c r="AC94" s="1"/>
      <c r="AD94" s="33">
        <f t="shared" si="37"/>
        <v>-5.7563986031909598E-2</v>
      </c>
      <c r="AE94" s="44">
        <f t="shared" si="37"/>
        <v>-5.7485911217675434E-2</v>
      </c>
      <c r="AF94" s="28">
        <f t="shared" si="37"/>
        <v>-0.10920453896388249</v>
      </c>
      <c r="AG94" s="44"/>
      <c r="AH94" s="33">
        <f t="shared" si="54"/>
        <v>-5.7563986031909598E-2</v>
      </c>
      <c r="AI94" s="44">
        <f t="shared" si="54"/>
        <v>-5.7485911217675434E-2</v>
      </c>
      <c r="AJ94" s="28">
        <f t="shared" si="54"/>
        <v>-0.10920453896388249</v>
      </c>
      <c r="AK94" s="1"/>
      <c r="AL94" s="37">
        <f t="shared" si="49"/>
        <v>33.136124878818826</v>
      </c>
      <c r="AM94" s="48">
        <f t="shared" si="50"/>
        <v>33.046299885264617</v>
      </c>
      <c r="AN94" s="39">
        <f t="shared" si="38"/>
        <v>119.2563133031413</v>
      </c>
      <c r="AO94" s="1"/>
      <c r="AP94" s="33">
        <f t="shared" si="39"/>
        <v>5.1640552931972894E-2</v>
      </c>
      <c r="AQ94" s="44">
        <f t="shared" si="40"/>
        <v>5.1718627746207058E-2</v>
      </c>
      <c r="AR94" s="60"/>
      <c r="AS94" s="1"/>
      <c r="AT94" s="33">
        <f>(N94-(MAX($N$3:N94)))/(MAX($N$3:N94))</f>
        <v>-0.36618200041706184</v>
      </c>
      <c r="AU94" s="44">
        <f>(O94-(MAX($O$3:O94)))/(MAX($O$3:O94))</f>
        <v>-0.3560020983545012</v>
      </c>
      <c r="AV94" s="28">
        <f>(P94-(MAX($P$3:P94)))/(MAX($P$3:P94))</f>
        <v>-0.64555113636363637</v>
      </c>
      <c r="AW94" s="1"/>
      <c r="AX94" s="33">
        <f t="shared" si="41"/>
        <v>0</v>
      </c>
      <c r="AY94" s="44">
        <f t="shared" si="42"/>
        <v>0</v>
      </c>
      <c r="AZ94" s="28">
        <f t="shared" si="43"/>
        <v>0</v>
      </c>
      <c r="BA94" s="1"/>
      <c r="BB94" s="51">
        <f t="shared" si="55"/>
        <v>312.62843539791459</v>
      </c>
      <c r="BC94" s="52">
        <f t="shared" si="55"/>
        <v>316.76133880950118</v>
      </c>
      <c r="BD94" s="53">
        <f t="shared" si="55"/>
        <v>457.21690076966451</v>
      </c>
      <c r="BE94" s="1"/>
      <c r="BF94" s="33">
        <f t="shared" si="44"/>
        <v>0</v>
      </c>
      <c r="BG94" s="44">
        <f t="shared" si="45"/>
        <v>0</v>
      </c>
      <c r="BH94" s="28">
        <f t="shared" si="46"/>
        <v>0</v>
      </c>
      <c r="BI94" s="1"/>
      <c r="BJ94" s="51">
        <f t="shared" si="56"/>
        <v>27.296237430029134</v>
      </c>
      <c r="BK94" s="52">
        <f t="shared" si="56"/>
        <v>27.426895064440892</v>
      </c>
      <c r="BL94" s="48">
        <f t="shared" si="56"/>
        <v>16.676211608994983</v>
      </c>
    </row>
    <row r="95" spans="1:97" ht="15.75" thickBot="1">
      <c r="H95" s="72">
        <f t="shared" si="53"/>
        <v>42004</v>
      </c>
      <c r="I95" s="73"/>
      <c r="J95" s="74">
        <f t="shared" si="47"/>
        <v>-3.2106099641540875E-2</v>
      </c>
      <c r="K95" s="75">
        <f t="shared" si="47"/>
        <v>-2.9751734888932013E-2</v>
      </c>
      <c r="L95" s="76">
        <v>-0.13630315951461136</v>
      </c>
      <c r="M95" s="70"/>
      <c r="N95" s="242">
        <v>7295.81</v>
      </c>
      <c r="O95" s="249">
        <v>7456.29</v>
      </c>
      <c r="P95" s="77">
        <f t="shared" si="48"/>
        <v>5515.2082789540755</v>
      </c>
      <c r="Q95" s="70"/>
      <c r="R95" s="78">
        <f t="shared" si="34"/>
        <v>-0.27041899999999996</v>
      </c>
      <c r="S95" s="79">
        <f t="shared" si="35"/>
        <v>-0.25437100000000001</v>
      </c>
      <c r="T95" s="80">
        <f t="shared" si="36"/>
        <v>-0.44847917210459243</v>
      </c>
      <c r="U95" s="70"/>
      <c r="V95" s="74">
        <f>(N95-N92)/N92</f>
        <v>-0.14504697911076003</v>
      </c>
      <c r="W95" s="75">
        <f>(O95-O92)/O92</f>
        <v>-0.14174967598166627</v>
      </c>
      <c r="X95" s="76">
        <f>(P95-P92)/P92</f>
        <v>-0.27666039420308014</v>
      </c>
      <c r="Y95" s="70"/>
      <c r="Z95" s="74">
        <f>(N95-N83)/N83</f>
        <v>-0.15354369990857655</v>
      </c>
      <c r="AA95" s="75">
        <f>(O95-O83)/O83</f>
        <v>-0.15027937353774762</v>
      </c>
      <c r="AB95" s="76">
        <f>(P95-P83)/P83</f>
        <v>-0.33061393518997817</v>
      </c>
      <c r="AC95" s="69"/>
      <c r="AD95" s="74">
        <f t="shared" si="37"/>
        <v>-3.2106099641540875E-2</v>
      </c>
      <c r="AE95" s="75">
        <f t="shared" si="37"/>
        <v>-2.9751734888932013E-2</v>
      </c>
      <c r="AF95" s="76">
        <f t="shared" si="37"/>
        <v>-0.13630315951461136</v>
      </c>
      <c r="AG95" s="75"/>
      <c r="AH95" s="74">
        <f t="shared" si="54"/>
        <v>-3.2106099641540875E-2</v>
      </c>
      <c r="AI95" s="75">
        <f t="shared" si="54"/>
        <v>-2.9751734888932013E-2</v>
      </c>
      <c r="AJ95" s="76">
        <f t="shared" si="54"/>
        <v>-0.13630315951461136</v>
      </c>
      <c r="AK95" s="69"/>
      <c r="AL95" s="81">
        <f t="shared" si="49"/>
        <v>10.30801634192551</v>
      </c>
      <c r="AM95" s="82">
        <f t="shared" si="50"/>
        <v>8.8516572890129446</v>
      </c>
      <c r="AN95" s="83">
        <f t="shared" si="38"/>
        <v>185.78551293665586</v>
      </c>
      <c r="AO95" s="69"/>
      <c r="AP95" s="74">
        <f t="shared" si="39"/>
        <v>0.10419705987307049</v>
      </c>
      <c r="AQ95" s="75">
        <f t="shared" si="40"/>
        <v>0.10655142462567935</v>
      </c>
      <c r="AR95" s="84"/>
      <c r="AS95" s="69"/>
      <c r="AT95" s="74">
        <f>(N95-(MAX($N$3:N95)))/(MAX($N$3:N95))</f>
        <v>-0.38653142426627374</v>
      </c>
      <c r="AU95" s="75">
        <f>(O95-(MAX($O$3:O95)))/(MAX($O$3:O95))</f>
        <v>-0.37516215319328661</v>
      </c>
      <c r="AV95" s="76">
        <f>(P95-(MAX($P$3:P95)))/(MAX($P$3:P95))</f>
        <v>-0.69386363636363624</v>
      </c>
      <c r="AW95" s="69"/>
      <c r="AX95" s="74">
        <f t="shared" si="41"/>
        <v>0</v>
      </c>
      <c r="AY95" s="75">
        <f t="shared" si="42"/>
        <v>0</v>
      </c>
      <c r="AZ95" s="76">
        <f t="shared" si="43"/>
        <v>0</v>
      </c>
      <c r="BA95" s="69"/>
      <c r="BB95" s="85">
        <f t="shared" si="55"/>
        <v>312.62843539791459</v>
      </c>
      <c r="BC95" s="86">
        <f t="shared" si="55"/>
        <v>316.76133880950118</v>
      </c>
      <c r="BD95" s="87">
        <f t="shared" si="55"/>
        <v>457.21690076966451</v>
      </c>
      <c r="BE95" s="69"/>
      <c r="BF95" s="74">
        <f t="shared" si="44"/>
        <v>-0.14504697911076003</v>
      </c>
      <c r="BG95" s="75">
        <f t="shared" si="45"/>
        <v>-0.14174967598166627</v>
      </c>
      <c r="BH95" s="76">
        <f t="shared" si="46"/>
        <v>-0.27666039420308014</v>
      </c>
      <c r="BI95" s="69"/>
      <c r="BJ95" s="85">
        <f t="shared" si="56"/>
        <v>23.337000649713353</v>
      </c>
      <c r="BK95" s="86">
        <f t="shared" si="56"/>
        <v>23.539141575873231</v>
      </c>
      <c r="BL95" s="82">
        <f t="shared" si="56"/>
        <v>12.06256433143645</v>
      </c>
    </row>
    <row r="96" spans="1:97">
      <c r="H96" s="43">
        <f t="shared" si="53"/>
        <v>42035</v>
      </c>
      <c r="I96" s="59"/>
      <c r="J96" s="33">
        <f t="shared" si="47"/>
        <v>-2.3809556444041147E-2</v>
      </c>
      <c r="K96" s="44">
        <f t="shared" si="47"/>
        <v>-2.6746545534039101E-2</v>
      </c>
      <c r="L96" s="28">
        <v>-7.4965973768869154E-2</v>
      </c>
      <c r="M96" s="2"/>
      <c r="N96" s="239">
        <v>7122.1</v>
      </c>
      <c r="O96" s="246">
        <v>7256.86</v>
      </c>
      <c r="P96" s="45">
        <f t="shared" si="48"/>
        <v>5101.7553197841544</v>
      </c>
      <c r="Q96" s="2"/>
      <c r="R96" s="31">
        <f t="shared" si="34"/>
        <v>-0.28778999999999999</v>
      </c>
      <c r="S96" s="47">
        <f t="shared" si="35"/>
        <v>-0.27431400000000006</v>
      </c>
      <c r="T96" s="32">
        <f t="shared" si="36"/>
        <v>-0.48982446802158458</v>
      </c>
      <c r="U96" s="2"/>
      <c r="V96" s="33"/>
      <c r="W96" s="44"/>
      <c r="X96" s="28"/>
      <c r="Y96" s="2"/>
      <c r="Z96" s="33"/>
      <c r="AA96" s="44"/>
      <c r="AB96" s="28"/>
      <c r="AC96" s="1"/>
      <c r="AD96" s="33">
        <f t="shared" si="37"/>
        <v>-2.3809556444041147E-2</v>
      </c>
      <c r="AE96" s="44">
        <f t="shared" si="37"/>
        <v>-2.6746545534039101E-2</v>
      </c>
      <c r="AF96" s="28">
        <f t="shared" si="37"/>
        <v>-7.4965973768869154E-2</v>
      </c>
      <c r="AG96" s="44"/>
      <c r="AH96" s="33">
        <f t="shared" si="54"/>
        <v>-2.3809556444041147E-2</v>
      </c>
      <c r="AI96" s="44">
        <f t="shared" si="54"/>
        <v>-2.6746545534039101E-2</v>
      </c>
      <c r="AJ96" s="28">
        <f t="shared" si="54"/>
        <v>-7.4965973768869154E-2</v>
      </c>
      <c r="AK96" s="1"/>
      <c r="AL96" s="37">
        <f t="shared" si="49"/>
        <v>5.6689497806198128</v>
      </c>
      <c r="AM96" s="48">
        <f t="shared" si="50"/>
        <v>7.1537769800442703</v>
      </c>
      <c r="AN96" s="39">
        <f t="shared" si="38"/>
        <v>56.198972231147785</v>
      </c>
      <c r="AO96" s="1"/>
      <c r="AP96" s="33">
        <f t="shared" si="39"/>
        <v>5.1156417324828007E-2</v>
      </c>
      <c r="AQ96" s="44">
        <f t="shared" si="40"/>
        <v>4.8219428234830053E-2</v>
      </c>
      <c r="AR96" s="60"/>
      <c r="AS96" s="1"/>
      <c r="AT96" s="33">
        <f>(N96-(MAX($N$3:N96)))/(MAX($N$3:N96))</f>
        <v>-0.40113783894685145</v>
      </c>
      <c r="AU96" s="44">
        <f>(O96-(MAX($O$3:O96)))/(MAX($O$3:O96))</f>
        <v>-0.39187440711429328</v>
      </c>
      <c r="AV96" s="28">
        <f>(P96-(MAX($P$3:P96)))/(MAX($P$3:P96))</f>
        <v>-0.71681344696969684</v>
      </c>
      <c r="AW96" s="1"/>
      <c r="AX96" s="33">
        <f t="shared" si="41"/>
        <v>0</v>
      </c>
      <c r="AY96" s="44">
        <f t="shared" si="42"/>
        <v>0</v>
      </c>
      <c r="AZ96" s="28">
        <f t="shared" si="43"/>
        <v>0</v>
      </c>
      <c r="BA96" s="1"/>
      <c r="BB96" s="51">
        <f t="shared" si="55"/>
        <v>312.62843539791459</v>
      </c>
      <c r="BC96" s="52">
        <f t="shared" si="55"/>
        <v>316.76133880950118</v>
      </c>
      <c r="BD96" s="53">
        <f t="shared" si="55"/>
        <v>457.21690076966451</v>
      </c>
      <c r="BE96" s="1"/>
      <c r="BF96" s="33">
        <f t="shared" si="44"/>
        <v>0</v>
      </c>
      <c r="BG96" s="44">
        <f t="shared" si="45"/>
        <v>0</v>
      </c>
      <c r="BH96" s="28">
        <f t="shared" si="46"/>
        <v>0</v>
      </c>
      <c r="BI96" s="1"/>
      <c r="BJ96" s="51">
        <f t="shared" si="56"/>
        <v>23.337000649713353</v>
      </c>
      <c r="BK96" s="52">
        <f t="shared" si="56"/>
        <v>23.539141575873231</v>
      </c>
      <c r="BL96" s="48">
        <f t="shared" si="56"/>
        <v>12.06256433143645</v>
      </c>
    </row>
    <row r="97" spans="2:97">
      <c r="H97" s="43">
        <f t="shared" si="53"/>
        <v>42063</v>
      </c>
      <c r="I97" s="59"/>
      <c r="J97" s="33">
        <f t="shared" si="47"/>
        <v>2.8963367546088969E-2</v>
      </c>
      <c r="K97" s="44">
        <f t="shared" si="47"/>
        <v>2.9008414107479119E-2</v>
      </c>
      <c r="L97" s="28">
        <v>6.4652477051948765E-2</v>
      </c>
      <c r="M97" s="2"/>
      <c r="N97" s="239">
        <v>7328.38</v>
      </c>
      <c r="O97" s="246">
        <v>7467.37</v>
      </c>
      <c r="P97" s="45">
        <f t="shared" si="48"/>
        <v>5431.5964385211573</v>
      </c>
      <c r="Q97" s="2"/>
      <c r="R97" s="31">
        <f t="shared" si="34"/>
        <v>-0.26716200000000001</v>
      </c>
      <c r="S97" s="47">
        <f t="shared" si="35"/>
        <v>-0.25326300000000002</v>
      </c>
      <c r="T97" s="32">
        <f t="shared" si="36"/>
        <v>-0.45684035614788426</v>
      </c>
      <c r="U97" s="2"/>
      <c r="V97" s="33"/>
      <c r="W97" s="44"/>
      <c r="X97" s="28"/>
      <c r="Y97" s="2"/>
      <c r="Z97" s="33"/>
      <c r="AA97" s="44"/>
      <c r="AB97" s="28"/>
      <c r="AC97" s="1"/>
      <c r="AD97" s="33">
        <f t="shared" si="37"/>
        <v>2.8963367546088969E-2</v>
      </c>
      <c r="AE97" s="44">
        <f t="shared" si="37"/>
        <v>2.9008414107479119E-2</v>
      </c>
      <c r="AF97" s="28">
        <f t="shared" si="37"/>
        <v>6.4652477051948765E-2</v>
      </c>
      <c r="AG97" s="44"/>
      <c r="AH97" s="33">
        <f t="shared" si="54"/>
        <v>0</v>
      </c>
      <c r="AI97" s="44">
        <f t="shared" si="54"/>
        <v>0</v>
      </c>
      <c r="AJ97" s="28">
        <f t="shared" si="54"/>
        <v>0</v>
      </c>
      <c r="AK97" s="1"/>
      <c r="AL97" s="37">
        <f t="shared" si="49"/>
        <v>0</v>
      </c>
      <c r="AM97" s="48">
        <f t="shared" si="50"/>
        <v>0</v>
      </c>
      <c r="AN97" s="39">
        <f t="shared" si="38"/>
        <v>0</v>
      </c>
      <c r="AO97" s="1"/>
      <c r="AP97" s="33">
        <f t="shared" si="39"/>
        <v>-3.5689109505859795E-2</v>
      </c>
      <c r="AQ97" s="44">
        <f t="shared" si="40"/>
        <v>-3.5644062944469646E-2</v>
      </c>
      <c r="AR97" s="60"/>
      <c r="AS97" s="1"/>
      <c r="AT97" s="33">
        <f>(N97-(MAX($N$3:N97)))/(MAX($N$3:N97))</f>
        <v>-0.38379277406682405</v>
      </c>
      <c r="AU97" s="44">
        <f>(O97-(MAX($O$3:O97)))/(MAX($O$3:O97))</f>
        <v>-0.3742336480865085</v>
      </c>
      <c r="AV97" s="28">
        <f>(P97-(MAX($P$3:P97)))/(MAX($P$3:P97))</f>
        <v>-0.69850473484848474</v>
      </c>
      <c r="AW97" s="1"/>
      <c r="AX97" s="33">
        <f t="shared" si="41"/>
        <v>0</v>
      </c>
      <c r="AY97" s="44">
        <f t="shared" si="42"/>
        <v>0</v>
      </c>
      <c r="AZ97" s="28">
        <f t="shared" si="43"/>
        <v>0</v>
      </c>
      <c r="BA97" s="1"/>
      <c r="BB97" s="51">
        <f t="shared" si="55"/>
        <v>312.62843539791459</v>
      </c>
      <c r="BC97" s="52">
        <f t="shared" si="55"/>
        <v>316.76133880950118</v>
      </c>
      <c r="BD97" s="53">
        <f t="shared" si="55"/>
        <v>457.21690076966451</v>
      </c>
      <c r="BE97" s="1"/>
      <c r="BF97" s="33">
        <f t="shared" si="44"/>
        <v>0</v>
      </c>
      <c r="BG97" s="44">
        <f t="shared" si="45"/>
        <v>0</v>
      </c>
      <c r="BH97" s="28">
        <f t="shared" si="46"/>
        <v>0</v>
      </c>
      <c r="BI97" s="1"/>
      <c r="BJ97" s="51">
        <f t="shared" si="56"/>
        <v>23.337000649713353</v>
      </c>
      <c r="BK97" s="52">
        <f t="shared" si="56"/>
        <v>23.539141575873231</v>
      </c>
      <c r="BL97" s="48">
        <f t="shared" si="56"/>
        <v>12.06256433143645</v>
      </c>
    </row>
    <row r="98" spans="2:97">
      <c r="H98" s="142">
        <f t="shared" si="53"/>
        <v>42094</v>
      </c>
      <c r="I98" s="171"/>
      <c r="J98" s="144">
        <f t="shared" si="47"/>
        <v>-1.4813642305666508E-2</v>
      </c>
      <c r="K98" s="145">
        <f t="shared" si="47"/>
        <v>-1.3352760074832215E-2</v>
      </c>
      <c r="L98" s="146">
        <v>-6.8054111609120005E-2</v>
      </c>
      <c r="M98" s="169"/>
      <c r="N98" s="241">
        <v>7219.82</v>
      </c>
      <c r="O98" s="248">
        <v>7367.66</v>
      </c>
      <c r="P98" s="147">
        <f t="shared" si="48"/>
        <v>5061.9539682783397</v>
      </c>
      <c r="Q98" s="169"/>
      <c r="R98" s="149">
        <f t="shared" si="34"/>
        <v>-0.27801800000000004</v>
      </c>
      <c r="S98" s="150">
        <f t="shared" si="35"/>
        <v>-0.26323400000000002</v>
      </c>
      <c r="T98" s="151">
        <f t="shared" si="36"/>
        <v>-0.49380460317216601</v>
      </c>
      <c r="U98" s="169"/>
      <c r="V98" s="144">
        <f>(N98-N95)/N95</f>
        <v>-1.0415567291363219E-2</v>
      </c>
      <c r="W98" s="145">
        <f>(O98-O95)/O95</f>
        <v>-1.1886608487599076E-2</v>
      </c>
      <c r="X98" s="146">
        <f>(P98-P95)/P95</f>
        <v>-8.2182628062360777E-2</v>
      </c>
      <c r="Y98" s="169"/>
      <c r="Z98" s="144"/>
      <c r="AA98" s="145"/>
      <c r="AB98" s="146"/>
      <c r="AC98" s="152"/>
      <c r="AD98" s="144">
        <f t="shared" si="37"/>
        <v>-1.4813642305666508E-2</v>
      </c>
      <c r="AE98" s="145">
        <f t="shared" si="37"/>
        <v>-1.3352760074832215E-2</v>
      </c>
      <c r="AF98" s="146">
        <f t="shared" si="37"/>
        <v>-6.8054111609120005E-2</v>
      </c>
      <c r="AG98" s="145"/>
      <c r="AH98" s="144">
        <f t="shared" si="54"/>
        <v>-1.4813642305666508E-2</v>
      </c>
      <c r="AI98" s="145">
        <f t="shared" si="54"/>
        <v>-1.3352760074832215E-2</v>
      </c>
      <c r="AJ98" s="146">
        <f t="shared" si="54"/>
        <v>-6.8054111609120005E-2</v>
      </c>
      <c r="AK98" s="152"/>
      <c r="AL98" s="153">
        <f t="shared" si="49"/>
        <v>2.1944399836023254</v>
      </c>
      <c r="AM98" s="154">
        <f t="shared" si="50"/>
        <v>1.7829620161603321</v>
      </c>
      <c r="AN98" s="155">
        <f t="shared" si="38"/>
        <v>46.313621069065626</v>
      </c>
      <c r="AO98" s="152"/>
      <c r="AP98" s="144">
        <f t="shared" si="39"/>
        <v>5.3240469303453497E-2</v>
      </c>
      <c r="AQ98" s="145">
        <f t="shared" si="40"/>
        <v>5.470135153428779E-2</v>
      </c>
      <c r="AR98" s="172"/>
      <c r="AS98" s="152"/>
      <c r="AT98" s="144">
        <f>(N98-(MAX($N$3:N98)))/(MAX($N$3:N98))</f>
        <v>-0.39292104749796514</v>
      </c>
      <c r="AU98" s="145">
        <f>(O98-(MAX($O$3:O98)))/(MAX($O$3:O98))</f>
        <v>-0.3825893560465124</v>
      </c>
      <c r="AV98" s="146">
        <f>(P98-(MAX($P$3:P98)))/(MAX($P$3:P98))</f>
        <v>-0.7190227272727272</v>
      </c>
      <c r="AW98" s="152"/>
      <c r="AX98" s="144">
        <f t="shared" si="41"/>
        <v>0</v>
      </c>
      <c r="AY98" s="145">
        <f t="shared" si="42"/>
        <v>0</v>
      </c>
      <c r="AZ98" s="146">
        <f t="shared" si="43"/>
        <v>0</v>
      </c>
      <c r="BA98" s="152"/>
      <c r="BB98" s="157">
        <f t="shared" si="55"/>
        <v>312.62843539791459</v>
      </c>
      <c r="BC98" s="158">
        <f t="shared" si="55"/>
        <v>316.76133880950118</v>
      </c>
      <c r="BD98" s="159">
        <f t="shared" si="55"/>
        <v>457.21690076966451</v>
      </c>
      <c r="BE98" s="152"/>
      <c r="BF98" s="144">
        <f t="shared" si="44"/>
        <v>-1.0415567291363219E-2</v>
      </c>
      <c r="BG98" s="145">
        <f t="shared" si="45"/>
        <v>-1.1886608487599076E-2</v>
      </c>
      <c r="BH98" s="146">
        <f t="shared" si="46"/>
        <v>-8.2182628062360777E-2</v>
      </c>
      <c r="BI98" s="152"/>
      <c r="BJ98" s="157">
        <f t="shared" si="56"/>
        <v>23.093932549067677</v>
      </c>
      <c r="BK98" s="158">
        <f t="shared" si="56"/>
        <v>23.25934101582666</v>
      </c>
      <c r="BL98" s="154">
        <f t="shared" si="56"/>
        <v>11.071231093507709</v>
      </c>
    </row>
    <row r="99" spans="2:97">
      <c r="H99" s="43">
        <f t="shared" si="53"/>
        <v>42124</v>
      </c>
      <c r="I99" s="59"/>
      <c r="J99" s="33">
        <f t="shared" si="47"/>
        <v>1.9548963824582932E-2</v>
      </c>
      <c r="K99" s="44">
        <f t="shared" si="47"/>
        <v>1.9548947698455166E-2</v>
      </c>
      <c r="L99" s="28">
        <v>0.11057860821267762</v>
      </c>
      <c r="M99" s="2"/>
      <c r="N99" s="239">
        <v>7360.96</v>
      </c>
      <c r="O99" s="246">
        <v>7511.69</v>
      </c>
      <c r="P99" s="45">
        <f t="shared" si="48"/>
        <v>5621.6977929271989</v>
      </c>
      <c r="Q99" s="2"/>
      <c r="R99" s="31">
        <f t="shared" si="34"/>
        <v>-0.26390399999999997</v>
      </c>
      <c r="S99" s="47">
        <f t="shared" si="35"/>
        <v>-0.24883100000000005</v>
      </c>
      <c r="T99" s="32">
        <f t="shared" si="36"/>
        <v>-0.43783022070728012</v>
      </c>
      <c r="U99" s="2"/>
      <c r="V99" s="33"/>
      <c r="W99" s="44"/>
      <c r="X99" s="28"/>
      <c r="Y99" s="2"/>
      <c r="Z99" s="33"/>
      <c r="AA99" s="44"/>
      <c r="AB99" s="28"/>
      <c r="AC99" s="1"/>
      <c r="AD99" s="33">
        <f t="shared" si="37"/>
        <v>1.9548963824582932E-2</v>
      </c>
      <c r="AE99" s="44">
        <f t="shared" si="37"/>
        <v>1.9548947698455166E-2</v>
      </c>
      <c r="AF99" s="28">
        <f t="shared" si="37"/>
        <v>0.11057860821267762</v>
      </c>
      <c r="AG99" s="44"/>
      <c r="AH99" s="33">
        <f t="shared" si="54"/>
        <v>0</v>
      </c>
      <c r="AI99" s="44">
        <f t="shared" si="54"/>
        <v>0</v>
      </c>
      <c r="AJ99" s="28">
        <f t="shared" si="54"/>
        <v>0</v>
      </c>
      <c r="AK99" s="1"/>
      <c r="AL99" s="37">
        <f t="shared" si="49"/>
        <v>0</v>
      </c>
      <c r="AM99" s="48">
        <f t="shared" si="50"/>
        <v>0</v>
      </c>
      <c r="AN99" s="39">
        <f t="shared" si="38"/>
        <v>0</v>
      </c>
      <c r="AO99" s="1"/>
      <c r="AP99" s="33">
        <f t="shared" si="39"/>
        <v>-9.1029644388094688E-2</v>
      </c>
      <c r="AQ99" s="44">
        <f t="shared" si="40"/>
        <v>-9.1029660514222455E-2</v>
      </c>
      <c r="AR99" s="60"/>
      <c r="AS99" s="1"/>
      <c r="AT99" s="33">
        <f>(N99-(MAX($N$3:N99)))/(MAX($N$3:N99))</f>
        <v>-0.38105328301683716</v>
      </c>
      <c r="AU99" s="44">
        <f>(O99-(MAX($O$3:O99)))/(MAX($O$3:O99))</f>
        <v>-0.37051962765939622</v>
      </c>
      <c r="AV99" s="28">
        <f>(P99-(MAX($P$3:P99)))/(MAX($P$3:P99))</f>
        <v>-0.68795265151515139</v>
      </c>
      <c r="AW99" s="1"/>
      <c r="AX99" s="33">
        <f t="shared" si="41"/>
        <v>0</v>
      </c>
      <c r="AY99" s="44">
        <f t="shared" si="42"/>
        <v>0</v>
      </c>
      <c r="AZ99" s="28">
        <f t="shared" si="43"/>
        <v>0</v>
      </c>
      <c r="BA99" s="1"/>
      <c r="BB99" s="51">
        <f t="shared" si="55"/>
        <v>312.62843539791459</v>
      </c>
      <c r="BC99" s="52">
        <f t="shared" si="55"/>
        <v>316.76133880950118</v>
      </c>
      <c r="BD99" s="53">
        <f t="shared" si="55"/>
        <v>457.21690076966451</v>
      </c>
      <c r="BE99" s="1"/>
      <c r="BF99" s="33">
        <f t="shared" si="44"/>
        <v>0</v>
      </c>
      <c r="BG99" s="44">
        <f t="shared" si="45"/>
        <v>0</v>
      </c>
      <c r="BH99" s="28">
        <f t="shared" si="46"/>
        <v>0</v>
      </c>
      <c r="BI99" s="1"/>
      <c r="BJ99" s="51">
        <f t="shared" si="56"/>
        <v>23.093932549067677</v>
      </c>
      <c r="BK99" s="52">
        <f t="shared" si="56"/>
        <v>23.25934101582666</v>
      </c>
      <c r="BL99" s="48">
        <f t="shared" si="56"/>
        <v>11.071231093507709</v>
      </c>
    </row>
    <row r="100" spans="2:97">
      <c r="H100" s="43">
        <f t="shared" si="53"/>
        <v>42155</v>
      </c>
      <c r="I100" s="59"/>
      <c r="J100" s="33">
        <f t="shared" si="47"/>
        <v>-2.0649480502543116E-2</v>
      </c>
      <c r="K100" s="44">
        <f t="shared" si="47"/>
        <v>-2.0649148194347711E-2</v>
      </c>
      <c r="L100" s="28">
        <v>-1.9871207385242839E-2</v>
      </c>
      <c r="M100" s="2"/>
      <c r="N100" s="239">
        <v>7208.96</v>
      </c>
      <c r="O100" s="246">
        <v>7356.58</v>
      </c>
      <c r="P100" s="45">
        <f t="shared" si="48"/>
        <v>5509.9878702267806</v>
      </c>
      <c r="Q100" s="2"/>
      <c r="R100" s="31">
        <f t="shared" si="34"/>
        <v>-0.27910400000000002</v>
      </c>
      <c r="S100" s="47">
        <f t="shared" si="35"/>
        <v>-0.26434200000000002</v>
      </c>
      <c r="T100" s="32">
        <f t="shared" si="36"/>
        <v>-0.44900121297732193</v>
      </c>
      <c r="U100" s="2"/>
      <c r="V100" s="33"/>
      <c r="W100" s="44"/>
      <c r="X100" s="28"/>
      <c r="Y100" s="2"/>
      <c r="Z100" s="33"/>
      <c r="AA100" s="44"/>
      <c r="AB100" s="28"/>
      <c r="AC100" s="1"/>
      <c r="AD100" s="33">
        <f t="shared" ref="AD100:AF119" si="57">J100-0</f>
        <v>-2.0649480502543116E-2</v>
      </c>
      <c r="AE100" s="44">
        <f t="shared" si="57"/>
        <v>-2.0649148194347711E-2</v>
      </c>
      <c r="AF100" s="28">
        <f t="shared" si="57"/>
        <v>-1.9871207385242839E-2</v>
      </c>
      <c r="AG100" s="44"/>
      <c r="AH100" s="33">
        <f t="shared" si="54"/>
        <v>-2.0649480502543116E-2</v>
      </c>
      <c r="AI100" s="44">
        <f t="shared" si="54"/>
        <v>-2.0649148194347711E-2</v>
      </c>
      <c r="AJ100" s="28">
        <f t="shared" si="54"/>
        <v>-1.9871207385242839E-2</v>
      </c>
      <c r="AK100" s="1"/>
      <c r="AL100" s="37">
        <f t="shared" si="49"/>
        <v>4.2640104502490832</v>
      </c>
      <c r="AM100" s="48">
        <f t="shared" si="50"/>
        <v>4.2638732115213331</v>
      </c>
      <c r="AN100" s="39">
        <f t="shared" si="38"/>
        <v>3.9486488294732958</v>
      </c>
      <c r="AO100" s="1"/>
      <c r="AP100" s="33">
        <f t="shared" si="39"/>
        <v>-7.782731173002766E-4</v>
      </c>
      <c r="AQ100" s="44">
        <f t="shared" si="40"/>
        <v>-7.7794080910487118E-4</v>
      </c>
      <c r="AR100" s="60"/>
      <c r="AS100" s="1"/>
      <c r="AT100" s="33">
        <f>(N100-(MAX($N$3:N100)))/(MAX($N$3:N100))</f>
        <v>-0.39383421118129408</v>
      </c>
      <c r="AU100" s="44">
        <f>(O100-(MAX($O$3:O100)))/(MAX($O$3:O100))</f>
        <v>-0.38351786115329051</v>
      </c>
      <c r="AV100" s="28">
        <f>(P100-(MAX($P$3:P100)))/(MAX($P$3:P100))</f>
        <v>-0.69415340909090895</v>
      </c>
      <c r="AW100" s="1"/>
      <c r="AX100" s="33">
        <f t="shared" si="41"/>
        <v>0</v>
      </c>
      <c r="AY100" s="44">
        <f t="shared" si="42"/>
        <v>0</v>
      </c>
      <c r="AZ100" s="28">
        <f t="shared" si="43"/>
        <v>0</v>
      </c>
      <c r="BA100" s="1"/>
      <c r="BB100" s="51">
        <f t="shared" si="55"/>
        <v>312.62843539791459</v>
      </c>
      <c r="BC100" s="52">
        <f t="shared" si="55"/>
        <v>316.76133880950118</v>
      </c>
      <c r="BD100" s="53">
        <f t="shared" si="55"/>
        <v>457.21690076966451</v>
      </c>
      <c r="BE100" s="1"/>
      <c r="BF100" s="33">
        <f t="shared" si="44"/>
        <v>0</v>
      </c>
      <c r="BG100" s="44">
        <f t="shared" si="45"/>
        <v>0</v>
      </c>
      <c r="BH100" s="28">
        <f t="shared" si="46"/>
        <v>0</v>
      </c>
      <c r="BI100" s="1"/>
      <c r="BJ100" s="51">
        <f t="shared" si="56"/>
        <v>23.093932549067677</v>
      </c>
      <c r="BK100" s="52">
        <f t="shared" si="56"/>
        <v>23.25934101582666</v>
      </c>
      <c r="BL100" s="48">
        <f t="shared" si="56"/>
        <v>11.071231093507709</v>
      </c>
    </row>
    <row r="101" spans="2:97">
      <c r="H101" s="142">
        <f t="shared" si="53"/>
        <v>42185</v>
      </c>
      <c r="I101" s="171"/>
      <c r="J101" s="144">
        <f t="shared" si="47"/>
        <v>-2.4096402254971561E-2</v>
      </c>
      <c r="K101" s="145">
        <f t="shared" si="47"/>
        <v>-2.2590660334013801E-2</v>
      </c>
      <c r="L101" s="146">
        <v>-1.1208332559277112E-3</v>
      </c>
      <c r="M101" s="169"/>
      <c r="N101" s="241">
        <v>7035.25</v>
      </c>
      <c r="O101" s="248">
        <v>7190.39</v>
      </c>
      <c r="P101" s="147">
        <f t="shared" si="48"/>
        <v>5503.8120925820722</v>
      </c>
      <c r="Q101" s="169"/>
      <c r="R101" s="149">
        <f t="shared" si="34"/>
        <v>-0.29647499999999999</v>
      </c>
      <c r="S101" s="150">
        <f t="shared" si="35"/>
        <v>-0.28096099999999996</v>
      </c>
      <c r="T101" s="151">
        <f t="shared" si="36"/>
        <v>-0.44961879074179278</v>
      </c>
      <c r="U101" s="169"/>
      <c r="V101" s="144">
        <f>(N101-N98)/N98</f>
        <v>-2.5564349249704247E-2</v>
      </c>
      <c r="W101" s="145">
        <f>(O101-O98)/O98</f>
        <v>-2.4060556540339745E-2</v>
      </c>
      <c r="X101" s="146">
        <f>(P101-P98)/P98</f>
        <v>8.72900320849848E-2</v>
      </c>
      <c r="Y101" s="169"/>
      <c r="Z101" s="144"/>
      <c r="AA101" s="145"/>
      <c r="AB101" s="146"/>
      <c r="AC101" s="152"/>
      <c r="AD101" s="144">
        <f t="shared" si="57"/>
        <v>-2.4096402254971561E-2</v>
      </c>
      <c r="AE101" s="145">
        <f t="shared" si="57"/>
        <v>-2.2590660334013801E-2</v>
      </c>
      <c r="AF101" s="146">
        <f t="shared" si="57"/>
        <v>-1.1208332559277112E-3</v>
      </c>
      <c r="AG101" s="145"/>
      <c r="AH101" s="144">
        <f t="shared" ref="AH101:AJ117" si="58">IF(AD101&lt;0,AD101,0)</f>
        <v>-2.4096402254971561E-2</v>
      </c>
      <c r="AI101" s="145">
        <f t="shared" si="58"/>
        <v>-2.2590660334013801E-2</v>
      </c>
      <c r="AJ101" s="146">
        <f t="shared" si="58"/>
        <v>-1.1208332559277112E-3</v>
      </c>
      <c r="AK101" s="152"/>
      <c r="AL101" s="153">
        <f t="shared" si="49"/>
        <v>5.8063660163339854</v>
      </c>
      <c r="AM101" s="154">
        <f t="shared" si="50"/>
        <v>5.1033793432678456</v>
      </c>
      <c r="AN101" s="155">
        <f t="shared" si="38"/>
        <v>1.2562671875935141E-2</v>
      </c>
      <c r="AO101" s="152"/>
      <c r="AP101" s="144">
        <f t="shared" si="39"/>
        <v>-2.2975568999043849E-2</v>
      </c>
      <c r="AQ101" s="145">
        <f t="shared" si="40"/>
        <v>-2.146982707808609E-2</v>
      </c>
      <c r="AR101" s="172"/>
      <c r="AS101" s="152"/>
      <c r="AT101" s="144">
        <f>(N101-(MAX($N$3:N101)))/(MAX($N$3:N101))</f>
        <v>-0.40844062586187174</v>
      </c>
      <c r="AU101" s="145">
        <f>(O101-(MAX($O$3:O101)))/(MAX($O$3:O101))</f>
        <v>-0.39744459975396285</v>
      </c>
      <c r="AV101" s="146">
        <f>(P101-(MAX($P$3:P101)))/(MAX($P$3:P101))</f>
        <v>-0.69449621212121193</v>
      </c>
      <c r="AW101" s="152"/>
      <c r="AX101" s="144">
        <f t="shared" si="41"/>
        <v>-2.5564349249704247E-2</v>
      </c>
      <c r="AY101" s="145">
        <f t="shared" si="42"/>
        <v>-2.4060556540339745E-2</v>
      </c>
      <c r="AZ101" s="146">
        <f t="shared" si="43"/>
        <v>8.72900320849848E-2</v>
      </c>
      <c r="BA101" s="152"/>
      <c r="BB101" s="157">
        <f t="shared" ref="BB101:BD116" si="59">BB100*(1+AX101)</f>
        <v>304.63629289001369</v>
      </c>
      <c r="BC101" s="158">
        <f t="shared" si="59"/>
        <v>309.13988470728145</v>
      </c>
      <c r="BD101" s="159">
        <f t="shared" si="59"/>
        <v>497.12737870764579</v>
      </c>
      <c r="BE101" s="152"/>
      <c r="BF101" s="144">
        <f t="shared" si="44"/>
        <v>0</v>
      </c>
      <c r="BG101" s="145">
        <f t="shared" si="45"/>
        <v>0</v>
      </c>
      <c r="BH101" s="146">
        <f t="shared" si="46"/>
        <v>0</v>
      </c>
      <c r="BI101" s="152"/>
      <c r="BJ101" s="157">
        <f t="shared" ref="BJ101:BL116" si="60">BJ100*(1+BF101)</f>
        <v>23.093932549067677</v>
      </c>
      <c r="BK101" s="158">
        <f t="shared" si="60"/>
        <v>23.25934101582666</v>
      </c>
      <c r="BL101" s="154">
        <f t="shared" si="60"/>
        <v>11.071231093507709</v>
      </c>
    </row>
    <row r="102" spans="2:97">
      <c r="H102" s="43">
        <f t="shared" si="53"/>
        <v>42216</v>
      </c>
      <c r="I102" s="59"/>
      <c r="J102" s="33">
        <f t="shared" si="47"/>
        <v>-3.5494118901247318E-2</v>
      </c>
      <c r="K102" s="44">
        <f t="shared" si="47"/>
        <v>-3.6979913467837022E-2</v>
      </c>
      <c r="L102" s="28">
        <v>-0.14102079277894186</v>
      </c>
      <c r="M102" s="2"/>
      <c r="N102" s="239">
        <v>6785.54</v>
      </c>
      <c r="O102" s="246">
        <v>6924.49</v>
      </c>
      <c r="P102" s="45">
        <f t="shared" si="48"/>
        <v>4727.660147979821</v>
      </c>
      <c r="Q102" s="2"/>
      <c r="R102" s="31">
        <f t="shared" si="34"/>
        <v>-0.32144600000000001</v>
      </c>
      <c r="S102" s="47">
        <f t="shared" si="35"/>
        <v>-0.30755100000000002</v>
      </c>
      <c r="T102" s="32">
        <f t="shared" si="36"/>
        <v>-0.52723398520201792</v>
      </c>
      <c r="U102" s="2"/>
      <c r="V102" s="33"/>
      <c r="W102" s="44"/>
      <c r="X102" s="28"/>
      <c r="Y102" s="2"/>
      <c r="Z102" s="33"/>
      <c r="AA102" s="44"/>
      <c r="AB102" s="28"/>
      <c r="AC102" s="1"/>
      <c r="AD102" s="33">
        <f t="shared" si="57"/>
        <v>-3.5494118901247318E-2</v>
      </c>
      <c r="AE102" s="44">
        <f t="shared" si="57"/>
        <v>-3.6979913467837022E-2</v>
      </c>
      <c r="AF102" s="28">
        <f t="shared" si="57"/>
        <v>-0.14102079277894186</v>
      </c>
      <c r="AG102" s="44"/>
      <c r="AH102" s="33">
        <f t="shared" si="58"/>
        <v>-3.5494118901247318E-2</v>
      </c>
      <c r="AI102" s="44">
        <f t="shared" si="58"/>
        <v>-3.6979913467837022E-2</v>
      </c>
      <c r="AJ102" s="28">
        <f t="shared" si="58"/>
        <v>-0.14102079277894186</v>
      </c>
      <c r="AK102" s="1"/>
      <c r="AL102" s="37">
        <f t="shared" si="49"/>
        <v>12.598324765758822</v>
      </c>
      <c r="AM102" s="48">
        <f t="shared" si="50"/>
        <v>13.67514000088714</v>
      </c>
      <c r="AN102" s="39">
        <f t="shared" si="38"/>
        <v>198.86863996001259</v>
      </c>
      <c r="AO102" s="1"/>
      <c r="AP102" s="33">
        <f t="shared" si="39"/>
        <v>0.10552667387769454</v>
      </c>
      <c r="AQ102" s="44">
        <f t="shared" si="40"/>
        <v>0.10404087931110484</v>
      </c>
      <c r="AR102" s="60"/>
      <c r="AS102" s="1"/>
      <c r="AT102" s="33">
        <f>(N102-(MAX($N$3:N102)))/(MAX($N$3:N102))</f>
        <v>-0.42943750462467795</v>
      </c>
      <c r="AU102" s="44">
        <f>(O102-(MAX($O$3:O102)))/(MAX($O$3:O102))</f>
        <v>-0.4197270463146392</v>
      </c>
      <c r="AV102" s="28">
        <f>(P102-(MAX($P$3:P102)))/(MAX($P$3:P102))</f>
        <v>-0.73757859848484841</v>
      </c>
      <c r="AW102" s="1"/>
      <c r="AX102" s="33">
        <f t="shared" si="41"/>
        <v>0</v>
      </c>
      <c r="AY102" s="44">
        <f t="shared" si="42"/>
        <v>0</v>
      </c>
      <c r="AZ102" s="28">
        <f t="shared" si="43"/>
        <v>0</v>
      </c>
      <c r="BA102" s="1"/>
      <c r="BB102" s="51">
        <f t="shared" si="59"/>
        <v>304.63629289001369</v>
      </c>
      <c r="BC102" s="52">
        <f t="shared" si="59"/>
        <v>309.13988470728145</v>
      </c>
      <c r="BD102" s="53">
        <f t="shared" si="59"/>
        <v>497.12737870764579</v>
      </c>
      <c r="BE102" s="1"/>
      <c r="BF102" s="33">
        <f t="shared" si="44"/>
        <v>0</v>
      </c>
      <c r="BG102" s="44">
        <f t="shared" si="45"/>
        <v>0</v>
      </c>
      <c r="BH102" s="28">
        <f t="shared" si="46"/>
        <v>0</v>
      </c>
      <c r="BI102" s="1"/>
      <c r="BJ102" s="51">
        <f t="shared" si="60"/>
        <v>23.093932549067677</v>
      </c>
      <c r="BK102" s="52">
        <f t="shared" si="60"/>
        <v>23.25934101582666</v>
      </c>
      <c r="BL102" s="48">
        <f t="shared" si="60"/>
        <v>11.071231093507709</v>
      </c>
    </row>
    <row r="103" spans="2:97">
      <c r="H103" s="43">
        <f t="shared" si="53"/>
        <v>42247</v>
      </c>
      <c r="I103" s="59"/>
      <c r="J103" s="33">
        <f t="shared" si="47"/>
        <v>-1.6004621592385915E-3</v>
      </c>
      <c r="K103" s="44">
        <f t="shared" si="47"/>
        <v>0</v>
      </c>
      <c r="L103" s="28">
        <v>2.9951248028809996E-3</v>
      </c>
      <c r="M103" s="2"/>
      <c r="N103" s="239">
        <v>6774.68</v>
      </c>
      <c r="O103" s="246">
        <v>6924.49</v>
      </c>
      <c r="P103" s="45">
        <f t="shared" si="48"/>
        <v>4741.8200801486273</v>
      </c>
      <c r="Q103" s="2"/>
      <c r="R103" s="31">
        <f t="shared" si="34"/>
        <v>-0.32253199999999999</v>
      </c>
      <c r="S103" s="47">
        <f t="shared" si="35"/>
        <v>-0.30755100000000002</v>
      </c>
      <c r="T103" s="32">
        <f t="shared" si="36"/>
        <v>-0.52581799198513723</v>
      </c>
      <c r="U103" s="2"/>
      <c r="V103" s="33"/>
      <c r="W103" s="44"/>
      <c r="X103" s="28"/>
      <c r="Y103" s="2"/>
      <c r="Z103" s="33"/>
      <c r="AA103" s="44"/>
      <c r="AB103" s="28"/>
      <c r="AC103" s="1"/>
      <c r="AD103" s="33">
        <f t="shared" si="57"/>
        <v>-1.6004621592385915E-3</v>
      </c>
      <c r="AE103" s="44">
        <f t="shared" si="57"/>
        <v>0</v>
      </c>
      <c r="AF103" s="28">
        <f t="shared" si="57"/>
        <v>2.9951248028809996E-3</v>
      </c>
      <c r="AG103" s="44"/>
      <c r="AH103" s="33">
        <f t="shared" si="58"/>
        <v>-1.6004621592385915E-3</v>
      </c>
      <c r="AI103" s="44">
        <f t="shared" si="58"/>
        <v>0</v>
      </c>
      <c r="AJ103" s="28">
        <f t="shared" si="58"/>
        <v>0</v>
      </c>
      <c r="AK103" s="1"/>
      <c r="AL103" s="37">
        <f t="shared" si="49"/>
        <v>2.5614791231546544E-2</v>
      </c>
      <c r="AM103" s="48">
        <f t="shared" si="50"/>
        <v>0</v>
      </c>
      <c r="AN103" s="39">
        <f t="shared" si="38"/>
        <v>0</v>
      </c>
      <c r="AO103" s="1"/>
      <c r="AP103" s="33">
        <f t="shared" si="39"/>
        <v>-4.5955869621195911E-3</v>
      </c>
      <c r="AQ103" s="44">
        <f t="shared" si="40"/>
        <v>-2.9951248028809996E-3</v>
      </c>
      <c r="AR103" s="60"/>
      <c r="AS103" s="1"/>
      <c r="AT103" s="33">
        <f>(N103-(MAX($N$3:N103)))/(MAX($N$3:N103))</f>
        <v>-0.43035066830800683</v>
      </c>
      <c r="AU103" s="44">
        <f>(O103-(MAX($O$3:O103)))/(MAX($O$3:O103))</f>
        <v>-0.4197270463146392</v>
      </c>
      <c r="AV103" s="28">
        <f>(P103-(MAX($P$3:P103)))/(MAX($P$3:P103))</f>
        <v>-0.73679261363636361</v>
      </c>
      <c r="AW103" s="1"/>
      <c r="AX103" s="33">
        <f t="shared" si="41"/>
        <v>0</v>
      </c>
      <c r="AY103" s="44">
        <f t="shared" si="42"/>
        <v>0</v>
      </c>
      <c r="AZ103" s="28">
        <f t="shared" si="43"/>
        <v>0</v>
      </c>
      <c r="BA103" s="1"/>
      <c r="BB103" s="51">
        <f t="shared" si="59"/>
        <v>304.63629289001369</v>
      </c>
      <c r="BC103" s="52">
        <f t="shared" si="59"/>
        <v>309.13988470728145</v>
      </c>
      <c r="BD103" s="53">
        <f t="shared" si="59"/>
        <v>497.12737870764579</v>
      </c>
      <c r="BE103" s="1"/>
      <c r="BF103" s="33">
        <f t="shared" si="44"/>
        <v>0</v>
      </c>
      <c r="BG103" s="44">
        <f t="shared" si="45"/>
        <v>0</v>
      </c>
      <c r="BH103" s="28">
        <f t="shared" si="46"/>
        <v>0</v>
      </c>
      <c r="BI103" s="1"/>
      <c r="BJ103" s="51">
        <f t="shared" si="60"/>
        <v>23.093932549067677</v>
      </c>
      <c r="BK103" s="52">
        <f t="shared" si="60"/>
        <v>23.25934101582666</v>
      </c>
      <c r="BL103" s="48">
        <f t="shared" si="60"/>
        <v>11.071231093507709</v>
      </c>
    </row>
    <row r="104" spans="2:97">
      <c r="H104" s="142">
        <f t="shared" si="53"/>
        <v>42277</v>
      </c>
      <c r="I104" s="171"/>
      <c r="J104" s="144">
        <f t="shared" si="47"/>
        <v>-7.6923190468036862E-2</v>
      </c>
      <c r="K104" s="145">
        <f t="shared" si="47"/>
        <v>-8.1600233374587883E-2</v>
      </c>
      <c r="L104" s="146">
        <v>-6.3267457464912358E-2</v>
      </c>
      <c r="M104" s="169"/>
      <c r="N104" s="241">
        <v>6253.55</v>
      </c>
      <c r="O104" s="248">
        <v>6359.45</v>
      </c>
      <c r="P104" s="147">
        <f t="shared" si="48"/>
        <v>4441.817179921557</v>
      </c>
      <c r="Q104" s="169"/>
      <c r="R104" s="149">
        <f t="shared" si="34"/>
        <v>-0.37464500000000001</v>
      </c>
      <c r="S104" s="150">
        <f t="shared" si="35"/>
        <v>-0.36405500000000002</v>
      </c>
      <c r="T104" s="151">
        <f t="shared" si="36"/>
        <v>-0.55581828200784433</v>
      </c>
      <c r="U104" s="169"/>
      <c r="V104" s="144">
        <f>(N104-N101)/N101</f>
        <v>-0.11111190078533098</v>
      </c>
      <c r="W104" s="145">
        <f>(O104-O101)/O101</f>
        <v>-0.11556257727327732</v>
      </c>
      <c r="X104" s="146">
        <f>(P104-P101)/P101</f>
        <v>-0.1929562446530198</v>
      </c>
      <c r="Y104" s="169"/>
      <c r="Z104" s="144"/>
      <c r="AA104" s="145"/>
      <c r="AB104" s="146"/>
      <c r="AC104" s="152"/>
      <c r="AD104" s="144">
        <f t="shared" si="57"/>
        <v>-7.6923190468036862E-2</v>
      </c>
      <c r="AE104" s="145">
        <f t="shared" si="57"/>
        <v>-8.1600233374587883E-2</v>
      </c>
      <c r="AF104" s="146">
        <f t="shared" si="57"/>
        <v>-6.3267457464912358E-2</v>
      </c>
      <c r="AG104" s="145"/>
      <c r="AH104" s="144">
        <f t="shared" si="58"/>
        <v>-7.6923190468036862E-2</v>
      </c>
      <c r="AI104" s="145">
        <f t="shared" si="58"/>
        <v>-8.1600233374587883E-2</v>
      </c>
      <c r="AJ104" s="146">
        <f t="shared" si="58"/>
        <v>-6.3267457464912358E-2</v>
      </c>
      <c r="AK104" s="152"/>
      <c r="AL104" s="153">
        <f t="shared" si="49"/>
        <v>59.171772317818764</v>
      </c>
      <c r="AM104" s="154">
        <f t="shared" si="50"/>
        <v>66.585980867872067</v>
      </c>
      <c r="AN104" s="155">
        <f t="shared" si="38"/>
        <v>40.027711740744941</v>
      </c>
      <c r="AO104" s="152"/>
      <c r="AP104" s="144">
        <f t="shared" si="39"/>
        <v>-1.3655733003124504E-2</v>
      </c>
      <c r="AQ104" s="145">
        <f t="shared" si="40"/>
        <v>-1.8332775909675525E-2</v>
      </c>
      <c r="AR104" s="172"/>
      <c r="AS104" s="152"/>
      <c r="AT104" s="144">
        <f>(N104-(MAX($N$3:N104)))/(MAX($N$3:N104))</f>
        <v>-0.47416991234973999</v>
      </c>
      <c r="AU104" s="145">
        <f>(O104-(MAX($O$3:O104)))/(MAX($O$3:O104))</f>
        <v>-0.46707745475632606</v>
      </c>
      <c r="AV104" s="146">
        <f>(P104-(MAX($P$3:P104)))/(MAX($P$3:P104))</f>
        <v>-0.75344507575757569</v>
      </c>
      <c r="AW104" s="152"/>
      <c r="AX104" s="144">
        <f t="shared" si="41"/>
        <v>0</v>
      </c>
      <c r="AY104" s="145">
        <f t="shared" si="42"/>
        <v>0</v>
      </c>
      <c r="AZ104" s="146">
        <f t="shared" si="43"/>
        <v>0</v>
      </c>
      <c r="BA104" s="152"/>
      <c r="BB104" s="157">
        <f t="shared" si="59"/>
        <v>304.63629289001369</v>
      </c>
      <c r="BC104" s="158">
        <f t="shared" si="59"/>
        <v>309.13988470728145</v>
      </c>
      <c r="BD104" s="159">
        <f t="shared" si="59"/>
        <v>497.12737870764579</v>
      </c>
      <c r="BE104" s="152"/>
      <c r="BF104" s="144">
        <f t="shared" si="44"/>
        <v>-0.11111190078533098</v>
      </c>
      <c r="BG104" s="145">
        <f t="shared" si="45"/>
        <v>-0.11556257727327732</v>
      </c>
      <c r="BH104" s="146">
        <f t="shared" si="46"/>
        <v>-0.1929562446530198</v>
      </c>
      <c r="BI104" s="152"/>
      <c r="BJ104" s="157">
        <f t="shared" si="60"/>
        <v>20.527921806932543</v>
      </c>
      <c r="BK104" s="158">
        <f t="shared" si="60"/>
        <v>20.571431622359682</v>
      </c>
      <c r="BL104" s="154">
        <f t="shared" si="60"/>
        <v>8.9349679180187156</v>
      </c>
    </row>
    <row r="105" spans="2:97" ht="15.75" thickBot="1">
      <c r="G105" s="71"/>
      <c r="H105" s="43">
        <f t="shared" si="53"/>
        <v>42308</v>
      </c>
      <c r="I105" s="59"/>
      <c r="J105" s="33">
        <f t="shared" si="47"/>
        <v>3.6459291122642234E-2</v>
      </c>
      <c r="K105" s="44">
        <f t="shared" si="47"/>
        <v>3.6584924796955631E-2</v>
      </c>
      <c r="L105" s="28">
        <v>2.2968021447062892E-3</v>
      </c>
      <c r="M105" s="2"/>
      <c r="N105" s="239">
        <v>6481.55</v>
      </c>
      <c r="O105" s="246">
        <v>6592.11</v>
      </c>
      <c r="P105" s="45">
        <f t="shared" si="48"/>
        <v>4452.0191551467942</v>
      </c>
      <c r="Q105" s="2"/>
      <c r="R105" s="31">
        <f t="shared" si="34"/>
        <v>-0.35184499999999996</v>
      </c>
      <c r="S105" s="47">
        <f t="shared" si="35"/>
        <v>-0.34078900000000001</v>
      </c>
      <c r="T105" s="32">
        <f t="shared" si="36"/>
        <v>-0.55479808448532053</v>
      </c>
      <c r="U105" s="2"/>
      <c r="V105" s="33"/>
      <c r="W105" s="44"/>
      <c r="X105" s="28"/>
      <c r="Y105" s="2"/>
      <c r="Z105" s="33"/>
      <c r="AA105" s="44"/>
      <c r="AB105" s="28"/>
      <c r="AC105" s="1"/>
      <c r="AD105" s="33">
        <f t="shared" si="57"/>
        <v>3.6459291122642234E-2</v>
      </c>
      <c r="AE105" s="44">
        <f t="shared" si="57"/>
        <v>3.6584924796955631E-2</v>
      </c>
      <c r="AF105" s="28">
        <f t="shared" si="57"/>
        <v>2.2968021447062892E-3</v>
      </c>
      <c r="AG105" s="44"/>
      <c r="AH105" s="33">
        <f t="shared" si="58"/>
        <v>0</v>
      </c>
      <c r="AI105" s="44">
        <f t="shared" si="58"/>
        <v>0</v>
      </c>
      <c r="AJ105" s="28">
        <f t="shared" si="58"/>
        <v>0</v>
      </c>
      <c r="AK105" s="1"/>
      <c r="AL105" s="37">
        <f t="shared" si="49"/>
        <v>0</v>
      </c>
      <c r="AM105" s="48">
        <f t="shared" si="50"/>
        <v>0</v>
      </c>
      <c r="AN105" s="39">
        <f t="shared" si="38"/>
        <v>0</v>
      </c>
      <c r="AO105" s="1"/>
      <c r="AP105" s="33">
        <f t="shared" si="39"/>
        <v>3.4162488977935945E-2</v>
      </c>
      <c r="AQ105" s="44">
        <f t="shared" si="40"/>
        <v>3.4288122652249342E-2</v>
      </c>
      <c r="AR105" s="60"/>
      <c r="AS105" s="1"/>
      <c r="AT105" s="33">
        <f>(N105-(MAX($N$3:N105)))/(MAX($N$3:N105))</f>
        <v>-0.45499852010305458</v>
      </c>
      <c r="AU105" s="44">
        <f>(O105-(MAX($O$3:O105)))/(MAX($O$3:O105))</f>
        <v>-0.44758052351598404</v>
      </c>
      <c r="AV105" s="28">
        <f>(P105-(MAX($P$3:P105)))/(MAX($P$3:P105))</f>
        <v>-0.75287878787878781</v>
      </c>
      <c r="AW105" s="1"/>
      <c r="AX105" s="33">
        <f t="shared" si="41"/>
        <v>0</v>
      </c>
      <c r="AY105" s="44">
        <f t="shared" si="42"/>
        <v>0</v>
      </c>
      <c r="AZ105" s="28">
        <f t="shared" si="43"/>
        <v>0</v>
      </c>
      <c r="BA105" s="1"/>
      <c r="BB105" s="51">
        <f t="shared" si="59"/>
        <v>304.63629289001369</v>
      </c>
      <c r="BC105" s="52">
        <f t="shared" si="59"/>
        <v>309.13988470728145</v>
      </c>
      <c r="BD105" s="53">
        <f t="shared" si="59"/>
        <v>497.12737870764579</v>
      </c>
      <c r="BE105" s="1"/>
      <c r="BF105" s="33">
        <f t="shared" si="44"/>
        <v>0</v>
      </c>
      <c r="BG105" s="44">
        <f t="shared" si="45"/>
        <v>0</v>
      </c>
      <c r="BH105" s="28">
        <f t="shared" si="46"/>
        <v>0</v>
      </c>
      <c r="BI105" s="1"/>
      <c r="BJ105" s="51">
        <f t="shared" si="60"/>
        <v>20.527921806932543</v>
      </c>
      <c r="BK105" s="52">
        <f t="shared" si="60"/>
        <v>20.571431622359682</v>
      </c>
      <c r="BL105" s="48">
        <f t="shared" si="60"/>
        <v>8.9349679180187156</v>
      </c>
    </row>
    <row r="106" spans="2:97">
      <c r="H106" s="43">
        <f t="shared" si="53"/>
        <v>42338</v>
      </c>
      <c r="I106" s="59"/>
      <c r="J106" s="33">
        <f t="shared" si="47"/>
        <v>-8.3760828814095634E-3</v>
      </c>
      <c r="K106" s="44">
        <f t="shared" si="47"/>
        <v>-1.0083266207633002E-2</v>
      </c>
      <c r="L106" s="28">
        <v>-8.9661250766400968E-2</v>
      </c>
      <c r="M106" s="2"/>
      <c r="N106" s="239">
        <v>6427.26</v>
      </c>
      <c r="O106" s="246">
        <v>6525.64</v>
      </c>
      <c r="P106" s="45">
        <f t="shared" si="48"/>
        <v>4052.8455492603571</v>
      </c>
      <c r="Q106" s="2"/>
      <c r="R106" s="31">
        <f t="shared" si="34"/>
        <v>-0.35727399999999998</v>
      </c>
      <c r="S106" s="47">
        <f t="shared" si="35"/>
        <v>-0.34743599999999997</v>
      </c>
      <c r="T106" s="32">
        <f t="shared" si="36"/>
        <v>-0.59471544507396434</v>
      </c>
      <c r="U106" s="2"/>
      <c r="V106" s="33"/>
      <c r="W106" s="44"/>
      <c r="X106" s="28"/>
      <c r="Y106" s="2"/>
      <c r="Z106" s="33"/>
      <c r="AA106" s="44"/>
      <c r="AB106" s="28"/>
      <c r="AC106" s="1"/>
      <c r="AD106" s="33">
        <f t="shared" si="57"/>
        <v>-8.3760828814095634E-3</v>
      </c>
      <c r="AE106" s="44">
        <f t="shared" si="57"/>
        <v>-1.0083266207633002E-2</v>
      </c>
      <c r="AF106" s="28">
        <f t="shared" si="57"/>
        <v>-8.9661250766400968E-2</v>
      </c>
      <c r="AG106" s="44"/>
      <c r="AH106" s="33">
        <f t="shared" si="58"/>
        <v>-8.3760828814095634E-3</v>
      </c>
      <c r="AI106" s="44">
        <f t="shared" si="58"/>
        <v>-1.0083266207633002E-2</v>
      </c>
      <c r="AJ106" s="28">
        <f t="shared" si="58"/>
        <v>-8.9661250766400968E-2</v>
      </c>
      <c r="AK106" s="1"/>
      <c r="AL106" s="37">
        <f t="shared" si="49"/>
        <v>0.70158764436242338</v>
      </c>
      <c r="AM106" s="48">
        <f t="shared" si="50"/>
        <v>1.0167225741399362</v>
      </c>
      <c r="AN106" s="39">
        <f t="shared" si="38"/>
        <v>80.391398889954388</v>
      </c>
      <c r="AO106" s="1"/>
      <c r="AP106" s="33">
        <f t="shared" si="39"/>
        <v>8.1285167884991405E-2</v>
      </c>
      <c r="AQ106" s="44">
        <f t="shared" si="40"/>
        <v>7.9577984558767967E-2</v>
      </c>
      <c r="AR106" s="60"/>
      <c r="AS106" s="1"/>
      <c r="AT106" s="33">
        <f>(N106-(MAX($N$3:N106)))/(MAX($N$3:N106))</f>
        <v>-0.45956349766916227</v>
      </c>
      <c r="AU106" s="44">
        <f>(O106-(MAX($O$3:O106)))/(MAX($O$3:O106))</f>
        <v>-0.45315071615565361</v>
      </c>
      <c r="AV106" s="28">
        <f>(P106-(MAX($P$3:P106)))/(MAX($P$3:P106))</f>
        <v>-0.77503598484848479</v>
      </c>
      <c r="AW106" s="1"/>
      <c r="AX106" s="33">
        <f t="shared" si="41"/>
        <v>0</v>
      </c>
      <c r="AY106" s="44">
        <f t="shared" si="42"/>
        <v>0</v>
      </c>
      <c r="AZ106" s="28">
        <f t="shared" si="43"/>
        <v>0</v>
      </c>
      <c r="BA106" s="1"/>
      <c r="BB106" s="51">
        <f t="shared" si="59"/>
        <v>304.63629289001369</v>
      </c>
      <c r="BC106" s="52">
        <f t="shared" si="59"/>
        <v>309.13988470728145</v>
      </c>
      <c r="BD106" s="53">
        <f t="shared" si="59"/>
        <v>497.12737870764579</v>
      </c>
      <c r="BE106" s="1"/>
      <c r="BF106" s="33">
        <f t="shared" si="44"/>
        <v>0</v>
      </c>
      <c r="BG106" s="44">
        <f t="shared" si="45"/>
        <v>0</v>
      </c>
      <c r="BH106" s="28">
        <f t="shared" si="46"/>
        <v>0</v>
      </c>
      <c r="BI106" s="1"/>
      <c r="BJ106" s="51">
        <f t="shared" si="60"/>
        <v>20.527921806932543</v>
      </c>
      <c r="BK106" s="52">
        <f t="shared" si="60"/>
        <v>20.571431622359682</v>
      </c>
      <c r="BL106" s="48">
        <f t="shared" si="60"/>
        <v>8.9349679180187156</v>
      </c>
    </row>
    <row r="107" spans="2:97" s="57" customFormat="1" ht="15.75" thickBot="1">
      <c r="B107" s="69"/>
      <c r="C107" s="70"/>
      <c r="D107" s="70"/>
      <c r="E107" s="70"/>
      <c r="F107" s="70"/>
      <c r="G107" s="3"/>
      <c r="H107" s="72">
        <f t="shared" si="53"/>
        <v>42369</v>
      </c>
      <c r="I107" s="73"/>
      <c r="J107" s="74">
        <f t="shared" si="47"/>
        <v>-4.2221724342877076E-2</v>
      </c>
      <c r="K107" s="75">
        <f t="shared" si="47"/>
        <v>-4.0742363967365636E-2</v>
      </c>
      <c r="L107" s="76">
        <v>-8.6297471817883276E-2</v>
      </c>
      <c r="M107" s="70"/>
      <c r="N107" s="242">
        <v>6155.89</v>
      </c>
      <c r="O107" s="249">
        <v>6259.77</v>
      </c>
      <c r="P107" s="77">
        <f t="shared" si="48"/>
        <v>3703.0952246908278</v>
      </c>
      <c r="Q107" s="70"/>
      <c r="R107" s="78">
        <f t="shared" si="34"/>
        <v>-0.38441099999999995</v>
      </c>
      <c r="S107" s="79">
        <f t="shared" si="35"/>
        <v>-0.37402299999999994</v>
      </c>
      <c r="T107" s="80">
        <f t="shared" si="36"/>
        <v>-0.62969047753091723</v>
      </c>
      <c r="U107" s="70"/>
      <c r="V107" s="74">
        <f>(N107-N104)/N104</f>
        <v>-1.5616729697531778E-2</v>
      </c>
      <c r="W107" s="75">
        <f>(O107-O104)/O104</f>
        <v>-1.5674311457751753E-2</v>
      </c>
      <c r="X107" s="76">
        <f>(P107-P104)/P104</f>
        <v>-0.16631075195304981</v>
      </c>
      <c r="Y107" s="70"/>
      <c r="Z107" s="74">
        <f>(N107-N95)/N95</f>
        <v>-0.15624310391855051</v>
      </c>
      <c r="AA107" s="75">
        <f>(O107-O95)/O95</f>
        <v>-0.16047122630691665</v>
      </c>
      <c r="AB107" s="76">
        <f>(P107-P95)/P95</f>
        <v>-0.32856656768126691</v>
      </c>
      <c r="AC107" s="69"/>
      <c r="AD107" s="74">
        <f t="shared" si="57"/>
        <v>-4.2221724342877076E-2</v>
      </c>
      <c r="AE107" s="75">
        <f t="shared" si="57"/>
        <v>-4.0742363967365636E-2</v>
      </c>
      <c r="AF107" s="76">
        <f t="shared" si="57"/>
        <v>-8.6297471817883276E-2</v>
      </c>
      <c r="AG107" s="75"/>
      <c r="AH107" s="74">
        <f t="shared" si="58"/>
        <v>-4.2221724342877076E-2</v>
      </c>
      <c r="AI107" s="75">
        <f t="shared" si="58"/>
        <v>-4.0742363967365636E-2</v>
      </c>
      <c r="AJ107" s="76">
        <f t="shared" si="58"/>
        <v>-8.6297471817883276E-2</v>
      </c>
      <c r="AK107" s="69"/>
      <c r="AL107" s="81">
        <f t="shared" si="49"/>
        <v>17.826740064858985</v>
      </c>
      <c r="AM107" s="82">
        <f t="shared" si="50"/>
        <v>16.599402216492937</v>
      </c>
      <c r="AN107" s="83">
        <f t="shared" si="38"/>
        <v>74.472536421583598</v>
      </c>
      <c r="AO107" s="69"/>
      <c r="AP107" s="74">
        <f t="shared" si="39"/>
        <v>4.4075747475006199E-2</v>
      </c>
      <c r="AQ107" s="75">
        <f t="shared" si="40"/>
        <v>4.555510785051764E-2</v>
      </c>
      <c r="AR107" s="84"/>
      <c r="AS107" s="69"/>
      <c r="AT107" s="74">
        <f>(N107-(MAX($N$3:N107)))/(MAX($N$3:N107))</f>
        <v>-0.4823816586954035</v>
      </c>
      <c r="AU107" s="75">
        <f>(O107-(MAX($O$3:O107)))/(MAX($O$3:O107))</f>
        <v>-0.47543064871333324</v>
      </c>
      <c r="AV107" s="76">
        <f>(P107-(MAX($P$3:P107)))/(MAX($P$3:P107))</f>
        <v>-0.79444981060606057</v>
      </c>
      <c r="AW107" s="69"/>
      <c r="AX107" s="74">
        <f t="shared" si="41"/>
        <v>0</v>
      </c>
      <c r="AY107" s="75">
        <f t="shared" si="42"/>
        <v>0</v>
      </c>
      <c r="AZ107" s="76">
        <f t="shared" si="43"/>
        <v>0</v>
      </c>
      <c r="BA107" s="69"/>
      <c r="BB107" s="85">
        <f t="shared" si="59"/>
        <v>304.63629289001369</v>
      </c>
      <c r="BC107" s="86">
        <f t="shared" si="59"/>
        <v>309.13988470728145</v>
      </c>
      <c r="BD107" s="87">
        <f t="shared" si="59"/>
        <v>497.12737870764579</v>
      </c>
      <c r="BE107" s="69"/>
      <c r="BF107" s="74">
        <f t="shared" si="44"/>
        <v>-1.5616729697531778E-2</v>
      </c>
      <c r="BG107" s="75">
        <f t="shared" si="45"/>
        <v>-1.5674311457751753E-2</v>
      </c>
      <c r="BH107" s="76">
        <f t="shared" si="46"/>
        <v>-0.16631075195304981</v>
      </c>
      <c r="BI107" s="69"/>
      <c r="BJ107" s="85">
        <f t="shared" si="60"/>
        <v>20.20734280082161</v>
      </c>
      <c r="BK107" s="86">
        <f t="shared" si="60"/>
        <v>20.248988595978972</v>
      </c>
      <c r="BL107" s="82">
        <f t="shared" si="60"/>
        <v>7.4489866848966475</v>
      </c>
      <c r="BM107" s="163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</row>
    <row r="108" spans="2:97">
      <c r="H108" s="43">
        <f t="shared" si="53"/>
        <v>42400</v>
      </c>
      <c r="I108" s="59"/>
      <c r="J108" s="33">
        <f t="shared" si="47"/>
        <v>-3.3148740474569949E-2</v>
      </c>
      <c r="K108" s="44">
        <f t="shared" si="47"/>
        <v>-3.3394198189390489E-2</v>
      </c>
      <c r="L108" s="28">
        <v>-5.1704359603982342E-2</v>
      </c>
      <c r="M108" s="2"/>
      <c r="N108" s="239">
        <v>5951.83</v>
      </c>
      <c r="O108" s="246">
        <v>6050.73</v>
      </c>
      <c r="P108" s="45">
        <f t="shared" si="48"/>
        <v>3511.6290575456233</v>
      </c>
      <c r="Q108" s="2"/>
      <c r="R108" s="31">
        <f t="shared" si="34"/>
        <v>-0.40481699999999998</v>
      </c>
      <c r="S108" s="47">
        <f t="shared" si="35"/>
        <v>-0.39492700000000003</v>
      </c>
      <c r="T108" s="32">
        <f t="shared" si="36"/>
        <v>-0.64883709424543767</v>
      </c>
      <c r="U108" s="2"/>
      <c r="V108" s="33"/>
      <c r="W108" s="44"/>
      <c r="X108" s="28"/>
      <c r="Y108" s="2"/>
      <c r="Z108" s="33"/>
      <c r="AA108" s="44"/>
      <c r="AB108" s="28"/>
      <c r="AC108" s="1"/>
      <c r="AD108" s="33">
        <f t="shared" si="57"/>
        <v>-3.3148740474569949E-2</v>
      </c>
      <c r="AE108" s="44">
        <f t="shared" si="57"/>
        <v>-3.3394198189390489E-2</v>
      </c>
      <c r="AF108" s="28">
        <f t="shared" si="57"/>
        <v>-5.1704359603982342E-2</v>
      </c>
      <c r="AG108" s="44"/>
      <c r="AH108" s="33">
        <f t="shared" si="58"/>
        <v>-3.3148740474569949E-2</v>
      </c>
      <c r="AI108" s="44">
        <f t="shared" si="58"/>
        <v>-3.3394198189390489E-2</v>
      </c>
      <c r="AJ108" s="28">
        <f t="shared" si="58"/>
        <v>-5.1704359603982342E-2</v>
      </c>
      <c r="AK108" s="1"/>
      <c r="AL108" s="37">
        <f t="shared" si="49"/>
        <v>10.988389950503919</v>
      </c>
      <c r="AM108" s="48">
        <f t="shared" si="50"/>
        <v>11.151724727122911</v>
      </c>
      <c r="AN108" s="39">
        <f t="shared" si="38"/>
        <v>26.733408020579208</v>
      </c>
      <c r="AO108" s="1"/>
      <c r="AP108" s="33">
        <f t="shared" si="39"/>
        <v>1.8555619129412393E-2</v>
      </c>
      <c r="AQ108" s="44">
        <f t="shared" si="40"/>
        <v>1.8310161414591852E-2</v>
      </c>
      <c r="AR108" s="60"/>
      <c r="AS108" s="1"/>
      <c r="AT108" s="33">
        <f>(N108-(MAX($N$3:N108)))/(MAX($N$3:N108))</f>
        <v>-0.49954005475618696</v>
      </c>
      <c r="AU108" s="44">
        <f>(O108-(MAX($O$3:O108)))/(MAX($O$3:O108))</f>
        <v>-0.49294822159428014</v>
      </c>
      <c r="AV108" s="28">
        <f>(P108-(MAX($P$3:P108)))/(MAX($P$3:P108))</f>
        <v>-0.80507765151515154</v>
      </c>
      <c r="AW108" s="1"/>
      <c r="AX108" s="33">
        <f t="shared" si="41"/>
        <v>0</v>
      </c>
      <c r="AY108" s="44">
        <f t="shared" si="42"/>
        <v>0</v>
      </c>
      <c r="AZ108" s="28">
        <f t="shared" si="43"/>
        <v>0</v>
      </c>
      <c r="BA108" s="1"/>
      <c r="BB108" s="51">
        <f t="shared" si="59"/>
        <v>304.63629289001369</v>
      </c>
      <c r="BC108" s="52">
        <f t="shared" si="59"/>
        <v>309.13988470728145</v>
      </c>
      <c r="BD108" s="53">
        <f t="shared" si="59"/>
        <v>497.12737870764579</v>
      </c>
      <c r="BE108" s="1"/>
      <c r="BF108" s="33">
        <f t="shared" si="44"/>
        <v>0</v>
      </c>
      <c r="BG108" s="44">
        <f t="shared" si="45"/>
        <v>0</v>
      </c>
      <c r="BH108" s="28">
        <f t="shared" si="46"/>
        <v>0</v>
      </c>
      <c r="BI108" s="1"/>
      <c r="BJ108" s="51">
        <f t="shared" si="60"/>
        <v>20.20734280082161</v>
      </c>
      <c r="BK108" s="52">
        <f t="shared" si="60"/>
        <v>20.248988595978972</v>
      </c>
      <c r="BL108" s="48">
        <f t="shared" si="60"/>
        <v>7.4489866848966475</v>
      </c>
    </row>
    <row r="109" spans="2:97">
      <c r="H109" s="43">
        <f t="shared" si="53"/>
        <v>42429</v>
      </c>
      <c r="I109" s="59"/>
      <c r="J109" s="33">
        <f t="shared" si="47"/>
        <v>9.5248016156377346E-3</v>
      </c>
      <c r="K109" s="44">
        <f t="shared" si="47"/>
        <v>9.595536406351135E-3</v>
      </c>
      <c r="L109" s="28">
        <v>-2.010804613336703E-2</v>
      </c>
      <c r="M109" s="2"/>
      <c r="N109" s="239">
        <v>6008.52</v>
      </c>
      <c r="O109" s="246">
        <v>6108.79</v>
      </c>
      <c r="P109" s="45">
        <f t="shared" si="48"/>
        <v>3441.0170584532239</v>
      </c>
      <c r="Q109" s="2"/>
      <c r="R109" s="31">
        <f t="shared" si="34"/>
        <v>-0.39914799999999995</v>
      </c>
      <c r="S109" s="47">
        <f t="shared" si="35"/>
        <v>-0.38912099999999999</v>
      </c>
      <c r="T109" s="32">
        <f t="shared" si="36"/>
        <v>-0.6558982941546776</v>
      </c>
      <c r="U109" s="2"/>
      <c r="V109" s="33"/>
      <c r="W109" s="44"/>
      <c r="X109" s="28"/>
      <c r="Y109" s="2"/>
      <c r="Z109" s="33"/>
      <c r="AA109" s="44"/>
      <c r="AB109" s="28"/>
      <c r="AC109" s="1"/>
      <c r="AD109" s="33">
        <f t="shared" si="57"/>
        <v>9.5248016156377346E-3</v>
      </c>
      <c r="AE109" s="44">
        <f t="shared" si="57"/>
        <v>9.595536406351135E-3</v>
      </c>
      <c r="AF109" s="28">
        <f t="shared" si="57"/>
        <v>-2.010804613336703E-2</v>
      </c>
      <c r="AG109" s="44"/>
      <c r="AH109" s="33">
        <f t="shared" si="58"/>
        <v>0</v>
      </c>
      <c r="AI109" s="44">
        <f t="shared" si="58"/>
        <v>0</v>
      </c>
      <c r="AJ109" s="28">
        <f t="shared" si="58"/>
        <v>-2.010804613336703E-2</v>
      </c>
      <c r="AK109" s="1"/>
      <c r="AL109" s="37">
        <f t="shared" si="49"/>
        <v>0</v>
      </c>
      <c r="AM109" s="48">
        <f t="shared" si="50"/>
        <v>0</v>
      </c>
      <c r="AN109" s="39">
        <f t="shared" si="38"/>
        <v>4.0433351930161674</v>
      </c>
      <c r="AO109" s="1"/>
      <c r="AP109" s="33">
        <f t="shared" si="39"/>
        <v>2.9632847749004765E-2</v>
      </c>
      <c r="AQ109" s="44">
        <f t="shared" si="40"/>
        <v>2.9703582539718165E-2</v>
      </c>
      <c r="AR109" s="60"/>
      <c r="AS109" s="1"/>
      <c r="AT109" s="33">
        <f>(N109-(MAX($N$3:N109)))/(MAX($N$3:N109))</f>
        <v>-0.49477327306116675</v>
      </c>
      <c r="AU109" s="44">
        <f>(O109-(MAX($O$3:O109)))/(MAX($O$3:O109))</f>
        <v>-0.48808278779468306</v>
      </c>
      <c r="AV109" s="28">
        <f>(P109-(MAX($P$3:P109)))/(MAX($P$3:P109))</f>
        <v>-0.80899715909090897</v>
      </c>
      <c r="AW109" s="1"/>
      <c r="AX109" s="33">
        <f t="shared" si="41"/>
        <v>0</v>
      </c>
      <c r="AY109" s="44">
        <f t="shared" si="42"/>
        <v>0</v>
      </c>
      <c r="AZ109" s="28">
        <f t="shared" si="43"/>
        <v>0</v>
      </c>
      <c r="BA109" s="1"/>
      <c r="BB109" s="51">
        <f t="shared" si="59"/>
        <v>304.63629289001369</v>
      </c>
      <c r="BC109" s="52">
        <f t="shared" si="59"/>
        <v>309.13988470728145</v>
      </c>
      <c r="BD109" s="53">
        <f t="shared" si="59"/>
        <v>497.12737870764579</v>
      </c>
      <c r="BE109" s="1"/>
      <c r="BF109" s="33">
        <f t="shared" si="44"/>
        <v>0</v>
      </c>
      <c r="BG109" s="44">
        <f t="shared" si="45"/>
        <v>0</v>
      </c>
      <c r="BH109" s="28">
        <f t="shared" si="46"/>
        <v>0</v>
      </c>
      <c r="BI109" s="1"/>
      <c r="BJ109" s="51">
        <f t="shared" si="60"/>
        <v>20.20734280082161</v>
      </c>
      <c r="BK109" s="52">
        <f t="shared" si="60"/>
        <v>20.248988595978972</v>
      </c>
      <c r="BL109" s="48">
        <f t="shared" si="60"/>
        <v>7.4489866848966475</v>
      </c>
    </row>
    <row r="110" spans="2:97">
      <c r="H110" s="142">
        <f t="shared" si="53"/>
        <v>42460</v>
      </c>
      <c r="I110" s="171"/>
      <c r="J110" s="144">
        <f t="shared" si="47"/>
        <v>4.1509389999534019E-2</v>
      </c>
      <c r="K110" s="145">
        <f t="shared" si="47"/>
        <v>4.3727153822606502E-2</v>
      </c>
      <c r="L110" s="146">
        <v>4.930614430413649E-2</v>
      </c>
      <c r="M110" s="169"/>
      <c r="N110" s="241">
        <v>6257.93</v>
      </c>
      <c r="O110" s="248">
        <v>6375.91</v>
      </c>
      <c r="P110" s="147">
        <f t="shared" si="48"/>
        <v>3610.6803420903138</v>
      </c>
      <c r="Q110" s="169"/>
      <c r="R110" s="149">
        <f t="shared" si="34"/>
        <v>-0.37420699999999996</v>
      </c>
      <c r="S110" s="150">
        <f t="shared" si="35"/>
        <v>-0.36240900000000004</v>
      </c>
      <c r="T110" s="151">
        <f t="shared" si="36"/>
        <v>-0.63893196579096856</v>
      </c>
      <c r="U110" s="169"/>
      <c r="V110" s="144">
        <f>(N110-N107)/N107</f>
        <v>1.6575994697760998E-2</v>
      </c>
      <c r="W110" s="145">
        <f>(O110-O107)/O107</f>
        <v>1.855339732929475E-2</v>
      </c>
      <c r="X110" s="146">
        <f>(P110-P107)/P107</f>
        <v>-2.4956118326184728E-2</v>
      </c>
      <c r="Y110" s="169"/>
      <c r="Z110" s="144"/>
      <c r="AA110" s="145"/>
      <c r="AB110" s="146"/>
      <c r="AC110" s="152"/>
      <c r="AD110" s="144">
        <f t="shared" si="57"/>
        <v>4.1509389999534019E-2</v>
      </c>
      <c r="AE110" s="145">
        <f t="shared" si="57"/>
        <v>4.3727153822606502E-2</v>
      </c>
      <c r="AF110" s="146">
        <f t="shared" si="57"/>
        <v>4.930614430413649E-2</v>
      </c>
      <c r="AG110" s="145"/>
      <c r="AH110" s="144">
        <f t="shared" si="58"/>
        <v>0</v>
      </c>
      <c r="AI110" s="145">
        <f t="shared" si="58"/>
        <v>0</v>
      </c>
      <c r="AJ110" s="146">
        <f t="shared" si="58"/>
        <v>0</v>
      </c>
      <c r="AK110" s="152"/>
      <c r="AL110" s="153">
        <f t="shared" si="49"/>
        <v>0</v>
      </c>
      <c r="AM110" s="154">
        <f t="shared" si="50"/>
        <v>0</v>
      </c>
      <c r="AN110" s="155">
        <f t="shared" si="38"/>
        <v>0</v>
      </c>
      <c r="AO110" s="152"/>
      <c r="AP110" s="144">
        <f t="shared" si="39"/>
        <v>-7.7967543046024712E-3</v>
      </c>
      <c r="AQ110" s="145">
        <f t="shared" si="40"/>
        <v>-5.5789904815299884E-3</v>
      </c>
      <c r="AR110" s="172"/>
      <c r="AS110" s="152"/>
      <c r="AT110" s="144">
        <f>(N110-(MAX($N$3:N110)))/(MAX($N$3:N110))</f>
        <v>-0.47380161981447466</v>
      </c>
      <c r="AU110" s="145">
        <f>(O110-(MAX($O$3:O110)))/(MAX($O$3:O110))</f>
        <v>-0.46569810511214133</v>
      </c>
      <c r="AV110" s="146">
        <f>(P110-(MAX($P$3:P110)))/(MAX($P$3:P110))</f>
        <v>-0.79957954545454535</v>
      </c>
      <c r="AW110" s="152"/>
      <c r="AX110" s="144">
        <f t="shared" si="41"/>
        <v>0</v>
      </c>
      <c r="AY110" s="145">
        <f t="shared" si="42"/>
        <v>0</v>
      </c>
      <c r="AZ110" s="146">
        <f t="shared" si="43"/>
        <v>0</v>
      </c>
      <c r="BA110" s="152"/>
      <c r="BB110" s="157">
        <f t="shared" si="59"/>
        <v>304.63629289001369</v>
      </c>
      <c r="BC110" s="158">
        <f t="shared" si="59"/>
        <v>309.13988470728145</v>
      </c>
      <c r="BD110" s="159">
        <f t="shared" si="59"/>
        <v>497.12737870764579</v>
      </c>
      <c r="BE110" s="152"/>
      <c r="BF110" s="144">
        <f t="shared" si="44"/>
        <v>1.6575994697760998E-2</v>
      </c>
      <c r="BG110" s="145">
        <f t="shared" si="45"/>
        <v>1.855339732929475E-2</v>
      </c>
      <c r="BH110" s="146">
        <f t="shared" si="46"/>
        <v>-2.4956118326184728E-2</v>
      </c>
      <c r="BI110" s="152"/>
      <c r="BJ110" s="157">
        <f t="shared" si="60"/>
        <v>20.542299607943871</v>
      </c>
      <c r="BK110" s="158">
        <f t="shared" si="60"/>
        <v>20.62467612691653</v>
      </c>
      <c r="BL110" s="154">
        <f t="shared" si="60"/>
        <v>7.2630888917781924</v>
      </c>
    </row>
    <row r="111" spans="2:97">
      <c r="H111" s="43">
        <f t="shared" si="53"/>
        <v>42490</v>
      </c>
      <c r="I111" s="59"/>
      <c r="J111" s="33">
        <f t="shared" si="47"/>
        <v>-3.6242016129934829E-3</v>
      </c>
      <c r="K111" s="44">
        <f t="shared" si="47"/>
        <v>-5.4643180346021225E-3</v>
      </c>
      <c r="L111" s="28">
        <v>0.1013966849993384</v>
      </c>
      <c r="M111" s="2"/>
      <c r="N111" s="239">
        <v>6235.25</v>
      </c>
      <c r="O111" s="246">
        <v>6341.07</v>
      </c>
      <c r="P111" s="45">
        <f t="shared" si="48"/>
        <v>3976.7913593705489</v>
      </c>
      <c r="Q111" s="2"/>
      <c r="R111" s="31">
        <f t="shared" si="34"/>
        <v>-0.376475</v>
      </c>
      <c r="S111" s="47">
        <f t="shared" si="35"/>
        <v>-0.36589300000000002</v>
      </c>
      <c r="T111" s="32">
        <f t="shared" si="36"/>
        <v>-0.60232086406294516</v>
      </c>
      <c r="U111" s="2"/>
      <c r="V111" s="33"/>
      <c r="W111" s="44"/>
      <c r="X111" s="28"/>
      <c r="Y111" s="2"/>
      <c r="Z111" s="33"/>
      <c r="AA111" s="44"/>
      <c r="AB111" s="28"/>
      <c r="AC111" s="1"/>
      <c r="AD111" s="33">
        <f t="shared" si="57"/>
        <v>-3.6242016129934829E-3</v>
      </c>
      <c r="AE111" s="44">
        <f t="shared" si="57"/>
        <v>-5.4643180346021225E-3</v>
      </c>
      <c r="AF111" s="28">
        <f t="shared" si="57"/>
        <v>0.1013966849993384</v>
      </c>
      <c r="AG111" s="44"/>
      <c r="AH111" s="33">
        <f t="shared" si="58"/>
        <v>-3.6242016129934829E-3</v>
      </c>
      <c r="AI111" s="44">
        <f t="shared" si="58"/>
        <v>-5.4643180346021225E-3</v>
      </c>
      <c r="AJ111" s="28">
        <f t="shared" si="58"/>
        <v>0</v>
      </c>
      <c r="AK111" s="1"/>
      <c r="AL111" s="37">
        <f t="shared" si="49"/>
        <v>0.13134837331624563</v>
      </c>
      <c r="AM111" s="48">
        <f t="shared" si="50"/>
        <v>0.29858771583278004</v>
      </c>
      <c r="AN111" s="39">
        <f t="shared" si="38"/>
        <v>0</v>
      </c>
      <c r="AO111" s="1"/>
      <c r="AP111" s="33">
        <f t="shared" si="39"/>
        <v>-0.10502088661233189</v>
      </c>
      <c r="AQ111" s="44">
        <f t="shared" si="40"/>
        <v>-0.10686100303394053</v>
      </c>
      <c r="AR111" s="60"/>
      <c r="AS111" s="1"/>
      <c r="AT111" s="33">
        <f>(N111-(MAX($N$3:N111)))/(MAX($N$3:N111))</f>
        <v>-0.47570866883269763</v>
      </c>
      <c r="AU111" s="44">
        <f>(O111-(MAX($O$3:O111)))/(MAX($O$3:O111))</f>
        <v>-0.46861770059229912</v>
      </c>
      <c r="AV111" s="28">
        <f>(P111-(MAX($P$3:P111)))/(MAX($P$3:P111))</f>
        <v>-0.77925757575757559</v>
      </c>
      <c r="AW111" s="1"/>
      <c r="AX111" s="33">
        <f t="shared" si="41"/>
        <v>0</v>
      </c>
      <c r="AY111" s="44">
        <f t="shared" si="42"/>
        <v>0</v>
      </c>
      <c r="AZ111" s="28">
        <f t="shared" si="43"/>
        <v>0</v>
      </c>
      <c r="BA111" s="1"/>
      <c r="BB111" s="51">
        <f t="shared" si="59"/>
        <v>304.63629289001369</v>
      </c>
      <c r="BC111" s="52">
        <f t="shared" si="59"/>
        <v>309.13988470728145</v>
      </c>
      <c r="BD111" s="53">
        <f t="shared" si="59"/>
        <v>497.12737870764579</v>
      </c>
      <c r="BE111" s="1"/>
      <c r="BF111" s="33">
        <f t="shared" si="44"/>
        <v>0</v>
      </c>
      <c r="BG111" s="44">
        <f t="shared" si="45"/>
        <v>0</v>
      </c>
      <c r="BH111" s="28">
        <f t="shared" si="46"/>
        <v>0</v>
      </c>
      <c r="BI111" s="1"/>
      <c r="BJ111" s="51">
        <f t="shared" si="60"/>
        <v>20.542299607943871</v>
      </c>
      <c r="BK111" s="52">
        <f t="shared" si="60"/>
        <v>20.62467612691653</v>
      </c>
      <c r="BL111" s="48">
        <f t="shared" si="60"/>
        <v>7.2630888917781924</v>
      </c>
    </row>
    <row r="112" spans="2:97">
      <c r="H112" s="43">
        <f t="shared" si="53"/>
        <v>42521</v>
      </c>
      <c r="I112" s="59"/>
      <c r="J112" s="33">
        <f t="shared" si="47"/>
        <v>-1.8170883284551742E-3</v>
      </c>
      <c r="K112" s="44">
        <f t="shared" si="47"/>
        <v>-1.8324983007599327E-3</v>
      </c>
      <c r="L112" s="28">
        <v>2.2183231518978719E-2</v>
      </c>
      <c r="M112" s="2"/>
      <c r="N112" s="239">
        <v>6223.92</v>
      </c>
      <c r="O112" s="246">
        <v>6329.45</v>
      </c>
      <c r="P112" s="45">
        <f t="shared" si="48"/>
        <v>4065.0094427981398</v>
      </c>
      <c r="Q112" s="2"/>
      <c r="R112" s="31">
        <f t="shared" si="34"/>
        <v>-0.377608</v>
      </c>
      <c r="S112" s="47">
        <f t="shared" si="35"/>
        <v>-0.36705500000000002</v>
      </c>
      <c r="T112" s="32">
        <f t="shared" si="36"/>
        <v>-0.59349905572018602</v>
      </c>
      <c r="U112" s="2"/>
      <c r="V112" s="33"/>
      <c r="W112" s="44"/>
      <c r="X112" s="28"/>
      <c r="Y112" s="2"/>
      <c r="Z112" s="33"/>
      <c r="AA112" s="44"/>
      <c r="AB112" s="28"/>
      <c r="AC112" s="1"/>
      <c r="AD112" s="33">
        <f t="shared" si="57"/>
        <v>-1.8170883284551742E-3</v>
      </c>
      <c r="AE112" s="44">
        <f t="shared" si="57"/>
        <v>-1.8324983007599327E-3</v>
      </c>
      <c r="AF112" s="28">
        <f t="shared" si="57"/>
        <v>2.2183231518978719E-2</v>
      </c>
      <c r="AG112" s="44"/>
      <c r="AH112" s="33">
        <f t="shared" si="58"/>
        <v>-1.8170883284551742E-3</v>
      </c>
      <c r="AI112" s="44">
        <f t="shared" si="58"/>
        <v>-1.8324983007599327E-3</v>
      </c>
      <c r="AJ112" s="28">
        <f t="shared" si="58"/>
        <v>0</v>
      </c>
      <c r="AK112" s="1"/>
      <c r="AL112" s="37">
        <f t="shared" si="49"/>
        <v>3.301809993408019E-2</v>
      </c>
      <c r="AM112" s="48">
        <f t="shared" si="50"/>
        <v>3.3580500222880408E-2</v>
      </c>
      <c r="AN112" s="39">
        <f t="shared" si="38"/>
        <v>0</v>
      </c>
      <c r="AO112" s="1"/>
      <c r="AP112" s="33">
        <f t="shared" si="39"/>
        <v>-2.4000319847433893E-2</v>
      </c>
      <c r="AQ112" s="44">
        <f t="shared" si="40"/>
        <v>-2.4015729819738652E-2</v>
      </c>
      <c r="AR112" s="60"/>
      <c r="AS112" s="1"/>
      <c r="AT112" s="33">
        <f>(N112-(MAX($N$3:N112)))/(MAX($N$3:N112))</f>
        <v>-0.47666135249127195</v>
      </c>
      <c r="AU112" s="44">
        <f>(O112-(MAX($O$3:O112)))/(MAX($O$3:O112))</f>
        <v>-0.46959145775301764</v>
      </c>
      <c r="AV112" s="28">
        <f>(P112-(MAX($P$3:P112)))/(MAX($P$3:P112))</f>
        <v>-0.77436079545454528</v>
      </c>
      <c r="AW112" s="1"/>
      <c r="AX112" s="33">
        <f t="shared" si="41"/>
        <v>0</v>
      </c>
      <c r="AY112" s="44">
        <f t="shared" si="42"/>
        <v>0</v>
      </c>
      <c r="AZ112" s="28">
        <f t="shared" si="43"/>
        <v>0</v>
      </c>
      <c r="BA112" s="1"/>
      <c r="BB112" s="51">
        <f t="shared" si="59"/>
        <v>304.63629289001369</v>
      </c>
      <c r="BC112" s="52">
        <f t="shared" si="59"/>
        <v>309.13988470728145</v>
      </c>
      <c r="BD112" s="53">
        <f t="shared" si="59"/>
        <v>497.12737870764579</v>
      </c>
      <c r="BE112" s="1"/>
      <c r="BF112" s="33">
        <f t="shared" si="44"/>
        <v>0</v>
      </c>
      <c r="BG112" s="44">
        <f t="shared" si="45"/>
        <v>0</v>
      </c>
      <c r="BH112" s="28">
        <f t="shared" si="46"/>
        <v>0</v>
      </c>
      <c r="BI112" s="1"/>
      <c r="BJ112" s="51">
        <f t="shared" si="60"/>
        <v>20.542299607943871</v>
      </c>
      <c r="BK112" s="52">
        <f t="shared" si="60"/>
        <v>20.62467612691653</v>
      </c>
      <c r="BL112" s="48">
        <f t="shared" si="60"/>
        <v>7.2630888917781924</v>
      </c>
    </row>
    <row r="113" spans="1:97">
      <c r="H113" s="142">
        <f t="shared" si="53"/>
        <v>42551</v>
      </c>
      <c r="I113" s="171"/>
      <c r="J113" s="144">
        <f t="shared" si="47"/>
        <v>3.6423990025578057E-3</v>
      </c>
      <c r="K113" s="145">
        <f t="shared" si="47"/>
        <v>3.6701451152945097E-3</v>
      </c>
      <c r="L113" s="146">
        <v>8.0159479592900595E-4</v>
      </c>
      <c r="M113" s="169"/>
      <c r="N113" s="241">
        <v>6246.59</v>
      </c>
      <c r="O113" s="248">
        <v>6352.68</v>
      </c>
      <c r="P113" s="147">
        <f t="shared" si="48"/>
        <v>4068.2679332128891</v>
      </c>
      <c r="Q113" s="169"/>
      <c r="R113" s="149">
        <f t="shared" si="34"/>
        <v>-0.37534099999999998</v>
      </c>
      <c r="S113" s="150">
        <f t="shared" si="35"/>
        <v>-0.36473199999999995</v>
      </c>
      <c r="T113" s="151">
        <f t="shared" si="36"/>
        <v>-0.5931732066787111</v>
      </c>
      <c r="U113" s="169"/>
      <c r="V113" s="144">
        <f>(N113-N110)/N110</f>
        <v>-1.8121008064967401E-3</v>
      </c>
      <c r="W113" s="145">
        <f>(O113-O110)/O110</f>
        <v>-3.6434014909243642E-3</v>
      </c>
      <c r="X113" s="146">
        <f>(P113-P110)/P110</f>
        <v>0.12673168150290101</v>
      </c>
      <c r="Y113" s="169"/>
      <c r="Z113" s="144"/>
      <c r="AA113" s="145"/>
      <c r="AB113" s="146"/>
      <c r="AC113" s="152"/>
      <c r="AD113" s="144">
        <f t="shared" si="57"/>
        <v>3.6423990025578057E-3</v>
      </c>
      <c r="AE113" s="145">
        <f t="shared" si="57"/>
        <v>3.6701451152945097E-3</v>
      </c>
      <c r="AF113" s="146">
        <f t="shared" si="57"/>
        <v>8.0159479592900595E-4</v>
      </c>
      <c r="AG113" s="145"/>
      <c r="AH113" s="144">
        <f t="shared" si="58"/>
        <v>0</v>
      </c>
      <c r="AI113" s="145">
        <f t="shared" si="58"/>
        <v>0</v>
      </c>
      <c r="AJ113" s="146">
        <f t="shared" si="58"/>
        <v>0</v>
      </c>
      <c r="AK113" s="152"/>
      <c r="AL113" s="153">
        <f t="shared" si="49"/>
        <v>0</v>
      </c>
      <c r="AM113" s="154">
        <f t="shared" si="50"/>
        <v>0</v>
      </c>
      <c r="AN113" s="155">
        <f t="shared" si="38"/>
        <v>0</v>
      </c>
      <c r="AO113" s="152"/>
      <c r="AP113" s="144">
        <f t="shared" si="39"/>
        <v>2.8408042066287997E-3</v>
      </c>
      <c r="AQ113" s="145">
        <f t="shared" si="40"/>
        <v>2.8685503193655038E-3</v>
      </c>
      <c r="AR113" s="172"/>
      <c r="AS113" s="152"/>
      <c r="AT113" s="144">
        <f>(N113-(MAX($N$3:N113)))/(MAX($N$3:N113))</f>
        <v>-0.47475514432358618</v>
      </c>
      <c r="AU113" s="145">
        <f>(O113-(MAX($O$3:O113)))/(MAX($O$3:O113))</f>
        <v>-0.46764478143257943</v>
      </c>
      <c r="AV113" s="146">
        <f>(P113-(MAX($P$3:P113)))/(MAX($P$3:P113))</f>
        <v>-0.7741799242424241</v>
      </c>
      <c r="AW113" s="152"/>
      <c r="AX113" s="144">
        <f t="shared" si="41"/>
        <v>-1.8121008064967401E-3</v>
      </c>
      <c r="AY113" s="145">
        <f t="shared" si="42"/>
        <v>-3.6434014909243642E-3</v>
      </c>
      <c r="AZ113" s="146">
        <f t="shared" si="43"/>
        <v>0.12673168150290101</v>
      </c>
      <c r="BA113" s="152"/>
      <c r="BB113" s="157">
        <f t="shared" si="59"/>
        <v>304.08426121797953</v>
      </c>
      <c r="BC113" s="158">
        <f t="shared" si="59"/>
        <v>308.01356399043476</v>
      </c>
      <c r="BD113" s="159">
        <f t="shared" si="59"/>
        <v>560.12916733239513</v>
      </c>
      <c r="BE113" s="152"/>
      <c r="BF113" s="144">
        <f t="shared" si="44"/>
        <v>0</v>
      </c>
      <c r="BG113" s="145">
        <f t="shared" si="45"/>
        <v>0</v>
      </c>
      <c r="BH113" s="146">
        <f t="shared" si="46"/>
        <v>0</v>
      </c>
      <c r="BI113" s="152"/>
      <c r="BJ113" s="157">
        <f t="shared" si="60"/>
        <v>20.542299607943871</v>
      </c>
      <c r="BK113" s="158">
        <f t="shared" si="60"/>
        <v>20.62467612691653</v>
      </c>
      <c r="BL113" s="154">
        <f t="shared" si="60"/>
        <v>7.2630888917781924</v>
      </c>
    </row>
    <row r="114" spans="1:97">
      <c r="H114" s="43">
        <f t="shared" si="53"/>
        <v>42582</v>
      </c>
      <c r="I114" s="59"/>
      <c r="J114" s="33">
        <f t="shared" si="47"/>
        <v>2.540746231143709E-2</v>
      </c>
      <c r="K114" s="44">
        <f t="shared" si="47"/>
        <v>2.3766347431320334E-2</v>
      </c>
      <c r="L114" s="28">
        <v>-9.5678209891556842E-2</v>
      </c>
      <c r="M114" s="2"/>
      <c r="N114" s="239">
        <v>6405.3</v>
      </c>
      <c r="O114" s="246">
        <v>6503.66</v>
      </c>
      <c r="P114" s="45">
        <f t="shared" si="48"/>
        <v>3679.023340003856</v>
      </c>
      <c r="Q114" s="2"/>
      <c r="R114" s="31">
        <f t="shared" si="34"/>
        <v>-0.35946999999999996</v>
      </c>
      <c r="S114" s="47">
        <f t="shared" si="35"/>
        <v>-0.349634</v>
      </c>
      <c r="T114" s="32">
        <f t="shared" si="36"/>
        <v>-0.63209766599961437</v>
      </c>
      <c r="U114" s="2"/>
      <c r="V114" s="33"/>
      <c r="W114" s="44"/>
      <c r="X114" s="28"/>
      <c r="Y114" s="2"/>
      <c r="Z114" s="33"/>
      <c r="AA114" s="44"/>
      <c r="AB114" s="28"/>
      <c r="AC114" s="1"/>
      <c r="AD114" s="33">
        <f t="shared" si="57"/>
        <v>2.540746231143709E-2</v>
      </c>
      <c r="AE114" s="44">
        <f t="shared" si="57"/>
        <v>2.3766347431320334E-2</v>
      </c>
      <c r="AF114" s="28">
        <f t="shared" si="57"/>
        <v>-9.5678209891556842E-2</v>
      </c>
      <c r="AG114" s="44"/>
      <c r="AH114" s="33">
        <f t="shared" si="58"/>
        <v>0</v>
      </c>
      <c r="AI114" s="44">
        <f t="shared" si="58"/>
        <v>0</v>
      </c>
      <c r="AJ114" s="28">
        <f t="shared" si="58"/>
        <v>-9.5678209891556842E-2</v>
      </c>
      <c r="AK114" s="1"/>
      <c r="AL114" s="37">
        <f t="shared" si="49"/>
        <v>0</v>
      </c>
      <c r="AM114" s="48">
        <f t="shared" si="50"/>
        <v>0</v>
      </c>
      <c r="AN114" s="39">
        <f t="shared" si="38"/>
        <v>91.543198480528062</v>
      </c>
      <c r="AO114" s="1"/>
      <c r="AP114" s="33">
        <f t="shared" si="39"/>
        <v>0.12108567220299393</v>
      </c>
      <c r="AQ114" s="44">
        <f t="shared" si="40"/>
        <v>0.11944455732287718</v>
      </c>
      <c r="AR114" s="60"/>
      <c r="AS114" s="1"/>
      <c r="AT114" s="33">
        <f>(N114-(MAX($N$3:N114)))/(MAX($N$3:N114))</f>
        <v>-0.46141000544871141</v>
      </c>
      <c r="AU114" s="44">
        <f>(O114-(MAX($O$3:O114)))/(MAX($O$3:O114))</f>
        <v>-0.45499264235122971</v>
      </c>
      <c r="AV114" s="28">
        <f>(P114-(MAX($P$3:P114)))/(MAX($P$3:P114))</f>
        <v>-0.79578598484848473</v>
      </c>
      <c r="AW114" s="1"/>
      <c r="AX114" s="33">
        <f t="shared" si="41"/>
        <v>0</v>
      </c>
      <c r="AY114" s="44">
        <f t="shared" si="42"/>
        <v>0</v>
      </c>
      <c r="AZ114" s="28">
        <f t="shared" si="43"/>
        <v>0</v>
      </c>
      <c r="BA114" s="1"/>
      <c r="BB114" s="51">
        <f t="shared" si="59"/>
        <v>304.08426121797953</v>
      </c>
      <c r="BC114" s="52">
        <f t="shared" si="59"/>
        <v>308.01356399043476</v>
      </c>
      <c r="BD114" s="53">
        <f t="shared" si="59"/>
        <v>560.12916733239513</v>
      </c>
      <c r="BE114" s="1"/>
      <c r="BF114" s="33">
        <f t="shared" si="44"/>
        <v>0</v>
      </c>
      <c r="BG114" s="44">
        <f t="shared" si="45"/>
        <v>0</v>
      </c>
      <c r="BH114" s="28">
        <f t="shared" si="46"/>
        <v>0</v>
      </c>
      <c r="BI114" s="1"/>
      <c r="BJ114" s="51">
        <f t="shared" si="60"/>
        <v>20.542299607943871</v>
      </c>
      <c r="BK114" s="52">
        <f t="shared" si="60"/>
        <v>20.62467612691653</v>
      </c>
      <c r="BL114" s="48">
        <f t="shared" si="60"/>
        <v>7.2630888917781924</v>
      </c>
    </row>
    <row r="115" spans="1:97">
      <c r="H115" s="43">
        <f t="shared" si="53"/>
        <v>42613</v>
      </c>
      <c r="I115" s="59"/>
      <c r="J115" s="33">
        <f t="shared" si="47"/>
        <v>3.5408177602922475E-3</v>
      </c>
      <c r="K115" s="44">
        <f t="shared" si="47"/>
        <v>7.1421322762874606E-3</v>
      </c>
      <c r="L115" s="28">
        <v>1.7690702527243252E-2</v>
      </c>
      <c r="M115" s="2"/>
      <c r="N115" s="239">
        <v>6427.98</v>
      </c>
      <c r="O115" s="246">
        <v>6550.11</v>
      </c>
      <c r="P115" s="45">
        <f t="shared" si="48"/>
        <v>3744.1078475026493</v>
      </c>
      <c r="Q115" s="2"/>
      <c r="R115" s="31">
        <f t="shared" si="34"/>
        <v>-0.35720200000000002</v>
      </c>
      <c r="S115" s="47">
        <f t="shared" si="35"/>
        <v>-0.34498900000000005</v>
      </c>
      <c r="T115" s="32">
        <f t="shared" si="36"/>
        <v>-0.62558921524973499</v>
      </c>
      <c r="U115" s="2"/>
      <c r="V115" s="33"/>
      <c r="W115" s="44"/>
      <c r="X115" s="28"/>
      <c r="Y115" s="2"/>
      <c r="Z115" s="33"/>
      <c r="AA115" s="44"/>
      <c r="AB115" s="28"/>
      <c r="AC115" s="1"/>
      <c r="AD115" s="33">
        <f t="shared" si="57"/>
        <v>3.5408177602922475E-3</v>
      </c>
      <c r="AE115" s="44">
        <f t="shared" si="57"/>
        <v>7.1421322762874606E-3</v>
      </c>
      <c r="AF115" s="28">
        <f t="shared" si="57"/>
        <v>1.7690702527243252E-2</v>
      </c>
      <c r="AG115" s="44"/>
      <c r="AH115" s="33">
        <f t="shared" si="58"/>
        <v>0</v>
      </c>
      <c r="AI115" s="44">
        <f t="shared" si="58"/>
        <v>0</v>
      </c>
      <c r="AJ115" s="28">
        <f t="shared" si="58"/>
        <v>0</v>
      </c>
      <c r="AK115" s="1"/>
      <c r="AL115" s="37">
        <f t="shared" si="49"/>
        <v>0</v>
      </c>
      <c r="AM115" s="48">
        <f t="shared" si="50"/>
        <v>0</v>
      </c>
      <c r="AN115" s="39">
        <f t="shared" si="38"/>
        <v>0</v>
      </c>
      <c r="AO115" s="1"/>
      <c r="AP115" s="33">
        <f t="shared" si="39"/>
        <v>-1.4149884766951004E-2</v>
      </c>
      <c r="AQ115" s="44">
        <f t="shared" si="40"/>
        <v>-1.0548570250955791E-2</v>
      </c>
      <c r="AR115" s="60"/>
      <c r="AS115" s="1"/>
      <c r="AT115" s="33">
        <f>(N115-(MAX($N$3:N115)))/(MAX($N$3:N115))</f>
        <v>-0.45950295643048855</v>
      </c>
      <c r="AU115" s="44">
        <f>(O115-(MAX($O$3:O115)))/(MAX($O$3:O115))</f>
        <v>-0.45110012771135227</v>
      </c>
      <c r="AV115" s="28">
        <f>(P115-(MAX($P$3:P115)))/(MAX($P$3:P115))</f>
        <v>-0.79217329545454529</v>
      </c>
      <c r="AW115" s="1"/>
      <c r="AX115" s="33">
        <f t="shared" si="41"/>
        <v>0</v>
      </c>
      <c r="AY115" s="44">
        <f t="shared" si="42"/>
        <v>0</v>
      </c>
      <c r="AZ115" s="28">
        <f t="shared" si="43"/>
        <v>0</v>
      </c>
      <c r="BA115" s="1"/>
      <c r="BB115" s="51">
        <f t="shared" si="59"/>
        <v>304.08426121797953</v>
      </c>
      <c r="BC115" s="52">
        <f t="shared" si="59"/>
        <v>308.01356399043476</v>
      </c>
      <c r="BD115" s="53">
        <f t="shared" si="59"/>
        <v>560.12916733239513</v>
      </c>
      <c r="BE115" s="1"/>
      <c r="BF115" s="33">
        <f t="shared" si="44"/>
        <v>0</v>
      </c>
      <c r="BG115" s="44">
        <f t="shared" si="45"/>
        <v>0</v>
      </c>
      <c r="BH115" s="28">
        <f t="shared" si="46"/>
        <v>0</v>
      </c>
      <c r="BI115" s="1"/>
      <c r="BJ115" s="51">
        <f t="shared" si="60"/>
        <v>20.542299607943871</v>
      </c>
      <c r="BK115" s="52">
        <f t="shared" si="60"/>
        <v>20.62467612691653</v>
      </c>
      <c r="BL115" s="48">
        <f t="shared" si="60"/>
        <v>7.2630888917781924</v>
      </c>
    </row>
    <row r="116" spans="1:97">
      <c r="H116" s="142">
        <f t="shared" si="53"/>
        <v>42643</v>
      </c>
      <c r="I116" s="171"/>
      <c r="J116" s="144">
        <f t="shared" si="47"/>
        <v>7.0550935130477832E-3</v>
      </c>
      <c r="K116" s="145">
        <f t="shared" si="47"/>
        <v>5.3189946428380264E-3</v>
      </c>
      <c r="L116" s="146">
        <v>4.1446244275852751E-2</v>
      </c>
      <c r="M116" s="169"/>
      <c r="N116" s="241">
        <v>6473.33</v>
      </c>
      <c r="O116" s="248">
        <v>6584.95</v>
      </c>
      <c r="P116" s="147">
        <f t="shared" si="48"/>
        <v>3899.2870559453813</v>
      </c>
      <c r="Q116" s="169"/>
      <c r="R116" s="149">
        <f t="shared" si="34"/>
        <v>-0.35266700000000001</v>
      </c>
      <c r="S116" s="150">
        <f t="shared" si="35"/>
        <v>-0.341505</v>
      </c>
      <c r="T116" s="151">
        <f t="shared" si="36"/>
        <v>-0.61007129440546182</v>
      </c>
      <c r="U116" s="169"/>
      <c r="V116" s="144">
        <f>(N116-N113)/N113</f>
        <v>3.6298204300266187E-2</v>
      </c>
      <c r="W116" s="145">
        <f>(O116-O113)/O113</f>
        <v>3.656252164440827E-2</v>
      </c>
      <c r="X116" s="146">
        <f>(P116-P113)/P113</f>
        <v>-4.153631964305169E-2</v>
      </c>
      <c r="Y116" s="169"/>
      <c r="Z116" s="144"/>
      <c r="AA116" s="145"/>
      <c r="AB116" s="146"/>
      <c r="AC116" s="152"/>
      <c r="AD116" s="144">
        <f t="shared" si="57"/>
        <v>7.0550935130477832E-3</v>
      </c>
      <c r="AE116" s="145">
        <f t="shared" si="57"/>
        <v>5.3189946428380264E-3</v>
      </c>
      <c r="AF116" s="146">
        <f t="shared" si="57"/>
        <v>4.1446244275852751E-2</v>
      </c>
      <c r="AG116" s="145"/>
      <c r="AH116" s="144">
        <f t="shared" si="58"/>
        <v>0</v>
      </c>
      <c r="AI116" s="145">
        <f t="shared" si="58"/>
        <v>0</v>
      </c>
      <c r="AJ116" s="146">
        <f t="shared" si="58"/>
        <v>0</v>
      </c>
      <c r="AK116" s="152"/>
      <c r="AL116" s="153">
        <f t="shared" si="49"/>
        <v>0</v>
      </c>
      <c r="AM116" s="154">
        <f t="shared" si="50"/>
        <v>0</v>
      </c>
      <c r="AN116" s="155">
        <f t="shared" si="38"/>
        <v>0</v>
      </c>
      <c r="AO116" s="152"/>
      <c r="AP116" s="144">
        <f t="shared" si="39"/>
        <v>-3.4391150762804967E-2</v>
      </c>
      <c r="AQ116" s="145">
        <f t="shared" si="40"/>
        <v>-3.6127249633014724E-2</v>
      </c>
      <c r="AR116" s="172"/>
      <c r="AS116" s="152"/>
      <c r="AT116" s="144">
        <f>(N116-(MAX($N$3:N116)))/(MAX($N$3:N116))</f>
        <v>-0.45568969924457986</v>
      </c>
      <c r="AU116" s="145">
        <f>(O116-(MAX($O$3:O116)))/(MAX($O$3:O116))</f>
        <v>-0.44818053223119442</v>
      </c>
      <c r="AV116" s="146">
        <f>(P116-(MAX($P$3:P116)))/(MAX($P$3:P116))</f>
        <v>-0.78355965909090897</v>
      </c>
      <c r="AW116" s="152"/>
      <c r="AX116" s="144">
        <f t="shared" si="41"/>
        <v>0</v>
      </c>
      <c r="AY116" s="145">
        <f t="shared" si="42"/>
        <v>0</v>
      </c>
      <c r="AZ116" s="146">
        <f t="shared" si="43"/>
        <v>0</v>
      </c>
      <c r="BA116" s="152"/>
      <c r="BB116" s="157">
        <f t="shared" si="59"/>
        <v>304.08426121797953</v>
      </c>
      <c r="BC116" s="158">
        <f t="shared" si="59"/>
        <v>308.01356399043476</v>
      </c>
      <c r="BD116" s="159">
        <f t="shared" si="59"/>
        <v>560.12916733239513</v>
      </c>
      <c r="BE116" s="152"/>
      <c r="BF116" s="144">
        <f t="shared" si="44"/>
        <v>3.6298204300266187E-2</v>
      </c>
      <c r="BG116" s="145">
        <f t="shared" si="45"/>
        <v>3.656252164440827E-2</v>
      </c>
      <c r="BH116" s="146">
        <f t="shared" si="46"/>
        <v>-4.153631964305169E-2</v>
      </c>
      <c r="BI116" s="152"/>
      <c r="BJ116" s="157">
        <f t="shared" si="60"/>
        <v>21.287948195910296</v>
      </c>
      <c r="BK116" s="158">
        <f t="shared" si="60"/>
        <v>21.378766294215826</v>
      </c>
      <c r="BL116" s="154">
        <f t="shared" si="60"/>
        <v>6.9614069099733955</v>
      </c>
    </row>
    <row r="117" spans="1:97">
      <c r="H117" s="43">
        <f t="shared" si="53"/>
        <v>42674</v>
      </c>
      <c r="I117" s="59"/>
      <c r="J117" s="33">
        <f>N117/N116-1</f>
        <v>-3.3274991387740149E-2</v>
      </c>
      <c r="K117" s="44">
        <f t="shared" ref="K117:K119" si="61">O117/O116-1</f>
        <v>-3.1745115756383835E-2</v>
      </c>
      <c r="L117" s="28">
        <v>-1.4971933094447554E-2</v>
      </c>
      <c r="M117" s="2"/>
      <c r="N117" s="239">
        <v>6257.93</v>
      </c>
      <c r="O117" s="246">
        <v>6375.91</v>
      </c>
      <c r="P117" s="45">
        <f>P116*(1+L117)</f>
        <v>3840.9071910277216</v>
      </c>
      <c r="Q117" s="2"/>
      <c r="R117" s="31">
        <f t="shared" si="34"/>
        <v>-0.37420699999999996</v>
      </c>
      <c r="S117" s="47">
        <f t="shared" si="35"/>
        <v>-0.36240900000000004</v>
      </c>
      <c r="T117" s="32">
        <f t="shared" si="36"/>
        <v>-0.61590928089722785</v>
      </c>
      <c r="U117" s="2"/>
      <c r="V117" s="33"/>
      <c r="W117" s="44"/>
      <c r="X117" s="28"/>
      <c r="Y117" s="2"/>
      <c r="Z117" s="33"/>
      <c r="AA117" s="44"/>
      <c r="AB117" s="28"/>
      <c r="AC117" s="1"/>
      <c r="AD117" s="33">
        <f t="shared" si="57"/>
        <v>-3.3274991387740149E-2</v>
      </c>
      <c r="AE117" s="44">
        <f t="shared" si="57"/>
        <v>-3.1745115756383835E-2</v>
      </c>
      <c r="AF117" s="28">
        <f t="shared" si="57"/>
        <v>-1.4971933094447554E-2</v>
      </c>
      <c r="AG117" s="44"/>
      <c r="AH117" s="33">
        <f t="shared" si="58"/>
        <v>-3.3274991387740149E-2</v>
      </c>
      <c r="AI117" s="44">
        <f t="shared" si="58"/>
        <v>-3.1745115756383835E-2</v>
      </c>
      <c r="AJ117" s="28">
        <f t="shared" si="58"/>
        <v>-1.4971933094447554E-2</v>
      </c>
      <c r="AK117" s="1"/>
      <c r="AL117" s="37">
        <f t="shared" si="49"/>
        <v>11.072250518541811</v>
      </c>
      <c r="AM117" s="48">
        <f t="shared" si="50"/>
        <v>10.077523743862093</v>
      </c>
      <c r="AN117" s="39">
        <f t="shared" si="38"/>
        <v>2.2415878058461391</v>
      </c>
      <c r="AO117" s="1"/>
      <c r="AP117" s="33">
        <f t="shared" si="39"/>
        <v>-1.8303058293292596E-2</v>
      </c>
      <c r="AQ117" s="44">
        <f t="shared" si="40"/>
        <v>-1.6773182661936281E-2</v>
      </c>
      <c r="AR117" s="60"/>
      <c r="AS117" s="1"/>
      <c r="AT117" s="33">
        <f>(N117-(MAX($N$3:N117)))/(MAX($N$3:N117))</f>
        <v>-0.47380161981447466</v>
      </c>
      <c r="AU117" s="44">
        <f>(O117-(MAX($O$3:O117)))/(MAX($O$3:O117))</f>
        <v>-0.46569810511214133</v>
      </c>
      <c r="AV117" s="28">
        <f>(P117-(MAX($P$3:P117)))/(MAX($P$3:P117))</f>
        <v>-0.78680018939393925</v>
      </c>
      <c r="AW117" s="1"/>
      <c r="AX117" s="33">
        <f t="shared" si="41"/>
        <v>0</v>
      </c>
      <c r="AY117" s="44">
        <f t="shared" si="42"/>
        <v>0</v>
      </c>
      <c r="AZ117" s="28">
        <f t="shared" si="43"/>
        <v>0</v>
      </c>
      <c r="BA117" s="1"/>
      <c r="BB117" s="51">
        <f t="shared" ref="BB117:BD119" si="62">BB116*(1+AX117)</f>
        <v>304.08426121797953</v>
      </c>
      <c r="BC117" s="52">
        <f t="shared" si="62"/>
        <v>308.01356399043476</v>
      </c>
      <c r="BD117" s="53">
        <f t="shared" si="62"/>
        <v>560.12916733239513</v>
      </c>
      <c r="BE117" s="1"/>
      <c r="BF117" s="33">
        <f t="shared" si="44"/>
        <v>0</v>
      </c>
      <c r="BG117" s="44">
        <f t="shared" si="45"/>
        <v>0</v>
      </c>
      <c r="BH117" s="28">
        <f t="shared" si="46"/>
        <v>0</v>
      </c>
      <c r="BI117" s="1"/>
      <c r="BJ117" s="51">
        <f t="shared" ref="BJ117:BL119" si="63">BJ116*(1+BF117)</f>
        <v>21.287948195910296</v>
      </c>
      <c r="BK117" s="52">
        <f t="shared" si="63"/>
        <v>21.378766294215826</v>
      </c>
      <c r="BL117" s="48">
        <f t="shared" si="63"/>
        <v>6.9614069099733955</v>
      </c>
    </row>
    <row r="118" spans="1:97">
      <c r="H118" s="43">
        <f t="shared" si="53"/>
        <v>42704</v>
      </c>
      <c r="I118" s="59"/>
      <c r="J118" s="33">
        <f t="shared" ref="J118:K122" si="64">N118/N117-1</f>
        <v>5.4347044469976513E-2</v>
      </c>
      <c r="K118" s="44">
        <f t="shared" si="61"/>
        <v>5.4644748749590244E-2</v>
      </c>
      <c r="L118" s="28">
        <v>2.5348784528669066E-2</v>
      </c>
      <c r="M118" s="2"/>
      <c r="N118" s="239">
        <v>6598.03</v>
      </c>
      <c r="O118" s="246">
        <v>6724.32</v>
      </c>
      <c r="P118" s="45">
        <f t="shared" ref="P118:P119" si="65">P117*(1+L118)</f>
        <v>3938.269519807699</v>
      </c>
      <c r="Q118" s="2"/>
      <c r="R118" s="31">
        <f t="shared" si="34"/>
        <v>-0.34019700000000003</v>
      </c>
      <c r="S118" s="47">
        <f t="shared" si="35"/>
        <v>-0.32756800000000003</v>
      </c>
      <c r="T118" s="32">
        <f t="shared" si="36"/>
        <v>-0.60617304801923011</v>
      </c>
      <c r="U118" s="2"/>
      <c r="V118" s="33"/>
      <c r="W118" s="44"/>
      <c r="X118" s="28"/>
      <c r="Y118" s="2"/>
      <c r="Z118" s="33"/>
      <c r="AA118" s="44"/>
      <c r="AB118" s="28"/>
      <c r="AC118" s="1"/>
      <c r="AD118" s="33">
        <f t="shared" si="57"/>
        <v>5.4347044469976513E-2</v>
      </c>
      <c r="AE118" s="44">
        <f t="shared" si="57"/>
        <v>5.4644748749590244E-2</v>
      </c>
      <c r="AF118" s="28">
        <f t="shared" si="57"/>
        <v>2.5348784528669066E-2</v>
      </c>
      <c r="AG118" s="44"/>
      <c r="AH118" s="33">
        <f t="shared" ref="AH118:AJ133" si="66">IF(AD118&lt;0,AD118,0)</f>
        <v>0</v>
      </c>
      <c r="AI118" s="44">
        <f t="shared" si="66"/>
        <v>0</v>
      </c>
      <c r="AJ118" s="28">
        <f t="shared" si="66"/>
        <v>0</v>
      </c>
      <c r="AK118" s="1"/>
      <c r="AL118" s="37">
        <f t="shared" si="49"/>
        <v>0</v>
      </c>
      <c r="AM118" s="48">
        <f t="shared" si="50"/>
        <v>0</v>
      </c>
      <c r="AN118" s="39">
        <f t="shared" si="38"/>
        <v>0</v>
      </c>
      <c r="AO118" s="1"/>
      <c r="AP118" s="33">
        <f t="shared" si="39"/>
        <v>2.8998259941307447E-2</v>
      </c>
      <c r="AQ118" s="44">
        <f t="shared" si="40"/>
        <v>2.9295964220921178E-2</v>
      </c>
      <c r="AR118" s="60"/>
      <c r="AS118" s="1"/>
      <c r="AT118" s="33">
        <f>(N118-(MAX($N$3:N118)))/(MAX($N$3:N118))</f>
        <v>-0.44520429304650239</v>
      </c>
      <c r="AU118" s="44">
        <f>(O118-(MAX($O$3:O118)))/(MAX($O$3:O118))</f>
        <v>-0.43650131230956429</v>
      </c>
      <c r="AV118" s="28">
        <f>(P118-(MAX($P$3:P118)))/(MAX($P$3:P118))</f>
        <v>-0.78139583333333329</v>
      </c>
      <c r="AW118" s="1"/>
      <c r="AX118" s="33">
        <f t="shared" si="41"/>
        <v>0</v>
      </c>
      <c r="AY118" s="44">
        <f t="shared" si="42"/>
        <v>0</v>
      </c>
      <c r="AZ118" s="28">
        <f t="shared" si="43"/>
        <v>0</v>
      </c>
      <c r="BA118" s="1"/>
      <c r="BB118" s="51">
        <f t="shared" si="62"/>
        <v>304.08426121797953</v>
      </c>
      <c r="BC118" s="52">
        <f t="shared" si="62"/>
        <v>308.01356399043476</v>
      </c>
      <c r="BD118" s="53">
        <f t="shared" si="62"/>
        <v>560.12916733239513</v>
      </c>
      <c r="BE118" s="1"/>
      <c r="BF118" s="33">
        <f t="shared" si="44"/>
        <v>0</v>
      </c>
      <c r="BG118" s="44">
        <f t="shared" si="45"/>
        <v>0</v>
      </c>
      <c r="BH118" s="28">
        <f t="shared" si="46"/>
        <v>0</v>
      </c>
      <c r="BI118" s="1"/>
      <c r="BJ118" s="51">
        <f t="shared" si="63"/>
        <v>21.287948195910296</v>
      </c>
      <c r="BK118" s="52">
        <f t="shared" si="63"/>
        <v>21.378766294215826</v>
      </c>
      <c r="BL118" s="48">
        <f t="shared" si="63"/>
        <v>6.9614069099733955</v>
      </c>
    </row>
    <row r="119" spans="1:97" s="57" customFormat="1" ht="15.75" thickBot="1">
      <c r="A119"/>
      <c r="B119" s="1"/>
      <c r="C119" s="2"/>
      <c r="D119" s="2"/>
      <c r="E119" s="2"/>
      <c r="F119" s="2"/>
      <c r="G119" s="3"/>
      <c r="H119" s="142">
        <f t="shared" si="53"/>
        <v>42735</v>
      </c>
      <c r="I119" s="171"/>
      <c r="J119" s="144">
        <f t="shared" si="64"/>
        <v>-3.0115049492045465E-3</v>
      </c>
      <c r="K119" s="145">
        <f t="shared" si="61"/>
        <v>-2.1860946534369985E-3</v>
      </c>
      <c r="L119" s="146">
        <v>4.7152647219358412E-2</v>
      </c>
      <c r="M119" s="169"/>
      <c r="N119" s="241">
        <v>6578.16</v>
      </c>
      <c r="O119" s="248">
        <v>6709.62</v>
      </c>
      <c r="P119" s="147">
        <f t="shared" si="65"/>
        <v>4123.9693531299436</v>
      </c>
      <c r="Q119" s="169"/>
      <c r="R119" s="149">
        <f t="shared" si="34"/>
        <v>-0.34218399999999999</v>
      </c>
      <c r="S119" s="150">
        <f t="shared" si="35"/>
        <v>-0.329038</v>
      </c>
      <c r="T119" s="151">
        <f t="shared" si="36"/>
        <v>-0.58760306468700563</v>
      </c>
      <c r="U119" s="169"/>
      <c r="V119" s="144">
        <f>(N119-N116)/N116</f>
        <v>1.6194138102027848E-2</v>
      </c>
      <c r="W119" s="145">
        <f>(O119-O116)/O116</f>
        <v>1.8932565926848353E-2</v>
      </c>
      <c r="X119" s="146">
        <f>(P119-P116)/P116</f>
        <v>5.7621378975415818E-2</v>
      </c>
      <c r="Y119" s="169"/>
      <c r="Z119" s="144">
        <f>(N119-N107)/N107</f>
        <v>6.8596092522770796E-2</v>
      </c>
      <c r="AA119" s="145">
        <f>(O119-O107)/O107</f>
        <v>7.1863662722432206E-2</v>
      </c>
      <c r="AB119" s="146">
        <f>(P119-P107)/P107</f>
        <v>0.11365468693132369</v>
      </c>
      <c r="AC119" s="152"/>
      <c r="AD119" s="144">
        <f t="shared" si="57"/>
        <v>-3.0115049492045465E-3</v>
      </c>
      <c r="AE119" s="145">
        <f t="shared" si="57"/>
        <v>-2.1860946534369985E-3</v>
      </c>
      <c r="AF119" s="146">
        <f t="shared" si="57"/>
        <v>4.7152647219358412E-2</v>
      </c>
      <c r="AG119" s="145"/>
      <c r="AH119" s="144">
        <f t="shared" si="66"/>
        <v>-3.0115049492045465E-3</v>
      </c>
      <c r="AI119" s="145">
        <f t="shared" si="66"/>
        <v>-2.1860946534369985E-3</v>
      </c>
      <c r="AJ119" s="146">
        <f t="shared" si="66"/>
        <v>0</v>
      </c>
      <c r="AK119" s="152"/>
      <c r="AL119" s="153">
        <f t="shared" si="49"/>
        <v>9.0691620590834784E-2</v>
      </c>
      <c r="AM119" s="154">
        <f t="shared" si="50"/>
        <v>4.7790098337858307E-2</v>
      </c>
      <c r="AN119" s="155">
        <f t="shared" si="38"/>
        <v>0</v>
      </c>
      <c r="AO119" s="152"/>
      <c r="AP119" s="144">
        <f t="shared" si="39"/>
        <v>-5.0164152168562959E-2</v>
      </c>
      <c r="AQ119" s="145">
        <f t="shared" si="40"/>
        <v>-4.9338741872795411E-2</v>
      </c>
      <c r="AR119" s="172"/>
      <c r="AS119" s="152"/>
      <c r="AT119" s="144">
        <f>(N119-(MAX($N$3:N119)))/(MAX($N$3:N119))</f>
        <v>-0.44687506306379027</v>
      </c>
      <c r="AU119" s="145">
        <f>(O119-(MAX($O$3:O119)))/(MAX($O$3:O119))</f>
        <v>-0.43773317377794313</v>
      </c>
      <c r="AV119" s="146">
        <f>(P119-(MAX($P$3:P119)))/(MAX($P$3:P119))</f>
        <v>-0.77108806818181796</v>
      </c>
      <c r="AW119" s="152"/>
      <c r="AX119" s="144">
        <f t="shared" si="41"/>
        <v>1.6194138102027848E-2</v>
      </c>
      <c r="AY119" s="145">
        <f t="shared" si="42"/>
        <v>1.8932565926848353E-2</v>
      </c>
      <c r="AZ119" s="146">
        <f t="shared" si="43"/>
        <v>5.7621378975415818E-2</v>
      </c>
      <c r="BA119" s="152"/>
      <c r="BB119" s="157">
        <f t="shared" si="62"/>
        <v>309.00864373879659</v>
      </c>
      <c r="BC119" s="158">
        <f t="shared" si="62"/>
        <v>313.84505109704725</v>
      </c>
      <c r="BD119" s="159">
        <f t="shared" si="62"/>
        <v>592.40458235843914</v>
      </c>
      <c r="BE119" s="152"/>
      <c r="BF119" s="144">
        <f t="shared" si="44"/>
        <v>0</v>
      </c>
      <c r="BG119" s="145">
        <f t="shared" si="45"/>
        <v>0</v>
      </c>
      <c r="BH119" s="146">
        <f t="shared" si="46"/>
        <v>0</v>
      </c>
      <c r="BI119" s="152"/>
      <c r="BJ119" s="157">
        <f t="shared" si="63"/>
        <v>21.287948195910296</v>
      </c>
      <c r="BK119" s="158">
        <f t="shared" si="63"/>
        <v>21.378766294215826</v>
      </c>
      <c r="BL119" s="159">
        <f t="shared" si="63"/>
        <v>6.9614069099733955</v>
      </c>
      <c r="BM119" s="163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</row>
    <row r="120" spans="1:97">
      <c r="H120" s="43">
        <f>EOMONTH(H119,1)</f>
        <v>42766</v>
      </c>
      <c r="I120" s="59"/>
      <c r="J120" s="33">
        <f>N120/N119-1</f>
        <v>-0.12085750422610575</v>
      </c>
      <c r="K120" s="44">
        <f>O120/O119-1</f>
        <v>-0.12180719623466008</v>
      </c>
      <c r="L120" s="236">
        <v>-1.4127273705068943E-2</v>
      </c>
      <c r="M120" s="2"/>
      <c r="N120" s="243">
        <v>5783.14</v>
      </c>
      <c r="O120" s="250">
        <v>5892.34</v>
      </c>
      <c r="P120" s="45">
        <f>P119*(1+L120)</f>
        <v>4065.7089093269606</v>
      </c>
      <c r="Q120" s="2"/>
      <c r="R120" s="31">
        <f t="shared" si="34"/>
        <v>-0.42168599999999995</v>
      </c>
      <c r="S120" s="47">
        <f t="shared" si="35"/>
        <v>-0.41076599999999996</v>
      </c>
      <c r="T120" s="32">
        <f t="shared" si="36"/>
        <v>-0.59342910906730395</v>
      </c>
      <c r="U120" s="2"/>
      <c r="V120" s="33"/>
      <c r="W120" s="44"/>
      <c r="X120" s="28"/>
      <c r="Y120" s="2"/>
      <c r="Z120" s="33"/>
      <c r="AA120" s="44"/>
      <c r="AB120" s="28"/>
      <c r="AC120" s="1"/>
      <c r="AD120" s="33">
        <f t="shared" ref="AD120:AF135" si="67">J120-0</f>
        <v>-0.12085750422610575</v>
      </c>
      <c r="AE120" s="44">
        <f t="shared" si="67"/>
        <v>-0.12180719623466008</v>
      </c>
      <c r="AF120" s="28">
        <f t="shared" si="67"/>
        <v>-1.4127273705068943E-2</v>
      </c>
      <c r="AG120" s="44"/>
      <c r="AH120" s="33">
        <f t="shared" si="66"/>
        <v>-0.12085750422610575</v>
      </c>
      <c r="AI120" s="44">
        <f t="shared" si="66"/>
        <v>-0.12180719623466008</v>
      </c>
      <c r="AJ120" s="28">
        <f t="shared" si="66"/>
        <v>-1.4127273705068943E-2</v>
      </c>
      <c r="AK120" s="1"/>
      <c r="AL120" s="37">
        <f t="shared" si="49"/>
        <v>146.06536327763169</v>
      </c>
      <c r="AM120" s="48">
        <f t="shared" si="50"/>
        <v>148.36993054548986</v>
      </c>
      <c r="AN120" s="39">
        <f t="shared" si="38"/>
        <v>1.9957986233793239</v>
      </c>
      <c r="AO120" s="1"/>
      <c r="AP120" s="33">
        <f t="shared" si="39"/>
        <v>-0.10673023052103681</v>
      </c>
      <c r="AQ120" s="44">
        <f t="shared" si="40"/>
        <v>-0.10767992252959113</v>
      </c>
      <c r="AR120" s="60"/>
      <c r="AS120" s="1"/>
      <c r="AT120" s="33">
        <f>(N120-(MAX($N$3:N120)))/(MAX($N$3:N120))</f>
        <v>-0.51372436246712272</v>
      </c>
      <c r="AU120" s="44">
        <f>(O120-(MAX($O$3:O120)))/(MAX($O$3:O120))</f>
        <v>-0.50622131941581272</v>
      </c>
      <c r="AV120" s="28">
        <f>(P120-(MAX($P$3:P120)))/(MAX($P$3:P120))</f>
        <v>-0.77432196969696954</v>
      </c>
      <c r="AW120" s="1"/>
      <c r="AX120" s="33">
        <f t="shared" si="41"/>
        <v>0</v>
      </c>
      <c r="AY120" s="44">
        <f t="shared" si="42"/>
        <v>0</v>
      </c>
      <c r="AZ120" s="28">
        <f t="shared" si="43"/>
        <v>0</v>
      </c>
      <c r="BA120" s="1"/>
      <c r="BB120" s="51">
        <f>BB119*(1+AX120)</f>
        <v>309.00864373879659</v>
      </c>
      <c r="BC120" s="52">
        <f>BC119*(1+AY120)</f>
        <v>313.84505109704725</v>
      </c>
      <c r="BD120" s="53">
        <f>BD119*(1+AZ120)</f>
        <v>592.40458235843914</v>
      </c>
      <c r="BE120" s="1"/>
      <c r="BF120" s="33">
        <f t="shared" si="44"/>
        <v>0</v>
      </c>
      <c r="BG120" s="44">
        <f t="shared" si="45"/>
        <v>0</v>
      </c>
      <c r="BH120" s="28">
        <f t="shared" si="46"/>
        <v>0</v>
      </c>
      <c r="BI120" s="1"/>
      <c r="BJ120" s="51">
        <f>BJ119*(1+BF120)</f>
        <v>21.287948195910296</v>
      </c>
      <c r="BK120" s="52">
        <f>BK119*(1+BG120)</f>
        <v>21.378766294215826</v>
      </c>
      <c r="BL120" s="48">
        <f>BL119*(1+BH120)</f>
        <v>6.9614069099733955</v>
      </c>
    </row>
    <row r="121" spans="1:97">
      <c r="H121" s="43">
        <f t="shared" si="53"/>
        <v>42794</v>
      </c>
      <c r="I121" s="59"/>
      <c r="J121" s="33">
        <f t="shared" si="64"/>
        <v>1.9954557558696351E-2</v>
      </c>
      <c r="K121" s="44">
        <f t="shared" si="64"/>
        <v>1.7897813092930814E-2</v>
      </c>
      <c r="L121" s="236">
        <v>2.3246445895366286E-3</v>
      </c>
      <c r="M121" s="2"/>
      <c r="N121" s="243">
        <v>5898.54</v>
      </c>
      <c r="O121" s="250">
        <v>5997.8</v>
      </c>
      <c r="P121" s="45">
        <f t="shared" ref="P121:P125" si="68">P120*(1+L121)</f>
        <v>4075.1602375456582</v>
      </c>
      <c r="Q121" s="2"/>
      <c r="R121" s="31">
        <f t="shared" si="34"/>
        <v>-0.41014600000000001</v>
      </c>
      <c r="S121" s="47">
        <f t="shared" si="35"/>
        <v>-0.40021999999999996</v>
      </c>
      <c r="T121" s="32">
        <f t="shared" si="36"/>
        <v>-0.59248397624543414</v>
      </c>
      <c r="U121" s="2"/>
      <c r="V121" s="33"/>
      <c r="W121" s="44"/>
      <c r="X121" s="28"/>
      <c r="Y121" s="2"/>
      <c r="Z121" s="33"/>
      <c r="AA121" s="44"/>
      <c r="AB121" s="28"/>
      <c r="AC121" s="1"/>
      <c r="AD121" s="33">
        <f t="shared" si="67"/>
        <v>1.9954557558696351E-2</v>
      </c>
      <c r="AE121" s="44">
        <f t="shared" si="67"/>
        <v>1.7897813092930814E-2</v>
      </c>
      <c r="AF121" s="28">
        <f t="shared" si="67"/>
        <v>2.3246445895366286E-3</v>
      </c>
      <c r="AG121" s="44"/>
      <c r="AH121" s="33">
        <f t="shared" si="66"/>
        <v>0</v>
      </c>
      <c r="AI121" s="44">
        <f t="shared" si="66"/>
        <v>0</v>
      </c>
      <c r="AJ121" s="28">
        <f t="shared" si="66"/>
        <v>0</v>
      </c>
      <c r="AK121" s="1"/>
      <c r="AL121" s="37">
        <f t="shared" si="49"/>
        <v>0</v>
      </c>
      <c r="AM121" s="48">
        <f t="shared" si="50"/>
        <v>0</v>
      </c>
      <c r="AN121" s="39">
        <f t="shared" si="38"/>
        <v>0</v>
      </c>
      <c r="AO121" s="1"/>
      <c r="AP121" s="33">
        <f t="shared" si="39"/>
        <v>1.7629912969159722E-2</v>
      </c>
      <c r="AQ121" s="44">
        <f t="shared" si="40"/>
        <v>1.5573168503394186E-2</v>
      </c>
      <c r="AR121" s="60"/>
      <c r="AS121" s="1"/>
      <c r="AT121" s="33">
        <f>(N121-(MAX($N$3:N121)))/(MAX($N$3:N121))</f>
        <v>-0.50402094726858104</v>
      </c>
      <c r="AU121" s="44">
        <f>(O121-(MAX($O$3:O121)))/(MAX($O$3:O121))</f>
        <v>-0.49738376088144293</v>
      </c>
      <c r="AV121" s="28">
        <f>(P121-(MAX($P$3:P121)))/(MAX($P$3:P121))</f>
        <v>-0.77379734848484827</v>
      </c>
      <c r="AW121" s="1"/>
      <c r="AX121" s="33">
        <f t="shared" si="41"/>
        <v>0</v>
      </c>
      <c r="AY121" s="44">
        <f t="shared" si="42"/>
        <v>0</v>
      </c>
      <c r="AZ121" s="28">
        <f t="shared" si="43"/>
        <v>0</v>
      </c>
      <c r="BA121" s="1"/>
      <c r="BB121" s="51">
        <f t="shared" ref="BB121:BD122" si="69">BB120*(1+AX121)</f>
        <v>309.00864373879659</v>
      </c>
      <c r="BC121" s="52">
        <f t="shared" si="69"/>
        <v>313.84505109704725</v>
      </c>
      <c r="BD121" s="53">
        <f t="shared" si="69"/>
        <v>592.40458235843914</v>
      </c>
      <c r="BE121" s="1"/>
      <c r="BF121" s="33">
        <f t="shared" si="44"/>
        <v>0</v>
      </c>
      <c r="BG121" s="44">
        <f t="shared" si="45"/>
        <v>0</v>
      </c>
      <c r="BH121" s="28">
        <f t="shared" si="46"/>
        <v>0</v>
      </c>
      <c r="BI121" s="1"/>
      <c r="BJ121" s="51">
        <f t="shared" ref="BJ121:BL122" si="70">BJ120*(1+BF121)</f>
        <v>21.287948195910296</v>
      </c>
      <c r="BK121" s="52">
        <f t="shared" si="70"/>
        <v>21.378766294215826</v>
      </c>
      <c r="BL121" s="48">
        <f t="shared" si="70"/>
        <v>6.9614069099733955</v>
      </c>
    </row>
    <row r="122" spans="1:97" s="57" customFormat="1" ht="15.75" thickBot="1">
      <c r="A122"/>
      <c r="B122" s="1"/>
      <c r="C122" s="2"/>
      <c r="D122" s="2"/>
      <c r="E122" s="2"/>
      <c r="F122" s="2"/>
      <c r="G122" s="3"/>
      <c r="H122" s="72">
        <f t="shared" si="53"/>
        <v>42825</v>
      </c>
      <c r="I122" s="73"/>
      <c r="J122" s="144">
        <f t="shared" si="64"/>
        <v>-4.3468383701730229E-3</v>
      </c>
      <c r="K122" s="75">
        <f t="shared" si="64"/>
        <v>-4.3966120911000939E-3</v>
      </c>
      <c r="L122" s="237">
        <v>-3.9146816259890249E-2</v>
      </c>
      <c r="M122" s="70"/>
      <c r="N122" s="244">
        <v>5872.9</v>
      </c>
      <c r="O122" s="251">
        <v>5971.43</v>
      </c>
      <c r="P122" s="77">
        <f t="shared" si="68"/>
        <v>3915.6306884968476</v>
      </c>
      <c r="Q122" s="70"/>
      <c r="R122" s="78">
        <f t="shared" si="34"/>
        <v>-0.41271000000000002</v>
      </c>
      <c r="S122" s="79">
        <f t="shared" si="35"/>
        <v>-0.40285699999999997</v>
      </c>
      <c r="T122" s="80">
        <f t="shared" si="36"/>
        <v>-0.60843693115031527</v>
      </c>
      <c r="U122" s="70"/>
      <c r="V122" s="74">
        <f>(N122-N119)/N119</f>
        <v>-0.10721235117418856</v>
      </c>
      <c r="W122" s="75">
        <f>(O122-O119)/O119</f>
        <v>-0.1100196434373332</v>
      </c>
      <c r="X122" s="76">
        <f>(P122-P119)/P119</f>
        <v>-5.0518965296135011E-2</v>
      </c>
      <c r="Y122" s="70"/>
      <c r="Z122" s="74"/>
      <c r="AA122" s="75"/>
      <c r="AB122" s="76"/>
      <c r="AC122" s="69"/>
      <c r="AD122" s="74">
        <f t="shared" si="67"/>
        <v>-4.3468383701730229E-3</v>
      </c>
      <c r="AE122" s="75">
        <f t="shared" si="67"/>
        <v>-4.3966120911000939E-3</v>
      </c>
      <c r="AF122" s="76">
        <f t="shared" si="67"/>
        <v>-3.9146816259890249E-2</v>
      </c>
      <c r="AG122" s="75"/>
      <c r="AH122" s="74">
        <f t="shared" si="66"/>
        <v>-4.3468383701730229E-3</v>
      </c>
      <c r="AI122" s="75">
        <f t="shared" si="66"/>
        <v>-4.3966120911000939E-3</v>
      </c>
      <c r="AJ122" s="76">
        <f t="shared" si="66"/>
        <v>-3.9146816259890249E-2</v>
      </c>
      <c r="AK122" s="69"/>
      <c r="AL122" s="81">
        <f t="shared" si="49"/>
        <v>0.18895003816408462</v>
      </c>
      <c r="AM122" s="82">
        <f t="shared" si="50"/>
        <v>0.19330197879607541</v>
      </c>
      <c r="AN122" s="83">
        <f t="shared" si="38"/>
        <v>15.324732232856077</v>
      </c>
      <c r="AO122" s="69"/>
      <c r="AP122" s="74">
        <f t="shared" si="39"/>
        <v>3.4799977889717226E-2</v>
      </c>
      <c r="AQ122" s="75">
        <f t="shared" si="40"/>
        <v>3.4750204168790155E-2</v>
      </c>
      <c r="AR122" s="84"/>
      <c r="AS122" s="69"/>
      <c r="AT122" s="74">
        <f>(N122-(MAX($N$3:N122)))/(MAX($N$3:N122))</f>
        <v>-0.50617688804579608</v>
      </c>
      <c r="AU122" s="75">
        <f>(O122-(MAX($O$3:O122)))/(MAX($O$3:O122))</f>
        <v>-0.49959356951553485</v>
      </c>
      <c r="AV122" s="76">
        <f>(P122-(MAX($P$3:P122)))/(MAX($P$3:P122))</f>
        <v>-0.78265246212121198</v>
      </c>
      <c r="AW122" s="69"/>
      <c r="AX122" s="74">
        <f t="shared" si="41"/>
        <v>0</v>
      </c>
      <c r="AY122" s="75">
        <f t="shared" si="42"/>
        <v>0</v>
      </c>
      <c r="AZ122" s="76">
        <f t="shared" si="43"/>
        <v>0</v>
      </c>
      <c r="BA122" s="69"/>
      <c r="BB122" s="51">
        <f t="shared" si="69"/>
        <v>309.00864373879659</v>
      </c>
      <c r="BC122" s="52">
        <f t="shared" si="69"/>
        <v>313.84505109704725</v>
      </c>
      <c r="BD122" s="53">
        <f t="shared" si="69"/>
        <v>592.40458235843914</v>
      </c>
      <c r="BE122" s="69"/>
      <c r="BF122" s="74">
        <f t="shared" si="44"/>
        <v>-0.10721235117418856</v>
      </c>
      <c r="BG122" s="75">
        <f t="shared" si="45"/>
        <v>-0.1100196434373332</v>
      </c>
      <c r="BH122" s="76">
        <f t="shared" si="46"/>
        <v>-5.0518965296135011E-2</v>
      </c>
      <c r="BI122" s="69"/>
      <c r="BJ122" s="85">
        <f t="shared" si="70"/>
        <v>19.005617218152427</v>
      </c>
      <c r="BK122" s="86">
        <f t="shared" si="70"/>
        <v>19.026682049396126</v>
      </c>
      <c r="BL122" s="82">
        <f t="shared" si="70"/>
        <v>6.6097238358761752</v>
      </c>
      <c r="BM122" s="163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</row>
    <row r="123" spans="1:97">
      <c r="H123" s="43">
        <f>EOMONTH(H122,1)</f>
        <v>42855</v>
      </c>
      <c r="I123" s="59"/>
      <c r="J123" s="33">
        <f>N123/N122-1</f>
        <v>1.528376100393336E-2</v>
      </c>
      <c r="K123" s="44">
        <f>O123/O122-1</f>
        <v>1.5453584819716593E-2</v>
      </c>
      <c r="L123" s="236">
        <v>-2.1061437179492826E-2</v>
      </c>
      <c r="M123" s="2"/>
      <c r="N123" s="243">
        <v>5962.66</v>
      </c>
      <c r="O123" s="250">
        <v>6063.71</v>
      </c>
      <c r="P123" s="45">
        <f>P122*(1+L123)</f>
        <v>3833.1618787329771</v>
      </c>
      <c r="Q123" s="2"/>
      <c r="R123" s="31">
        <f t="shared" si="34"/>
        <v>-0.40373400000000004</v>
      </c>
      <c r="S123" s="47">
        <f t="shared" si="35"/>
        <v>-0.39362900000000001</v>
      </c>
      <c r="T123" s="32">
        <f t="shared" si="36"/>
        <v>-0.61668381212670231</v>
      </c>
      <c r="U123" s="2"/>
      <c r="V123" s="33"/>
      <c r="W123" s="44"/>
      <c r="X123" s="28"/>
      <c r="Y123" s="2"/>
      <c r="Z123" s="33"/>
      <c r="AA123" s="44"/>
      <c r="AB123" s="28"/>
      <c r="AC123" s="1"/>
      <c r="AD123" s="33">
        <f t="shared" si="67"/>
        <v>1.528376100393336E-2</v>
      </c>
      <c r="AE123" s="44">
        <f t="shared" si="67"/>
        <v>1.5453584819716593E-2</v>
      </c>
      <c r="AF123" s="28">
        <f t="shared" si="67"/>
        <v>-2.1061437179492826E-2</v>
      </c>
      <c r="AG123" s="44"/>
      <c r="AH123" s="33">
        <f t="shared" si="66"/>
        <v>0</v>
      </c>
      <c r="AI123" s="44">
        <f t="shared" si="66"/>
        <v>0</v>
      </c>
      <c r="AJ123" s="28">
        <f t="shared" si="66"/>
        <v>-2.1061437179492826E-2</v>
      </c>
      <c r="AK123" s="1"/>
      <c r="AL123" s="37">
        <f t="shared" si="49"/>
        <v>0</v>
      </c>
      <c r="AM123" s="48">
        <f t="shared" si="50"/>
        <v>0</v>
      </c>
      <c r="AN123" s="39">
        <f t="shared" si="38"/>
        <v>4.4358413606572276</v>
      </c>
      <c r="AO123" s="1"/>
      <c r="AP123" s="33">
        <f t="shared" si="39"/>
        <v>3.6345198183426186E-2</v>
      </c>
      <c r="AQ123" s="44">
        <f t="shared" si="40"/>
        <v>3.6515021999209418E-2</v>
      </c>
      <c r="AR123" s="60"/>
      <c r="AS123" s="1"/>
      <c r="AT123" s="33">
        <f>(N123-(MAX($N$3:N123)))/(MAX($N$3:N123))</f>
        <v>-0.49862941362446939</v>
      </c>
      <c r="AU123" s="44">
        <f>(O123-(MAX($O$3:O123)))/(MAX($O$3:O123))</f>
        <v>-0.49186049629771156</v>
      </c>
      <c r="AV123" s="28">
        <f>(P123-(MAX($P$3:P123)))/(MAX($P$3:P123))</f>
        <v>-0.78723011363636353</v>
      </c>
      <c r="AW123" s="1"/>
      <c r="AX123" s="33">
        <f t="shared" si="41"/>
        <v>0</v>
      </c>
      <c r="AY123" s="44">
        <f t="shared" si="42"/>
        <v>0</v>
      </c>
      <c r="AZ123" s="28">
        <f t="shared" si="43"/>
        <v>0</v>
      </c>
      <c r="BA123" s="1"/>
      <c r="BB123" s="51">
        <f>BB122*(1+AX123)</f>
        <v>309.00864373879659</v>
      </c>
      <c r="BC123" s="52">
        <f>BC122*(1+AY123)</f>
        <v>313.84505109704725</v>
      </c>
      <c r="BD123" s="53">
        <f>BD122*(1+AZ123)</f>
        <v>592.40458235843914</v>
      </c>
      <c r="BE123" s="1"/>
      <c r="BF123" s="33">
        <f t="shared" si="44"/>
        <v>0</v>
      </c>
      <c r="BG123" s="44">
        <f t="shared" si="45"/>
        <v>0</v>
      </c>
      <c r="BH123" s="28">
        <f t="shared" si="46"/>
        <v>0</v>
      </c>
      <c r="BI123" s="1"/>
      <c r="BJ123" s="51">
        <f>BJ122*(1+BF123)</f>
        <v>19.005617218152427</v>
      </c>
      <c r="BK123" s="52">
        <f>BK122*(1+BG123)</f>
        <v>19.026682049396126</v>
      </c>
      <c r="BL123" s="48">
        <f>BL122*(1+BH123)</f>
        <v>6.6097238358761752</v>
      </c>
    </row>
    <row r="124" spans="1:97">
      <c r="H124" s="43">
        <f t="shared" si="53"/>
        <v>42886</v>
      </c>
      <c r="I124" s="59"/>
      <c r="J124" s="33">
        <f t="shared" ref="J124:K125" si="71">N124/N123-1</f>
        <v>-2.7957321061405471E-2</v>
      </c>
      <c r="K124" s="44">
        <f t="shared" si="71"/>
        <v>-2.8261575833936625E-2</v>
      </c>
      <c r="L124" s="236">
        <v>-1.536373144624692E-2</v>
      </c>
      <c r="M124" s="2"/>
      <c r="N124" s="243">
        <v>5795.96</v>
      </c>
      <c r="O124" s="250">
        <v>5892.34</v>
      </c>
      <c r="P124" s="45">
        <f t="shared" si="68"/>
        <v>3774.2702090381322</v>
      </c>
      <c r="Q124" s="2"/>
      <c r="R124" s="31">
        <f t="shared" si="34"/>
        <v>-0.420404</v>
      </c>
      <c r="S124" s="47">
        <f t="shared" si="35"/>
        <v>-0.41076599999999996</v>
      </c>
      <c r="T124" s="32">
        <f t="shared" si="36"/>
        <v>-0.62257297909618681</v>
      </c>
      <c r="U124" s="2"/>
      <c r="V124" s="33"/>
      <c r="W124" s="44"/>
      <c r="X124" s="28"/>
      <c r="Y124" s="2"/>
      <c r="Z124" s="33"/>
      <c r="AA124" s="44"/>
      <c r="AB124" s="28"/>
      <c r="AC124" s="1"/>
      <c r="AD124" s="33">
        <f t="shared" si="67"/>
        <v>-2.7957321061405471E-2</v>
      </c>
      <c r="AE124" s="44">
        <f t="shared" si="67"/>
        <v>-2.8261575833936625E-2</v>
      </c>
      <c r="AF124" s="28">
        <f t="shared" si="67"/>
        <v>-1.536373144624692E-2</v>
      </c>
      <c r="AG124" s="44"/>
      <c r="AH124" s="33">
        <f t="shared" si="66"/>
        <v>-2.7957321061405471E-2</v>
      </c>
      <c r="AI124" s="44">
        <f t="shared" si="66"/>
        <v>-2.8261575833936625E-2</v>
      </c>
      <c r="AJ124" s="28">
        <f t="shared" si="66"/>
        <v>-1.536373144624692E-2</v>
      </c>
      <c r="AK124" s="1"/>
      <c r="AL124" s="37">
        <f t="shared" si="49"/>
        <v>7.8161180093050593</v>
      </c>
      <c r="AM124" s="48">
        <f t="shared" si="50"/>
        <v>7.9871666861735067</v>
      </c>
      <c r="AN124" s="39">
        <f t="shared" si="38"/>
        <v>2.3604424395239647</v>
      </c>
      <c r="AO124" s="1"/>
      <c r="AP124" s="33">
        <f t="shared" si="39"/>
        <v>-1.2593589615158551E-2</v>
      </c>
      <c r="AQ124" s="44">
        <f t="shared" si="40"/>
        <v>-1.2897844387689705E-2</v>
      </c>
      <c r="AR124" s="60"/>
      <c r="AS124" s="1"/>
      <c r="AT124" s="33">
        <f>(N124-(MAX($N$3:N124)))/(MAX($N$3:N124))</f>
        <v>-0.51264639207851526</v>
      </c>
      <c r="AU124" s="44">
        <f>(O124-(MAX($O$3:O124)))/(MAX($O$3:O124))</f>
        <v>-0.50622131941581272</v>
      </c>
      <c r="AV124" s="28">
        <f>(P124-(MAX($P$3:P124)))/(MAX($P$3:P124))</f>
        <v>-0.79049905303030288</v>
      </c>
      <c r="AW124" s="1"/>
      <c r="AX124" s="33">
        <f t="shared" si="41"/>
        <v>0</v>
      </c>
      <c r="AY124" s="44">
        <f t="shared" si="42"/>
        <v>0</v>
      </c>
      <c r="AZ124" s="28">
        <f t="shared" si="43"/>
        <v>0</v>
      </c>
      <c r="BA124" s="1"/>
      <c r="BB124" s="51">
        <f t="shared" ref="BB124:BD125" si="72">BB123*(1+AX124)</f>
        <v>309.00864373879659</v>
      </c>
      <c r="BC124" s="52">
        <f t="shared" si="72"/>
        <v>313.84505109704725</v>
      </c>
      <c r="BD124" s="53">
        <f t="shared" si="72"/>
        <v>592.40458235843914</v>
      </c>
      <c r="BE124" s="1"/>
      <c r="BF124" s="33">
        <f t="shared" si="44"/>
        <v>0</v>
      </c>
      <c r="BG124" s="44">
        <f t="shared" si="45"/>
        <v>0</v>
      </c>
      <c r="BH124" s="28">
        <f t="shared" si="46"/>
        <v>0</v>
      </c>
      <c r="BI124" s="1"/>
      <c r="BJ124" s="51">
        <f t="shared" ref="BJ124:BL125" si="73">BJ123*(1+BF124)</f>
        <v>19.005617218152427</v>
      </c>
      <c r="BK124" s="52">
        <f t="shared" si="73"/>
        <v>19.026682049396126</v>
      </c>
      <c r="BL124" s="48">
        <f t="shared" si="73"/>
        <v>6.6097238358761752</v>
      </c>
    </row>
    <row r="125" spans="1:97" ht="15.75" thickBot="1">
      <c r="H125" s="72">
        <f t="shared" si="53"/>
        <v>42916</v>
      </c>
      <c r="I125" s="59"/>
      <c r="J125" s="144">
        <f t="shared" si="71"/>
        <v>3.7610680542998987E-2</v>
      </c>
      <c r="K125" s="75">
        <f t="shared" si="71"/>
        <v>3.8030731424188113E-2</v>
      </c>
      <c r="L125" s="237">
        <v>-1.9219555852879044E-2</v>
      </c>
      <c r="M125" s="2"/>
      <c r="N125" s="244">
        <v>6013.95</v>
      </c>
      <c r="O125" s="251">
        <v>6116.43</v>
      </c>
      <c r="P125" s="77">
        <f t="shared" si="68"/>
        <v>3701.7304119516662</v>
      </c>
      <c r="Q125" s="2"/>
      <c r="R125" s="78">
        <f t="shared" si="34"/>
        <v>-0.39860500000000004</v>
      </c>
      <c r="S125" s="79">
        <f t="shared" si="35"/>
        <v>-0.38835699999999995</v>
      </c>
      <c r="T125" s="80">
        <f t="shared" si="36"/>
        <v>-0.6298269588048333</v>
      </c>
      <c r="U125" s="2"/>
      <c r="V125" s="74">
        <f>(N125-N122)/N122</f>
        <v>2.4017095472424217E-2</v>
      </c>
      <c r="W125" s="75">
        <f>(O125-O122)/O122</f>
        <v>2.4282290841557214E-2</v>
      </c>
      <c r="X125" s="76">
        <f>(P125-P122)/P122</f>
        <v>-5.4627285758477535E-2</v>
      </c>
      <c r="Y125" s="2"/>
      <c r="Z125" s="74"/>
      <c r="AA125" s="75"/>
      <c r="AB125" s="76"/>
      <c r="AC125" s="1"/>
      <c r="AD125" s="74">
        <f t="shared" si="67"/>
        <v>3.7610680542998987E-2</v>
      </c>
      <c r="AE125" s="75">
        <f t="shared" si="67"/>
        <v>3.8030731424188113E-2</v>
      </c>
      <c r="AF125" s="76">
        <f t="shared" si="67"/>
        <v>-1.9219555852879044E-2</v>
      </c>
      <c r="AG125" s="44"/>
      <c r="AH125" s="74">
        <f t="shared" si="66"/>
        <v>0</v>
      </c>
      <c r="AI125" s="75">
        <f t="shared" si="66"/>
        <v>0</v>
      </c>
      <c r="AJ125" s="76">
        <f t="shared" si="66"/>
        <v>-1.9219555852879044E-2</v>
      </c>
      <c r="AK125" s="69"/>
      <c r="AL125" s="81">
        <f t="shared" si="49"/>
        <v>0</v>
      </c>
      <c r="AM125" s="82">
        <f t="shared" si="50"/>
        <v>0</v>
      </c>
      <c r="AN125" s="83">
        <f t="shared" si="38"/>
        <v>3.6939132718193712</v>
      </c>
      <c r="AO125" s="69"/>
      <c r="AP125" s="74">
        <f t="shared" si="39"/>
        <v>5.6830236395878031E-2</v>
      </c>
      <c r="AQ125" s="75">
        <f t="shared" si="40"/>
        <v>5.7250287277067158E-2</v>
      </c>
      <c r="AR125" s="84"/>
      <c r="AS125" s="69"/>
      <c r="AT125" s="74">
        <f>(N125-(MAX($N$3:N125)))/(MAX($N$3:N125))</f>
        <v>-0.49431669121950234</v>
      </c>
      <c r="AU125" s="75">
        <f>(O125-(MAX($O$3:O125)))/(MAX($O$3:O125))</f>
        <v>-0.48744255503152556</v>
      </c>
      <c r="AV125" s="76">
        <f>(P125-(MAX($P$3:P125)))/(MAX($P$3:P125))</f>
        <v>-0.79452556818181808</v>
      </c>
      <c r="AW125" s="69"/>
      <c r="AX125" s="74">
        <f t="shared" si="41"/>
        <v>0</v>
      </c>
      <c r="AY125" s="75">
        <f t="shared" si="42"/>
        <v>0</v>
      </c>
      <c r="AZ125" s="76">
        <f t="shared" si="43"/>
        <v>0</v>
      </c>
      <c r="BA125" s="69"/>
      <c r="BB125" s="51">
        <f t="shared" si="72"/>
        <v>309.00864373879659</v>
      </c>
      <c r="BC125" s="52">
        <f t="shared" si="72"/>
        <v>313.84505109704725</v>
      </c>
      <c r="BD125" s="53">
        <f t="shared" si="72"/>
        <v>592.40458235843914</v>
      </c>
      <c r="BE125" s="69"/>
      <c r="BF125" s="74">
        <f t="shared" si="44"/>
        <v>2.4017095472424217E-2</v>
      </c>
      <c r="BG125" s="75">
        <f t="shared" si="45"/>
        <v>2.4282290841557214E-2</v>
      </c>
      <c r="BH125" s="76">
        <f t="shared" si="46"/>
        <v>-5.4627285758477535E-2</v>
      </c>
      <c r="BI125" s="69"/>
      <c r="BJ125" s="85">
        <f t="shared" si="73"/>
        <v>19.462076941393143</v>
      </c>
      <c r="BK125" s="86">
        <f t="shared" si="73"/>
        <v>19.488693476669397</v>
      </c>
      <c r="BL125" s="82">
        <f t="shared" si="73"/>
        <v>6.2486525631091467</v>
      </c>
    </row>
    <row r="126" spans="1:97">
      <c r="H126" s="43">
        <f>EOMONTH(H125,1)</f>
        <v>42947</v>
      </c>
      <c r="I126" s="59"/>
      <c r="J126" s="33">
        <f>N126/N125-1</f>
        <v>3.4114018240923194E-2</v>
      </c>
      <c r="K126" s="44">
        <f>O126/O125-1</f>
        <v>3.4484168052278941E-2</v>
      </c>
      <c r="L126" s="236">
        <v>4.584733225489801E-2</v>
      </c>
      <c r="M126" s="2"/>
      <c r="N126" s="243">
        <v>6219.11</v>
      </c>
      <c r="O126" s="250">
        <v>6327.35</v>
      </c>
      <c r="P126" s="45">
        <f>P125*(1+L126)</f>
        <v>3871.4448760664745</v>
      </c>
      <c r="Q126" s="2"/>
      <c r="R126" s="31">
        <f t="shared" si="34"/>
        <v>-0.37808900000000001</v>
      </c>
      <c r="S126" s="47">
        <f t="shared" si="35"/>
        <v>-0.36726499999999995</v>
      </c>
      <c r="T126" s="32">
        <f t="shared" si="36"/>
        <v>-0.61285551239335256</v>
      </c>
      <c r="U126" s="2"/>
      <c r="V126" s="33"/>
      <c r="W126" s="44"/>
      <c r="X126" s="28"/>
      <c r="Y126" s="2"/>
      <c r="Z126" s="33"/>
      <c r="AA126" s="44"/>
      <c r="AB126" s="28"/>
      <c r="AC126" s="1"/>
      <c r="AD126" s="33">
        <f t="shared" si="67"/>
        <v>3.4114018240923194E-2</v>
      </c>
      <c r="AE126" s="44">
        <f t="shared" si="67"/>
        <v>3.4484168052278941E-2</v>
      </c>
      <c r="AF126" s="28">
        <f t="shared" si="67"/>
        <v>4.584733225489801E-2</v>
      </c>
      <c r="AG126" s="44"/>
      <c r="AH126" s="33">
        <f t="shared" si="66"/>
        <v>0</v>
      </c>
      <c r="AI126" s="44">
        <f t="shared" si="66"/>
        <v>0</v>
      </c>
      <c r="AJ126" s="28">
        <f t="shared" si="66"/>
        <v>0</v>
      </c>
      <c r="AK126" s="1"/>
      <c r="AL126" s="37">
        <f t="shared" si="49"/>
        <v>0</v>
      </c>
      <c r="AM126" s="48">
        <f t="shared" si="50"/>
        <v>0</v>
      </c>
      <c r="AN126" s="39">
        <f t="shared" si="38"/>
        <v>0</v>
      </c>
      <c r="AO126" s="1"/>
      <c r="AP126" s="33">
        <f t="shared" si="39"/>
        <v>-1.1733314013974816E-2</v>
      </c>
      <c r="AQ126" s="44">
        <f t="shared" si="40"/>
        <v>-1.1363164202619069E-2</v>
      </c>
      <c r="AR126" s="60"/>
      <c r="AS126" s="1"/>
      <c r="AT126" s="33">
        <f>(N126-(MAX($N$3:N126)))/(MAX($N$3:N126))</f>
        <v>-0.47706580159963408</v>
      </c>
      <c r="AU126" s="44">
        <f>(O126-(MAX($O$3:O126)))/(MAX($O$3:O126))</f>
        <v>-0.46976743796278603</v>
      </c>
      <c r="AV126" s="28">
        <f>(P126-(MAX($P$3:P126)))/(MAX($P$3:P126))</f>
        <v>-0.78510511363636348</v>
      </c>
      <c r="AW126" s="1"/>
      <c r="AX126" s="33">
        <f t="shared" si="41"/>
        <v>0</v>
      </c>
      <c r="AY126" s="44">
        <f t="shared" si="42"/>
        <v>0</v>
      </c>
      <c r="AZ126" s="28">
        <f t="shared" si="43"/>
        <v>0</v>
      </c>
      <c r="BA126" s="1"/>
      <c r="BB126" s="51">
        <f>BB125*(1+AX126)</f>
        <v>309.00864373879659</v>
      </c>
      <c r="BC126" s="52">
        <f>BC125*(1+AY126)</f>
        <v>313.84505109704725</v>
      </c>
      <c r="BD126" s="53">
        <f>BD125*(1+AZ126)</f>
        <v>592.40458235843914</v>
      </c>
      <c r="BE126" s="1"/>
      <c r="BF126" s="33">
        <f t="shared" si="44"/>
        <v>0</v>
      </c>
      <c r="BG126" s="44">
        <f t="shared" si="45"/>
        <v>0</v>
      </c>
      <c r="BH126" s="28">
        <f t="shared" si="46"/>
        <v>0</v>
      </c>
      <c r="BI126" s="1"/>
      <c r="BJ126" s="51">
        <f>BJ125*(1+BF126)</f>
        <v>19.462076941393143</v>
      </c>
      <c r="BK126" s="52">
        <f>BK125*(1+BG126)</f>
        <v>19.488693476669397</v>
      </c>
      <c r="BL126" s="48">
        <f>BL125*(1+BH126)</f>
        <v>6.2486525631091467</v>
      </c>
    </row>
    <row r="127" spans="1:97">
      <c r="H127" s="43">
        <f t="shared" si="53"/>
        <v>42978</v>
      </c>
      <c r="I127" s="59"/>
      <c r="J127" s="33">
        <f t="shared" ref="J127:K128" si="74">N127/N126-1</f>
        <v>0</v>
      </c>
      <c r="K127" s="44">
        <f t="shared" si="74"/>
        <v>0</v>
      </c>
      <c r="L127" s="236">
        <v>-7.7645430949767613E-3</v>
      </c>
      <c r="M127" s="2"/>
      <c r="N127" s="243">
        <v>6219.11</v>
      </c>
      <c r="O127" s="250">
        <v>6327.35</v>
      </c>
      <c r="P127" s="45">
        <f t="shared" ref="P127:P128" si="75">P126*(1+L127)</f>
        <v>3841.3848754864293</v>
      </c>
      <c r="Q127" s="2"/>
      <c r="R127" s="31">
        <f t="shared" si="34"/>
        <v>-0.37808900000000001</v>
      </c>
      <c r="S127" s="47">
        <f t="shared" si="35"/>
        <v>-0.36726499999999995</v>
      </c>
      <c r="T127" s="32">
        <f t="shared" si="36"/>
        <v>-0.61586151245135712</v>
      </c>
      <c r="U127" s="2"/>
      <c r="V127" s="33"/>
      <c r="W127" s="44"/>
      <c r="X127" s="28"/>
      <c r="Y127" s="2"/>
      <c r="Z127" s="33"/>
      <c r="AA127" s="44"/>
      <c r="AB127" s="28"/>
      <c r="AC127" s="1"/>
      <c r="AD127" s="33">
        <f t="shared" si="67"/>
        <v>0</v>
      </c>
      <c r="AE127" s="44">
        <f t="shared" si="67"/>
        <v>0</v>
      </c>
      <c r="AF127" s="28">
        <f t="shared" si="67"/>
        <v>-7.7645430949767613E-3</v>
      </c>
      <c r="AG127" s="44"/>
      <c r="AH127" s="33">
        <f t="shared" si="66"/>
        <v>0</v>
      </c>
      <c r="AI127" s="44">
        <f t="shared" si="66"/>
        <v>0</v>
      </c>
      <c r="AJ127" s="28">
        <f t="shared" si="66"/>
        <v>-7.7645430949767613E-3</v>
      </c>
      <c r="AK127" s="1"/>
      <c r="AL127" s="37">
        <f t="shared" si="49"/>
        <v>0</v>
      </c>
      <c r="AM127" s="48">
        <f t="shared" si="50"/>
        <v>0</v>
      </c>
      <c r="AN127" s="39">
        <f t="shared" si="38"/>
        <v>0.60288129473751306</v>
      </c>
      <c r="AO127" s="1"/>
      <c r="AP127" s="33">
        <f t="shared" si="39"/>
        <v>7.7645430949767613E-3</v>
      </c>
      <c r="AQ127" s="44">
        <f t="shared" si="40"/>
        <v>7.7645430949767613E-3</v>
      </c>
      <c r="AR127" s="60"/>
      <c r="AS127" s="1"/>
      <c r="AT127" s="33">
        <f>(N127-(MAX($N$3:N127)))/(MAX($N$3:N127))</f>
        <v>-0.47706580159963408</v>
      </c>
      <c r="AU127" s="44">
        <f>(O127-(MAX($O$3:O127)))/(MAX($O$3:O127))</f>
        <v>-0.46976743796278603</v>
      </c>
      <c r="AV127" s="28">
        <f>(P127-(MAX($P$3:P127)))/(MAX($P$3:P127))</f>
        <v>-0.78677367424242406</v>
      </c>
      <c r="AW127" s="1"/>
      <c r="AX127" s="33">
        <f t="shared" si="41"/>
        <v>0</v>
      </c>
      <c r="AY127" s="44">
        <f t="shared" si="42"/>
        <v>0</v>
      </c>
      <c r="AZ127" s="28">
        <f t="shared" si="43"/>
        <v>0</v>
      </c>
      <c r="BA127" s="1"/>
      <c r="BB127" s="51">
        <f t="shared" ref="BB127:BD128" si="76">BB126*(1+AX127)</f>
        <v>309.00864373879659</v>
      </c>
      <c r="BC127" s="52">
        <f t="shared" si="76"/>
        <v>313.84505109704725</v>
      </c>
      <c r="BD127" s="53">
        <f t="shared" si="76"/>
        <v>592.40458235843914</v>
      </c>
      <c r="BE127" s="1"/>
      <c r="BF127" s="33">
        <f t="shared" si="44"/>
        <v>0</v>
      </c>
      <c r="BG127" s="44">
        <f t="shared" si="45"/>
        <v>0</v>
      </c>
      <c r="BH127" s="28">
        <f t="shared" si="46"/>
        <v>0</v>
      </c>
      <c r="BI127" s="1"/>
      <c r="BJ127" s="51">
        <f t="shared" ref="BJ127:BL128" si="77">BJ126*(1+BF127)</f>
        <v>19.462076941393143</v>
      </c>
      <c r="BK127" s="52">
        <f t="shared" si="77"/>
        <v>19.488693476669397</v>
      </c>
      <c r="BL127" s="48">
        <f t="shared" si="77"/>
        <v>6.2486525631091467</v>
      </c>
    </row>
    <row r="128" spans="1:97" s="57" customFormat="1" ht="15.75" thickBot="1">
      <c r="A128"/>
      <c r="B128" s="1"/>
      <c r="C128" s="2"/>
      <c r="D128" s="2"/>
      <c r="E128" s="2"/>
      <c r="F128" s="2"/>
      <c r="G128" s="3"/>
      <c r="H128" s="72">
        <f t="shared" si="53"/>
        <v>43008</v>
      </c>
      <c r="I128" s="73"/>
      <c r="J128" s="144">
        <f t="shared" si="74"/>
        <v>8.247482356800262E-2</v>
      </c>
      <c r="K128" s="75">
        <f t="shared" si="74"/>
        <v>8.3331884596236971E-2</v>
      </c>
      <c r="L128" s="237">
        <v>3.3215346831462877E-2</v>
      </c>
      <c r="M128" s="70"/>
      <c r="N128" s="244">
        <v>6732.03</v>
      </c>
      <c r="O128" s="251">
        <v>6854.62</v>
      </c>
      <c r="P128" s="77">
        <f t="shared" si="75"/>
        <v>3968.977806438847</v>
      </c>
      <c r="Q128" s="2"/>
      <c r="R128" s="78">
        <f t="shared" si="34"/>
        <v>-0.326797</v>
      </c>
      <c r="S128" s="79">
        <f t="shared" si="35"/>
        <v>-0.31453799999999998</v>
      </c>
      <c r="T128" s="80">
        <f t="shared" si="36"/>
        <v>-0.6031022193561153</v>
      </c>
      <c r="U128" s="2"/>
      <c r="V128" s="74">
        <f>(N128-N125)/N125</f>
        <v>0.11940238944454143</v>
      </c>
      <c r="W128" s="75">
        <f>(O128-O125)/O125</f>
        <v>0.1206896833610455</v>
      </c>
      <c r="X128" s="76">
        <f>(P128-P125)/P125</f>
        <v>7.2195261336246194E-2</v>
      </c>
      <c r="Y128" s="2"/>
      <c r="Z128" s="74"/>
      <c r="AA128" s="75"/>
      <c r="AB128" s="76"/>
      <c r="AC128" s="1"/>
      <c r="AD128" s="74">
        <f t="shared" si="67"/>
        <v>8.247482356800262E-2</v>
      </c>
      <c r="AE128" s="75">
        <f t="shared" si="67"/>
        <v>8.3331884596236971E-2</v>
      </c>
      <c r="AF128" s="76">
        <f t="shared" si="67"/>
        <v>3.3215346831462877E-2</v>
      </c>
      <c r="AG128" s="44"/>
      <c r="AH128" s="74">
        <f t="shared" si="66"/>
        <v>0</v>
      </c>
      <c r="AI128" s="75">
        <f t="shared" si="66"/>
        <v>0</v>
      </c>
      <c r="AJ128" s="76">
        <f t="shared" si="66"/>
        <v>0</v>
      </c>
      <c r="AK128" s="69"/>
      <c r="AL128" s="81">
        <f t="shared" si="49"/>
        <v>0</v>
      </c>
      <c r="AM128" s="82">
        <f t="shared" si="50"/>
        <v>0</v>
      </c>
      <c r="AN128" s="83">
        <f t="shared" si="38"/>
        <v>0</v>
      </c>
      <c r="AO128" s="69"/>
      <c r="AP128" s="74">
        <f t="shared" si="39"/>
        <v>4.9259476736539742E-2</v>
      </c>
      <c r="AQ128" s="75">
        <f t="shared" si="40"/>
        <v>5.0116537764774094E-2</v>
      </c>
      <c r="AR128" s="84"/>
      <c r="AS128" s="69"/>
      <c r="AT128" s="74">
        <f>(N128-(MAX($N$3:N128)))/(MAX($N$3:N128))</f>
        <v>-0.43393689584888906</v>
      </c>
      <c r="AU128" s="75">
        <f>(O128-(MAX($O$3:O128)))/(MAX($O$3:O128))</f>
        <v>-0.42558215929393389</v>
      </c>
      <c r="AV128" s="76">
        <f>(P128-(MAX($P$3:P128)))/(MAX($P$3:P128))</f>
        <v>-0.77969128787878772</v>
      </c>
      <c r="AW128" s="69"/>
      <c r="AX128" s="74">
        <f t="shared" si="41"/>
        <v>0.11940238944454143</v>
      </c>
      <c r="AY128" s="75">
        <f t="shared" si="42"/>
        <v>0.1206896833610455</v>
      </c>
      <c r="AZ128" s="76">
        <f t="shared" si="43"/>
        <v>7.2195261336246194E-2</v>
      </c>
      <c r="BA128" s="69"/>
      <c r="BB128" s="51">
        <f t="shared" si="76"/>
        <v>345.90501416022596</v>
      </c>
      <c r="BC128" s="52">
        <f t="shared" si="76"/>
        <v>351.72291093838106</v>
      </c>
      <c r="BD128" s="53">
        <f t="shared" si="76"/>
        <v>635.17338599859647</v>
      </c>
      <c r="BE128" s="69"/>
      <c r="BF128" s="74">
        <f t="shared" si="44"/>
        <v>0</v>
      </c>
      <c r="BG128" s="75">
        <f t="shared" si="45"/>
        <v>0</v>
      </c>
      <c r="BH128" s="76">
        <f t="shared" si="46"/>
        <v>0</v>
      </c>
      <c r="BI128" s="69"/>
      <c r="BJ128" s="85">
        <f t="shared" si="77"/>
        <v>19.462076941393143</v>
      </c>
      <c r="BK128" s="86">
        <f t="shared" si="77"/>
        <v>19.488693476669397</v>
      </c>
      <c r="BL128" s="82">
        <f t="shared" si="77"/>
        <v>6.2486525631091467</v>
      </c>
      <c r="BM128" s="163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</row>
    <row r="129" spans="8:64">
      <c r="H129" s="43">
        <f>EOMONTH(H128,1)</f>
        <v>43039</v>
      </c>
      <c r="I129" s="59"/>
      <c r="J129" s="33">
        <f>N129/N128-1</f>
        <v>-1.1428944909633421E-2</v>
      </c>
      <c r="K129" s="44">
        <f>O129/O128-1</f>
        <v>-1.1538203430678906E-2</v>
      </c>
      <c r="L129" s="236"/>
      <c r="M129" s="2"/>
      <c r="N129" s="243">
        <v>6655.09</v>
      </c>
      <c r="O129" s="250">
        <v>6775.53</v>
      </c>
      <c r="P129" s="45"/>
      <c r="Q129" s="2"/>
      <c r="R129" s="31">
        <f t="shared" si="34"/>
        <v>-0.33449099999999998</v>
      </c>
      <c r="S129" s="47">
        <f t="shared" si="35"/>
        <v>-0.32244700000000004</v>
      </c>
      <c r="T129" s="32">
        <f t="shared" si="36"/>
        <v>-1</v>
      </c>
      <c r="U129" s="2"/>
      <c r="V129" s="33"/>
      <c r="W129" s="44"/>
      <c r="X129" s="28"/>
      <c r="Y129" s="2"/>
      <c r="Z129" s="33"/>
      <c r="AA129" s="44"/>
      <c r="AB129" s="28"/>
      <c r="AC129" s="1"/>
      <c r="AD129" s="33">
        <f t="shared" si="67"/>
        <v>-1.1428944909633421E-2</v>
      </c>
      <c r="AE129" s="44">
        <f t="shared" si="67"/>
        <v>-1.1538203430678906E-2</v>
      </c>
      <c r="AF129" s="28">
        <f t="shared" si="67"/>
        <v>0</v>
      </c>
      <c r="AG129" s="44"/>
      <c r="AH129" s="33">
        <f t="shared" si="66"/>
        <v>-1.1428944909633421E-2</v>
      </c>
      <c r="AI129" s="44">
        <f t="shared" si="66"/>
        <v>-1.1538203430678906E-2</v>
      </c>
      <c r="AJ129" s="28">
        <f t="shared" si="66"/>
        <v>0</v>
      </c>
      <c r="AK129" s="1"/>
      <c r="AL129" s="37">
        <f t="shared" si="49"/>
        <v>1.3062078174743568</v>
      </c>
      <c r="AM129" s="48">
        <f t="shared" si="50"/>
        <v>1.3313013840773047</v>
      </c>
      <c r="AN129" s="39">
        <f t="shared" si="38"/>
        <v>0</v>
      </c>
      <c r="AO129" s="1"/>
      <c r="AP129" s="33">
        <f t="shared" si="39"/>
        <v>-1.1428944909633421E-2</v>
      </c>
      <c r="AQ129" s="44">
        <f t="shared" si="40"/>
        <v>-1.1538203430678906E-2</v>
      </c>
      <c r="AR129" s="60"/>
      <c r="AS129" s="1"/>
      <c r="AT129" s="33">
        <f>(N129-(MAX($N$3:N129)))/(MAX($N$3:N129))</f>
        <v>-0.44040639988160818</v>
      </c>
      <c r="AU129" s="44">
        <f>(O129-(MAX($O$3:O129)))/(MAX($O$3:O129))</f>
        <v>-0.43220990919421176</v>
      </c>
      <c r="AV129" s="28">
        <f>(P129-(MAX($P$3:P129)))/(MAX($P$3:P129))</f>
        <v>-1</v>
      </c>
      <c r="AW129" s="1"/>
      <c r="AX129" s="33">
        <f t="shared" si="41"/>
        <v>0</v>
      </c>
      <c r="AY129" s="44">
        <f t="shared" si="42"/>
        <v>0</v>
      </c>
      <c r="AZ129" s="28">
        <f t="shared" si="43"/>
        <v>0</v>
      </c>
      <c r="BA129" s="1"/>
      <c r="BB129" s="51">
        <f>BB128*(1+AX129)</f>
        <v>345.90501416022596</v>
      </c>
      <c r="BC129" s="52">
        <f>BC128*(1+AY129)</f>
        <v>351.72291093838106</v>
      </c>
      <c r="BD129" s="53">
        <f>BD128*(1+AZ129)</f>
        <v>635.17338599859647</v>
      </c>
      <c r="BE129" s="1"/>
      <c r="BF129" s="33">
        <f t="shared" si="44"/>
        <v>0</v>
      </c>
      <c r="BG129" s="44">
        <f t="shared" si="45"/>
        <v>0</v>
      </c>
      <c r="BH129" s="28">
        <f t="shared" si="46"/>
        <v>0</v>
      </c>
      <c r="BI129" s="1"/>
      <c r="BJ129" s="51">
        <f>BJ128*(1+BF129)</f>
        <v>19.462076941393143</v>
      </c>
      <c r="BK129" s="52">
        <f>BK128*(1+BG129)</f>
        <v>19.488693476669397</v>
      </c>
      <c r="BL129" s="48">
        <f>BL128*(1+BH129)</f>
        <v>6.2486525631091467</v>
      </c>
    </row>
    <row r="130" spans="8:64">
      <c r="H130" s="43">
        <f t="shared" si="53"/>
        <v>43069</v>
      </c>
      <c r="I130" s="59"/>
      <c r="J130" s="33">
        <f t="shared" ref="J130:K131" si="78">N130/N129-1</f>
        <v>1.5415268613948152E-2</v>
      </c>
      <c r="K130" s="44">
        <f t="shared" si="78"/>
        <v>1.5564834042502973E-2</v>
      </c>
      <c r="L130" s="236"/>
      <c r="M130" s="2"/>
      <c r="N130" s="243">
        <v>6757.68</v>
      </c>
      <c r="O130" s="250">
        <v>6880.99</v>
      </c>
      <c r="P130" s="45"/>
      <c r="Q130" s="2"/>
      <c r="R130" s="31">
        <f t="shared" si="34"/>
        <v>-0.32423199999999996</v>
      </c>
      <c r="S130" s="47">
        <f t="shared" si="35"/>
        <v>-0.31190100000000004</v>
      </c>
      <c r="T130" s="32">
        <f t="shared" si="36"/>
        <v>-1</v>
      </c>
      <c r="U130" s="2"/>
      <c r="V130" s="33"/>
      <c r="W130" s="44"/>
      <c r="X130" s="28"/>
      <c r="Y130" s="2"/>
      <c r="Z130" s="33"/>
      <c r="AA130" s="44"/>
      <c r="AB130" s="28"/>
      <c r="AC130" s="1"/>
      <c r="AD130" s="33">
        <f t="shared" si="67"/>
        <v>1.5415268613948152E-2</v>
      </c>
      <c r="AE130" s="44">
        <f t="shared" si="67"/>
        <v>1.5564834042502973E-2</v>
      </c>
      <c r="AF130" s="28">
        <f t="shared" si="67"/>
        <v>0</v>
      </c>
      <c r="AG130" s="44"/>
      <c r="AH130" s="33">
        <f t="shared" si="66"/>
        <v>0</v>
      </c>
      <c r="AI130" s="44">
        <f t="shared" si="66"/>
        <v>0</v>
      </c>
      <c r="AJ130" s="28">
        <f t="shared" si="66"/>
        <v>0</v>
      </c>
      <c r="AK130" s="1"/>
      <c r="AL130" s="37">
        <f t="shared" si="49"/>
        <v>0</v>
      </c>
      <c r="AM130" s="48">
        <f t="shared" si="50"/>
        <v>0</v>
      </c>
      <c r="AN130" s="39">
        <f t="shared" si="38"/>
        <v>0</v>
      </c>
      <c r="AO130" s="1"/>
      <c r="AP130" s="33">
        <f t="shared" si="39"/>
        <v>1.5415268613948152E-2</v>
      </c>
      <c r="AQ130" s="44">
        <f t="shared" si="40"/>
        <v>1.5564834042502973E-2</v>
      </c>
      <c r="AR130" s="60"/>
      <c r="AS130" s="1"/>
      <c r="AT130" s="33">
        <f>(N130-(MAX($N$3:N130)))/(MAX($N$3:N130))</f>
        <v>-0.43178011422113693</v>
      </c>
      <c r="AU130" s="44">
        <f>(O130-(MAX($O$3:O130)))/(MAX($O$3:O130))</f>
        <v>-0.42337235065984202</v>
      </c>
      <c r="AV130" s="28">
        <f>(P130-(MAX($P$3:P130)))/(MAX($P$3:P130))</f>
        <v>-1</v>
      </c>
      <c r="AW130" s="1"/>
      <c r="AX130" s="33">
        <f t="shared" si="41"/>
        <v>0</v>
      </c>
      <c r="AY130" s="44">
        <f t="shared" si="42"/>
        <v>0</v>
      </c>
      <c r="AZ130" s="28">
        <f t="shared" si="43"/>
        <v>0</v>
      </c>
      <c r="BA130" s="1"/>
      <c r="BB130" s="51">
        <f t="shared" ref="BB130:BD131" si="79">BB129*(1+AX130)</f>
        <v>345.90501416022596</v>
      </c>
      <c r="BC130" s="52">
        <f t="shared" si="79"/>
        <v>351.72291093838106</v>
      </c>
      <c r="BD130" s="53">
        <f t="shared" si="79"/>
        <v>635.17338599859647</v>
      </c>
      <c r="BE130" s="1"/>
      <c r="BF130" s="33">
        <f t="shared" si="44"/>
        <v>0</v>
      </c>
      <c r="BG130" s="44">
        <f t="shared" si="45"/>
        <v>0</v>
      </c>
      <c r="BH130" s="28">
        <f t="shared" si="46"/>
        <v>0</v>
      </c>
      <c r="BI130" s="1"/>
      <c r="BJ130" s="51">
        <f t="shared" ref="BJ130:BL131" si="80">BJ129*(1+BF130)</f>
        <v>19.462076941393143</v>
      </c>
      <c r="BK130" s="52">
        <f t="shared" si="80"/>
        <v>19.488693476669397</v>
      </c>
      <c r="BL130" s="48">
        <f t="shared" si="80"/>
        <v>6.2486525631091467</v>
      </c>
    </row>
    <row r="131" spans="8:64" ht="15.75" thickBot="1">
      <c r="H131" s="72">
        <f t="shared" si="53"/>
        <v>43100</v>
      </c>
      <c r="I131" s="59"/>
      <c r="J131" s="144">
        <f t="shared" si="78"/>
        <v>8.3460595944169214E-3</v>
      </c>
      <c r="K131" s="75">
        <f t="shared" si="78"/>
        <v>9.1789117554306188E-3</v>
      </c>
      <c r="L131" s="237"/>
      <c r="M131" s="2"/>
      <c r="N131" s="244">
        <v>6814.08</v>
      </c>
      <c r="O131" s="251">
        <v>6944.15</v>
      </c>
      <c r="P131" s="77"/>
      <c r="Q131" s="2"/>
      <c r="R131" s="78">
        <f t="shared" si="34"/>
        <v>-0.31859199999999999</v>
      </c>
      <c r="S131" s="79">
        <f t="shared" si="35"/>
        <v>-0.30558500000000005</v>
      </c>
      <c r="T131" s="80">
        <f t="shared" si="36"/>
        <v>-1</v>
      </c>
      <c r="U131" s="2"/>
      <c r="V131" s="74">
        <f>(N131-N128)/N128</f>
        <v>1.2188002727260601E-2</v>
      </c>
      <c r="W131" s="75">
        <f>(O131-O128)/O128</f>
        <v>1.3061263789969356E-2</v>
      </c>
      <c r="X131" s="76">
        <f>(P131-P128)/P128</f>
        <v>-1</v>
      </c>
      <c r="Y131" s="2"/>
      <c r="Z131" s="144">
        <f>(N131-N119)/N119</f>
        <v>3.5864132219344022E-2</v>
      </c>
      <c r="AA131" s="145">
        <f>(O131-O119)/O119</f>
        <v>3.495428951266983E-2</v>
      </c>
      <c r="AB131" s="146">
        <f>(P131-P119)/P119</f>
        <v>-1</v>
      </c>
      <c r="AC131" s="1"/>
      <c r="AD131" s="74">
        <f t="shared" si="67"/>
        <v>8.3460595944169214E-3</v>
      </c>
      <c r="AE131" s="75">
        <f t="shared" si="67"/>
        <v>9.1789117554306188E-3</v>
      </c>
      <c r="AF131" s="76">
        <f t="shared" si="67"/>
        <v>0</v>
      </c>
      <c r="AG131" s="44"/>
      <c r="AH131" s="74">
        <f t="shared" si="66"/>
        <v>0</v>
      </c>
      <c r="AI131" s="75">
        <f t="shared" si="66"/>
        <v>0</v>
      </c>
      <c r="AJ131" s="76">
        <f t="shared" si="66"/>
        <v>0</v>
      </c>
      <c r="AK131" s="69"/>
      <c r="AL131" s="81">
        <f t="shared" si="49"/>
        <v>0</v>
      </c>
      <c r="AM131" s="82">
        <f t="shared" si="50"/>
        <v>0</v>
      </c>
      <c r="AN131" s="83">
        <f t="shared" si="38"/>
        <v>0</v>
      </c>
      <c r="AO131" s="69"/>
      <c r="AP131" s="74">
        <f t="shared" si="39"/>
        <v>8.3460595944169214E-3</v>
      </c>
      <c r="AQ131" s="75">
        <f t="shared" si="40"/>
        <v>9.1789117554306188E-3</v>
      </c>
      <c r="AR131" s="84"/>
      <c r="AS131" s="69"/>
      <c r="AT131" s="74">
        <f>(N131-(MAX($N$3:N131)))/(MAX($N$3:N131))</f>
        <v>-0.4270377171916937</v>
      </c>
      <c r="AU131" s="75">
        <f>(O131-(MAX($O$3:O131)))/(MAX($O$3:O131))</f>
        <v>-0.41807953635080736</v>
      </c>
      <c r="AV131" s="76">
        <f>(P131-(MAX($P$3:P131)))/(MAX($P$3:P131))</f>
        <v>-1</v>
      </c>
      <c r="AW131" s="69"/>
      <c r="AX131" s="74">
        <f t="shared" si="41"/>
        <v>0</v>
      </c>
      <c r="AY131" s="75">
        <f t="shared" si="42"/>
        <v>0</v>
      </c>
      <c r="AZ131" s="76">
        <f t="shared" si="43"/>
        <v>0</v>
      </c>
      <c r="BA131" s="69"/>
      <c r="BB131" s="51">
        <f t="shared" si="79"/>
        <v>345.90501416022596</v>
      </c>
      <c r="BC131" s="52">
        <f t="shared" si="79"/>
        <v>351.72291093838106</v>
      </c>
      <c r="BD131" s="53">
        <f t="shared" si="79"/>
        <v>635.17338599859647</v>
      </c>
      <c r="BE131" s="69"/>
      <c r="BF131" s="74">
        <f t="shared" si="44"/>
        <v>1.2188002727260601E-2</v>
      </c>
      <c r="BG131" s="75">
        <f t="shared" si="45"/>
        <v>1.3061263789969356E-2</v>
      </c>
      <c r="BH131" s="76">
        <f t="shared" si="46"/>
        <v>-1</v>
      </c>
      <c r="BI131" s="69"/>
      <c r="BJ131" s="85">
        <f t="shared" si="80"/>
        <v>19.699280788232997</v>
      </c>
      <c r="BK131" s="86">
        <f t="shared" si="80"/>
        <v>19.743240443090031</v>
      </c>
      <c r="BL131" s="82">
        <f t="shared" si="80"/>
        <v>0</v>
      </c>
    </row>
    <row r="132" spans="8:64">
      <c r="H132" s="43">
        <f>EOMONTH(H131,1)</f>
        <v>43131</v>
      </c>
      <c r="I132" s="59"/>
      <c r="J132" s="33">
        <f>N132/N131-1</f>
        <v>5.9523809523809312E-3</v>
      </c>
      <c r="K132" s="44">
        <f>O132/O131-1</f>
        <v>6.0122549196086617E-3</v>
      </c>
      <c r="L132" s="236"/>
      <c r="M132" s="2"/>
      <c r="N132" s="243">
        <v>6854.64</v>
      </c>
      <c r="O132" s="250">
        <v>6985.9</v>
      </c>
      <c r="P132" s="45"/>
      <c r="Q132" s="2"/>
      <c r="R132" s="31">
        <f t="shared" ref="R132:R170" si="81">(N132-$N$3)/$N$3</f>
        <v>-0.31453599999999998</v>
      </c>
      <c r="S132" s="47">
        <f t="shared" ref="S132:S170" si="82">(O132-$O$3)/$O$3</f>
        <v>-0.30141000000000001</v>
      </c>
      <c r="T132" s="32">
        <f t="shared" ref="T132:T170" si="83">(P132-$P$3)/$P$3</f>
        <v>-1</v>
      </c>
      <c r="U132" s="2"/>
      <c r="V132" s="33"/>
      <c r="W132" s="44"/>
      <c r="X132" s="28"/>
      <c r="Y132" s="2"/>
      <c r="Z132" s="33"/>
      <c r="AA132" s="44"/>
      <c r="AB132" s="28"/>
      <c r="AC132" s="1"/>
      <c r="AD132" s="33">
        <f t="shared" si="67"/>
        <v>5.9523809523809312E-3</v>
      </c>
      <c r="AE132" s="44">
        <f t="shared" si="67"/>
        <v>6.0122549196086617E-3</v>
      </c>
      <c r="AF132" s="28">
        <f t="shared" si="67"/>
        <v>0</v>
      </c>
      <c r="AG132" s="44"/>
      <c r="AH132" s="33">
        <f t="shared" si="66"/>
        <v>0</v>
      </c>
      <c r="AI132" s="44">
        <f t="shared" si="66"/>
        <v>0</v>
      </c>
      <c r="AJ132" s="28">
        <f t="shared" si="66"/>
        <v>0</v>
      </c>
      <c r="AK132" s="1"/>
      <c r="AL132" s="37">
        <f t="shared" si="49"/>
        <v>0</v>
      </c>
      <c r="AM132" s="48">
        <f t="shared" si="50"/>
        <v>0</v>
      </c>
      <c r="AN132" s="39">
        <f t="shared" ref="AN132:AN137" si="84">IF(L132&lt;$F$32,((($F$32*100)-(L132*100))^2),0)</f>
        <v>0</v>
      </c>
      <c r="AO132" s="1"/>
      <c r="AP132" s="33">
        <f t="shared" ref="AP132:AP170" si="85">J132-L132</f>
        <v>5.9523809523809312E-3</v>
      </c>
      <c r="AQ132" s="44">
        <f t="shared" ref="AQ132:AQ170" si="86">K132-L132</f>
        <v>6.0122549196086617E-3</v>
      </c>
      <c r="AR132" s="60"/>
      <c r="AS132" s="1"/>
      <c r="AT132" s="33">
        <f>(N132-(MAX($N$3:N132)))/(MAX($N$3:N132))</f>
        <v>-0.42362722741307279</v>
      </c>
      <c r="AU132" s="44">
        <f>(O132-(MAX($O$3:O132)))/(MAX($O$3:O132))</f>
        <v>-0.41458088218041156</v>
      </c>
      <c r="AV132" s="28">
        <f>(P132-(MAX($P$3:P132)))/(MAX($P$3:P132))</f>
        <v>-1</v>
      </c>
      <c r="AW132" s="1"/>
      <c r="AX132" s="33">
        <f t="shared" ref="AX132:AX164" si="87">SUMIF(AZ132,"&gt;0",V132)</f>
        <v>0</v>
      </c>
      <c r="AY132" s="44">
        <f t="shared" ref="AY132:AY164" si="88">SUMIF(AZ132,"&gt;0",W132)</f>
        <v>0</v>
      </c>
      <c r="AZ132" s="28">
        <f t="shared" ref="AZ132:AZ164" si="89">SUMIF(X132,"&gt;0")</f>
        <v>0</v>
      </c>
      <c r="BA132" s="1"/>
      <c r="BB132" s="51">
        <f>BB131*(1+AX132)</f>
        <v>345.90501416022596</v>
      </c>
      <c r="BC132" s="52">
        <f>BC131*(1+AY132)</f>
        <v>351.72291093838106</v>
      </c>
      <c r="BD132" s="53">
        <f>BD131*(1+AZ132)</f>
        <v>635.17338599859647</v>
      </c>
      <c r="BE132" s="1"/>
      <c r="BF132" s="33">
        <f t="shared" ref="BF132:BF164" si="90">SUMIF(BH132,"&lt;0",V132)</f>
        <v>0</v>
      </c>
      <c r="BG132" s="44">
        <f t="shared" ref="BG132:BG164" si="91">SUMIF(BH132,"&lt;0",W132)</f>
        <v>0</v>
      </c>
      <c r="BH132" s="28">
        <f t="shared" ref="BH132:BH164" si="92">SUMIF(X132,"&lt;0")</f>
        <v>0</v>
      </c>
      <c r="BI132" s="1"/>
      <c r="BJ132" s="51">
        <f>BJ131*(1+BF132)</f>
        <v>19.699280788232997</v>
      </c>
      <c r="BK132" s="52">
        <f>BK131*(1+BG132)</f>
        <v>19.743240443090031</v>
      </c>
      <c r="BL132" s="48">
        <f>BL131*(1+BH132)</f>
        <v>0</v>
      </c>
    </row>
    <row r="133" spans="8:64">
      <c r="H133" s="43">
        <f t="shared" si="53"/>
        <v>43159</v>
      </c>
      <c r="I133" s="59"/>
      <c r="J133" s="33">
        <f t="shared" ref="J133:K134" si="93">N133/N132-1</f>
        <v>1.3806706114398271E-2</v>
      </c>
      <c r="K133" s="44">
        <f t="shared" si="93"/>
        <v>1.3943801085042784E-2</v>
      </c>
      <c r="L133" s="236"/>
      <c r="M133" s="2"/>
      <c r="N133" s="243">
        <v>6949.28</v>
      </c>
      <c r="O133" s="250">
        <v>7083.31</v>
      </c>
      <c r="P133" s="45"/>
      <c r="Q133" s="2"/>
      <c r="R133" s="31">
        <f t="shared" si="81"/>
        <v>-0.30507200000000001</v>
      </c>
      <c r="S133" s="47">
        <f t="shared" si="82"/>
        <v>-0.29166899999999996</v>
      </c>
      <c r="T133" s="32">
        <f t="shared" si="83"/>
        <v>-1</v>
      </c>
      <c r="U133" s="2"/>
      <c r="V133" s="33"/>
      <c r="W133" s="44"/>
      <c r="X133" s="28"/>
      <c r="Y133" s="2"/>
      <c r="Z133" s="33"/>
      <c r="AA133" s="44"/>
      <c r="AB133" s="28"/>
      <c r="AC133" s="1"/>
      <c r="AD133" s="33">
        <f t="shared" si="67"/>
        <v>1.3806706114398271E-2</v>
      </c>
      <c r="AE133" s="44">
        <f t="shared" si="67"/>
        <v>1.3943801085042784E-2</v>
      </c>
      <c r="AF133" s="28">
        <f t="shared" si="67"/>
        <v>0</v>
      </c>
      <c r="AG133" s="44"/>
      <c r="AH133" s="33">
        <f t="shared" si="66"/>
        <v>0</v>
      </c>
      <c r="AI133" s="44">
        <f t="shared" si="66"/>
        <v>0</v>
      </c>
      <c r="AJ133" s="28">
        <f t="shared" si="66"/>
        <v>0</v>
      </c>
      <c r="AK133" s="1"/>
      <c r="AL133" s="37">
        <f t="shared" ref="AL133:AL137" si="94">IF(J133&lt;$C$32,((($C$32*100)-(J133*100))^2),0)</f>
        <v>0</v>
      </c>
      <c r="AM133" s="48">
        <f t="shared" ref="AM133:AM137" si="95">IF(K133&lt;$D$32,((($D$32*100)-(K133*100))^2),0)</f>
        <v>0</v>
      </c>
      <c r="AN133" s="39">
        <f t="shared" si="84"/>
        <v>0</v>
      </c>
      <c r="AO133" s="1"/>
      <c r="AP133" s="33">
        <f t="shared" si="85"/>
        <v>1.3806706114398271E-2</v>
      </c>
      <c r="AQ133" s="44">
        <f t="shared" si="86"/>
        <v>1.3943801085042784E-2</v>
      </c>
      <c r="AR133" s="60"/>
      <c r="AS133" s="1"/>
      <c r="AT133" s="33">
        <f>(N133-(MAX($N$3:N133)))/(MAX($N$3:N133))</f>
        <v>-0.41566941792962414</v>
      </c>
      <c r="AU133" s="44">
        <f>(O133-(MAX($O$3:O133)))/(MAX($O$3:O133))</f>
        <v>-0.40641791445015396</v>
      </c>
      <c r="AV133" s="28">
        <f>(P133-(MAX($P$3:P133)))/(MAX($P$3:P133))</f>
        <v>-1</v>
      </c>
      <c r="AW133" s="1"/>
      <c r="AX133" s="33">
        <f t="shared" si="87"/>
        <v>0</v>
      </c>
      <c r="AY133" s="44">
        <f t="shared" si="88"/>
        <v>0</v>
      </c>
      <c r="AZ133" s="28">
        <f t="shared" si="89"/>
        <v>0</v>
      </c>
      <c r="BA133" s="1"/>
      <c r="BB133" s="51">
        <f t="shared" ref="BB133:BD134" si="96">BB132*(1+AX133)</f>
        <v>345.90501416022596</v>
      </c>
      <c r="BC133" s="52">
        <f t="shared" si="96"/>
        <v>351.72291093838106</v>
      </c>
      <c r="BD133" s="53">
        <f t="shared" si="96"/>
        <v>635.17338599859647</v>
      </c>
      <c r="BE133" s="1"/>
      <c r="BF133" s="33">
        <f t="shared" si="90"/>
        <v>0</v>
      </c>
      <c r="BG133" s="44">
        <f t="shared" si="91"/>
        <v>0</v>
      </c>
      <c r="BH133" s="28">
        <f t="shared" si="92"/>
        <v>0</v>
      </c>
      <c r="BI133" s="1"/>
      <c r="BJ133" s="51">
        <f t="shared" ref="BJ133:BL134" si="97">BJ132*(1+BF133)</f>
        <v>19.699280788232997</v>
      </c>
      <c r="BK133" s="52">
        <f t="shared" si="97"/>
        <v>19.743240443090031</v>
      </c>
      <c r="BL133" s="48">
        <f t="shared" si="97"/>
        <v>0</v>
      </c>
    </row>
    <row r="134" spans="8:64" ht="15.75" thickBot="1">
      <c r="H134" s="72">
        <f t="shared" ref="H134:H170" si="98">EOMONTH(H133,1)</f>
        <v>43190</v>
      </c>
      <c r="I134" s="59"/>
      <c r="J134" s="144">
        <f t="shared" si="93"/>
        <v>-1.9455252918286758E-3</v>
      </c>
      <c r="K134" s="75">
        <f t="shared" si="93"/>
        <v>0</v>
      </c>
      <c r="L134" s="237"/>
      <c r="M134" s="2"/>
      <c r="N134" s="244">
        <v>6935.76</v>
      </c>
      <c r="O134" s="251">
        <v>7083.31</v>
      </c>
      <c r="P134" s="77"/>
      <c r="Q134" s="2"/>
      <c r="R134" s="78">
        <f t="shared" si="81"/>
        <v>-0.30642399999999997</v>
      </c>
      <c r="S134" s="79">
        <f t="shared" si="82"/>
        <v>-0.29166899999999996</v>
      </c>
      <c r="T134" s="80">
        <f t="shared" si="83"/>
        <v>-1</v>
      </c>
      <c r="U134" s="2"/>
      <c r="V134" s="74">
        <f>(N134-N131)/N131</f>
        <v>1.7857142857142901E-2</v>
      </c>
      <c r="W134" s="75">
        <f>(O134-O131)/O131</f>
        <v>2.0039889691323025E-2</v>
      </c>
      <c r="X134" s="76" t="e">
        <f>(P134-P131)/P131</f>
        <v>#DIV/0!</v>
      </c>
      <c r="Y134" s="2"/>
      <c r="Z134" s="144"/>
      <c r="AA134" s="145"/>
      <c r="AB134" s="146"/>
      <c r="AC134" s="1"/>
      <c r="AD134" s="74">
        <f t="shared" si="67"/>
        <v>-1.9455252918286758E-3</v>
      </c>
      <c r="AE134" s="75">
        <f t="shared" si="67"/>
        <v>0</v>
      </c>
      <c r="AF134" s="76">
        <f t="shared" si="67"/>
        <v>0</v>
      </c>
      <c r="AG134" s="44"/>
      <c r="AH134" s="74">
        <f t="shared" ref="AH134:AJ149" si="99">IF(AD134&lt;0,AD134,0)</f>
        <v>-1.9455252918286758E-3</v>
      </c>
      <c r="AI134" s="75">
        <f t="shared" si="99"/>
        <v>0</v>
      </c>
      <c r="AJ134" s="76">
        <f t="shared" si="99"/>
        <v>0</v>
      </c>
      <c r="AK134" s="69"/>
      <c r="AL134" s="81">
        <f t="shared" si="94"/>
        <v>3.7850686611450544E-2</v>
      </c>
      <c r="AM134" s="82">
        <f t="shared" si="95"/>
        <v>0</v>
      </c>
      <c r="AN134" s="83">
        <f t="shared" si="84"/>
        <v>0</v>
      </c>
      <c r="AO134" s="69"/>
      <c r="AP134" s="74">
        <f t="shared" si="85"/>
        <v>-1.9455252918286758E-3</v>
      </c>
      <c r="AQ134" s="75">
        <f t="shared" si="86"/>
        <v>0</v>
      </c>
      <c r="AR134" s="84"/>
      <c r="AS134" s="69"/>
      <c r="AT134" s="74">
        <f>(N134-(MAX($N$3:N134)))/(MAX($N$3:N134))</f>
        <v>-0.41680624785583109</v>
      </c>
      <c r="AU134" s="75">
        <f>(O134-(MAX($O$3:O134)))/(MAX($O$3:O134))</f>
        <v>-0.40641791445015396</v>
      </c>
      <c r="AV134" s="76">
        <f>(P134-(MAX($P$3:P134)))/(MAX($P$3:P134))</f>
        <v>-1</v>
      </c>
      <c r="AW134" s="69"/>
      <c r="AX134" s="74">
        <f t="shared" si="87"/>
        <v>0</v>
      </c>
      <c r="AY134" s="75">
        <f t="shared" si="88"/>
        <v>0</v>
      </c>
      <c r="AZ134" s="76">
        <f t="shared" si="89"/>
        <v>0</v>
      </c>
      <c r="BA134" s="69"/>
      <c r="BB134" s="51">
        <f t="shared" si="96"/>
        <v>345.90501416022596</v>
      </c>
      <c r="BC134" s="52">
        <f t="shared" si="96"/>
        <v>351.72291093838106</v>
      </c>
      <c r="BD134" s="53">
        <f t="shared" si="96"/>
        <v>635.17338599859647</v>
      </c>
      <c r="BE134" s="69"/>
      <c r="BF134" s="74">
        <f t="shared" si="90"/>
        <v>0</v>
      </c>
      <c r="BG134" s="75">
        <f t="shared" si="91"/>
        <v>0</v>
      </c>
      <c r="BH134" s="76">
        <f t="shared" si="92"/>
        <v>0</v>
      </c>
      <c r="BI134" s="69"/>
      <c r="BJ134" s="85">
        <f t="shared" si="97"/>
        <v>19.699280788232997</v>
      </c>
      <c r="BK134" s="86">
        <f t="shared" si="97"/>
        <v>19.743240443090031</v>
      </c>
      <c r="BL134" s="82">
        <f t="shared" si="97"/>
        <v>0</v>
      </c>
    </row>
    <row r="135" spans="8:64">
      <c r="H135" s="43">
        <f>EOMONTH(H134,1)</f>
        <v>43220</v>
      </c>
      <c r="I135" s="59"/>
      <c r="J135" s="33">
        <f>N135/N134-1</f>
        <v>7.7972709551656916E-3</v>
      </c>
      <c r="K135" s="44">
        <f>O135/O134-1</f>
        <v>7.857908237815403E-3</v>
      </c>
      <c r="L135" s="236"/>
      <c r="M135" s="2"/>
      <c r="N135" s="243">
        <v>6989.84</v>
      </c>
      <c r="O135" s="250">
        <v>7138.97</v>
      </c>
      <c r="P135" s="45"/>
      <c r="Q135" s="2"/>
      <c r="R135" s="31">
        <f t="shared" si="81"/>
        <v>-0.30101600000000001</v>
      </c>
      <c r="S135" s="47">
        <f t="shared" si="82"/>
        <v>-0.286103</v>
      </c>
      <c r="T135" s="32">
        <f t="shared" si="83"/>
        <v>-1</v>
      </c>
      <c r="U135" s="2"/>
      <c r="V135" s="33"/>
      <c r="W135" s="44"/>
      <c r="X135" s="28"/>
      <c r="Y135" s="2"/>
      <c r="Z135" s="33"/>
      <c r="AA135" s="44"/>
      <c r="AB135" s="28"/>
      <c r="AC135" s="1"/>
      <c r="AD135" s="33">
        <f t="shared" si="67"/>
        <v>7.7972709551656916E-3</v>
      </c>
      <c r="AE135" s="44">
        <f t="shared" si="67"/>
        <v>7.857908237815403E-3</v>
      </c>
      <c r="AF135" s="28">
        <f t="shared" si="67"/>
        <v>0</v>
      </c>
      <c r="AG135" s="44"/>
      <c r="AH135" s="33">
        <f t="shared" si="99"/>
        <v>0</v>
      </c>
      <c r="AI135" s="44">
        <f t="shared" si="99"/>
        <v>0</v>
      </c>
      <c r="AJ135" s="28">
        <f t="shared" si="99"/>
        <v>0</v>
      </c>
      <c r="AK135" s="1"/>
      <c r="AL135" s="37">
        <f t="shared" si="94"/>
        <v>0</v>
      </c>
      <c r="AM135" s="48">
        <f t="shared" si="95"/>
        <v>0</v>
      </c>
      <c r="AN135" s="39">
        <f t="shared" si="84"/>
        <v>0</v>
      </c>
      <c r="AO135" s="1"/>
      <c r="AP135" s="33">
        <f t="shared" si="85"/>
        <v>7.7972709551656916E-3</v>
      </c>
      <c r="AQ135" s="44">
        <f t="shared" si="86"/>
        <v>7.857908237815403E-3</v>
      </c>
      <c r="AR135" s="60"/>
      <c r="AS135" s="1"/>
      <c r="AT135" s="33">
        <f>(N135-(MAX($N$3:N135)))/(MAX($N$3:N135))</f>
        <v>-0.41225892815100323</v>
      </c>
      <c r="AU135" s="44">
        <f>(O135-(MAX($O$3:O135)))/(MAX($O$3:O135))</f>
        <v>-0.40175360089029222</v>
      </c>
      <c r="AV135" s="28">
        <f>(P135-(MAX($P$3:P135)))/(MAX($P$3:P135))</f>
        <v>-1</v>
      </c>
      <c r="AW135" s="1"/>
      <c r="AX135" s="33">
        <f t="shared" si="87"/>
        <v>0</v>
      </c>
      <c r="AY135" s="44">
        <f t="shared" si="88"/>
        <v>0</v>
      </c>
      <c r="AZ135" s="28">
        <f t="shared" si="89"/>
        <v>0</v>
      </c>
      <c r="BA135" s="1"/>
      <c r="BB135" s="51">
        <f>BB134*(1+AX135)</f>
        <v>345.90501416022596</v>
      </c>
      <c r="BC135" s="52">
        <f>BC134*(1+AY135)</f>
        <v>351.72291093838106</v>
      </c>
      <c r="BD135" s="53">
        <f>BD134*(1+AZ135)</f>
        <v>635.17338599859647</v>
      </c>
      <c r="BE135" s="1"/>
      <c r="BF135" s="33">
        <f t="shared" si="90"/>
        <v>0</v>
      </c>
      <c r="BG135" s="44">
        <f t="shared" si="91"/>
        <v>0</v>
      </c>
      <c r="BH135" s="28">
        <f t="shared" si="92"/>
        <v>0</v>
      </c>
      <c r="BI135" s="1"/>
      <c r="BJ135" s="51">
        <f>BJ134*(1+BF135)</f>
        <v>19.699280788232997</v>
      </c>
      <c r="BK135" s="52">
        <f>BK134*(1+BG135)</f>
        <v>19.743240443090031</v>
      </c>
      <c r="BL135" s="48">
        <f>BL134*(1+BH135)</f>
        <v>0</v>
      </c>
    </row>
    <row r="136" spans="8:64">
      <c r="H136" s="43">
        <f t="shared" si="98"/>
        <v>43251</v>
      </c>
      <c r="I136" s="59"/>
      <c r="J136" s="33">
        <f t="shared" ref="J136:K137" si="100">N136/N135-1</f>
        <v>5.8027079303675233E-3</v>
      </c>
      <c r="K136" s="44">
        <f t="shared" si="100"/>
        <v>5.848182580960648E-3</v>
      </c>
      <c r="L136" s="236"/>
      <c r="M136" s="2"/>
      <c r="N136" s="243">
        <v>7030.4</v>
      </c>
      <c r="O136" s="250">
        <v>7180.72</v>
      </c>
      <c r="P136" s="45"/>
      <c r="Q136" s="2"/>
      <c r="R136" s="31">
        <f t="shared" si="81"/>
        <v>-0.29696000000000006</v>
      </c>
      <c r="S136" s="47">
        <f t="shared" si="82"/>
        <v>-0.28192799999999996</v>
      </c>
      <c r="T136" s="32">
        <f t="shared" si="83"/>
        <v>-1</v>
      </c>
      <c r="U136" s="2"/>
      <c r="V136" s="33"/>
      <c r="W136" s="44"/>
      <c r="X136" s="28"/>
      <c r="Y136" s="2"/>
      <c r="Z136" s="33"/>
      <c r="AA136" s="44"/>
      <c r="AB136" s="28"/>
      <c r="AC136" s="1"/>
      <c r="AD136" s="33">
        <f t="shared" ref="AD136:AF151" si="101">J136-0</f>
        <v>5.8027079303675233E-3</v>
      </c>
      <c r="AE136" s="44">
        <f t="shared" si="101"/>
        <v>5.848182580960648E-3</v>
      </c>
      <c r="AF136" s="28">
        <f t="shared" si="101"/>
        <v>0</v>
      </c>
      <c r="AG136" s="44"/>
      <c r="AH136" s="33">
        <f t="shared" si="99"/>
        <v>0</v>
      </c>
      <c r="AI136" s="44">
        <f t="shared" si="99"/>
        <v>0</v>
      </c>
      <c r="AJ136" s="28">
        <f t="shared" si="99"/>
        <v>0</v>
      </c>
      <c r="AK136" s="1"/>
      <c r="AL136" s="37">
        <f t="shared" si="94"/>
        <v>0</v>
      </c>
      <c r="AM136" s="48">
        <f t="shared" si="95"/>
        <v>0</v>
      </c>
      <c r="AN136" s="39">
        <f t="shared" si="84"/>
        <v>0</v>
      </c>
      <c r="AO136" s="1"/>
      <c r="AP136" s="33">
        <f t="shared" si="85"/>
        <v>5.8027079303675233E-3</v>
      </c>
      <c r="AQ136" s="44">
        <f t="shared" si="86"/>
        <v>5.848182580960648E-3</v>
      </c>
      <c r="AR136" s="60"/>
      <c r="AS136" s="1"/>
      <c r="AT136" s="33">
        <f>(N136-(MAX($N$3:N136)))/(MAX($N$3:N136))</f>
        <v>-0.40884843837238244</v>
      </c>
      <c r="AU136" s="44">
        <f>(O136-(MAX($O$3:O136)))/(MAX($O$3:O136))</f>
        <v>-0.39825494671989647</v>
      </c>
      <c r="AV136" s="28">
        <f>(P136-(MAX($P$3:P136)))/(MAX($P$3:P136))</f>
        <v>-1</v>
      </c>
      <c r="AW136" s="1"/>
      <c r="AX136" s="33">
        <f t="shared" si="87"/>
        <v>0</v>
      </c>
      <c r="AY136" s="44">
        <f t="shared" si="88"/>
        <v>0</v>
      </c>
      <c r="AZ136" s="28">
        <f t="shared" si="89"/>
        <v>0</v>
      </c>
      <c r="BA136" s="1"/>
      <c r="BB136" s="51">
        <f t="shared" ref="BB136:BD137" si="102">BB135*(1+AX136)</f>
        <v>345.90501416022596</v>
      </c>
      <c r="BC136" s="52">
        <f t="shared" si="102"/>
        <v>351.72291093838106</v>
      </c>
      <c r="BD136" s="53">
        <f t="shared" si="102"/>
        <v>635.17338599859647</v>
      </c>
      <c r="BE136" s="1"/>
      <c r="BF136" s="33">
        <f t="shared" si="90"/>
        <v>0</v>
      </c>
      <c r="BG136" s="44">
        <f t="shared" si="91"/>
        <v>0</v>
      </c>
      <c r="BH136" s="28">
        <f t="shared" si="92"/>
        <v>0</v>
      </c>
      <c r="BI136" s="1"/>
      <c r="BJ136" s="51">
        <f t="shared" ref="BJ136:BL137" si="103">BJ135*(1+BF136)</f>
        <v>19.699280788232997</v>
      </c>
      <c r="BK136" s="52">
        <f t="shared" si="103"/>
        <v>19.743240443090031</v>
      </c>
      <c r="BL136" s="48">
        <f t="shared" si="103"/>
        <v>0</v>
      </c>
    </row>
    <row r="137" spans="8:64" ht="15.75" thickBot="1">
      <c r="H137" s="72">
        <f t="shared" si="98"/>
        <v>43281</v>
      </c>
      <c r="I137" s="59"/>
      <c r="J137" s="144">
        <f t="shared" si="100"/>
        <v>5.7692307692307487E-3</v>
      </c>
      <c r="K137" s="75">
        <f t="shared" si="100"/>
        <v>5.814180193629559E-3</v>
      </c>
      <c r="L137" s="237"/>
      <c r="M137" s="2"/>
      <c r="N137" s="244">
        <v>7070.96</v>
      </c>
      <c r="O137" s="251">
        <v>7222.47</v>
      </c>
      <c r="P137" s="77"/>
      <c r="Q137" s="2"/>
      <c r="R137" s="78">
        <f t="shared" si="81"/>
        <v>-0.292904</v>
      </c>
      <c r="S137" s="79">
        <f t="shared" si="82"/>
        <v>-0.27775299999999997</v>
      </c>
      <c r="T137" s="80">
        <f t="shared" si="83"/>
        <v>-1</v>
      </c>
      <c r="U137" s="2"/>
      <c r="V137" s="74">
        <f>(N137-N134)/N134</f>
        <v>1.9493177387914205E-2</v>
      </c>
      <c r="W137" s="75">
        <f>(O137-O134)/O134</f>
        <v>1.9646182363894826E-2</v>
      </c>
      <c r="X137" s="76" t="e">
        <f>(P137-P134)/P134</f>
        <v>#DIV/0!</v>
      </c>
      <c r="Y137" s="2"/>
      <c r="Z137" s="144"/>
      <c r="AA137" s="145"/>
      <c r="AB137" s="146"/>
      <c r="AC137" s="1"/>
      <c r="AD137" s="74">
        <f t="shared" si="101"/>
        <v>5.7692307692307487E-3</v>
      </c>
      <c r="AE137" s="75">
        <f t="shared" si="101"/>
        <v>5.814180193629559E-3</v>
      </c>
      <c r="AF137" s="76">
        <f t="shared" si="101"/>
        <v>0</v>
      </c>
      <c r="AG137" s="44"/>
      <c r="AH137" s="74">
        <f t="shared" si="99"/>
        <v>0</v>
      </c>
      <c r="AI137" s="75">
        <f t="shared" si="99"/>
        <v>0</v>
      </c>
      <c r="AJ137" s="76">
        <f t="shared" si="99"/>
        <v>0</v>
      </c>
      <c r="AK137" s="69"/>
      <c r="AL137" s="81">
        <f t="shared" si="94"/>
        <v>0</v>
      </c>
      <c r="AM137" s="82">
        <f t="shared" si="95"/>
        <v>0</v>
      </c>
      <c r="AN137" s="83">
        <f t="shared" si="84"/>
        <v>0</v>
      </c>
      <c r="AO137" s="69"/>
      <c r="AP137" s="74">
        <f t="shared" si="85"/>
        <v>5.7692307692307487E-3</v>
      </c>
      <c r="AQ137" s="75">
        <f t="shared" si="86"/>
        <v>5.814180193629559E-3</v>
      </c>
      <c r="AR137" s="84"/>
      <c r="AS137" s="69"/>
      <c r="AT137" s="74">
        <f>(N137-(MAX($N$3:N137)))/(MAX($N$3:N137))</f>
        <v>-0.40543794859376153</v>
      </c>
      <c r="AU137" s="75">
        <f>(O137-(MAX($O$3:O137)))/(MAX($O$3:O137))</f>
        <v>-0.39475629254950068</v>
      </c>
      <c r="AV137" s="76">
        <f>(P137-(MAX($P$3:P137)))/(MAX($P$3:P137))</f>
        <v>-1</v>
      </c>
      <c r="AW137" s="69"/>
      <c r="AX137" s="74">
        <f t="shared" si="87"/>
        <v>0</v>
      </c>
      <c r="AY137" s="75">
        <f t="shared" si="88"/>
        <v>0</v>
      </c>
      <c r="AZ137" s="76">
        <f t="shared" si="89"/>
        <v>0</v>
      </c>
      <c r="BA137" s="69"/>
      <c r="BB137" s="51">
        <f t="shared" si="102"/>
        <v>345.90501416022596</v>
      </c>
      <c r="BC137" s="52">
        <f t="shared" si="102"/>
        <v>351.72291093838106</v>
      </c>
      <c r="BD137" s="53">
        <f t="shared" si="102"/>
        <v>635.17338599859647</v>
      </c>
      <c r="BE137" s="69"/>
      <c r="BF137" s="74">
        <f t="shared" si="90"/>
        <v>0</v>
      </c>
      <c r="BG137" s="75">
        <f t="shared" si="91"/>
        <v>0</v>
      </c>
      <c r="BH137" s="76">
        <f t="shared" si="92"/>
        <v>0</v>
      </c>
      <c r="BI137" s="69"/>
      <c r="BJ137" s="85">
        <f t="shared" si="103"/>
        <v>19.699280788232997</v>
      </c>
      <c r="BK137" s="86">
        <f t="shared" si="103"/>
        <v>19.743240443090031</v>
      </c>
      <c r="BL137" s="82">
        <f t="shared" si="103"/>
        <v>0</v>
      </c>
    </row>
    <row r="138" spans="8:64">
      <c r="H138" s="43">
        <f>EOMONTH(H137,1)</f>
        <v>43312</v>
      </c>
      <c r="I138" s="59"/>
      <c r="J138" s="33">
        <f>N138/N137-1</f>
        <v>1.7208413001912115E-2</v>
      </c>
      <c r="K138" s="44">
        <f>O138/O137-1</f>
        <v>1.7341712738162984E-2</v>
      </c>
      <c r="L138" s="236"/>
      <c r="M138" s="2"/>
      <c r="N138" s="243">
        <v>7192.64</v>
      </c>
      <c r="O138" s="250">
        <v>7347.72</v>
      </c>
      <c r="P138" s="45"/>
      <c r="Q138" s="2"/>
      <c r="R138" s="31">
        <f t="shared" si="81"/>
        <v>-0.28073599999999999</v>
      </c>
      <c r="S138" s="47">
        <f t="shared" si="82"/>
        <v>-0.26522799999999996</v>
      </c>
      <c r="T138" s="32">
        <f t="shared" si="83"/>
        <v>-1</v>
      </c>
      <c r="U138" s="2"/>
      <c r="V138" s="33"/>
      <c r="W138" s="44"/>
      <c r="X138" s="28"/>
      <c r="Y138" s="2"/>
      <c r="Z138" s="33"/>
      <c r="AA138" s="44"/>
      <c r="AB138" s="28"/>
      <c r="AC138" s="1"/>
      <c r="AD138" s="33">
        <f t="shared" si="101"/>
        <v>1.7208413001912115E-2</v>
      </c>
      <c r="AE138" s="44">
        <f t="shared" si="101"/>
        <v>1.7341712738162984E-2</v>
      </c>
      <c r="AF138" s="28">
        <f t="shared" si="101"/>
        <v>0</v>
      </c>
      <c r="AG138" s="44"/>
      <c r="AH138" s="33">
        <f t="shared" si="99"/>
        <v>0</v>
      </c>
      <c r="AI138" s="44">
        <f t="shared" si="99"/>
        <v>0</v>
      </c>
      <c r="AJ138" s="28">
        <f t="shared" si="99"/>
        <v>0</v>
      </c>
      <c r="AK138" s="1"/>
      <c r="AL138" s="37">
        <f>IF(J138&lt;$C$32,((($C$32*100)-(J138*100))^2),0)</f>
        <v>0</v>
      </c>
      <c r="AM138" s="48">
        <f>IF(K138&lt;$D$32,((($D$32*100)-(K138*100))^2),0)</f>
        <v>0</v>
      </c>
      <c r="AN138" s="39">
        <f>IF(L138&lt;$F$32,((($F$32*100)-(L138*100))^2),0)</f>
        <v>0</v>
      </c>
      <c r="AO138" s="1"/>
      <c r="AP138" s="33">
        <f t="shared" si="85"/>
        <v>1.7208413001912115E-2</v>
      </c>
      <c r="AQ138" s="44">
        <f t="shared" si="86"/>
        <v>1.7341712738162984E-2</v>
      </c>
      <c r="AR138" s="60"/>
      <c r="AS138" s="1"/>
      <c r="AT138" s="33">
        <f>(N138-(MAX($N$3:N138)))/(MAX($N$3:N138))</f>
        <v>-0.39520647925789887</v>
      </c>
      <c r="AU138" s="44">
        <f>(O138-(MAX($O$3:O138)))/(MAX($O$3:O138))</f>
        <v>-0.38426033003831339</v>
      </c>
      <c r="AV138" s="28">
        <f>(P138-(MAX($P$3:P138)))/(MAX($P$3:P138))</f>
        <v>-1</v>
      </c>
      <c r="AW138" s="1"/>
      <c r="AX138" s="33">
        <f t="shared" si="87"/>
        <v>0</v>
      </c>
      <c r="AY138" s="44">
        <f t="shared" si="88"/>
        <v>0</v>
      </c>
      <c r="AZ138" s="28">
        <f t="shared" si="89"/>
        <v>0</v>
      </c>
      <c r="BA138" s="1"/>
      <c r="BB138" s="51">
        <f>BB137*(1+AX138)</f>
        <v>345.90501416022596</v>
      </c>
      <c r="BC138" s="52">
        <f>BC137*(1+AY138)</f>
        <v>351.72291093838106</v>
      </c>
      <c r="BD138" s="53">
        <f>BD137*(1+AZ138)</f>
        <v>635.17338599859647</v>
      </c>
      <c r="BE138" s="1"/>
      <c r="BF138" s="33">
        <f t="shared" si="90"/>
        <v>0</v>
      </c>
      <c r="BG138" s="44">
        <f t="shared" si="91"/>
        <v>0</v>
      </c>
      <c r="BH138" s="28">
        <f t="shared" si="92"/>
        <v>0</v>
      </c>
      <c r="BI138" s="1"/>
      <c r="BJ138" s="51">
        <f>BJ137*(1+BF138)</f>
        <v>19.699280788232997</v>
      </c>
      <c r="BK138" s="52">
        <f>BK137*(1+BG138)</f>
        <v>19.743240443090031</v>
      </c>
      <c r="BL138" s="48">
        <f>BL137*(1+BH138)</f>
        <v>0</v>
      </c>
    </row>
    <row r="139" spans="8:64">
      <c r="H139" s="43">
        <f t="shared" si="98"/>
        <v>43343</v>
      </c>
      <c r="I139" s="59"/>
      <c r="J139" s="33">
        <f t="shared" ref="J139:K140" si="104">N139/N138-1</f>
        <v>1.5037593984962294E-2</v>
      </c>
      <c r="K139" s="44">
        <f t="shared" si="104"/>
        <v>1.5150277909337762E-2</v>
      </c>
      <c r="L139" s="236"/>
      <c r="M139" s="2"/>
      <c r="N139" s="243">
        <v>7300.8</v>
      </c>
      <c r="O139" s="250">
        <v>7459.04</v>
      </c>
      <c r="P139" s="45"/>
      <c r="Q139" s="2"/>
      <c r="R139" s="31">
        <f t="shared" si="81"/>
        <v>-0.26991999999999999</v>
      </c>
      <c r="S139" s="47">
        <f t="shared" si="82"/>
        <v>-0.25409599999999999</v>
      </c>
      <c r="T139" s="32">
        <f t="shared" si="83"/>
        <v>-1</v>
      </c>
      <c r="U139" s="2"/>
      <c r="V139" s="33"/>
      <c r="W139" s="44"/>
      <c r="X139" s="28"/>
      <c r="Y139" s="2"/>
      <c r="Z139" s="33"/>
      <c r="AA139" s="44"/>
      <c r="AB139" s="28"/>
      <c r="AC139" s="1"/>
      <c r="AD139" s="33">
        <f t="shared" si="101"/>
        <v>1.5037593984962294E-2</v>
      </c>
      <c r="AE139" s="44">
        <f t="shared" si="101"/>
        <v>1.5150277909337762E-2</v>
      </c>
      <c r="AF139" s="28">
        <f t="shared" si="101"/>
        <v>0</v>
      </c>
      <c r="AG139" s="44"/>
      <c r="AH139" s="33">
        <f t="shared" si="99"/>
        <v>0</v>
      </c>
      <c r="AI139" s="44">
        <f t="shared" si="99"/>
        <v>0</v>
      </c>
      <c r="AJ139" s="28">
        <f t="shared" si="99"/>
        <v>0</v>
      </c>
      <c r="AK139" s="1"/>
      <c r="AL139" s="37">
        <f>IF(J139&lt;$C$32,((($C$32*100)-(J139*100))^2),0)</f>
        <v>0</v>
      </c>
      <c r="AM139" s="48">
        <f>IF(K139&lt;$D$32,((($D$32*100)-(K139*100))^2),0)</f>
        <v>0</v>
      </c>
      <c r="AN139" s="39">
        <f>IF(L139&lt;$F$32,((($F$32*100)-(L139*100))^2),0)</f>
        <v>0</v>
      </c>
      <c r="AO139" s="1"/>
      <c r="AP139" s="33">
        <f t="shared" si="85"/>
        <v>1.5037593984962294E-2</v>
      </c>
      <c r="AQ139" s="44">
        <f t="shared" si="86"/>
        <v>1.5150277909337762E-2</v>
      </c>
      <c r="AR139" s="60"/>
      <c r="AS139" s="1"/>
      <c r="AT139" s="33">
        <f>(N139-(MAX($N$3:N139)))/(MAX($N$3:N139))</f>
        <v>-0.38611183984824327</v>
      </c>
      <c r="AU139" s="44">
        <f>(O139-(MAX($O$3:O139)))/(MAX($O$3:O139))</f>
        <v>-0.37493170291858985</v>
      </c>
      <c r="AV139" s="28">
        <f>(P139-(MAX($P$3:P139)))/(MAX($P$3:P139))</f>
        <v>-1</v>
      </c>
      <c r="AW139" s="1"/>
      <c r="AX139" s="33">
        <f t="shared" si="87"/>
        <v>0</v>
      </c>
      <c r="AY139" s="44">
        <f t="shared" si="88"/>
        <v>0</v>
      </c>
      <c r="AZ139" s="28">
        <f t="shared" si="89"/>
        <v>0</v>
      </c>
      <c r="BA139" s="1"/>
      <c r="BB139" s="51">
        <f t="shared" ref="BB139:BD140" si="105">BB138*(1+AX139)</f>
        <v>345.90501416022596</v>
      </c>
      <c r="BC139" s="52">
        <f t="shared" si="105"/>
        <v>351.72291093838106</v>
      </c>
      <c r="BD139" s="53">
        <f t="shared" si="105"/>
        <v>635.17338599859647</v>
      </c>
      <c r="BE139" s="1"/>
      <c r="BF139" s="33">
        <f t="shared" si="90"/>
        <v>0</v>
      </c>
      <c r="BG139" s="44">
        <f t="shared" si="91"/>
        <v>0</v>
      </c>
      <c r="BH139" s="28">
        <f t="shared" si="92"/>
        <v>0</v>
      </c>
      <c r="BI139" s="1"/>
      <c r="BJ139" s="51">
        <f t="shared" ref="BJ139:BL140" si="106">BJ138*(1+BF139)</f>
        <v>19.699280788232997</v>
      </c>
      <c r="BK139" s="52">
        <f t="shared" si="106"/>
        <v>19.743240443090031</v>
      </c>
      <c r="BL139" s="48">
        <f t="shared" si="106"/>
        <v>0</v>
      </c>
    </row>
    <row r="140" spans="8:64" ht="15.75" thickBot="1">
      <c r="H140" s="72">
        <f t="shared" si="98"/>
        <v>43373</v>
      </c>
      <c r="I140" s="59"/>
      <c r="J140" s="144">
        <f t="shared" si="104"/>
        <v>1.6666666666666607E-2</v>
      </c>
      <c r="K140" s="75">
        <f t="shared" si="104"/>
        <v>1.4925513202771468E-2</v>
      </c>
      <c r="L140" s="237"/>
      <c r="M140" s="2"/>
      <c r="N140" s="244">
        <v>7422.48</v>
      </c>
      <c r="O140" s="251">
        <v>7570.37</v>
      </c>
      <c r="P140" s="77"/>
      <c r="Q140" s="2"/>
      <c r="R140" s="78">
        <f t="shared" si="81"/>
        <v>-0.25775200000000004</v>
      </c>
      <c r="S140" s="79">
        <f t="shared" si="82"/>
        <v>-0.24296300000000001</v>
      </c>
      <c r="T140" s="80">
        <f t="shared" si="83"/>
        <v>-1</v>
      </c>
      <c r="U140" s="2"/>
      <c r="V140" s="74">
        <f>(N140-N137)/N137</f>
        <v>4.9713193116634732E-2</v>
      </c>
      <c r="W140" s="75">
        <f>(O140-O137)/O137</f>
        <v>4.816911665953609E-2</v>
      </c>
      <c r="X140" s="76" t="e">
        <f>(P140-P137)/P137</f>
        <v>#DIV/0!</v>
      </c>
      <c r="Y140" s="2"/>
      <c r="Z140" s="144"/>
      <c r="AA140" s="145"/>
      <c r="AB140" s="146"/>
      <c r="AC140" s="1"/>
      <c r="AD140" s="74">
        <f t="shared" si="101"/>
        <v>1.6666666666666607E-2</v>
      </c>
      <c r="AE140" s="75">
        <f t="shared" si="101"/>
        <v>1.4925513202771468E-2</v>
      </c>
      <c r="AF140" s="76">
        <f t="shared" si="101"/>
        <v>0</v>
      </c>
      <c r="AG140" s="44"/>
      <c r="AH140" s="74">
        <f t="shared" si="99"/>
        <v>0</v>
      </c>
      <c r="AI140" s="75">
        <f t="shared" si="99"/>
        <v>0</v>
      </c>
      <c r="AJ140" s="76">
        <f t="shared" si="99"/>
        <v>0</v>
      </c>
      <c r="AK140" s="69"/>
      <c r="AL140" s="81">
        <f>IF(J140&lt;$C$32,((($C$32*100)-(J140*100))^2),0)</f>
        <v>0</v>
      </c>
      <c r="AM140" s="82">
        <f>IF(K140&lt;$D$32,((($D$32*100)-(K140*100))^2),0)</f>
        <v>0</v>
      </c>
      <c r="AN140" s="83">
        <f>IF(L140&lt;$F$32,((($F$32*100)-(L140*100))^2),0)</f>
        <v>0</v>
      </c>
      <c r="AO140" s="69"/>
      <c r="AP140" s="74">
        <f t="shared" si="85"/>
        <v>1.6666666666666607E-2</v>
      </c>
      <c r="AQ140" s="75">
        <f t="shared" si="86"/>
        <v>1.4925513202771468E-2</v>
      </c>
      <c r="AR140" s="84"/>
      <c r="AS140" s="69"/>
      <c r="AT140" s="74">
        <f>(N140-(MAX($N$3:N140)))/(MAX($N$3:N140))</f>
        <v>-0.37588037051238071</v>
      </c>
      <c r="AU140" s="75">
        <f>(O140-(MAX($O$3:O140)))/(MAX($O$3:O140))</f>
        <v>-0.36560223779786744</v>
      </c>
      <c r="AV140" s="76">
        <f>(P140-(MAX($P$3:P140)))/(MAX($P$3:P140))</f>
        <v>-1</v>
      </c>
      <c r="AW140" s="69"/>
      <c r="AX140" s="74">
        <f t="shared" si="87"/>
        <v>0</v>
      </c>
      <c r="AY140" s="75">
        <f t="shared" si="88"/>
        <v>0</v>
      </c>
      <c r="AZ140" s="76">
        <f t="shared" si="89"/>
        <v>0</v>
      </c>
      <c r="BA140" s="69"/>
      <c r="BB140" s="51">
        <f t="shared" si="105"/>
        <v>345.90501416022596</v>
      </c>
      <c r="BC140" s="52">
        <f t="shared" si="105"/>
        <v>351.72291093838106</v>
      </c>
      <c r="BD140" s="53">
        <f t="shared" si="105"/>
        <v>635.17338599859647</v>
      </c>
      <c r="BE140" s="69"/>
      <c r="BF140" s="74">
        <f t="shared" si="90"/>
        <v>0</v>
      </c>
      <c r="BG140" s="75">
        <f t="shared" si="91"/>
        <v>0</v>
      </c>
      <c r="BH140" s="76">
        <f t="shared" si="92"/>
        <v>0</v>
      </c>
      <c r="BI140" s="69"/>
      <c r="BJ140" s="85">
        <f t="shared" si="106"/>
        <v>19.699280788232997</v>
      </c>
      <c r="BK140" s="86">
        <f t="shared" si="106"/>
        <v>19.743240443090031</v>
      </c>
      <c r="BL140" s="82">
        <f t="shared" si="106"/>
        <v>0</v>
      </c>
    </row>
    <row r="141" spans="8:64">
      <c r="H141" s="43">
        <f>EOMONTH(H140,1)</f>
        <v>43404</v>
      </c>
      <c r="I141" s="59"/>
      <c r="J141" s="33">
        <f>N141/N140-1</f>
        <v>0</v>
      </c>
      <c r="K141" s="44">
        <f>O141/O140-1</f>
        <v>0</v>
      </c>
      <c r="L141" s="236"/>
      <c r="M141" s="2"/>
      <c r="N141" s="243">
        <v>7422.48</v>
      </c>
      <c r="O141" s="250">
        <v>7570.37</v>
      </c>
      <c r="P141" s="45"/>
      <c r="Q141" s="2"/>
      <c r="R141" s="31">
        <f t="shared" si="81"/>
        <v>-0.25775200000000004</v>
      </c>
      <c r="S141" s="47">
        <f t="shared" si="82"/>
        <v>-0.24296300000000001</v>
      </c>
      <c r="T141" s="32">
        <f t="shared" si="83"/>
        <v>-1</v>
      </c>
      <c r="U141" s="2"/>
      <c r="V141" s="33"/>
      <c r="W141" s="44"/>
      <c r="X141" s="28"/>
      <c r="Y141" s="2"/>
      <c r="Z141" s="33"/>
      <c r="AA141" s="44"/>
      <c r="AB141" s="28"/>
      <c r="AC141" s="1"/>
      <c r="AD141" s="33">
        <f t="shared" si="101"/>
        <v>0</v>
      </c>
      <c r="AE141" s="44">
        <f t="shared" si="101"/>
        <v>0</v>
      </c>
      <c r="AF141" s="28">
        <f t="shared" si="101"/>
        <v>0</v>
      </c>
      <c r="AG141" s="44"/>
      <c r="AH141" s="33">
        <f t="shared" si="99"/>
        <v>0</v>
      </c>
      <c r="AI141" s="44">
        <f t="shared" si="99"/>
        <v>0</v>
      </c>
      <c r="AJ141" s="28">
        <f t="shared" si="99"/>
        <v>0</v>
      </c>
      <c r="AK141" s="1"/>
      <c r="AL141" s="37">
        <f t="shared" ref="AL141:AL170" si="107">IF(J141&lt;$C$32,((($C$32*100)-(J141*100))^2),0)</f>
        <v>0</v>
      </c>
      <c r="AM141" s="48">
        <f t="shared" ref="AM141:AM170" si="108">IF(K141&lt;$D$32,((($D$32*100)-(K141*100))^2),0)</f>
        <v>0</v>
      </c>
      <c r="AN141" s="39">
        <f t="shared" ref="AN141:AN170" si="109">IF(L141&lt;$F$32,((($F$32*100)-(L141*100))^2),0)</f>
        <v>0</v>
      </c>
      <c r="AO141" s="1"/>
      <c r="AP141" s="33">
        <f t="shared" si="85"/>
        <v>0</v>
      </c>
      <c r="AQ141" s="44">
        <f t="shared" si="86"/>
        <v>0</v>
      </c>
      <c r="AR141" s="60"/>
      <c r="AS141" s="1"/>
      <c r="AT141" s="33">
        <f>(N141-(MAX($N$3:N141)))/(MAX($N$3:N141))</f>
        <v>-0.37588037051238071</v>
      </c>
      <c r="AU141" s="44">
        <f>(O141-(MAX($O$3:O141)))/(MAX($O$3:O141))</f>
        <v>-0.36560223779786744</v>
      </c>
      <c r="AV141" s="28">
        <f>(P141-(MAX($P$3:P141)))/(MAX($P$3:P141))</f>
        <v>-1</v>
      </c>
      <c r="AW141" s="1"/>
      <c r="AX141" s="33">
        <f t="shared" si="87"/>
        <v>0</v>
      </c>
      <c r="AY141" s="44">
        <f t="shared" si="88"/>
        <v>0</v>
      </c>
      <c r="AZ141" s="28">
        <f t="shared" si="89"/>
        <v>0</v>
      </c>
      <c r="BA141" s="1"/>
      <c r="BB141" s="51">
        <f>BB140*(1+AX141)</f>
        <v>345.90501416022596</v>
      </c>
      <c r="BC141" s="52">
        <f>BC140*(1+AY141)</f>
        <v>351.72291093838106</v>
      </c>
      <c r="BD141" s="53">
        <f>BD140*(1+AZ141)</f>
        <v>635.17338599859647</v>
      </c>
      <c r="BE141" s="1"/>
      <c r="BF141" s="33">
        <f t="shared" si="90"/>
        <v>0</v>
      </c>
      <c r="BG141" s="44">
        <f t="shared" si="91"/>
        <v>0</v>
      </c>
      <c r="BH141" s="28">
        <f t="shared" si="92"/>
        <v>0</v>
      </c>
      <c r="BI141" s="1"/>
      <c r="BJ141" s="51">
        <f>BJ140*(1+BF141)</f>
        <v>19.699280788232997</v>
      </c>
      <c r="BK141" s="52">
        <f>BK140*(1+BG141)</f>
        <v>19.743240443090031</v>
      </c>
      <c r="BL141" s="48">
        <f>BL140*(1+BH141)</f>
        <v>0</v>
      </c>
    </row>
    <row r="142" spans="8:64">
      <c r="H142" s="43">
        <f t="shared" si="98"/>
        <v>43434</v>
      </c>
      <c r="I142" s="59"/>
      <c r="J142" s="33">
        <f t="shared" ref="J142:K143" si="110">N142/N141-1</f>
        <v>3.6429872495447047E-3</v>
      </c>
      <c r="K142" s="44">
        <f t="shared" si="110"/>
        <v>5.5149219919237158E-3</v>
      </c>
      <c r="L142" s="236"/>
      <c r="M142" s="2"/>
      <c r="N142" s="243">
        <v>7449.52</v>
      </c>
      <c r="O142" s="250">
        <v>7612.12</v>
      </c>
      <c r="P142" s="45"/>
      <c r="Q142" s="2"/>
      <c r="R142" s="31">
        <f t="shared" si="81"/>
        <v>-0.25504799999999994</v>
      </c>
      <c r="S142" s="47">
        <f t="shared" si="82"/>
        <v>-0.238788</v>
      </c>
      <c r="T142" s="32">
        <f t="shared" si="83"/>
        <v>-1</v>
      </c>
      <c r="U142" s="2"/>
      <c r="V142" s="33"/>
      <c r="W142" s="44"/>
      <c r="X142" s="28"/>
      <c r="Y142" s="2"/>
      <c r="Z142" s="33"/>
      <c r="AA142" s="44"/>
      <c r="AB142" s="28"/>
      <c r="AC142" s="1"/>
      <c r="AD142" s="33">
        <f t="shared" si="101"/>
        <v>3.6429872495447047E-3</v>
      </c>
      <c r="AE142" s="44">
        <f t="shared" si="101"/>
        <v>5.5149219919237158E-3</v>
      </c>
      <c r="AF142" s="28">
        <f t="shared" si="101"/>
        <v>0</v>
      </c>
      <c r="AG142" s="44"/>
      <c r="AH142" s="33">
        <f t="shared" si="99"/>
        <v>0</v>
      </c>
      <c r="AI142" s="44">
        <f t="shared" si="99"/>
        <v>0</v>
      </c>
      <c r="AJ142" s="28">
        <f t="shared" si="99"/>
        <v>0</v>
      </c>
      <c r="AK142" s="1"/>
      <c r="AL142" s="37">
        <f t="shared" si="107"/>
        <v>0</v>
      </c>
      <c r="AM142" s="48">
        <f t="shared" si="108"/>
        <v>0</v>
      </c>
      <c r="AN142" s="39">
        <f t="shared" si="109"/>
        <v>0</v>
      </c>
      <c r="AO142" s="1"/>
      <c r="AP142" s="33">
        <f t="shared" si="85"/>
        <v>3.6429872495447047E-3</v>
      </c>
      <c r="AQ142" s="44">
        <f t="shared" si="86"/>
        <v>5.5149219919237158E-3</v>
      </c>
      <c r="AR142" s="60"/>
      <c r="AS142" s="1"/>
      <c r="AT142" s="33">
        <f>(N142-(MAX($N$3:N142)))/(MAX($N$3:N142))</f>
        <v>-0.3736067106599667</v>
      </c>
      <c r="AU142" s="44">
        <f>(O142-(MAX($O$3:O142)))/(MAX($O$3:O142))</f>
        <v>-0.36210358362747169</v>
      </c>
      <c r="AV142" s="28">
        <f>(P142-(MAX($P$3:P142)))/(MAX($P$3:P142))</f>
        <v>-1</v>
      </c>
      <c r="AW142" s="1"/>
      <c r="AX142" s="33">
        <f t="shared" si="87"/>
        <v>0</v>
      </c>
      <c r="AY142" s="44">
        <f t="shared" si="88"/>
        <v>0</v>
      </c>
      <c r="AZ142" s="28">
        <f t="shared" si="89"/>
        <v>0</v>
      </c>
      <c r="BA142" s="1"/>
      <c r="BB142" s="51">
        <f t="shared" ref="BB142:BD143" si="111">BB141*(1+AX142)</f>
        <v>345.90501416022596</v>
      </c>
      <c r="BC142" s="52">
        <f t="shared" si="111"/>
        <v>351.72291093838106</v>
      </c>
      <c r="BD142" s="53">
        <f t="shared" si="111"/>
        <v>635.17338599859647</v>
      </c>
      <c r="BE142" s="1"/>
      <c r="BF142" s="33">
        <f t="shared" si="90"/>
        <v>0</v>
      </c>
      <c r="BG142" s="44">
        <f t="shared" si="91"/>
        <v>0</v>
      </c>
      <c r="BH142" s="28">
        <f t="shared" si="92"/>
        <v>0</v>
      </c>
      <c r="BI142" s="1"/>
      <c r="BJ142" s="51">
        <f t="shared" ref="BJ142:BL143" si="112">BJ141*(1+BF142)</f>
        <v>19.699280788232997</v>
      </c>
      <c r="BK142" s="52">
        <f t="shared" si="112"/>
        <v>19.743240443090031</v>
      </c>
      <c r="BL142" s="48">
        <f t="shared" si="112"/>
        <v>0</v>
      </c>
    </row>
    <row r="143" spans="8:64" ht="15.75" thickBot="1">
      <c r="H143" s="72">
        <f t="shared" si="98"/>
        <v>43465</v>
      </c>
      <c r="I143" s="59"/>
      <c r="J143" s="144">
        <f t="shared" si="110"/>
        <v>1.1517520591930452E-3</v>
      </c>
      <c r="K143" s="75">
        <f t="shared" si="110"/>
        <v>3.5995228661667156E-4</v>
      </c>
      <c r="L143" s="237"/>
      <c r="M143" s="2"/>
      <c r="N143" s="244">
        <v>7458.1</v>
      </c>
      <c r="O143" s="251">
        <v>7614.86</v>
      </c>
      <c r="P143" s="77"/>
      <c r="Q143" s="2"/>
      <c r="R143" s="78">
        <f t="shared" si="81"/>
        <v>-0.25418999999999997</v>
      </c>
      <c r="S143" s="79">
        <f t="shared" si="82"/>
        <v>-0.23851400000000003</v>
      </c>
      <c r="T143" s="80">
        <f t="shared" si="83"/>
        <v>-1</v>
      </c>
      <c r="U143" s="2"/>
      <c r="V143" s="74">
        <f>(N143-N140)/N140</f>
        <v>4.798935126804087E-3</v>
      </c>
      <c r="W143" s="75">
        <f>(O143-O140)/O140</f>
        <v>5.8768593873218594E-3</v>
      </c>
      <c r="X143" s="76" t="e">
        <f>(P143-P140)/P140</f>
        <v>#DIV/0!</v>
      </c>
      <c r="Y143" s="2"/>
      <c r="Z143" s="144">
        <f>(N143-N131)/N131</f>
        <v>9.451312576312583E-2</v>
      </c>
      <c r="AA143" s="145">
        <f>(O143-O131)/O131</f>
        <v>9.6586335260615067E-2</v>
      </c>
      <c r="AB143" s="146" t="e">
        <f>(P143-P131)/P131</f>
        <v>#DIV/0!</v>
      </c>
      <c r="AC143" s="1"/>
      <c r="AD143" s="74">
        <f t="shared" si="101"/>
        <v>1.1517520591930452E-3</v>
      </c>
      <c r="AE143" s="75">
        <f t="shared" si="101"/>
        <v>3.5995228661667156E-4</v>
      </c>
      <c r="AF143" s="76">
        <f t="shared" si="101"/>
        <v>0</v>
      </c>
      <c r="AG143" s="44"/>
      <c r="AH143" s="74">
        <f t="shared" si="99"/>
        <v>0</v>
      </c>
      <c r="AI143" s="75">
        <f t="shared" si="99"/>
        <v>0</v>
      </c>
      <c r="AJ143" s="76">
        <f t="shared" si="99"/>
        <v>0</v>
      </c>
      <c r="AK143" s="69"/>
      <c r="AL143" s="81">
        <f t="shared" si="107"/>
        <v>0</v>
      </c>
      <c r="AM143" s="82">
        <f t="shared" si="108"/>
        <v>0</v>
      </c>
      <c r="AN143" s="83">
        <f t="shared" si="109"/>
        <v>0</v>
      </c>
      <c r="AO143" s="69"/>
      <c r="AP143" s="74">
        <f t="shared" si="85"/>
        <v>1.1517520591930452E-3</v>
      </c>
      <c r="AQ143" s="75">
        <f t="shared" si="86"/>
        <v>3.5995228661667156E-4</v>
      </c>
      <c r="AR143" s="84"/>
      <c r="AS143" s="69"/>
      <c r="AT143" s="74">
        <f>(N143-(MAX($N$3:N143)))/(MAX($N$3:N143))</f>
        <v>-0.37288526089910462</v>
      </c>
      <c r="AU143" s="75">
        <f>(O143-(MAX($O$3:O143)))/(MAX($O$3:O143))</f>
        <v>-0.36187397135377386</v>
      </c>
      <c r="AV143" s="76">
        <f>(P143-(MAX($P$3:P143)))/(MAX($P$3:P143))</f>
        <v>-1</v>
      </c>
      <c r="AW143" s="69"/>
      <c r="AX143" s="74">
        <f t="shared" si="87"/>
        <v>0</v>
      </c>
      <c r="AY143" s="75">
        <f t="shared" si="88"/>
        <v>0</v>
      </c>
      <c r="AZ143" s="76">
        <f t="shared" si="89"/>
        <v>0</v>
      </c>
      <c r="BA143" s="69"/>
      <c r="BB143" s="51">
        <f t="shared" si="111"/>
        <v>345.90501416022596</v>
      </c>
      <c r="BC143" s="52">
        <f t="shared" si="111"/>
        <v>351.72291093838106</v>
      </c>
      <c r="BD143" s="53">
        <f t="shared" si="111"/>
        <v>635.17338599859647</v>
      </c>
      <c r="BE143" s="69"/>
      <c r="BF143" s="74">
        <f t="shared" si="90"/>
        <v>0</v>
      </c>
      <c r="BG143" s="75">
        <f t="shared" si="91"/>
        <v>0</v>
      </c>
      <c r="BH143" s="76">
        <f t="shared" si="92"/>
        <v>0</v>
      </c>
      <c r="BI143" s="69"/>
      <c r="BJ143" s="85">
        <f t="shared" si="112"/>
        <v>19.699280788232997</v>
      </c>
      <c r="BK143" s="86">
        <f t="shared" si="112"/>
        <v>19.743240443090031</v>
      </c>
      <c r="BL143" s="82">
        <f t="shared" si="112"/>
        <v>0</v>
      </c>
    </row>
    <row r="144" spans="8:64">
      <c r="H144" s="43">
        <f>EOMONTH(H143,1)</f>
        <v>43496</v>
      </c>
      <c r="I144" s="59"/>
      <c r="J144" s="33">
        <f>N144/N143-1</f>
        <v>7.3396709617730149E-3</v>
      </c>
      <c r="K144" s="44">
        <f>O144/O143-1</f>
        <v>7.4065708364960958E-3</v>
      </c>
      <c r="L144" s="236"/>
      <c r="M144" s="2"/>
      <c r="N144" s="243">
        <v>7512.84</v>
      </c>
      <c r="O144" s="250">
        <v>7671.26</v>
      </c>
      <c r="P144" s="45"/>
      <c r="Q144" s="2"/>
      <c r="R144" s="31">
        <f t="shared" si="81"/>
        <v>-0.24871599999999999</v>
      </c>
      <c r="S144" s="47">
        <f t="shared" si="82"/>
        <v>-0.23287399999999997</v>
      </c>
      <c r="T144" s="32">
        <f t="shared" si="83"/>
        <v>-1</v>
      </c>
      <c r="U144" s="2"/>
      <c r="V144" s="33"/>
      <c r="W144" s="44"/>
      <c r="X144" s="28"/>
      <c r="Y144" s="2"/>
      <c r="Z144" s="33"/>
      <c r="AA144" s="44"/>
      <c r="AB144" s="28"/>
      <c r="AC144" s="1"/>
      <c r="AD144" s="33">
        <f t="shared" si="101"/>
        <v>7.3396709617730149E-3</v>
      </c>
      <c r="AE144" s="44">
        <f t="shared" si="101"/>
        <v>7.4065708364960958E-3</v>
      </c>
      <c r="AF144" s="28">
        <f t="shared" si="101"/>
        <v>0</v>
      </c>
      <c r="AG144" s="44"/>
      <c r="AH144" s="33">
        <f t="shared" si="99"/>
        <v>0</v>
      </c>
      <c r="AI144" s="44">
        <f t="shared" si="99"/>
        <v>0</v>
      </c>
      <c r="AJ144" s="28">
        <f t="shared" si="99"/>
        <v>0</v>
      </c>
      <c r="AK144" s="1"/>
      <c r="AL144" s="37">
        <f t="shared" si="107"/>
        <v>0</v>
      </c>
      <c r="AM144" s="48">
        <f t="shared" si="108"/>
        <v>0</v>
      </c>
      <c r="AN144" s="39">
        <f t="shared" si="109"/>
        <v>0</v>
      </c>
      <c r="AO144" s="1"/>
      <c r="AP144" s="33">
        <f t="shared" si="85"/>
        <v>7.3396709617730149E-3</v>
      </c>
      <c r="AQ144" s="44">
        <f t="shared" si="86"/>
        <v>7.4065708364960958E-3</v>
      </c>
      <c r="AR144" s="60"/>
      <c r="AS144" s="1"/>
      <c r="AT144" s="33">
        <f>(N144-(MAX($N$3:N144)))/(MAX($N$3:N144))</f>
        <v>-0.36828244505882585</v>
      </c>
      <c r="AU144" s="44">
        <f>(O144-(MAX($O$3:O144)))/(MAX($O$3:O144))</f>
        <v>-0.35714764571999369</v>
      </c>
      <c r="AV144" s="28">
        <f>(P144-(MAX($P$3:P144)))/(MAX($P$3:P144))</f>
        <v>-1</v>
      </c>
      <c r="AW144" s="1"/>
      <c r="AX144" s="33">
        <f t="shared" si="87"/>
        <v>0</v>
      </c>
      <c r="AY144" s="44">
        <f t="shared" si="88"/>
        <v>0</v>
      </c>
      <c r="AZ144" s="28">
        <f t="shared" si="89"/>
        <v>0</v>
      </c>
      <c r="BA144" s="1"/>
      <c r="BB144" s="51">
        <f>BB143*(1+AX144)</f>
        <v>345.90501416022596</v>
      </c>
      <c r="BC144" s="52">
        <f>BC143*(1+AY144)</f>
        <v>351.72291093838106</v>
      </c>
      <c r="BD144" s="53">
        <f>BD143*(1+AZ144)</f>
        <v>635.17338599859647</v>
      </c>
      <c r="BE144" s="1"/>
      <c r="BF144" s="33">
        <f t="shared" si="90"/>
        <v>0</v>
      </c>
      <c r="BG144" s="44">
        <f t="shared" si="91"/>
        <v>0</v>
      </c>
      <c r="BH144" s="28">
        <f t="shared" si="92"/>
        <v>0</v>
      </c>
      <c r="BI144" s="1"/>
      <c r="BJ144" s="51">
        <f>BJ143*(1+BF144)</f>
        <v>19.699280788232997</v>
      </c>
      <c r="BK144" s="52">
        <f>BK143*(1+BG144)</f>
        <v>19.743240443090031</v>
      </c>
      <c r="BL144" s="48">
        <f>BL143*(1+BH144)</f>
        <v>0</v>
      </c>
    </row>
    <row r="145" spans="8:64">
      <c r="H145" s="43">
        <f t="shared" si="98"/>
        <v>43524</v>
      </c>
      <c r="I145" s="59"/>
      <c r="J145" s="33">
        <f t="shared" ref="J145:K146" si="113">N145/N144-1</f>
        <v>7.2848616501881569E-3</v>
      </c>
      <c r="K145" s="44">
        <f t="shared" si="113"/>
        <v>7.3534204289777971E-3</v>
      </c>
      <c r="L145" s="236"/>
      <c r="M145" s="2"/>
      <c r="N145" s="243">
        <v>7567.57</v>
      </c>
      <c r="O145" s="250">
        <v>7727.67</v>
      </c>
      <c r="P145" s="45"/>
      <c r="Q145" s="2"/>
      <c r="R145" s="31">
        <f t="shared" si="81"/>
        <v>-0.24324300000000004</v>
      </c>
      <c r="S145" s="47">
        <f t="shared" si="82"/>
        <v>-0.22723299999999999</v>
      </c>
      <c r="T145" s="32">
        <f t="shared" si="83"/>
        <v>-1</v>
      </c>
      <c r="U145" s="2"/>
      <c r="V145" s="33"/>
      <c r="W145" s="44"/>
      <c r="X145" s="28"/>
      <c r="Y145" s="2"/>
      <c r="Z145" s="33"/>
      <c r="AA145" s="44"/>
      <c r="AB145" s="28"/>
      <c r="AC145" s="1"/>
      <c r="AD145" s="33">
        <f t="shared" si="101"/>
        <v>7.2848616501881569E-3</v>
      </c>
      <c r="AE145" s="44">
        <f t="shared" si="101"/>
        <v>7.3534204289777971E-3</v>
      </c>
      <c r="AF145" s="28">
        <f t="shared" si="101"/>
        <v>0</v>
      </c>
      <c r="AG145" s="44"/>
      <c r="AH145" s="33">
        <f t="shared" si="99"/>
        <v>0</v>
      </c>
      <c r="AI145" s="44">
        <f t="shared" si="99"/>
        <v>0</v>
      </c>
      <c r="AJ145" s="28">
        <f t="shared" si="99"/>
        <v>0</v>
      </c>
      <c r="AK145" s="1"/>
      <c r="AL145" s="37">
        <f t="shared" si="107"/>
        <v>0</v>
      </c>
      <c r="AM145" s="48">
        <f t="shared" si="108"/>
        <v>0</v>
      </c>
      <c r="AN145" s="39">
        <f t="shared" si="109"/>
        <v>0</v>
      </c>
      <c r="AO145" s="1"/>
      <c r="AP145" s="33">
        <f t="shared" si="85"/>
        <v>7.2848616501881569E-3</v>
      </c>
      <c r="AQ145" s="44">
        <f t="shared" si="86"/>
        <v>7.3534204289777971E-3</v>
      </c>
      <c r="AR145" s="60"/>
      <c r="AS145" s="1"/>
      <c r="AT145" s="33">
        <f>(N145-(MAX($N$3:N145)))/(MAX($N$3:N145))</f>
        <v>-0.36368047006908427</v>
      </c>
      <c r="AU145" s="44">
        <f>(O145-(MAX($O$3:O145)))/(MAX($O$3:O145))</f>
        <v>-0.35242048208521465</v>
      </c>
      <c r="AV145" s="28">
        <f>(P145-(MAX($P$3:P145)))/(MAX($P$3:P145))</f>
        <v>-1</v>
      </c>
      <c r="AW145" s="1"/>
      <c r="AX145" s="33">
        <f t="shared" si="87"/>
        <v>0</v>
      </c>
      <c r="AY145" s="44">
        <f t="shared" si="88"/>
        <v>0</v>
      </c>
      <c r="AZ145" s="28">
        <f t="shared" si="89"/>
        <v>0</v>
      </c>
      <c r="BA145" s="1"/>
      <c r="BB145" s="51">
        <f t="shared" ref="BB145:BD146" si="114">BB144*(1+AX145)</f>
        <v>345.90501416022596</v>
      </c>
      <c r="BC145" s="52">
        <f t="shared" si="114"/>
        <v>351.72291093838106</v>
      </c>
      <c r="BD145" s="53">
        <f t="shared" si="114"/>
        <v>635.17338599859647</v>
      </c>
      <c r="BE145" s="1"/>
      <c r="BF145" s="33">
        <f t="shared" si="90"/>
        <v>0</v>
      </c>
      <c r="BG145" s="44">
        <f t="shared" si="91"/>
        <v>0</v>
      </c>
      <c r="BH145" s="28">
        <f t="shared" si="92"/>
        <v>0</v>
      </c>
      <c r="BI145" s="1"/>
      <c r="BJ145" s="51">
        <f t="shared" ref="BJ145:BL146" si="115">BJ144*(1+BF145)</f>
        <v>19.699280788232997</v>
      </c>
      <c r="BK145" s="52">
        <f t="shared" si="115"/>
        <v>19.743240443090031</v>
      </c>
      <c r="BL145" s="48">
        <f t="shared" si="115"/>
        <v>0</v>
      </c>
    </row>
    <row r="146" spans="8:64" ht="15.75" thickBot="1">
      <c r="H146" s="72">
        <f t="shared" si="98"/>
        <v>43555</v>
      </c>
      <c r="I146" s="59"/>
      <c r="J146" s="144">
        <f t="shared" si="113"/>
        <v>9.042532807757242E-3</v>
      </c>
      <c r="K146" s="75">
        <f t="shared" si="113"/>
        <v>9.1243544302488377E-3</v>
      </c>
      <c r="L146" s="237"/>
      <c r="M146" s="2"/>
      <c r="N146" s="244">
        <v>7636</v>
      </c>
      <c r="O146" s="251">
        <v>7798.18</v>
      </c>
      <c r="P146" s="77"/>
      <c r="Q146" s="2"/>
      <c r="R146" s="78">
        <f t="shared" si="81"/>
        <v>-0.2364</v>
      </c>
      <c r="S146" s="79">
        <f t="shared" si="82"/>
        <v>-0.22018199999999996</v>
      </c>
      <c r="T146" s="80">
        <f t="shared" si="83"/>
        <v>-1</v>
      </c>
      <c r="U146" s="2"/>
      <c r="V146" s="74">
        <f>(N146-N143)/N143</f>
        <v>2.3853260213727308E-2</v>
      </c>
      <c r="W146" s="75">
        <f>(O146-O143)/O143</f>
        <v>2.4073981662171152E-2</v>
      </c>
      <c r="X146" s="76" t="e">
        <f>(P146-P143)/P143</f>
        <v>#DIV/0!</v>
      </c>
      <c r="Y146" s="2"/>
      <c r="Z146" s="144"/>
      <c r="AA146" s="145"/>
      <c r="AB146" s="146"/>
      <c r="AC146" s="1"/>
      <c r="AD146" s="74">
        <f t="shared" si="101"/>
        <v>9.042532807757242E-3</v>
      </c>
      <c r="AE146" s="75">
        <f t="shared" si="101"/>
        <v>9.1243544302488377E-3</v>
      </c>
      <c r="AF146" s="76">
        <f t="shared" si="101"/>
        <v>0</v>
      </c>
      <c r="AG146" s="44"/>
      <c r="AH146" s="74">
        <f t="shared" si="99"/>
        <v>0</v>
      </c>
      <c r="AI146" s="75">
        <f t="shared" si="99"/>
        <v>0</v>
      </c>
      <c r="AJ146" s="76">
        <f t="shared" si="99"/>
        <v>0</v>
      </c>
      <c r="AK146" s="69"/>
      <c r="AL146" s="81">
        <f t="shared" si="107"/>
        <v>0</v>
      </c>
      <c r="AM146" s="82">
        <f t="shared" si="108"/>
        <v>0</v>
      </c>
      <c r="AN146" s="83">
        <f t="shared" si="109"/>
        <v>0</v>
      </c>
      <c r="AO146" s="69"/>
      <c r="AP146" s="74">
        <f t="shared" si="85"/>
        <v>9.042532807757242E-3</v>
      </c>
      <c r="AQ146" s="75">
        <f t="shared" si="86"/>
        <v>9.1243544302488377E-3</v>
      </c>
      <c r="AR146" s="84"/>
      <c r="AS146" s="69"/>
      <c r="AT146" s="74">
        <f>(N146-(MAX($N$3:N146)))/(MAX($N$3:N146))</f>
        <v>-0.35792652984346723</v>
      </c>
      <c r="AU146" s="75">
        <f>(O146-(MAX($O$3:O146)))/(MAX($O$3:O146))</f>
        <v>-0.34651173704199051</v>
      </c>
      <c r="AV146" s="76">
        <f>(P146-(MAX($P$3:P146)))/(MAX($P$3:P146))</f>
        <v>-1</v>
      </c>
      <c r="AW146" s="69"/>
      <c r="AX146" s="74">
        <f t="shared" si="87"/>
        <v>0</v>
      </c>
      <c r="AY146" s="75">
        <f t="shared" si="88"/>
        <v>0</v>
      </c>
      <c r="AZ146" s="76">
        <f t="shared" si="89"/>
        <v>0</v>
      </c>
      <c r="BA146" s="69"/>
      <c r="BB146" s="51">
        <f t="shared" si="114"/>
        <v>345.90501416022596</v>
      </c>
      <c r="BC146" s="52">
        <f t="shared" si="114"/>
        <v>351.72291093838106</v>
      </c>
      <c r="BD146" s="53">
        <f t="shared" si="114"/>
        <v>635.17338599859647</v>
      </c>
      <c r="BE146" s="69"/>
      <c r="BF146" s="74">
        <f t="shared" si="90"/>
        <v>0</v>
      </c>
      <c r="BG146" s="75">
        <f t="shared" si="91"/>
        <v>0</v>
      </c>
      <c r="BH146" s="76">
        <f t="shared" si="92"/>
        <v>0</v>
      </c>
      <c r="BI146" s="69"/>
      <c r="BJ146" s="85">
        <f t="shared" si="115"/>
        <v>19.699280788232997</v>
      </c>
      <c r="BK146" s="86">
        <f t="shared" si="115"/>
        <v>19.743240443090031</v>
      </c>
      <c r="BL146" s="82">
        <f t="shared" si="115"/>
        <v>0</v>
      </c>
    </row>
    <row r="147" spans="8:64">
      <c r="H147" s="43">
        <f>EOMONTH(H146,1)</f>
        <v>43585</v>
      </c>
      <c r="I147" s="59"/>
      <c r="J147" s="33">
        <f>N147/N146-1</f>
        <v>8.9601885804087011E-3</v>
      </c>
      <c r="K147" s="44">
        <f>O147/O146-1</f>
        <v>1.0849967556532336E-2</v>
      </c>
      <c r="L147" s="236"/>
      <c r="M147" s="2"/>
      <c r="N147" s="243">
        <v>7704.42</v>
      </c>
      <c r="O147" s="250">
        <v>7882.79</v>
      </c>
      <c r="P147" s="45"/>
      <c r="Q147" s="2"/>
      <c r="R147" s="31">
        <f t="shared" si="81"/>
        <v>-0.22955799999999998</v>
      </c>
      <c r="S147" s="47">
        <f t="shared" si="82"/>
        <v>-0.21172099999999999</v>
      </c>
      <c r="T147" s="32">
        <f t="shared" si="83"/>
        <v>-1</v>
      </c>
      <c r="U147" s="2"/>
      <c r="V147" s="33"/>
      <c r="W147" s="44"/>
      <c r="X147" s="28"/>
      <c r="Y147" s="2"/>
      <c r="Z147" s="33"/>
      <c r="AA147" s="44"/>
      <c r="AB147" s="28"/>
      <c r="AC147" s="1"/>
      <c r="AD147" s="33">
        <f t="shared" si="101"/>
        <v>8.9601885804087011E-3</v>
      </c>
      <c r="AE147" s="44">
        <f t="shared" si="101"/>
        <v>1.0849967556532336E-2</v>
      </c>
      <c r="AF147" s="28">
        <f t="shared" si="101"/>
        <v>0</v>
      </c>
      <c r="AG147" s="44"/>
      <c r="AH147" s="33">
        <f t="shared" si="99"/>
        <v>0</v>
      </c>
      <c r="AI147" s="44">
        <f t="shared" si="99"/>
        <v>0</v>
      </c>
      <c r="AJ147" s="28">
        <f t="shared" si="99"/>
        <v>0</v>
      </c>
      <c r="AK147" s="1"/>
      <c r="AL147" s="37">
        <f t="shared" si="107"/>
        <v>0</v>
      </c>
      <c r="AM147" s="48">
        <f t="shared" si="108"/>
        <v>0</v>
      </c>
      <c r="AN147" s="39">
        <f t="shared" si="109"/>
        <v>0</v>
      </c>
      <c r="AO147" s="1"/>
      <c r="AP147" s="33">
        <f t="shared" si="85"/>
        <v>8.9601885804087011E-3</v>
      </c>
      <c r="AQ147" s="44">
        <f t="shared" si="86"/>
        <v>1.0849967556532336E-2</v>
      </c>
      <c r="AR147" s="60"/>
      <c r="AS147" s="1"/>
      <c r="AT147" s="33">
        <f>(N147-(MAX($N$3:N147)))/(MAX($N$3:N147))</f>
        <v>-0.35217343046838734</v>
      </c>
      <c r="AU147" s="44">
        <f>(O147-(MAX($O$3:O147)))/(MAX($O$3:O147))</f>
        <v>-0.33942141059032144</v>
      </c>
      <c r="AV147" s="28">
        <f>(P147-(MAX($P$3:P147)))/(MAX($P$3:P147))</f>
        <v>-1</v>
      </c>
      <c r="AW147" s="1"/>
      <c r="AX147" s="33">
        <f t="shared" si="87"/>
        <v>0</v>
      </c>
      <c r="AY147" s="44">
        <f t="shared" si="88"/>
        <v>0</v>
      </c>
      <c r="AZ147" s="28">
        <f t="shared" si="89"/>
        <v>0</v>
      </c>
      <c r="BA147" s="1"/>
      <c r="BB147" s="51">
        <f>BB146*(1+AX147)</f>
        <v>345.90501416022596</v>
      </c>
      <c r="BC147" s="52">
        <f>BC146*(1+AY147)</f>
        <v>351.72291093838106</v>
      </c>
      <c r="BD147" s="53">
        <f>BD146*(1+AZ147)</f>
        <v>635.17338599859647</v>
      </c>
      <c r="BE147" s="1"/>
      <c r="BF147" s="33">
        <f t="shared" si="90"/>
        <v>0</v>
      </c>
      <c r="BG147" s="44">
        <f t="shared" si="91"/>
        <v>0</v>
      </c>
      <c r="BH147" s="28">
        <f t="shared" si="92"/>
        <v>0</v>
      </c>
      <c r="BI147" s="1"/>
      <c r="BJ147" s="51">
        <f>BJ146*(1+BF147)</f>
        <v>19.699280788232997</v>
      </c>
      <c r="BK147" s="52">
        <f>BK146*(1+BG147)</f>
        <v>19.743240443090031</v>
      </c>
      <c r="BL147" s="48">
        <f>BL146*(1+BH147)</f>
        <v>0</v>
      </c>
    </row>
    <row r="148" spans="8:64">
      <c r="H148" s="43">
        <f t="shared" si="98"/>
        <v>43616</v>
      </c>
      <c r="I148" s="59"/>
      <c r="J148" s="33">
        <f t="shared" ref="J148:K148" si="116">N148/N147-1</f>
        <v>1.7769020899691679E-3</v>
      </c>
      <c r="K148" s="44">
        <f t="shared" si="116"/>
        <v>0</v>
      </c>
      <c r="L148" s="236"/>
      <c r="M148" s="2"/>
      <c r="N148" s="243">
        <v>7718.11</v>
      </c>
      <c r="O148" s="250">
        <v>7882.79</v>
      </c>
      <c r="P148" s="45"/>
      <c r="Q148" s="2"/>
      <c r="R148" s="31">
        <f t="shared" si="81"/>
        <v>-0.22818900000000003</v>
      </c>
      <c r="S148" s="47">
        <f t="shared" si="82"/>
        <v>-0.21172099999999999</v>
      </c>
      <c r="T148" s="32">
        <f t="shared" si="83"/>
        <v>-1</v>
      </c>
      <c r="U148" s="2"/>
      <c r="V148" s="33"/>
      <c r="W148" s="44"/>
      <c r="X148" s="28"/>
      <c r="Y148" s="2"/>
      <c r="Z148" s="33"/>
      <c r="AA148" s="44"/>
      <c r="AB148" s="28"/>
      <c r="AC148" s="1"/>
      <c r="AD148" s="33">
        <f t="shared" si="101"/>
        <v>1.7769020899691679E-3</v>
      </c>
      <c r="AE148" s="44">
        <f t="shared" si="101"/>
        <v>0</v>
      </c>
      <c r="AF148" s="28">
        <f t="shared" si="101"/>
        <v>0</v>
      </c>
      <c r="AG148" s="44"/>
      <c r="AH148" s="33">
        <f t="shared" si="99"/>
        <v>0</v>
      </c>
      <c r="AI148" s="44">
        <f t="shared" si="99"/>
        <v>0</v>
      </c>
      <c r="AJ148" s="28">
        <f t="shared" si="99"/>
        <v>0</v>
      </c>
      <c r="AK148" s="1"/>
      <c r="AL148" s="37">
        <f t="shared" si="107"/>
        <v>0</v>
      </c>
      <c r="AM148" s="48">
        <f t="shared" si="108"/>
        <v>0</v>
      </c>
      <c r="AN148" s="39">
        <f t="shared" si="109"/>
        <v>0</v>
      </c>
      <c r="AO148" s="1"/>
      <c r="AP148" s="33">
        <f t="shared" si="85"/>
        <v>1.7769020899691679E-3</v>
      </c>
      <c r="AQ148" s="44">
        <f t="shared" si="86"/>
        <v>0</v>
      </c>
      <c r="AR148" s="60"/>
      <c r="AS148" s="1"/>
      <c r="AT148" s="33">
        <f>(N148-(MAX($N$3:N148)))/(MAX($N$3:N148))</f>
        <v>-0.35102230608304913</v>
      </c>
      <c r="AU148" s="44">
        <f>(O148-(MAX($O$3:O148)))/(MAX($O$3:O148))</f>
        <v>-0.33942141059032144</v>
      </c>
      <c r="AV148" s="28">
        <f>(P148-(MAX($P$3:P148)))/(MAX($P$3:P148))</f>
        <v>-1</v>
      </c>
      <c r="AW148" s="1"/>
      <c r="AX148" s="33">
        <f t="shared" si="87"/>
        <v>0</v>
      </c>
      <c r="AY148" s="44">
        <f t="shared" si="88"/>
        <v>0</v>
      </c>
      <c r="AZ148" s="28">
        <f t="shared" si="89"/>
        <v>0</v>
      </c>
      <c r="BA148" s="1"/>
      <c r="BB148" s="51">
        <f t="shared" ref="BB148:BD163" si="117">BB147*(1+AX148)</f>
        <v>345.90501416022596</v>
      </c>
      <c r="BC148" s="52">
        <f t="shared" si="117"/>
        <v>351.72291093838106</v>
      </c>
      <c r="BD148" s="53">
        <f t="shared" si="117"/>
        <v>635.17338599859647</v>
      </c>
      <c r="BE148" s="1"/>
      <c r="BF148" s="33">
        <f t="shared" si="90"/>
        <v>0</v>
      </c>
      <c r="BG148" s="44">
        <f t="shared" si="91"/>
        <v>0</v>
      </c>
      <c r="BH148" s="28">
        <f t="shared" si="92"/>
        <v>0</v>
      </c>
      <c r="BI148" s="1"/>
      <c r="BJ148" s="51">
        <f t="shared" ref="BJ148:BL163" si="118">BJ147*(1+BF148)</f>
        <v>19.699280788232997</v>
      </c>
      <c r="BK148" s="52">
        <f t="shared" si="118"/>
        <v>19.743240443090031</v>
      </c>
      <c r="BL148" s="48">
        <f t="shared" si="118"/>
        <v>0</v>
      </c>
    </row>
    <row r="149" spans="8:64" ht="15.75" thickBot="1">
      <c r="H149" s="72">
        <f t="shared" si="98"/>
        <v>43646</v>
      </c>
      <c r="I149" s="59"/>
      <c r="J149" s="144">
        <f>N149/N148-1</f>
        <v>1.2411069549410403E-2</v>
      </c>
      <c r="K149" s="75">
        <f>O149/O148-1</f>
        <v>1.2522216118912244E-2</v>
      </c>
      <c r="L149" s="237"/>
      <c r="M149" s="2"/>
      <c r="N149" s="244">
        <v>7813.9</v>
      </c>
      <c r="O149" s="251">
        <v>7981.5</v>
      </c>
      <c r="P149" s="77"/>
      <c r="Q149" s="2"/>
      <c r="R149" s="78">
        <f t="shared" si="81"/>
        <v>-0.21861000000000003</v>
      </c>
      <c r="S149" s="79">
        <f t="shared" si="82"/>
        <v>-0.20185</v>
      </c>
      <c r="T149" s="80">
        <f t="shared" si="83"/>
        <v>-1</v>
      </c>
      <c r="U149" s="2"/>
      <c r="V149" s="74">
        <f>(N149-N146)/N146</f>
        <v>2.3297537977998904E-2</v>
      </c>
      <c r="W149" s="75">
        <f>(O149-O146)/O146</f>
        <v>2.3508049314070682E-2</v>
      </c>
      <c r="X149" s="76" t="e">
        <f>(P149-P146)/P146</f>
        <v>#DIV/0!</v>
      </c>
      <c r="Y149" s="2"/>
      <c r="Z149" s="144"/>
      <c r="AA149" s="145"/>
      <c r="AB149" s="146"/>
      <c r="AC149" s="1"/>
      <c r="AD149" s="74">
        <f t="shared" si="101"/>
        <v>1.2411069549410403E-2</v>
      </c>
      <c r="AE149" s="75">
        <f t="shared" si="101"/>
        <v>1.2522216118912244E-2</v>
      </c>
      <c r="AF149" s="76">
        <f t="shared" si="101"/>
        <v>0</v>
      </c>
      <c r="AG149" s="44"/>
      <c r="AH149" s="74">
        <f t="shared" si="99"/>
        <v>0</v>
      </c>
      <c r="AI149" s="75">
        <f t="shared" si="99"/>
        <v>0</v>
      </c>
      <c r="AJ149" s="76">
        <f t="shared" si="99"/>
        <v>0</v>
      </c>
      <c r="AK149" s="69"/>
      <c r="AL149" s="81">
        <f t="shared" si="107"/>
        <v>0</v>
      </c>
      <c r="AM149" s="82">
        <f t="shared" si="108"/>
        <v>0</v>
      </c>
      <c r="AN149" s="83">
        <f t="shared" si="109"/>
        <v>0</v>
      </c>
      <c r="AO149" s="69"/>
      <c r="AP149" s="74">
        <f t="shared" si="85"/>
        <v>1.2411069549410403E-2</v>
      </c>
      <c r="AQ149" s="75">
        <f t="shared" si="86"/>
        <v>1.2522216118912244E-2</v>
      </c>
      <c r="AR149" s="84"/>
      <c r="AS149" s="69"/>
      <c r="AT149" s="74">
        <f>(N149-(MAX($N$3:N149)))/(MAX($N$3:N149))</f>
        <v>-0.34296779878782985</v>
      </c>
      <c r="AU149" s="75">
        <f>(O149-(MAX($O$3:O149)))/(MAX($O$3:O149))</f>
        <v>-0.33114950273020727</v>
      </c>
      <c r="AV149" s="76">
        <f>(P149-(MAX($P$3:P149)))/(MAX($P$3:P149))</f>
        <v>-1</v>
      </c>
      <c r="AW149" s="69"/>
      <c r="AX149" s="74">
        <f t="shared" si="87"/>
        <v>0</v>
      </c>
      <c r="AY149" s="75">
        <f t="shared" si="88"/>
        <v>0</v>
      </c>
      <c r="AZ149" s="76">
        <f t="shared" si="89"/>
        <v>0</v>
      </c>
      <c r="BA149" s="69"/>
      <c r="BB149" s="51">
        <f t="shared" si="117"/>
        <v>345.90501416022596</v>
      </c>
      <c r="BC149" s="52">
        <f t="shared" si="117"/>
        <v>351.72291093838106</v>
      </c>
      <c r="BD149" s="53">
        <f t="shared" si="117"/>
        <v>635.17338599859647</v>
      </c>
      <c r="BE149" s="69"/>
      <c r="BF149" s="74">
        <f t="shared" si="90"/>
        <v>0</v>
      </c>
      <c r="BG149" s="75">
        <f t="shared" si="91"/>
        <v>0</v>
      </c>
      <c r="BH149" s="76">
        <f t="shared" si="92"/>
        <v>0</v>
      </c>
      <c r="BI149" s="69"/>
      <c r="BJ149" s="85">
        <f t="shared" si="118"/>
        <v>19.699280788232997</v>
      </c>
      <c r="BK149" s="86">
        <f t="shared" si="118"/>
        <v>19.743240443090031</v>
      </c>
      <c r="BL149" s="82">
        <f t="shared" si="118"/>
        <v>0</v>
      </c>
    </row>
    <row r="150" spans="8:64">
      <c r="H150" s="43">
        <f>EOMONTH(H149,1)</f>
        <v>43677</v>
      </c>
      <c r="I150" s="59"/>
      <c r="J150" s="33">
        <f>N150/N149-1</f>
        <v>1.2258923200962446E-2</v>
      </c>
      <c r="K150" s="44">
        <f>O150/O149-1</f>
        <v>1.2367349495708835E-2</v>
      </c>
      <c r="L150" s="236"/>
      <c r="M150" s="2"/>
      <c r="N150" s="243">
        <v>7909.69</v>
      </c>
      <c r="O150" s="250">
        <v>8080.21</v>
      </c>
      <c r="P150" s="45"/>
      <c r="Q150" s="2"/>
      <c r="R150" s="31">
        <f t="shared" si="81"/>
        <v>-0.20903100000000005</v>
      </c>
      <c r="S150" s="47">
        <f t="shared" si="82"/>
        <v>-0.19197899999999998</v>
      </c>
      <c r="T150" s="32">
        <f t="shared" si="83"/>
        <v>-1</v>
      </c>
      <c r="U150" s="2"/>
      <c r="V150" s="33"/>
      <c r="W150" s="44"/>
      <c r="X150" s="28"/>
      <c r="Y150" s="2"/>
      <c r="Z150" s="33"/>
      <c r="AA150" s="44"/>
      <c r="AB150" s="28"/>
      <c r="AC150" s="1"/>
      <c r="AD150" s="33">
        <f t="shared" si="101"/>
        <v>1.2258923200962446E-2</v>
      </c>
      <c r="AE150" s="44">
        <f t="shared" si="101"/>
        <v>1.2367349495708835E-2</v>
      </c>
      <c r="AF150" s="28">
        <f t="shared" si="101"/>
        <v>0</v>
      </c>
      <c r="AG150" s="44"/>
      <c r="AH150" s="33">
        <f t="shared" ref="AH150:AJ165" si="119">IF(AD150&lt;0,AD150,0)</f>
        <v>0</v>
      </c>
      <c r="AI150" s="44">
        <f t="shared" si="119"/>
        <v>0</v>
      </c>
      <c r="AJ150" s="28">
        <f t="shared" si="119"/>
        <v>0</v>
      </c>
      <c r="AK150" s="1"/>
      <c r="AL150" s="37">
        <f t="shared" si="107"/>
        <v>0</v>
      </c>
      <c r="AM150" s="48">
        <f t="shared" si="108"/>
        <v>0</v>
      </c>
      <c r="AN150" s="39">
        <f t="shared" si="109"/>
        <v>0</v>
      </c>
      <c r="AO150" s="1"/>
      <c r="AP150" s="33">
        <f t="shared" si="85"/>
        <v>1.2258923200962446E-2</v>
      </c>
      <c r="AQ150" s="44">
        <f t="shared" si="86"/>
        <v>1.2367349495708835E-2</v>
      </c>
      <c r="AR150" s="60"/>
      <c r="AS150" s="1"/>
      <c r="AT150" s="33">
        <f>(N150-(MAX($N$3:N150)))/(MAX($N$3:N150))</f>
        <v>-0.33491329149261062</v>
      </c>
      <c r="AU150" s="44">
        <f>(O150-(MAX($O$3:O150)))/(MAX($O$3:O150))</f>
        <v>-0.3228775948700931</v>
      </c>
      <c r="AV150" s="28">
        <f>(P150-(MAX($P$3:P150)))/(MAX($P$3:P150))</f>
        <v>-1</v>
      </c>
      <c r="AW150" s="1"/>
      <c r="AX150" s="33">
        <f t="shared" si="87"/>
        <v>0</v>
      </c>
      <c r="AY150" s="44">
        <f t="shared" si="88"/>
        <v>0</v>
      </c>
      <c r="AZ150" s="28">
        <f t="shared" si="89"/>
        <v>0</v>
      </c>
      <c r="BA150" s="1"/>
      <c r="BB150" s="51">
        <f t="shared" si="117"/>
        <v>345.90501416022596</v>
      </c>
      <c r="BC150" s="52">
        <f t="shared" si="117"/>
        <v>351.72291093838106</v>
      </c>
      <c r="BD150" s="53">
        <f t="shared" si="117"/>
        <v>635.17338599859647</v>
      </c>
      <c r="BE150" s="1"/>
      <c r="BF150" s="33">
        <f t="shared" si="90"/>
        <v>0</v>
      </c>
      <c r="BG150" s="44">
        <f t="shared" si="91"/>
        <v>0</v>
      </c>
      <c r="BH150" s="28">
        <f t="shared" si="92"/>
        <v>0</v>
      </c>
      <c r="BI150" s="1"/>
      <c r="BJ150" s="51">
        <f t="shared" si="118"/>
        <v>19.699280788232997</v>
      </c>
      <c r="BK150" s="52">
        <f t="shared" si="118"/>
        <v>19.743240443090031</v>
      </c>
      <c r="BL150" s="48">
        <f t="shared" si="118"/>
        <v>0</v>
      </c>
    </row>
    <row r="151" spans="8:64">
      <c r="H151" s="43">
        <f t="shared" si="98"/>
        <v>43708</v>
      </c>
      <c r="I151" s="59"/>
      <c r="J151" s="33">
        <f t="shared" ref="J151:K151" si="120">N151/N150-1</f>
        <v>-1.7307884379791361E-3</v>
      </c>
      <c r="K151" s="44">
        <f t="shared" si="120"/>
        <v>-1.7450041521198667E-3</v>
      </c>
      <c r="L151" s="236"/>
      <c r="M151" s="2"/>
      <c r="N151" s="243">
        <v>7896</v>
      </c>
      <c r="O151" s="250">
        <v>8066.11</v>
      </c>
      <c r="P151" s="45"/>
      <c r="Q151" s="2"/>
      <c r="R151" s="31">
        <f t="shared" si="81"/>
        <v>-0.2104</v>
      </c>
      <c r="S151" s="47">
        <f t="shared" si="82"/>
        <v>-0.19338900000000003</v>
      </c>
      <c r="T151" s="32">
        <f t="shared" si="83"/>
        <v>-1</v>
      </c>
      <c r="U151" s="2"/>
      <c r="V151" s="33"/>
      <c r="W151" s="44"/>
      <c r="X151" s="28"/>
      <c r="Y151" s="2"/>
      <c r="Z151" s="33"/>
      <c r="AA151" s="44"/>
      <c r="AB151" s="28"/>
      <c r="AC151" s="1"/>
      <c r="AD151" s="33">
        <f t="shared" si="101"/>
        <v>-1.7307884379791361E-3</v>
      </c>
      <c r="AE151" s="44">
        <f t="shared" si="101"/>
        <v>-1.7450041521198667E-3</v>
      </c>
      <c r="AF151" s="28">
        <f t="shared" si="101"/>
        <v>0</v>
      </c>
      <c r="AG151" s="44"/>
      <c r="AH151" s="33">
        <f t="shared" si="119"/>
        <v>-1.7307884379791361E-3</v>
      </c>
      <c r="AI151" s="44">
        <f t="shared" si="119"/>
        <v>-1.7450041521198667E-3</v>
      </c>
      <c r="AJ151" s="28">
        <f t="shared" si="119"/>
        <v>0</v>
      </c>
      <c r="AK151" s="1"/>
      <c r="AL151" s="37">
        <f t="shared" si="107"/>
        <v>2.9956286170422577E-2</v>
      </c>
      <c r="AM151" s="48">
        <f t="shared" si="108"/>
        <v>3.0450394909155749E-2</v>
      </c>
      <c r="AN151" s="39">
        <f t="shared" si="109"/>
        <v>0</v>
      </c>
      <c r="AO151" s="1"/>
      <c r="AP151" s="33">
        <f t="shared" si="85"/>
        <v>-1.7307884379791361E-3</v>
      </c>
      <c r="AQ151" s="44">
        <f t="shared" si="86"/>
        <v>-1.7450041521198667E-3</v>
      </c>
      <c r="AR151" s="60"/>
      <c r="AS151" s="1"/>
      <c r="AT151" s="33">
        <f>(N151-(MAX($N$3:N151)))/(MAX($N$3:N151))</f>
        <v>-0.33606441587794883</v>
      </c>
      <c r="AU151" s="44">
        <f>(O151-(MAX($O$3:O151)))/(MAX($O$3:O151))</f>
        <v>-0.32405917627853814</v>
      </c>
      <c r="AV151" s="28">
        <f>(P151-(MAX($P$3:P151)))/(MAX($P$3:P151))</f>
        <v>-1</v>
      </c>
      <c r="AW151" s="1"/>
      <c r="AX151" s="33">
        <f t="shared" si="87"/>
        <v>0</v>
      </c>
      <c r="AY151" s="44">
        <f t="shared" si="88"/>
        <v>0</v>
      </c>
      <c r="AZ151" s="28">
        <f t="shared" si="89"/>
        <v>0</v>
      </c>
      <c r="BA151" s="1"/>
      <c r="BB151" s="51">
        <f t="shared" si="117"/>
        <v>345.90501416022596</v>
      </c>
      <c r="BC151" s="52">
        <f t="shared" si="117"/>
        <v>351.72291093838106</v>
      </c>
      <c r="BD151" s="53">
        <f t="shared" si="117"/>
        <v>635.17338599859647</v>
      </c>
      <c r="BE151" s="1"/>
      <c r="BF151" s="33">
        <f t="shared" si="90"/>
        <v>0</v>
      </c>
      <c r="BG151" s="44">
        <f t="shared" si="91"/>
        <v>0</v>
      </c>
      <c r="BH151" s="28">
        <f t="shared" si="92"/>
        <v>0</v>
      </c>
      <c r="BI151" s="1"/>
      <c r="BJ151" s="51">
        <f t="shared" si="118"/>
        <v>19.699280788232997</v>
      </c>
      <c r="BK151" s="52">
        <f t="shared" si="118"/>
        <v>19.743240443090031</v>
      </c>
      <c r="BL151" s="48">
        <f t="shared" si="118"/>
        <v>0</v>
      </c>
    </row>
    <row r="152" spans="8:64" ht="15.75" thickBot="1">
      <c r="H152" s="72">
        <f t="shared" si="98"/>
        <v>43738</v>
      </c>
      <c r="I152" s="59"/>
      <c r="J152" s="144">
        <f>N152/N151-1</f>
        <v>6.932624113475061E-3</v>
      </c>
      <c r="K152" s="75">
        <f>O152/O151-1</f>
        <v>6.993457812997983E-3</v>
      </c>
      <c r="L152" s="237"/>
      <c r="M152" s="2"/>
      <c r="N152" s="244">
        <v>7950.74</v>
      </c>
      <c r="O152" s="251">
        <v>8122.52</v>
      </c>
      <c r="P152" s="77"/>
      <c r="Q152" s="2"/>
      <c r="R152" s="78">
        <f t="shared" si="81"/>
        <v>-0.20492600000000002</v>
      </c>
      <c r="S152" s="79">
        <f t="shared" si="82"/>
        <v>-0.18774799999999994</v>
      </c>
      <c r="T152" s="80">
        <f t="shared" si="83"/>
        <v>-1</v>
      </c>
      <c r="U152" s="2"/>
      <c r="V152" s="74">
        <f>(N152-N149)/N149</f>
        <v>1.7512381781184833E-2</v>
      </c>
      <c r="W152" s="75">
        <f>(O152-O149)/O149</f>
        <v>1.7668358078055557E-2</v>
      </c>
      <c r="X152" s="76" t="e">
        <f>(P152-P149)/P149</f>
        <v>#DIV/0!</v>
      </c>
      <c r="Y152" s="2"/>
      <c r="Z152" s="144"/>
      <c r="AA152" s="145"/>
      <c r="AB152" s="146"/>
      <c r="AC152" s="1"/>
      <c r="AD152" s="74">
        <f t="shared" ref="AD152:AF167" si="121">J152-0</f>
        <v>6.932624113475061E-3</v>
      </c>
      <c r="AE152" s="75">
        <f t="shared" si="121"/>
        <v>6.993457812997983E-3</v>
      </c>
      <c r="AF152" s="76">
        <f t="shared" si="121"/>
        <v>0</v>
      </c>
      <c r="AG152" s="44"/>
      <c r="AH152" s="74">
        <f t="shared" si="119"/>
        <v>0</v>
      </c>
      <c r="AI152" s="75">
        <f t="shared" si="119"/>
        <v>0</v>
      </c>
      <c r="AJ152" s="76">
        <f t="shared" si="119"/>
        <v>0</v>
      </c>
      <c r="AK152" s="69"/>
      <c r="AL152" s="81">
        <f t="shared" si="107"/>
        <v>0</v>
      </c>
      <c r="AM152" s="82">
        <f t="shared" si="108"/>
        <v>0</v>
      </c>
      <c r="AN152" s="83">
        <f t="shared" si="109"/>
        <v>0</v>
      </c>
      <c r="AO152" s="69"/>
      <c r="AP152" s="74">
        <f t="shared" si="85"/>
        <v>6.932624113475061E-3</v>
      </c>
      <c r="AQ152" s="75">
        <f t="shared" si="86"/>
        <v>6.993457812997983E-3</v>
      </c>
      <c r="AR152" s="84"/>
      <c r="AS152" s="69"/>
      <c r="AT152" s="74">
        <f>(N152-(MAX($N$3:N152)))/(MAX($N$3:N152))</f>
        <v>-0.33146160003767011</v>
      </c>
      <c r="AU152" s="75">
        <f>(O152-(MAX($O$3:O152)))/(MAX($O$3:O152))</f>
        <v>-0.31933201264375904</v>
      </c>
      <c r="AV152" s="76">
        <f>(P152-(MAX($P$3:P152)))/(MAX($P$3:P152))</f>
        <v>-1</v>
      </c>
      <c r="AW152" s="69"/>
      <c r="AX152" s="74">
        <f t="shared" si="87"/>
        <v>0</v>
      </c>
      <c r="AY152" s="75">
        <f t="shared" si="88"/>
        <v>0</v>
      </c>
      <c r="AZ152" s="76">
        <f t="shared" si="89"/>
        <v>0</v>
      </c>
      <c r="BA152" s="69"/>
      <c r="BB152" s="51">
        <f t="shared" si="117"/>
        <v>345.90501416022596</v>
      </c>
      <c r="BC152" s="52">
        <f t="shared" si="117"/>
        <v>351.72291093838106</v>
      </c>
      <c r="BD152" s="53">
        <f t="shared" si="117"/>
        <v>635.17338599859647</v>
      </c>
      <c r="BE152" s="69"/>
      <c r="BF152" s="74">
        <f t="shared" si="90"/>
        <v>0</v>
      </c>
      <c r="BG152" s="75">
        <f t="shared" si="91"/>
        <v>0</v>
      </c>
      <c r="BH152" s="76">
        <f t="shared" si="92"/>
        <v>0</v>
      </c>
      <c r="BI152" s="69"/>
      <c r="BJ152" s="85">
        <f t="shared" si="118"/>
        <v>19.699280788232997</v>
      </c>
      <c r="BK152" s="86">
        <f t="shared" si="118"/>
        <v>19.743240443090031</v>
      </c>
      <c r="BL152" s="82">
        <f t="shared" si="118"/>
        <v>0</v>
      </c>
    </row>
    <row r="153" spans="8:64">
      <c r="H153" s="43">
        <f>EOMONTH(H152,1)</f>
        <v>43769</v>
      </c>
      <c r="I153" s="59"/>
      <c r="J153" s="33">
        <f>N153/N152-1</f>
        <v>1.667769289399601E-3</v>
      </c>
      <c r="K153" s="44">
        <f>O153/O152-1</f>
        <v>1.7826979804296261E-3</v>
      </c>
      <c r="L153" s="236"/>
      <c r="M153" s="2"/>
      <c r="N153" s="315">
        <v>7964</v>
      </c>
      <c r="O153" s="313">
        <v>8137</v>
      </c>
      <c r="P153" s="45"/>
      <c r="Q153" s="2"/>
      <c r="R153" s="31">
        <f t="shared" si="81"/>
        <v>-0.2036</v>
      </c>
      <c r="S153" s="47">
        <f t="shared" si="82"/>
        <v>-0.18629999999999999</v>
      </c>
      <c r="T153" s="32">
        <f t="shared" si="83"/>
        <v>-1</v>
      </c>
      <c r="U153" s="2"/>
      <c r="V153" s="33"/>
      <c r="W153" s="44"/>
      <c r="X153" s="28"/>
      <c r="Y153" s="2"/>
      <c r="Z153" s="33"/>
      <c r="AA153" s="44"/>
      <c r="AB153" s="28"/>
      <c r="AC153" s="1"/>
      <c r="AD153" s="33">
        <f t="shared" si="121"/>
        <v>1.667769289399601E-3</v>
      </c>
      <c r="AE153" s="44">
        <f t="shared" si="121"/>
        <v>1.7826979804296261E-3</v>
      </c>
      <c r="AF153" s="28">
        <f t="shared" si="121"/>
        <v>0</v>
      </c>
      <c r="AG153" s="44"/>
      <c r="AH153" s="33">
        <f t="shared" si="119"/>
        <v>0</v>
      </c>
      <c r="AI153" s="44">
        <f t="shared" si="119"/>
        <v>0</v>
      </c>
      <c r="AJ153" s="28">
        <f t="shared" si="119"/>
        <v>0</v>
      </c>
      <c r="AK153" s="1"/>
      <c r="AL153" s="37">
        <f t="shared" si="107"/>
        <v>0</v>
      </c>
      <c r="AM153" s="48">
        <f t="shared" si="108"/>
        <v>0</v>
      </c>
      <c r="AN153" s="39">
        <f t="shared" si="109"/>
        <v>0</v>
      </c>
      <c r="AO153" s="1"/>
      <c r="AP153" s="33">
        <f t="shared" si="85"/>
        <v>1.667769289399601E-3</v>
      </c>
      <c r="AQ153" s="44">
        <f t="shared" si="86"/>
        <v>1.7826979804296261E-3</v>
      </c>
      <c r="AR153" s="60"/>
      <c r="AS153" s="1"/>
      <c r="AT153" s="33">
        <f>(N153-(MAX($N$3:N153)))/(MAX($N$3:N153))</f>
        <v>-0.33034663222542865</v>
      </c>
      <c r="AU153" s="44">
        <f>(O153-(MAX($O$3:O153)))/(MAX($O$3:O153))</f>
        <v>-0.31811858719735592</v>
      </c>
      <c r="AV153" s="28">
        <f>(P153-(MAX($P$3:P153)))/(MAX($P$3:P153))</f>
        <v>-1</v>
      </c>
      <c r="AW153" s="1"/>
      <c r="AX153" s="33">
        <f t="shared" si="87"/>
        <v>0</v>
      </c>
      <c r="AY153" s="44">
        <f t="shared" si="88"/>
        <v>0</v>
      </c>
      <c r="AZ153" s="28">
        <f t="shared" si="89"/>
        <v>0</v>
      </c>
      <c r="BA153" s="1"/>
      <c r="BB153" s="51">
        <f t="shared" si="117"/>
        <v>345.90501416022596</v>
      </c>
      <c r="BC153" s="52">
        <f t="shared" si="117"/>
        <v>351.72291093838106</v>
      </c>
      <c r="BD153" s="53">
        <f t="shared" si="117"/>
        <v>635.17338599859647</v>
      </c>
      <c r="BE153" s="1"/>
      <c r="BF153" s="33">
        <f t="shared" si="90"/>
        <v>0</v>
      </c>
      <c r="BG153" s="44">
        <f t="shared" si="91"/>
        <v>0</v>
      </c>
      <c r="BH153" s="28">
        <f t="shared" si="92"/>
        <v>0</v>
      </c>
      <c r="BI153" s="1"/>
      <c r="BJ153" s="51">
        <f t="shared" si="118"/>
        <v>19.699280788232997</v>
      </c>
      <c r="BK153" s="52">
        <f t="shared" si="118"/>
        <v>19.743240443090031</v>
      </c>
      <c r="BL153" s="48">
        <f t="shared" si="118"/>
        <v>0</v>
      </c>
    </row>
    <row r="154" spans="8:64">
      <c r="H154" s="43">
        <f t="shared" si="98"/>
        <v>43799</v>
      </c>
      <c r="I154" s="59"/>
      <c r="J154" s="33">
        <f t="shared" ref="J154:K154" si="122">N154/N153-1</f>
        <v>6.906077348066253E-3</v>
      </c>
      <c r="K154" s="44">
        <f t="shared" si="122"/>
        <v>6.8821432960550766E-3</v>
      </c>
      <c r="L154" s="236"/>
      <c r="M154" s="2"/>
      <c r="N154" s="315">
        <v>8019</v>
      </c>
      <c r="O154" s="313">
        <v>8193</v>
      </c>
      <c r="P154" s="45"/>
      <c r="Q154" s="2"/>
      <c r="R154" s="31">
        <f t="shared" si="81"/>
        <v>-0.1981</v>
      </c>
      <c r="S154" s="47">
        <f t="shared" si="82"/>
        <v>-0.1807</v>
      </c>
      <c r="T154" s="32">
        <f t="shared" si="83"/>
        <v>-1</v>
      </c>
      <c r="U154" s="2"/>
      <c r="V154" s="33"/>
      <c r="W154" s="44"/>
      <c r="X154" s="28"/>
      <c r="Y154" s="2"/>
      <c r="Z154" s="33"/>
      <c r="AA154" s="44"/>
      <c r="AB154" s="28"/>
      <c r="AC154" s="1"/>
      <c r="AD154" s="33">
        <f t="shared" si="121"/>
        <v>6.906077348066253E-3</v>
      </c>
      <c r="AE154" s="44">
        <f t="shared" si="121"/>
        <v>6.8821432960550766E-3</v>
      </c>
      <c r="AF154" s="28">
        <f t="shared" si="121"/>
        <v>0</v>
      </c>
      <c r="AG154" s="44"/>
      <c r="AH154" s="33">
        <f t="shared" si="119"/>
        <v>0</v>
      </c>
      <c r="AI154" s="44">
        <f t="shared" si="119"/>
        <v>0</v>
      </c>
      <c r="AJ154" s="28">
        <f t="shared" si="119"/>
        <v>0</v>
      </c>
      <c r="AK154" s="1"/>
      <c r="AL154" s="37">
        <f t="shared" si="107"/>
        <v>0</v>
      </c>
      <c r="AM154" s="48">
        <f t="shared" si="108"/>
        <v>0</v>
      </c>
      <c r="AN154" s="39">
        <f t="shared" si="109"/>
        <v>0</v>
      </c>
      <c r="AO154" s="1"/>
      <c r="AP154" s="33">
        <f t="shared" si="85"/>
        <v>6.906077348066253E-3</v>
      </c>
      <c r="AQ154" s="44">
        <f t="shared" si="86"/>
        <v>6.8821432960550766E-3</v>
      </c>
      <c r="AR154" s="60"/>
      <c r="AS154" s="1"/>
      <c r="AT154" s="33">
        <f>(N154-(MAX($N$3:N154)))/(MAX($N$3:N154))</f>
        <v>-0.32572195427118433</v>
      </c>
      <c r="AU154" s="44">
        <f>(O154-(MAX($O$3:O154)))/(MAX($O$3:O154))</f>
        <v>-0.31342578160353168</v>
      </c>
      <c r="AV154" s="28">
        <f>(P154-(MAX($P$3:P154)))/(MAX($P$3:P154))</f>
        <v>-1</v>
      </c>
      <c r="AW154" s="1"/>
      <c r="AX154" s="33">
        <f t="shared" si="87"/>
        <v>0</v>
      </c>
      <c r="AY154" s="44">
        <f t="shared" si="88"/>
        <v>0</v>
      </c>
      <c r="AZ154" s="28">
        <f t="shared" si="89"/>
        <v>0</v>
      </c>
      <c r="BA154" s="1"/>
      <c r="BB154" s="51">
        <f t="shared" si="117"/>
        <v>345.90501416022596</v>
      </c>
      <c r="BC154" s="52">
        <f t="shared" si="117"/>
        <v>351.72291093838106</v>
      </c>
      <c r="BD154" s="53">
        <f t="shared" si="117"/>
        <v>635.17338599859647</v>
      </c>
      <c r="BE154" s="1"/>
      <c r="BF154" s="33">
        <f t="shared" si="90"/>
        <v>0</v>
      </c>
      <c r="BG154" s="44">
        <f t="shared" si="91"/>
        <v>0</v>
      </c>
      <c r="BH154" s="28">
        <f t="shared" si="92"/>
        <v>0</v>
      </c>
      <c r="BI154" s="1"/>
      <c r="BJ154" s="51">
        <f t="shared" si="118"/>
        <v>19.699280788232997</v>
      </c>
      <c r="BK154" s="52">
        <f t="shared" si="118"/>
        <v>19.743240443090031</v>
      </c>
      <c r="BL154" s="48">
        <f t="shared" si="118"/>
        <v>0</v>
      </c>
    </row>
    <row r="155" spans="8:64" ht="15.75" thickBot="1">
      <c r="H155" s="72">
        <f t="shared" si="98"/>
        <v>43830</v>
      </c>
      <c r="I155" s="59"/>
      <c r="J155" s="144">
        <f>N155/N154-1</f>
        <v>5.3622646215238934E-3</v>
      </c>
      <c r="K155" s="75">
        <f>O155/O154-1</f>
        <v>7.0792139631392637E-3</v>
      </c>
      <c r="L155" s="237"/>
      <c r="M155" s="2"/>
      <c r="N155" s="316">
        <v>8062</v>
      </c>
      <c r="O155" s="314">
        <v>8251</v>
      </c>
      <c r="P155" s="77"/>
      <c r="Q155" s="2"/>
      <c r="R155" s="78">
        <f t="shared" si="81"/>
        <v>-0.1938</v>
      </c>
      <c r="S155" s="79">
        <f t="shared" si="82"/>
        <v>-0.1749</v>
      </c>
      <c r="T155" s="80">
        <f t="shared" si="83"/>
        <v>-1</v>
      </c>
      <c r="U155" s="2"/>
      <c r="V155" s="74">
        <f>(N155-N152)/N152</f>
        <v>1.3993665998385084E-2</v>
      </c>
      <c r="W155" s="75">
        <f>(O155-O152)/O152</f>
        <v>1.5817751141271374E-2</v>
      </c>
      <c r="X155" s="76" t="e">
        <f>(P155-P152)/P152</f>
        <v>#DIV/0!</v>
      </c>
      <c r="Y155" s="2"/>
      <c r="Z155" s="144">
        <f>(N155-N143)/N143</f>
        <v>8.0972365615907482E-2</v>
      </c>
      <c r="AA155" s="145">
        <f>(O155-O143)/O143</f>
        <v>8.3539290282421519E-2</v>
      </c>
      <c r="AB155" s="146" t="e">
        <f>(P155-P143)/P143</f>
        <v>#DIV/0!</v>
      </c>
      <c r="AC155" s="1"/>
      <c r="AD155" s="74">
        <f t="shared" si="121"/>
        <v>5.3622646215238934E-3</v>
      </c>
      <c r="AE155" s="75">
        <f t="shared" si="121"/>
        <v>7.0792139631392637E-3</v>
      </c>
      <c r="AF155" s="76">
        <f t="shared" si="121"/>
        <v>0</v>
      </c>
      <c r="AG155" s="44"/>
      <c r="AH155" s="74">
        <f t="shared" si="119"/>
        <v>0</v>
      </c>
      <c r="AI155" s="75">
        <f t="shared" si="119"/>
        <v>0</v>
      </c>
      <c r="AJ155" s="76">
        <f t="shared" si="119"/>
        <v>0</v>
      </c>
      <c r="AK155" s="69"/>
      <c r="AL155" s="81">
        <f t="shared" si="107"/>
        <v>0</v>
      </c>
      <c r="AM155" s="82">
        <f t="shared" si="108"/>
        <v>0</v>
      </c>
      <c r="AN155" s="83">
        <f t="shared" si="109"/>
        <v>0</v>
      </c>
      <c r="AO155" s="69"/>
      <c r="AP155" s="74">
        <f t="shared" si="85"/>
        <v>5.3622646215238934E-3</v>
      </c>
      <c r="AQ155" s="75">
        <f t="shared" si="86"/>
        <v>7.0792139631392637E-3</v>
      </c>
      <c r="AR155" s="84"/>
      <c r="AS155" s="69"/>
      <c r="AT155" s="74">
        <f>(N155-(MAX($N$3:N155)))/(MAX($N$3:N155))</f>
        <v>-0.32210629696150245</v>
      </c>
      <c r="AU155" s="75">
        <f>(O155-(MAX($O$3:O155)))/(MAX($O$3:O155))</f>
        <v>-0.30856537580992793</v>
      </c>
      <c r="AV155" s="76">
        <f>(P155-(MAX($P$3:P155)))/(MAX($P$3:P155))</f>
        <v>-1</v>
      </c>
      <c r="AW155" s="69"/>
      <c r="AX155" s="74">
        <f t="shared" si="87"/>
        <v>0</v>
      </c>
      <c r="AY155" s="75">
        <f t="shared" si="88"/>
        <v>0</v>
      </c>
      <c r="AZ155" s="76">
        <f t="shared" si="89"/>
        <v>0</v>
      </c>
      <c r="BA155" s="69"/>
      <c r="BB155" s="51">
        <f t="shared" si="117"/>
        <v>345.90501416022596</v>
      </c>
      <c r="BC155" s="52">
        <f t="shared" si="117"/>
        <v>351.72291093838106</v>
      </c>
      <c r="BD155" s="53">
        <f t="shared" si="117"/>
        <v>635.17338599859647</v>
      </c>
      <c r="BE155" s="69"/>
      <c r="BF155" s="74">
        <f t="shared" si="90"/>
        <v>0</v>
      </c>
      <c r="BG155" s="75">
        <f t="shared" si="91"/>
        <v>0</v>
      </c>
      <c r="BH155" s="76">
        <f t="shared" si="92"/>
        <v>0</v>
      </c>
      <c r="BI155" s="69"/>
      <c r="BJ155" s="85">
        <f t="shared" si="118"/>
        <v>19.699280788232997</v>
      </c>
      <c r="BK155" s="86">
        <f t="shared" si="118"/>
        <v>19.743240443090031</v>
      </c>
      <c r="BL155" s="82">
        <f t="shared" si="118"/>
        <v>0</v>
      </c>
    </row>
    <row r="156" spans="8:64">
      <c r="H156" s="43">
        <f>EOMONTH(H155,1)</f>
        <v>43861</v>
      </c>
      <c r="I156" s="59"/>
      <c r="J156" s="33">
        <f>N156/N155-1</f>
        <v>0</v>
      </c>
      <c r="K156" s="44">
        <f>O156/O155-1</f>
        <v>0</v>
      </c>
      <c r="L156" s="236"/>
      <c r="M156" s="2"/>
      <c r="N156" s="315">
        <v>8062</v>
      </c>
      <c r="O156" s="313">
        <v>8251</v>
      </c>
      <c r="P156" s="45"/>
      <c r="Q156" s="2"/>
      <c r="R156" s="31">
        <f t="shared" si="81"/>
        <v>-0.1938</v>
      </c>
      <c r="S156" s="47">
        <f t="shared" si="82"/>
        <v>-0.1749</v>
      </c>
      <c r="T156" s="32">
        <f t="shared" si="83"/>
        <v>-1</v>
      </c>
      <c r="U156" s="2"/>
      <c r="V156" s="33"/>
      <c r="W156" s="44"/>
      <c r="X156" s="28"/>
      <c r="Y156" s="2"/>
      <c r="Z156" s="33"/>
      <c r="AA156" s="44"/>
      <c r="AB156" s="28"/>
      <c r="AC156" s="1"/>
      <c r="AD156" s="33">
        <f t="shared" si="121"/>
        <v>0</v>
      </c>
      <c r="AE156" s="44">
        <f t="shared" si="121"/>
        <v>0</v>
      </c>
      <c r="AF156" s="28">
        <f t="shared" si="121"/>
        <v>0</v>
      </c>
      <c r="AG156" s="44"/>
      <c r="AH156" s="33">
        <f t="shared" si="119"/>
        <v>0</v>
      </c>
      <c r="AI156" s="44">
        <f t="shared" si="119"/>
        <v>0</v>
      </c>
      <c r="AJ156" s="28">
        <f t="shared" si="119"/>
        <v>0</v>
      </c>
      <c r="AK156" s="1"/>
      <c r="AL156" s="37">
        <f t="shared" si="107"/>
        <v>0</v>
      </c>
      <c r="AM156" s="48">
        <f t="shared" si="108"/>
        <v>0</v>
      </c>
      <c r="AN156" s="39">
        <f t="shared" si="109"/>
        <v>0</v>
      </c>
      <c r="AO156" s="1"/>
      <c r="AP156" s="33">
        <f t="shared" si="85"/>
        <v>0</v>
      </c>
      <c r="AQ156" s="44">
        <f t="shared" si="86"/>
        <v>0</v>
      </c>
      <c r="AR156" s="60"/>
      <c r="AS156" s="1"/>
      <c r="AT156" s="33">
        <f>(N156-(MAX($N$3:N156)))/(MAX($N$3:N156))</f>
        <v>-0.32210629696150245</v>
      </c>
      <c r="AU156" s="44">
        <f>(O156-(MAX($O$3:O156)))/(MAX($O$3:O156))</f>
        <v>-0.30856537580992793</v>
      </c>
      <c r="AV156" s="28">
        <f>(P156-(MAX($P$3:P156)))/(MAX($P$3:P156))</f>
        <v>-1</v>
      </c>
      <c r="AW156" s="1"/>
      <c r="AX156" s="33">
        <f t="shared" si="87"/>
        <v>0</v>
      </c>
      <c r="AY156" s="44">
        <f t="shared" si="88"/>
        <v>0</v>
      </c>
      <c r="AZ156" s="28">
        <f t="shared" si="89"/>
        <v>0</v>
      </c>
      <c r="BA156" s="1"/>
      <c r="BB156" s="51">
        <f t="shared" si="117"/>
        <v>345.90501416022596</v>
      </c>
      <c r="BC156" s="52">
        <f t="shared" si="117"/>
        <v>351.72291093838106</v>
      </c>
      <c r="BD156" s="53">
        <f t="shared" si="117"/>
        <v>635.17338599859647</v>
      </c>
      <c r="BE156" s="1"/>
      <c r="BF156" s="33">
        <f t="shared" si="90"/>
        <v>0</v>
      </c>
      <c r="BG156" s="44">
        <f t="shared" si="91"/>
        <v>0</v>
      </c>
      <c r="BH156" s="28">
        <f t="shared" si="92"/>
        <v>0</v>
      </c>
      <c r="BI156" s="1"/>
      <c r="BJ156" s="51">
        <f t="shared" si="118"/>
        <v>19.699280788232997</v>
      </c>
      <c r="BK156" s="52">
        <f t="shared" si="118"/>
        <v>19.743240443090031</v>
      </c>
      <c r="BL156" s="48">
        <f t="shared" si="118"/>
        <v>0</v>
      </c>
    </row>
    <row r="157" spans="8:64">
      <c r="H157" s="43">
        <f t="shared" si="98"/>
        <v>43890</v>
      </c>
      <c r="I157" s="59"/>
      <c r="J157" s="33">
        <f t="shared" ref="J157:K157" si="123">N157/N156-1</f>
        <v>1.7365418010419909E-3</v>
      </c>
      <c r="K157" s="44">
        <f t="shared" si="123"/>
        <v>1.8179614592170878E-3</v>
      </c>
      <c r="L157" s="236"/>
      <c r="M157" s="2"/>
      <c r="N157" s="315">
        <v>8076</v>
      </c>
      <c r="O157" s="313">
        <v>8266</v>
      </c>
      <c r="P157" s="45"/>
      <c r="Q157" s="2"/>
      <c r="R157" s="31">
        <f t="shared" si="81"/>
        <v>-0.19239999999999999</v>
      </c>
      <c r="S157" s="47">
        <f t="shared" si="82"/>
        <v>-0.1734</v>
      </c>
      <c r="T157" s="32">
        <f t="shared" si="83"/>
        <v>-1</v>
      </c>
      <c r="U157" s="2"/>
      <c r="V157" s="33"/>
      <c r="W157" s="44"/>
      <c r="X157" s="28"/>
      <c r="Y157" s="2"/>
      <c r="Z157" s="33"/>
      <c r="AA157" s="44"/>
      <c r="AB157" s="28"/>
      <c r="AC157" s="1"/>
      <c r="AD157" s="33">
        <f t="shared" si="121"/>
        <v>1.7365418010419909E-3</v>
      </c>
      <c r="AE157" s="44">
        <f t="shared" si="121"/>
        <v>1.8179614592170878E-3</v>
      </c>
      <c r="AF157" s="28">
        <f t="shared" si="121"/>
        <v>0</v>
      </c>
      <c r="AG157" s="44"/>
      <c r="AH157" s="33">
        <f t="shared" si="119"/>
        <v>0</v>
      </c>
      <c r="AI157" s="44">
        <f t="shared" si="119"/>
        <v>0</v>
      </c>
      <c r="AJ157" s="28">
        <f t="shared" si="119"/>
        <v>0</v>
      </c>
      <c r="AK157" s="1"/>
      <c r="AL157" s="37">
        <f t="shared" si="107"/>
        <v>0</v>
      </c>
      <c r="AM157" s="48">
        <f t="shared" si="108"/>
        <v>0</v>
      </c>
      <c r="AN157" s="39">
        <f t="shared" si="109"/>
        <v>0</v>
      </c>
      <c r="AO157" s="1"/>
      <c r="AP157" s="33">
        <f t="shared" si="85"/>
        <v>1.7365418010419909E-3</v>
      </c>
      <c r="AQ157" s="44">
        <f t="shared" si="86"/>
        <v>1.8179614592170878E-3</v>
      </c>
      <c r="AR157" s="60"/>
      <c r="AS157" s="1"/>
      <c r="AT157" s="33">
        <f>(N157-(MAX($N$3:N157)))/(MAX($N$3:N157))</f>
        <v>-0.32092910620951298</v>
      </c>
      <c r="AU157" s="44">
        <f>(O157-(MAX($O$3:O157)))/(MAX($O$3:O157))</f>
        <v>-0.30730837431158214</v>
      </c>
      <c r="AV157" s="28">
        <f>(P157-(MAX($P$3:P157)))/(MAX($P$3:P157))</f>
        <v>-1</v>
      </c>
      <c r="AW157" s="1"/>
      <c r="AX157" s="33">
        <f t="shared" si="87"/>
        <v>0</v>
      </c>
      <c r="AY157" s="44">
        <f t="shared" si="88"/>
        <v>0</v>
      </c>
      <c r="AZ157" s="28">
        <f t="shared" si="89"/>
        <v>0</v>
      </c>
      <c r="BA157" s="1"/>
      <c r="BB157" s="51">
        <f t="shared" si="117"/>
        <v>345.90501416022596</v>
      </c>
      <c r="BC157" s="52">
        <f t="shared" si="117"/>
        <v>351.72291093838106</v>
      </c>
      <c r="BD157" s="53">
        <f t="shared" si="117"/>
        <v>635.17338599859647</v>
      </c>
      <c r="BE157" s="1"/>
      <c r="BF157" s="33">
        <f t="shared" si="90"/>
        <v>0</v>
      </c>
      <c r="BG157" s="44">
        <f t="shared" si="91"/>
        <v>0</v>
      </c>
      <c r="BH157" s="28">
        <f t="shared" si="92"/>
        <v>0</v>
      </c>
      <c r="BI157" s="1"/>
      <c r="BJ157" s="51">
        <f t="shared" si="118"/>
        <v>19.699280788232997</v>
      </c>
      <c r="BK157" s="52">
        <f t="shared" si="118"/>
        <v>19.743240443090031</v>
      </c>
      <c r="BL157" s="48">
        <f t="shared" si="118"/>
        <v>0</v>
      </c>
    </row>
    <row r="158" spans="8:64" ht="15.75" thickBot="1">
      <c r="H158" s="72">
        <f t="shared" si="98"/>
        <v>43921</v>
      </c>
      <c r="I158" s="59"/>
      <c r="J158" s="144">
        <f>N158/N157-1</f>
        <v>3.4670629024269317E-3</v>
      </c>
      <c r="K158" s="75">
        <f>O158/O157-1</f>
        <v>1.6936849745947669E-3</v>
      </c>
      <c r="L158" s="237"/>
      <c r="M158" s="2"/>
      <c r="N158" s="316">
        <v>8104</v>
      </c>
      <c r="O158" s="314">
        <v>8280</v>
      </c>
      <c r="P158" s="77"/>
      <c r="Q158" s="2"/>
      <c r="R158" s="78">
        <f t="shared" si="81"/>
        <v>-0.18959999999999999</v>
      </c>
      <c r="S158" s="79">
        <f t="shared" si="82"/>
        <v>-0.17199999999999999</v>
      </c>
      <c r="T158" s="80">
        <f t="shared" si="83"/>
        <v>-1</v>
      </c>
      <c r="U158" s="2"/>
      <c r="V158" s="74">
        <f>(N158-N155)/N155</f>
        <v>5.2096254031257757E-3</v>
      </c>
      <c r="W158" s="75">
        <f>(O158-O155)/O155</f>
        <v>3.5147254878196582E-3</v>
      </c>
      <c r="X158" s="76" t="e">
        <f>(P158-P155)/P155</f>
        <v>#DIV/0!</v>
      </c>
      <c r="Y158" s="2"/>
      <c r="Z158" s="144"/>
      <c r="AA158" s="145"/>
      <c r="AB158" s="146"/>
      <c r="AC158" s="1"/>
      <c r="AD158" s="74">
        <f t="shared" si="121"/>
        <v>3.4670629024269317E-3</v>
      </c>
      <c r="AE158" s="75">
        <f t="shared" si="121"/>
        <v>1.6936849745947669E-3</v>
      </c>
      <c r="AF158" s="76">
        <f t="shared" si="121"/>
        <v>0</v>
      </c>
      <c r="AG158" s="44"/>
      <c r="AH158" s="74">
        <f t="shared" si="119"/>
        <v>0</v>
      </c>
      <c r="AI158" s="75">
        <f t="shared" si="119"/>
        <v>0</v>
      </c>
      <c r="AJ158" s="76">
        <f t="shared" si="119"/>
        <v>0</v>
      </c>
      <c r="AK158" s="69"/>
      <c r="AL158" s="81">
        <f t="shared" si="107"/>
        <v>0</v>
      </c>
      <c r="AM158" s="82">
        <f t="shared" si="108"/>
        <v>0</v>
      </c>
      <c r="AN158" s="83">
        <f t="shared" si="109"/>
        <v>0</v>
      </c>
      <c r="AO158" s="69"/>
      <c r="AP158" s="74">
        <f t="shared" si="85"/>
        <v>3.4670629024269317E-3</v>
      </c>
      <c r="AQ158" s="75">
        <f t="shared" si="86"/>
        <v>1.6936849745947669E-3</v>
      </c>
      <c r="AR158" s="84"/>
      <c r="AS158" s="69"/>
      <c r="AT158" s="74">
        <f>(N158-(MAX($N$3:N158)))/(MAX($N$3:N158))</f>
        <v>-0.31857472470553411</v>
      </c>
      <c r="AU158" s="75">
        <f>(O158-(MAX($O$3:O158)))/(MAX($O$3:O158))</f>
        <v>-0.30613517291312609</v>
      </c>
      <c r="AV158" s="76">
        <f>(P158-(MAX($P$3:P158)))/(MAX($P$3:P158))</f>
        <v>-1</v>
      </c>
      <c r="AW158" s="69"/>
      <c r="AX158" s="74">
        <f t="shared" si="87"/>
        <v>0</v>
      </c>
      <c r="AY158" s="75">
        <f t="shared" si="88"/>
        <v>0</v>
      </c>
      <c r="AZ158" s="76">
        <f t="shared" si="89"/>
        <v>0</v>
      </c>
      <c r="BA158" s="69"/>
      <c r="BB158" s="51">
        <f t="shared" si="117"/>
        <v>345.90501416022596</v>
      </c>
      <c r="BC158" s="52">
        <f t="shared" si="117"/>
        <v>351.72291093838106</v>
      </c>
      <c r="BD158" s="53">
        <f t="shared" si="117"/>
        <v>635.17338599859647</v>
      </c>
      <c r="BE158" s="69"/>
      <c r="BF158" s="74">
        <f t="shared" si="90"/>
        <v>0</v>
      </c>
      <c r="BG158" s="75">
        <f t="shared" si="91"/>
        <v>0</v>
      </c>
      <c r="BH158" s="76">
        <f t="shared" si="92"/>
        <v>0</v>
      </c>
      <c r="BI158" s="69"/>
      <c r="BJ158" s="85">
        <f t="shared" si="118"/>
        <v>19.699280788232997</v>
      </c>
      <c r="BK158" s="86">
        <f t="shared" si="118"/>
        <v>19.743240443090031</v>
      </c>
      <c r="BL158" s="82">
        <f t="shared" si="118"/>
        <v>0</v>
      </c>
    </row>
    <row r="159" spans="8:64">
      <c r="H159" s="43">
        <f>EOMONTH(H158,1)</f>
        <v>43951</v>
      </c>
      <c r="I159" s="59"/>
      <c r="J159" s="33">
        <f>N159/N158-1</f>
        <v>5.3060217176703617E-3</v>
      </c>
      <c r="K159" s="44">
        <f>O159/O158-1</f>
        <v>7.004830917874294E-3</v>
      </c>
      <c r="L159" s="236"/>
      <c r="M159" s="2"/>
      <c r="N159" s="315">
        <v>8147</v>
      </c>
      <c r="O159" s="313">
        <v>8338</v>
      </c>
      <c r="P159" s="45"/>
      <c r="Q159" s="2"/>
      <c r="R159" s="31">
        <f t="shared" si="81"/>
        <v>-0.18529999999999999</v>
      </c>
      <c r="S159" s="47">
        <f t="shared" si="82"/>
        <v>-0.16619999999999999</v>
      </c>
      <c r="T159" s="32">
        <f t="shared" si="83"/>
        <v>-1</v>
      </c>
      <c r="U159" s="2"/>
      <c r="V159" s="33"/>
      <c r="W159" s="44"/>
      <c r="X159" s="28"/>
      <c r="Y159" s="2"/>
      <c r="Z159" s="33"/>
      <c r="AA159" s="44"/>
      <c r="AB159" s="28"/>
      <c r="AC159" s="1"/>
      <c r="AD159" s="33">
        <f t="shared" si="121"/>
        <v>5.3060217176703617E-3</v>
      </c>
      <c r="AE159" s="44">
        <f t="shared" si="121"/>
        <v>7.004830917874294E-3</v>
      </c>
      <c r="AF159" s="28">
        <f t="shared" si="121"/>
        <v>0</v>
      </c>
      <c r="AG159" s="44"/>
      <c r="AH159" s="33">
        <f t="shared" si="119"/>
        <v>0</v>
      </c>
      <c r="AI159" s="44">
        <f t="shared" si="119"/>
        <v>0</v>
      </c>
      <c r="AJ159" s="28">
        <f t="shared" si="119"/>
        <v>0</v>
      </c>
      <c r="AK159" s="1"/>
      <c r="AL159" s="37">
        <f t="shared" si="107"/>
        <v>0</v>
      </c>
      <c r="AM159" s="48">
        <f t="shared" si="108"/>
        <v>0</v>
      </c>
      <c r="AN159" s="39">
        <f t="shared" si="109"/>
        <v>0</v>
      </c>
      <c r="AO159" s="1"/>
      <c r="AP159" s="33">
        <f t="shared" si="85"/>
        <v>5.3060217176703617E-3</v>
      </c>
      <c r="AQ159" s="44">
        <f t="shared" si="86"/>
        <v>7.004830917874294E-3</v>
      </c>
      <c r="AR159" s="60"/>
      <c r="AS159" s="1"/>
      <c r="AT159" s="33">
        <f>(N159-(MAX($N$3:N159)))/(MAX($N$3:N159))</f>
        <v>-0.31495906739585222</v>
      </c>
      <c r="AU159" s="44">
        <f>(O159-(MAX($O$3:O159)))/(MAX($O$3:O159))</f>
        <v>-0.30127476711952239</v>
      </c>
      <c r="AV159" s="28">
        <f>(P159-(MAX($P$3:P159)))/(MAX($P$3:P159))</f>
        <v>-1</v>
      </c>
      <c r="AW159" s="1"/>
      <c r="AX159" s="33">
        <f t="shared" si="87"/>
        <v>0</v>
      </c>
      <c r="AY159" s="44">
        <f t="shared" si="88"/>
        <v>0</v>
      </c>
      <c r="AZ159" s="28">
        <f t="shared" si="89"/>
        <v>0</v>
      </c>
      <c r="BA159" s="1"/>
      <c r="BB159" s="51">
        <f t="shared" si="117"/>
        <v>345.90501416022596</v>
      </c>
      <c r="BC159" s="52">
        <f t="shared" si="117"/>
        <v>351.72291093838106</v>
      </c>
      <c r="BD159" s="53">
        <f t="shared" si="117"/>
        <v>635.17338599859647</v>
      </c>
      <c r="BE159" s="1"/>
      <c r="BF159" s="33">
        <f t="shared" si="90"/>
        <v>0</v>
      </c>
      <c r="BG159" s="44">
        <f t="shared" si="91"/>
        <v>0</v>
      </c>
      <c r="BH159" s="28">
        <f t="shared" si="92"/>
        <v>0</v>
      </c>
      <c r="BI159" s="1"/>
      <c r="BJ159" s="51">
        <f t="shared" si="118"/>
        <v>19.699280788232997</v>
      </c>
      <c r="BK159" s="52">
        <f t="shared" si="118"/>
        <v>19.743240443090031</v>
      </c>
      <c r="BL159" s="48">
        <f t="shared" si="118"/>
        <v>0</v>
      </c>
    </row>
    <row r="160" spans="8:64">
      <c r="H160" s="43">
        <f t="shared" si="98"/>
        <v>43982</v>
      </c>
      <c r="I160" s="59"/>
      <c r="J160" s="33">
        <f t="shared" ref="J160:K170" si="124">N160/N159-1</f>
        <v>6.8736958389590264E-3</v>
      </c>
      <c r="K160" s="44">
        <f t="shared" si="124"/>
        <v>7.0760374190452779E-3</v>
      </c>
      <c r="L160" s="236"/>
      <c r="M160" s="2"/>
      <c r="N160" s="315">
        <v>8203</v>
      </c>
      <c r="O160" s="313">
        <v>8397</v>
      </c>
      <c r="P160" s="45"/>
      <c r="Q160" s="2"/>
      <c r="R160" s="31">
        <f t="shared" si="81"/>
        <v>-0.1797</v>
      </c>
      <c r="S160" s="47">
        <f t="shared" si="82"/>
        <v>-0.1603</v>
      </c>
      <c r="T160" s="32">
        <f t="shared" si="83"/>
        <v>-1</v>
      </c>
      <c r="U160" s="2"/>
      <c r="V160" s="33"/>
      <c r="W160" s="44"/>
      <c r="X160" s="28"/>
      <c r="Y160" s="2"/>
      <c r="Z160" s="33"/>
      <c r="AA160" s="44"/>
      <c r="AB160" s="28"/>
      <c r="AC160" s="1"/>
      <c r="AD160" s="33">
        <f t="shared" si="121"/>
        <v>6.8736958389590264E-3</v>
      </c>
      <c r="AE160" s="44">
        <f t="shared" si="121"/>
        <v>7.0760374190452779E-3</v>
      </c>
      <c r="AF160" s="28">
        <f t="shared" si="121"/>
        <v>0</v>
      </c>
      <c r="AG160" s="44"/>
      <c r="AH160" s="33">
        <f t="shared" si="119"/>
        <v>0</v>
      </c>
      <c r="AI160" s="44">
        <f t="shared" si="119"/>
        <v>0</v>
      </c>
      <c r="AJ160" s="28">
        <f t="shared" si="119"/>
        <v>0</v>
      </c>
      <c r="AK160" s="1"/>
      <c r="AL160" s="37">
        <f t="shared" si="107"/>
        <v>0</v>
      </c>
      <c r="AM160" s="48">
        <f t="shared" si="108"/>
        <v>0</v>
      </c>
      <c r="AN160" s="39">
        <f t="shared" si="109"/>
        <v>0</v>
      </c>
      <c r="AO160" s="1"/>
      <c r="AP160" s="33">
        <f t="shared" si="85"/>
        <v>6.8736958389590264E-3</v>
      </c>
      <c r="AQ160" s="44">
        <f t="shared" si="86"/>
        <v>7.0760374190452779E-3</v>
      </c>
      <c r="AR160" s="60"/>
      <c r="AS160" s="1"/>
      <c r="AT160" s="33">
        <f>(N160-(MAX($N$3:N160)))/(MAX($N$3:N160))</f>
        <v>-0.31025030438789442</v>
      </c>
      <c r="AU160" s="44">
        <f>(O160-(MAX($O$3:O160)))/(MAX($O$3:O160))</f>
        <v>-0.29633056122602897</v>
      </c>
      <c r="AV160" s="28">
        <f>(P160-(MAX($P$3:P160)))/(MAX($P$3:P160))</f>
        <v>-1</v>
      </c>
      <c r="AW160" s="1"/>
      <c r="AX160" s="33">
        <f t="shared" si="87"/>
        <v>0</v>
      </c>
      <c r="AY160" s="44">
        <f t="shared" si="88"/>
        <v>0</v>
      </c>
      <c r="AZ160" s="28">
        <f t="shared" si="89"/>
        <v>0</v>
      </c>
      <c r="BA160" s="1"/>
      <c r="BB160" s="51">
        <f t="shared" si="117"/>
        <v>345.90501416022596</v>
      </c>
      <c r="BC160" s="52">
        <f t="shared" si="117"/>
        <v>351.72291093838106</v>
      </c>
      <c r="BD160" s="53">
        <f t="shared" si="117"/>
        <v>635.17338599859647</v>
      </c>
      <c r="BE160" s="1"/>
      <c r="BF160" s="33">
        <f t="shared" si="90"/>
        <v>0</v>
      </c>
      <c r="BG160" s="44">
        <f t="shared" si="91"/>
        <v>0</v>
      </c>
      <c r="BH160" s="28">
        <f t="shared" si="92"/>
        <v>0</v>
      </c>
      <c r="BI160" s="1"/>
      <c r="BJ160" s="51">
        <f t="shared" si="118"/>
        <v>19.699280788232997</v>
      </c>
      <c r="BK160" s="52">
        <f t="shared" si="118"/>
        <v>19.743240443090031</v>
      </c>
      <c r="BL160" s="48">
        <f t="shared" si="118"/>
        <v>0</v>
      </c>
    </row>
    <row r="161" spans="8:64" ht="15.75" thickBot="1">
      <c r="H161" s="72">
        <f t="shared" si="98"/>
        <v>44012</v>
      </c>
      <c r="I161" s="59"/>
      <c r="J161" s="144">
        <f t="shared" si="124"/>
        <v>-3.413385346824338E-3</v>
      </c>
      <c r="K161" s="75">
        <f t="shared" si="124"/>
        <v>-1.7863522686674127E-3</v>
      </c>
      <c r="L161" s="236"/>
      <c r="M161" s="2"/>
      <c r="N161" s="316">
        <v>8175</v>
      </c>
      <c r="O161" s="314">
        <v>8382</v>
      </c>
      <c r="P161" s="45"/>
      <c r="Q161" s="2"/>
      <c r="R161" s="31">
        <f t="shared" si="81"/>
        <v>-0.1825</v>
      </c>
      <c r="S161" s="47">
        <f t="shared" si="82"/>
        <v>-0.1618</v>
      </c>
      <c r="T161" s="32">
        <f t="shared" si="83"/>
        <v>-1</v>
      </c>
      <c r="U161" s="2"/>
      <c r="V161" s="74">
        <f>(N161-N158)/N158</f>
        <v>8.7611056268509374E-3</v>
      </c>
      <c r="W161" s="75">
        <f>(O161-O158)/O158</f>
        <v>1.2318840579710146E-2</v>
      </c>
      <c r="X161" s="76" t="e">
        <f>(P161-P158)/P158</f>
        <v>#DIV/0!</v>
      </c>
      <c r="Y161" s="2"/>
      <c r="Z161" s="33"/>
      <c r="AA161" s="44"/>
      <c r="AB161" s="28"/>
      <c r="AC161" s="1"/>
      <c r="AD161" s="74">
        <f t="shared" si="121"/>
        <v>-3.413385346824338E-3</v>
      </c>
      <c r="AE161" s="75">
        <f t="shared" si="121"/>
        <v>-1.7863522686674127E-3</v>
      </c>
      <c r="AF161" s="28"/>
      <c r="AG161" s="44"/>
      <c r="AH161" s="74">
        <f t="shared" si="119"/>
        <v>-3.413385346824338E-3</v>
      </c>
      <c r="AI161" s="75">
        <f t="shared" si="119"/>
        <v>-1.7863522686674127E-3</v>
      </c>
      <c r="AJ161" s="76">
        <f t="shared" si="119"/>
        <v>0</v>
      </c>
      <c r="AK161" s="1"/>
      <c r="AL161" s="37">
        <f t="shared" si="107"/>
        <v>0.11651199525915107</v>
      </c>
      <c r="AM161" s="48">
        <f t="shared" si="108"/>
        <v>3.1910544277732121E-2</v>
      </c>
      <c r="AN161" s="39">
        <f t="shared" si="109"/>
        <v>0</v>
      </c>
      <c r="AO161" s="1"/>
      <c r="AP161" s="33">
        <f t="shared" si="85"/>
        <v>-3.413385346824338E-3</v>
      </c>
      <c r="AQ161" s="44">
        <f t="shared" si="86"/>
        <v>-1.7863522686674127E-3</v>
      </c>
      <c r="AR161" s="60"/>
      <c r="AS161" s="1"/>
      <c r="AT161" s="33">
        <f>(N161-(MAX($N$3:N161)))/(MAX($N$3:N161))</f>
        <v>-0.31260468589187329</v>
      </c>
      <c r="AU161" s="44">
        <f>(O161-(MAX($O$3:O161)))/(MAX($O$3:O161))</f>
        <v>-0.29758756272437475</v>
      </c>
      <c r="AV161" s="28">
        <f>(P161-(MAX($P$3:P161)))/(MAX($P$3:P161))</f>
        <v>-1</v>
      </c>
      <c r="AW161" s="1"/>
      <c r="AX161" s="33"/>
      <c r="AY161" s="44"/>
      <c r="AZ161" s="28"/>
      <c r="BA161" s="1"/>
      <c r="BB161" s="51">
        <f t="shared" si="117"/>
        <v>345.90501416022596</v>
      </c>
      <c r="BC161" s="52">
        <f t="shared" si="117"/>
        <v>351.72291093838106</v>
      </c>
      <c r="BD161" s="53">
        <f t="shared" si="117"/>
        <v>635.17338599859647</v>
      </c>
      <c r="BE161" s="1"/>
      <c r="BF161" s="33"/>
      <c r="BG161" s="44"/>
      <c r="BH161" s="28"/>
      <c r="BI161" s="1"/>
      <c r="BJ161" s="51">
        <f t="shared" si="118"/>
        <v>19.699280788232997</v>
      </c>
      <c r="BK161" s="52">
        <f t="shared" si="118"/>
        <v>19.743240443090031</v>
      </c>
      <c r="BL161" s="48">
        <f t="shared" si="118"/>
        <v>0</v>
      </c>
    </row>
    <row r="162" spans="8:64">
      <c r="H162" s="43">
        <f t="shared" si="98"/>
        <v>44043</v>
      </c>
      <c r="I162" s="59"/>
      <c r="J162" s="33">
        <f>N162/N161-1</f>
        <v>3.4250764525993738E-3</v>
      </c>
      <c r="K162" s="44">
        <f t="shared" si="124"/>
        <v>1.7895490336434783E-3</v>
      </c>
      <c r="L162" s="236"/>
      <c r="M162" s="2"/>
      <c r="N162" s="315">
        <v>8203</v>
      </c>
      <c r="O162" s="313">
        <v>8397</v>
      </c>
      <c r="P162" s="45"/>
      <c r="Q162" s="2"/>
      <c r="R162" s="31">
        <f t="shared" si="81"/>
        <v>-0.1797</v>
      </c>
      <c r="S162" s="47">
        <f t="shared" si="82"/>
        <v>-0.1603</v>
      </c>
      <c r="T162" s="32">
        <f t="shared" si="83"/>
        <v>-1</v>
      </c>
      <c r="U162" s="2"/>
      <c r="V162" s="33"/>
      <c r="W162" s="44"/>
      <c r="X162" s="28"/>
      <c r="Y162" s="2"/>
      <c r="Z162" s="33"/>
      <c r="AA162" s="44"/>
      <c r="AB162" s="28"/>
      <c r="AC162" s="1"/>
      <c r="AD162" s="33">
        <f t="shared" si="121"/>
        <v>3.4250764525993738E-3</v>
      </c>
      <c r="AE162" s="44">
        <f t="shared" si="121"/>
        <v>1.7895490336434783E-3</v>
      </c>
      <c r="AF162" s="28"/>
      <c r="AG162" s="44"/>
      <c r="AH162" s="33">
        <f t="shared" si="119"/>
        <v>0</v>
      </c>
      <c r="AI162" s="44">
        <f t="shared" si="119"/>
        <v>0</v>
      </c>
      <c r="AJ162" s="28">
        <f t="shared" si="119"/>
        <v>0</v>
      </c>
      <c r="AK162" s="1"/>
      <c r="AL162" s="37">
        <f t="shared" si="107"/>
        <v>0</v>
      </c>
      <c r="AM162" s="48">
        <f t="shared" si="108"/>
        <v>0</v>
      </c>
      <c r="AN162" s="39">
        <f t="shared" si="109"/>
        <v>0</v>
      </c>
      <c r="AO162" s="1"/>
      <c r="AP162" s="33">
        <f t="shared" si="85"/>
        <v>3.4250764525993738E-3</v>
      </c>
      <c r="AQ162" s="44">
        <f t="shared" si="86"/>
        <v>1.7895490336434783E-3</v>
      </c>
      <c r="AR162" s="60"/>
      <c r="AS162" s="1"/>
      <c r="AT162" s="33">
        <f>(N162-(MAX($N$3:N162)))/(MAX($N$3:N162))</f>
        <v>-0.31025030438789442</v>
      </c>
      <c r="AU162" s="44">
        <f>(O162-(MAX($O$3:O162)))/(MAX($O$3:O162))</f>
        <v>-0.29633056122602897</v>
      </c>
      <c r="AV162" s="28">
        <f>(P162-(MAX($P$3:P162)))/(MAX($P$3:P162))</f>
        <v>-1</v>
      </c>
      <c r="AW162" s="1"/>
      <c r="AX162" s="33"/>
      <c r="AY162" s="44"/>
      <c r="AZ162" s="28"/>
      <c r="BA162" s="1"/>
      <c r="BB162" s="51">
        <f t="shared" si="117"/>
        <v>345.90501416022596</v>
      </c>
      <c r="BC162" s="52">
        <f t="shared" si="117"/>
        <v>351.72291093838106</v>
      </c>
      <c r="BD162" s="53">
        <f t="shared" si="117"/>
        <v>635.17338599859647</v>
      </c>
      <c r="BE162" s="1"/>
      <c r="BF162" s="33"/>
      <c r="BG162" s="44"/>
      <c r="BH162" s="28"/>
      <c r="BI162" s="1"/>
      <c r="BJ162" s="51">
        <f t="shared" si="118"/>
        <v>19.699280788232997</v>
      </c>
      <c r="BK162" s="52">
        <f t="shared" si="118"/>
        <v>19.743240443090031</v>
      </c>
      <c r="BL162" s="48">
        <f t="shared" si="118"/>
        <v>0</v>
      </c>
    </row>
    <row r="163" spans="8:64">
      <c r="H163" s="43">
        <f t="shared" si="98"/>
        <v>44074</v>
      </c>
      <c r="I163" s="59"/>
      <c r="J163" s="33">
        <f>N163/N162-1</f>
        <v>5.2419846397659953E-3</v>
      </c>
      <c r="K163" s="44">
        <f t="shared" si="124"/>
        <v>6.9072287721805292E-3</v>
      </c>
      <c r="L163" s="236"/>
      <c r="M163" s="2"/>
      <c r="N163" s="315">
        <v>8246</v>
      </c>
      <c r="O163" s="313">
        <v>8455</v>
      </c>
      <c r="P163" s="45"/>
      <c r="Q163" s="2"/>
      <c r="R163" s="31">
        <f t="shared" si="81"/>
        <v>-0.1754</v>
      </c>
      <c r="S163" s="47">
        <f t="shared" si="82"/>
        <v>-0.1545</v>
      </c>
      <c r="T163" s="32">
        <f t="shared" si="83"/>
        <v>-1</v>
      </c>
      <c r="U163" s="2"/>
      <c r="V163" s="33"/>
      <c r="W163" s="44"/>
      <c r="X163" s="28"/>
      <c r="Y163" s="2"/>
      <c r="Z163" s="33"/>
      <c r="AA163" s="44"/>
      <c r="AB163" s="28"/>
      <c r="AC163" s="1"/>
      <c r="AD163" s="33">
        <f t="shared" si="121"/>
        <v>5.2419846397659953E-3</v>
      </c>
      <c r="AE163" s="44">
        <f t="shared" si="121"/>
        <v>6.9072287721805292E-3</v>
      </c>
      <c r="AF163" s="28"/>
      <c r="AG163" s="44"/>
      <c r="AH163" s="33">
        <f t="shared" si="119"/>
        <v>0</v>
      </c>
      <c r="AI163" s="44">
        <f t="shared" si="119"/>
        <v>0</v>
      </c>
      <c r="AJ163" s="28">
        <f t="shared" si="119"/>
        <v>0</v>
      </c>
      <c r="AK163" s="1"/>
      <c r="AL163" s="37">
        <f t="shared" si="107"/>
        <v>0</v>
      </c>
      <c r="AM163" s="48">
        <f t="shared" si="108"/>
        <v>0</v>
      </c>
      <c r="AN163" s="39">
        <f t="shared" si="109"/>
        <v>0</v>
      </c>
      <c r="AO163" s="1"/>
      <c r="AP163" s="33">
        <f t="shared" si="85"/>
        <v>5.2419846397659953E-3</v>
      </c>
      <c r="AQ163" s="44">
        <f t="shared" si="86"/>
        <v>6.9072287721805292E-3</v>
      </c>
      <c r="AR163" s="60"/>
      <c r="AS163" s="1"/>
      <c r="AT163" s="33">
        <f>(N163-(MAX($N$3:N163)))/(MAX($N$3:N163))</f>
        <v>-0.30663464707821253</v>
      </c>
      <c r="AU163" s="44">
        <f>(O163-(MAX($O$3:O163)))/(MAX($O$3:O163))</f>
        <v>-0.29147015543242527</v>
      </c>
      <c r="AV163" s="28">
        <f>(P163-(MAX($P$3:P163)))/(MAX($P$3:P163))</f>
        <v>-1</v>
      </c>
      <c r="AW163" s="1"/>
      <c r="AX163" s="33"/>
      <c r="AY163" s="44"/>
      <c r="AZ163" s="28"/>
      <c r="BA163" s="1"/>
      <c r="BB163" s="51">
        <f t="shared" si="117"/>
        <v>345.90501416022596</v>
      </c>
      <c r="BC163" s="52">
        <f t="shared" si="117"/>
        <v>351.72291093838106</v>
      </c>
      <c r="BD163" s="53">
        <f t="shared" si="117"/>
        <v>635.17338599859647</v>
      </c>
      <c r="BE163" s="1"/>
      <c r="BF163" s="33"/>
      <c r="BG163" s="44"/>
      <c r="BH163" s="28"/>
      <c r="BI163" s="1"/>
      <c r="BJ163" s="51">
        <f t="shared" si="118"/>
        <v>19.699280788232997</v>
      </c>
      <c r="BK163" s="52">
        <f t="shared" si="118"/>
        <v>19.743240443090031</v>
      </c>
      <c r="BL163" s="48">
        <f t="shared" si="118"/>
        <v>0</v>
      </c>
    </row>
    <row r="164" spans="8:64" ht="15.75" thickBot="1">
      <c r="H164" s="72">
        <f t="shared" si="98"/>
        <v>44104</v>
      </c>
      <c r="I164" s="59"/>
      <c r="J164" s="144">
        <f t="shared" si="124"/>
        <v>-1.2005821004123174E-2</v>
      </c>
      <c r="K164" s="75">
        <f t="shared" si="124"/>
        <v>-1.2063867534003569E-2</v>
      </c>
      <c r="L164" s="237"/>
      <c r="M164" s="2"/>
      <c r="N164" s="316">
        <v>8147</v>
      </c>
      <c r="O164" s="314">
        <v>8353</v>
      </c>
      <c r="P164" s="77"/>
      <c r="Q164" s="2"/>
      <c r="R164" s="31">
        <f t="shared" si="81"/>
        <v>-0.18529999999999999</v>
      </c>
      <c r="S164" s="47">
        <f t="shared" si="82"/>
        <v>-0.16470000000000001</v>
      </c>
      <c r="T164" s="32">
        <f t="shared" si="83"/>
        <v>-1</v>
      </c>
      <c r="U164" s="2"/>
      <c r="V164" s="74">
        <f>(N164-N161)/N161</f>
        <v>-3.4250764525993885E-3</v>
      </c>
      <c r="W164" s="74">
        <f t="shared" ref="W164:X164" si="125">(O164-O161)/O161</f>
        <v>-3.4597947983774757E-3</v>
      </c>
      <c r="X164" s="74" t="e">
        <f t="shared" si="125"/>
        <v>#DIV/0!</v>
      </c>
      <c r="Y164" s="2"/>
      <c r="Z164" s="144"/>
      <c r="AA164" s="145"/>
      <c r="AB164" s="146"/>
      <c r="AC164" s="1"/>
      <c r="AD164" s="74">
        <f t="shared" si="121"/>
        <v>-1.2005821004123174E-2</v>
      </c>
      <c r="AE164" s="75">
        <f t="shared" si="121"/>
        <v>-1.2063867534003569E-2</v>
      </c>
      <c r="AF164" s="76">
        <f t="shared" si="121"/>
        <v>0</v>
      </c>
      <c r="AG164" s="44"/>
      <c r="AH164" s="74">
        <f t="shared" si="119"/>
        <v>-1.2005821004123174E-2</v>
      </c>
      <c r="AI164" s="75">
        <f t="shared" si="119"/>
        <v>-1.2063867534003569E-2</v>
      </c>
      <c r="AJ164" s="76">
        <f t="shared" si="119"/>
        <v>0</v>
      </c>
      <c r="AK164" s="69"/>
      <c r="AL164" s="153">
        <f t="shared" si="107"/>
        <v>1.4413973798304518</v>
      </c>
      <c r="AM164" s="154">
        <f t="shared" si="108"/>
        <v>1.4553689987798537</v>
      </c>
      <c r="AN164" s="155">
        <f t="shared" si="109"/>
        <v>0</v>
      </c>
      <c r="AO164" s="69"/>
      <c r="AP164" s="144">
        <f t="shared" si="85"/>
        <v>-1.2005821004123174E-2</v>
      </c>
      <c r="AQ164" s="145">
        <f t="shared" si="86"/>
        <v>-1.2063867534003569E-2</v>
      </c>
      <c r="AR164" s="84"/>
      <c r="AS164" s="69"/>
      <c r="AT164" s="74">
        <f>(N164-(MAX($N$3:N164)))/(MAX($N$3:N164))</f>
        <v>-0.31495906739585222</v>
      </c>
      <c r="AU164" s="75">
        <f>(O164-(MAX($O$3:O164)))/(MAX($O$3:O164))</f>
        <v>-0.3000177656211766</v>
      </c>
      <c r="AV164" s="76">
        <f>(P164-(MAX($P$3:P164)))/(MAX($P$3:P164))</f>
        <v>-1</v>
      </c>
      <c r="AW164" s="69"/>
      <c r="AX164" s="74">
        <f t="shared" si="87"/>
        <v>0</v>
      </c>
      <c r="AY164" s="75">
        <f t="shared" si="88"/>
        <v>0</v>
      </c>
      <c r="AZ164" s="76">
        <f t="shared" si="89"/>
        <v>0</v>
      </c>
      <c r="BA164" s="69"/>
      <c r="BB164" s="51">
        <f>BB160*(1+AX164)</f>
        <v>345.90501416022596</v>
      </c>
      <c r="BC164" s="52">
        <f>BC160*(1+AY164)</f>
        <v>351.72291093838106</v>
      </c>
      <c r="BD164" s="53">
        <f>BD160*(1+AZ164)</f>
        <v>635.17338599859647</v>
      </c>
      <c r="BE164" s="69"/>
      <c r="BF164" s="74">
        <f t="shared" si="90"/>
        <v>0</v>
      </c>
      <c r="BG164" s="75">
        <f t="shared" si="91"/>
        <v>0</v>
      </c>
      <c r="BH164" s="76">
        <f t="shared" si="92"/>
        <v>0</v>
      </c>
      <c r="BI164" s="69"/>
      <c r="BJ164" s="85">
        <f>BJ160*(1+BF164)</f>
        <v>19.699280788232997</v>
      </c>
      <c r="BK164" s="86">
        <f>BK160*(1+BG164)</f>
        <v>19.743240443090031</v>
      </c>
      <c r="BL164" s="82">
        <f>BL160*(1+BH164)</f>
        <v>0</v>
      </c>
    </row>
    <row r="165" spans="8:64">
      <c r="H165" s="43">
        <f t="shared" si="98"/>
        <v>44135</v>
      </c>
      <c r="I165" s="59"/>
      <c r="J165" s="33">
        <f>N165/N164-1</f>
        <v>3.4368479194795132E-3</v>
      </c>
      <c r="K165" s="44">
        <f t="shared" si="124"/>
        <v>3.4718065365737516E-3</v>
      </c>
      <c r="L165" s="236"/>
      <c r="M165" s="2"/>
      <c r="N165" s="315">
        <v>8175</v>
      </c>
      <c r="O165" s="313">
        <v>8382</v>
      </c>
      <c r="P165" s="45"/>
      <c r="Q165" s="2"/>
      <c r="R165" s="31">
        <f t="shared" si="81"/>
        <v>-0.1825</v>
      </c>
      <c r="S165" s="47">
        <f t="shared" si="82"/>
        <v>-0.1618</v>
      </c>
      <c r="T165" s="32">
        <f t="shared" si="83"/>
        <v>-1</v>
      </c>
      <c r="U165" s="2"/>
      <c r="V165" s="33"/>
      <c r="W165" s="44"/>
      <c r="X165" s="28"/>
      <c r="Y165" s="2"/>
      <c r="Z165" s="33"/>
      <c r="AA165" s="44"/>
      <c r="AB165" s="28"/>
      <c r="AC165" s="1"/>
      <c r="AD165" s="33">
        <f t="shared" si="121"/>
        <v>3.4368479194795132E-3</v>
      </c>
      <c r="AE165" s="44">
        <f t="shared" si="121"/>
        <v>3.4718065365737516E-3</v>
      </c>
      <c r="AF165" s="28"/>
      <c r="AG165" s="44"/>
      <c r="AH165" s="33">
        <f t="shared" si="119"/>
        <v>0</v>
      </c>
      <c r="AI165" s="44">
        <f t="shared" si="119"/>
        <v>0</v>
      </c>
      <c r="AJ165" s="28">
        <f t="shared" si="119"/>
        <v>0</v>
      </c>
      <c r="AK165" s="1"/>
      <c r="AL165" s="37">
        <f t="shared" si="107"/>
        <v>0</v>
      </c>
      <c r="AM165" s="48">
        <f t="shared" si="108"/>
        <v>0</v>
      </c>
      <c r="AN165" s="39">
        <f t="shared" si="109"/>
        <v>0</v>
      </c>
      <c r="AO165" s="1"/>
      <c r="AP165" s="33">
        <f t="shared" si="85"/>
        <v>3.4368479194795132E-3</v>
      </c>
      <c r="AQ165" s="44">
        <f t="shared" si="86"/>
        <v>3.4718065365737516E-3</v>
      </c>
      <c r="AR165" s="60"/>
      <c r="AS165" s="1"/>
      <c r="AT165" s="33">
        <f>(N165-(MAX($N$3:N165)))/(MAX($N$3:N165))</f>
        <v>-0.31260468589187329</v>
      </c>
      <c r="AU165" s="44">
        <f>(O165-(MAX($O$3:O165)))/(MAX($O$3:O165))</f>
        <v>-0.29758756272437475</v>
      </c>
      <c r="AV165" s="28">
        <f>(P165-(MAX($P$3:P165)))/(MAX($P$3:P165))</f>
        <v>-1</v>
      </c>
      <c r="AW165" s="1"/>
      <c r="AX165" s="33"/>
      <c r="AY165" s="44"/>
      <c r="AZ165" s="28"/>
      <c r="BA165" s="1"/>
      <c r="BB165" s="51">
        <f t="shared" ref="BB165:BD170" si="126">BB164*(1+AX165)</f>
        <v>345.90501416022596</v>
      </c>
      <c r="BC165" s="52">
        <f t="shared" si="126"/>
        <v>351.72291093838106</v>
      </c>
      <c r="BD165" s="53">
        <f t="shared" si="126"/>
        <v>635.17338599859647</v>
      </c>
      <c r="BE165" s="1"/>
      <c r="BF165" s="33"/>
      <c r="BG165" s="44"/>
      <c r="BH165" s="28"/>
      <c r="BI165" s="1"/>
      <c r="BJ165" s="51">
        <f t="shared" ref="BJ165:BL170" si="127">BJ164*(1+BF165)</f>
        <v>19.699280788232997</v>
      </c>
      <c r="BK165" s="52">
        <f t="shared" si="127"/>
        <v>19.743240443090031</v>
      </c>
      <c r="BL165" s="48">
        <f t="shared" si="127"/>
        <v>0</v>
      </c>
    </row>
    <row r="166" spans="8:64">
      <c r="H166" s="43">
        <f t="shared" si="98"/>
        <v>44165</v>
      </c>
      <c r="I166" s="59"/>
      <c r="J166" s="33">
        <f>N166/N165-1</f>
        <v>3.4250764525993738E-3</v>
      </c>
      <c r="K166" s="44">
        <f t="shared" si="124"/>
        <v>3.4597947983774358E-3</v>
      </c>
      <c r="L166" s="236"/>
      <c r="M166" s="2"/>
      <c r="N166" s="315">
        <v>8203</v>
      </c>
      <c r="O166" s="313">
        <v>8411</v>
      </c>
      <c r="P166" s="45"/>
      <c r="Q166" s="2"/>
      <c r="R166" s="31">
        <f t="shared" si="81"/>
        <v>-0.1797</v>
      </c>
      <c r="S166" s="47">
        <f t="shared" si="82"/>
        <v>-0.15890000000000001</v>
      </c>
      <c r="T166" s="32">
        <f t="shared" si="83"/>
        <v>-1</v>
      </c>
      <c r="U166" s="2"/>
      <c r="V166" s="33"/>
      <c r="W166" s="44"/>
      <c r="X166" s="28"/>
      <c r="Y166" s="2"/>
      <c r="Z166" s="33"/>
      <c r="AA166" s="44"/>
      <c r="AB166" s="28"/>
      <c r="AC166" s="1"/>
      <c r="AD166" s="33">
        <f t="shared" si="121"/>
        <v>3.4250764525993738E-3</v>
      </c>
      <c r="AE166" s="44">
        <f t="shared" si="121"/>
        <v>3.4597947983774358E-3</v>
      </c>
      <c r="AF166" s="28"/>
      <c r="AG166" s="44"/>
      <c r="AH166" s="33">
        <f t="shared" ref="AH166:AJ170" si="128">IF(AD166&lt;0,AD166,0)</f>
        <v>0</v>
      </c>
      <c r="AI166" s="44">
        <f t="shared" si="128"/>
        <v>0</v>
      </c>
      <c r="AJ166" s="28">
        <f t="shared" si="128"/>
        <v>0</v>
      </c>
      <c r="AK166" s="1"/>
      <c r="AL166" s="37">
        <f t="shared" si="107"/>
        <v>0</v>
      </c>
      <c r="AM166" s="48">
        <f t="shared" si="108"/>
        <v>0</v>
      </c>
      <c r="AN166" s="39">
        <f t="shared" si="109"/>
        <v>0</v>
      </c>
      <c r="AO166" s="1"/>
      <c r="AP166" s="33">
        <f t="shared" si="85"/>
        <v>3.4250764525993738E-3</v>
      </c>
      <c r="AQ166" s="44">
        <f t="shared" si="86"/>
        <v>3.4597947983774358E-3</v>
      </c>
      <c r="AR166" s="60"/>
      <c r="AS166" s="1"/>
      <c r="AT166" s="33">
        <f>(N166-(MAX($N$3:N166)))/(MAX($N$3:N166))</f>
        <v>-0.31025030438789442</v>
      </c>
      <c r="AU166" s="44">
        <f>(O166-(MAX($O$3:O166)))/(MAX($O$3:O166))</f>
        <v>-0.29515735982757291</v>
      </c>
      <c r="AV166" s="28">
        <f>(P166-(MAX($P$3:P166)))/(MAX($P$3:P166))</f>
        <v>-1</v>
      </c>
      <c r="AW166" s="1"/>
      <c r="AX166" s="33"/>
      <c r="AY166" s="44"/>
      <c r="AZ166" s="28"/>
      <c r="BA166" s="1"/>
      <c r="BB166" s="51">
        <f t="shared" si="126"/>
        <v>345.90501416022596</v>
      </c>
      <c r="BC166" s="52">
        <f t="shared" si="126"/>
        <v>351.72291093838106</v>
      </c>
      <c r="BD166" s="53">
        <f t="shared" si="126"/>
        <v>635.17338599859647</v>
      </c>
      <c r="BE166" s="1"/>
      <c r="BF166" s="33"/>
      <c r="BG166" s="44"/>
      <c r="BH166" s="28"/>
      <c r="BI166" s="1"/>
      <c r="BJ166" s="51">
        <f t="shared" si="127"/>
        <v>19.699280788232997</v>
      </c>
      <c r="BK166" s="52">
        <f t="shared" si="127"/>
        <v>19.743240443090031</v>
      </c>
      <c r="BL166" s="48">
        <f t="shared" si="127"/>
        <v>0</v>
      </c>
    </row>
    <row r="167" spans="8:64" ht="15.75" thickBot="1">
      <c r="H167" s="43">
        <f t="shared" si="98"/>
        <v>44196</v>
      </c>
      <c r="I167" s="59"/>
      <c r="J167" s="33">
        <f t="shared" ref="J167:J170" si="129">N167/N166-1</f>
        <v>6.8267706936486761E-3</v>
      </c>
      <c r="K167" s="44">
        <f t="shared" si="124"/>
        <v>6.8957317798121753E-3</v>
      </c>
      <c r="L167" s="236"/>
      <c r="M167" s="2"/>
      <c r="N167" s="316">
        <v>8259</v>
      </c>
      <c r="O167" s="314">
        <v>8469</v>
      </c>
      <c r="P167" s="45"/>
      <c r="Q167" s="2"/>
      <c r="R167" s="31">
        <f t="shared" si="81"/>
        <v>-0.1741</v>
      </c>
      <c r="S167" s="47">
        <f t="shared" si="82"/>
        <v>-0.15310000000000001</v>
      </c>
      <c r="T167" s="32">
        <f t="shared" si="83"/>
        <v>-1</v>
      </c>
      <c r="U167" s="2"/>
      <c r="V167" s="33"/>
      <c r="W167" s="44"/>
      <c r="X167" s="329"/>
      <c r="Y167" s="2"/>
      <c r="Z167" s="33"/>
      <c r="AA167" s="44"/>
      <c r="AB167" s="28"/>
      <c r="AC167" s="1"/>
      <c r="AD167" s="33">
        <f t="shared" si="121"/>
        <v>6.8267706936486761E-3</v>
      </c>
      <c r="AE167" s="44">
        <f t="shared" si="121"/>
        <v>6.8957317798121753E-3</v>
      </c>
      <c r="AF167" s="28"/>
      <c r="AG167" s="44"/>
      <c r="AH167" s="33"/>
      <c r="AI167" s="44"/>
      <c r="AJ167" s="28"/>
      <c r="AK167" s="1"/>
      <c r="AL167" s="37"/>
      <c r="AM167" s="48"/>
      <c r="AN167" s="39"/>
      <c r="AO167" s="1"/>
      <c r="AP167" s="33">
        <f t="shared" si="85"/>
        <v>6.8267706936486761E-3</v>
      </c>
      <c r="AQ167" s="44">
        <f t="shared" si="86"/>
        <v>6.8957317798121753E-3</v>
      </c>
      <c r="AR167" s="60"/>
      <c r="AS167" s="1"/>
      <c r="AT167" s="33">
        <f>(N167-(MAX($N$3:N167)))/(MAX($N$3:N167))</f>
        <v>-0.30554154137993661</v>
      </c>
      <c r="AU167" s="44">
        <f>(O167-(MAX($O$3:O167)))/(MAX($O$3:O167))</f>
        <v>-0.29029695403396921</v>
      </c>
      <c r="AV167" s="28">
        <f>(P167-(MAX($P$3:P167)))/(MAX($P$3:P167))</f>
        <v>-1</v>
      </c>
      <c r="AW167" s="1"/>
      <c r="AX167" s="33"/>
      <c r="AY167" s="44"/>
      <c r="AZ167" s="28"/>
      <c r="BA167" s="1"/>
      <c r="BB167" s="51">
        <f t="shared" si="126"/>
        <v>345.90501416022596</v>
      </c>
      <c r="BC167" s="52">
        <f t="shared" si="126"/>
        <v>351.72291093838106</v>
      </c>
      <c r="BD167" s="53">
        <f t="shared" si="126"/>
        <v>635.17338599859647</v>
      </c>
      <c r="BE167" s="1"/>
      <c r="BF167" s="33"/>
      <c r="BG167" s="44"/>
      <c r="BH167" s="28"/>
      <c r="BI167" s="1"/>
      <c r="BJ167" s="51">
        <f t="shared" si="127"/>
        <v>19.699280788232997</v>
      </c>
      <c r="BK167" s="52">
        <f t="shared" si="127"/>
        <v>19.743240443090031</v>
      </c>
      <c r="BL167" s="48">
        <f t="shared" si="127"/>
        <v>0</v>
      </c>
    </row>
    <row r="168" spans="8:64">
      <c r="H168" s="43">
        <f t="shared" si="98"/>
        <v>44227</v>
      </c>
      <c r="I168" s="59"/>
      <c r="J168" s="33">
        <f t="shared" si="129"/>
        <v>5.327521491706122E-3</v>
      </c>
      <c r="K168" s="44">
        <f t="shared" si="124"/>
        <v>5.3134962805525543E-3</v>
      </c>
      <c r="L168" s="236"/>
      <c r="M168" s="2"/>
      <c r="N168" s="315">
        <v>8303</v>
      </c>
      <c r="O168" s="313">
        <v>8514</v>
      </c>
      <c r="P168" s="45"/>
      <c r="Q168" s="2"/>
      <c r="R168" s="31">
        <f t="shared" si="81"/>
        <v>-0.16969999999999999</v>
      </c>
      <c r="S168" s="47">
        <f t="shared" si="82"/>
        <v>-0.14860000000000001</v>
      </c>
      <c r="T168" s="32">
        <f t="shared" si="83"/>
        <v>-1</v>
      </c>
      <c r="U168" s="2"/>
      <c r="V168" s="33"/>
      <c r="W168" s="44"/>
      <c r="X168" s="329"/>
      <c r="Y168" s="2"/>
      <c r="Z168" s="33"/>
      <c r="AA168" s="44"/>
      <c r="AB168" s="28"/>
      <c r="AC168" s="1"/>
      <c r="AD168" s="33">
        <f t="shared" ref="AD168:AF170" si="130">J168-0</f>
        <v>5.327521491706122E-3</v>
      </c>
      <c r="AE168" s="44">
        <f t="shared" si="130"/>
        <v>5.3134962805525543E-3</v>
      </c>
      <c r="AF168" s="28"/>
      <c r="AG168" s="44"/>
      <c r="AH168" s="33"/>
      <c r="AI168" s="44"/>
      <c r="AJ168" s="28"/>
      <c r="AK168" s="1"/>
      <c r="AL168" s="37"/>
      <c r="AM168" s="48"/>
      <c r="AN168" s="39"/>
      <c r="AO168" s="1"/>
      <c r="AP168" s="33">
        <f t="shared" si="85"/>
        <v>5.327521491706122E-3</v>
      </c>
      <c r="AQ168" s="44">
        <f t="shared" si="86"/>
        <v>5.3134962805525543E-3</v>
      </c>
      <c r="AR168" s="60"/>
      <c r="AS168" s="1"/>
      <c r="AT168" s="33">
        <f>(N168-(MAX($N$3:N168)))/(MAX($N$3:N168))</f>
        <v>-0.30184179901654118</v>
      </c>
      <c r="AU168" s="44">
        <f>(O168-(MAX($O$3:O168)))/(MAX($O$3:O168))</f>
        <v>-0.28652594953893185</v>
      </c>
      <c r="AV168" s="28">
        <f>(P168-(MAX($P$3:P168)))/(MAX($P$3:P168))</f>
        <v>-1</v>
      </c>
      <c r="AW168" s="1"/>
      <c r="AX168" s="33"/>
      <c r="AY168" s="44"/>
      <c r="AZ168" s="28"/>
      <c r="BA168" s="1"/>
      <c r="BB168" s="51">
        <f t="shared" si="126"/>
        <v>345.90501416022596</v>
      </c>
      <c r="BC168" s="52">
        <f t="shared" si="126"/>
        <v>351.72291093838106</v>
      </c>
      <c r="BD168" s="53">
        <f t="shared" si="126"/>
        <v>635.17338599859647</v>
      </c>
      <c r="BE168" s="1"/>
      <c r="BF168" s="33"/>
      <c r="BG168" s="44"/>
      <c r="BH168" s="28"/>
      <c r="BI168" s="1"/>
      <c r="BJ168" s="51">
        <f t="shared" si="127"/>
        <v>19.699280788232997</v>
      </c>
      <c r="BK168" s="52">
        <f t="shared" si="127"/>
        <v>19.743240443090031</v>
      </c>
      <c r="BL168" s="48">
        <f t="shared" si="127"/>
        <v>0</v>
      </c>
    </row>
    <row r="169" spans="8:64">
      <c r="H169" s="43">
        <f t="shared" si="98"/>
        <v>44255</v>
      </c>
      <c r="I169" s="59"/>
      <c r="J169" s="33">
        <f t="shared" si="129"/>
        <v>3.492713477056375E-3</v>
      </c>
      <c r="K169" s="44">
        <f t="shared" si="124"/>
        <v>3.5236081747709314E-3</v>
      </c>
      <c r="L169" s="236"/>
      <c r="M169" s="2"/>
      <c r="N169" s="315">
        <v>8332</v>
      </c>
      <c r="O169" s="313">
        <v>8544</v>
      </c>
      <c r="P169" s="45"/>
      <c r="Q169" s="2"/>
      <c r="R169" s="31">
        <f t="shared" si="81"/>
        <v>-0.1668</v>
      </c>
      <c r="S169" s="47">
        <f t="shared" si="82"/>
        <v>-0.14560000000000001</v>
      </c>
      <c r="T169" s="32">
        <f t="shared" si="83"/>
        <v>-1</v>
      </c>
      <c r="U169" s="2"/>
      <c r="V169" s="33"/>
      <c r="W169" s="44"/>
      <c r="X169" s="329"/>
      <c r="Y169" s="2"/>
      <c r="Z169" s="33"/>
      <c r="AA169" s="44"/>
      <c r="AB169" s="28"/>
      <c r="AC169" s="1"/>
      <c r="AD169" s="33">
        <f t="shared" si="130"/>
        <v>3.492713477056375E-3</v>
      </c>
      <c r="AE169" s="44">
        <f t="shared" si="130"/>
        <v>3.5236081747709314E-3</v>
      </c>
      <c r="AF169" s="28"/>
      <c r="AG169" s="44"/>
      <c r="AH169" s="33"/>
      <c r="AI169" s="44"/>
      <c r="AJ169" s="28"/>
      <c r="AK169" s="1"/>
      <c r="AL169" s="37"/>
      <c r="AM169" s="48"/>
      <c r="AN169" s="39"/>
      <c r="AO169" s="1"/>
      <c r="AP169" s="33">
        <f t="shared" si="85"/>
        <v>3.492713477056375E-3</v>
      </c>
      <c r="AQ169" s="44">
        <f t="shared" si="86"/>
        <v>3.5236081747709314E-3</v>
      </c>
      <c r="AR169" s="60"/>
      <c r="AS169" s="1"/>
      <c r="AT169" s="33">
        <f>(N169-(MAX($N$3:N169)))/(MAX($N$3:N169))</f>
        <v>-0.29940333245884876</v>
      </c>
      <c r="AU169" s="44">
        <f>(O169-(MAX($O$3:O169)))/(MAX($O$3:O169))</f>
        <v>-0.28401194654224027</v>
      </c>
      <c r="AV169" s="28">
        <f>(P169-(MAX($P$3:P169)))/(MAX($P$3:P169))</f>
        <v>-1</v>
      </c>
      <c r="AW169" s="1"/>
      <c r="AX169" s="33"/>
      <c r="AY169" s="44"/>
      <c r="AZ169" s="28"/>
      <c r="BA169" s="1"/>
      <c r="BB169" s="51">
        <f t="shared" si="126"/>
        <v>345.90501416022596</v>
      </c>
      <c r="BC169" s="52">
        <f t="shared" si="126"/>
        <v>351.72291093838106</v>
      </c>
      <c r="BD169" s="53">
        <f t="shared" si="126"/>
        <v>635.17338599859647</v>
      </c>
      <c r="BE169" s="1"/>
      <c r="BF169" s="33"/>
      <c r="BG169" s="44"/>
      <c r="BH169" s="28"/>
      <c r="BI169" s="1"/>
      <c r="BJ169" s="51">
        <f t="shared" si="127"/>
        <v>19.699280788232997</v>
      </c>
      <c r="BK169" s="52">
        <f t="shared" si="127"/>
        <v>19.743240443090031</v>
      </c>
      <c r="BL169" s="48">
        <f t="shared" si="127"/>
        <v>0</v>
      </c>
    </row>
    <row r="170" spans="8:64">
      <c r="H170" s="142">
        <f t="shared" si="98"/>
        <v>44286</v>
      </c>
      <c r="I170" s="171"/>
      <c r="J170" s="144">
        <f t="shared" si="129"/>
        <v>3.3605376860297298E-3</v>
      </c>
      <c r="K170" s="145">
        <f t="shared" si="124"/>
        <v>3.3941947565543362E-3</v>
      </c>
      <c r="L170" s="279"/>
      <c r="M170" s="169"/>
      <c r="N170" s="330">
        <v>8360</v>
      </c>
      <c r="O170" s="331">
        <v>8573</v>
      </c>
      <c r="P170" s="147"/>
      <c r="Q170" s="169"/>
      <c r="R170" s="149">
        <f t="shared" si="81"/>
        <v>-0.16400000000000001</v>
      </c>
      <c r="S170" s="150">
        <f t="shared" si="82"/>
        <v>-0.14269999999999999</v>
      </c>
      <c r="T170" s="151">
        <f t="shared" si="83"/>
        <v>-1</v>
      </c>
      <c r="U170" s="169"/>
      <c r="V170" s="144">
        <f>(N170-N164)/N164</f>
        <v>2.6144593101755247E-2</v>
      </c>
      <c r="W170" s="144">
        <f>(O170-O164)/O164</f>
        <v>2.6337842691248652E-2</v>
      </c>
      <c r="X170" s="144" t="e">
        <f>(P170-P164)/P164</f>
        <v>#DIV/0!</v>
      </c>
      <c r="Y170" s="169"/>
      <c r="Z170" s="144"/>
      <c r="AA170" s="145"/>
      <c r="AB170" s="146"/>
      <c r="AC170" s="152"/>
      <c r="AD170" s="144">
        <f t="shared" si="130"/>
        <v>3.3605376860297298E-3</v>
      </c>
      <c r="AE170" s="145">
        <f t="shared" si="130"/>
        <v>3.3941947565543362E-3</v>
      </c>
      <c r="AF170" s="146">
        <f t="shared" si="130"/>
        <v>0</v>
      </c>
      <c r="AG170" s="145"/>
      <c r="AH170" s="144">
        <f t="shared" si="128"/>
        <v>0</v>
      </c>
      <c r="AI170" s="145">
        <f t="shared" si="128"/>
        <v>0</v>
      </c>
      <c r="AJ170" s="146">
        <f t="shared" si="128"/>
        <v>0</v>
      </c>
      <c r="AK170" s="152"/>
      <c r="AL170" s="153">
        <f t="shared" si="107"/>
        <v>0</v>
      </c>
      <c r="AM170" s="154">
        <f t="shared" si="108"/>
        <v>0</v>
      </c>
      <c r="AN170" s="155">
        <f t="shared" si="109"/>
        <v>0</v>
      </c>
      <c r="AO170" s="152"/>
      <c r="AP170" s="144">
        <f t="shared" si="85"/>
        <v>3.3605376860297298E-3</v>
      </c>
      <c r="AQ170" s="145">
        <f t="shared" si="86"/>
        <v>3.3941947565543362E-3</v>
      </c>
      <c r="AR170" s="172"/>
      <c r="AS170" s="152"/>
      <c r="AT170" s="144">
        <f>(N170-(MAX($N$3:N170)))/(MAX($N$3:N170))</f>
        <v>-0.29704895095486983</v>
      </c>
      <c r="AU170" s="145">
        <f>(O170-(MAX($O$3:O170)))/(MAX($O$3:O170))</f>
        <v>-0.28158174364543842</v>
      </c>
      <c r="AV170" s="146">
        <f>(P170-(MAX($P$3:P170)))/(MAX($P$3:P170))</f>
        <v>-1</v>
      </c>
      <c r="AW170" s="152"/>
      <c r="AX170" s="144">
        <f t="shared" ref="AX170" si="131">SUMIF(AZ170,"&gt;0",V170)</f>
        <v>0</v>
      </c>
      <c r="AY170" s="145">
        <f t="shared" ref="AY170" si="132">SUMIF(AZ170,"&gt;0",W170)</f>
        <v>0</v>
      </c>
      <c r="AZ170" s="146">
        <f t="shared" ref="AZ170" si="133">SUMIF(X170,"&gt;0")</f>
        <v>0</v>
      </c>
      <c r="BA170" s="152"/>
      <c r="BB170" s="157">
        <f t="shared" si="126"/>
        <v>345.90501416022596</v>
      </c>
      <c r="BC170" s="158">
        <f t="shared" si="126"/>
        <v>351.72291093838106</v>
      </c>
      <c r="BD170" s="159">
        <f t="shared" si="126"/>
        <v>635.17338599859647</v>
      </c>
      <c r="BE170" s="152"/>
      <c r="BF170" s="144">
        <f t="shared" ref="BF170" si="134">SUMIF(BH170,"&lt;0",V170)</f>
        <v>0</v>
      </c>
      <c r="BG170" s="145">
        <f t="shared" ref="BG170" si="135">SUMIF(BH170,"&lt;0",W170)</f>
        <v>0</v>
      </c>
      <c r="BH170" s="146">
        <f t="shared" ref="BH170" si="136">SUMIF(X170,"&lt;0")</f>
        <v>0</v>
      </c>
      <c r="BI170" s="152"/>
      <c r="BJ170" s="157">
        <f t="shared" si="127"/>
        <v>19.699280788232997</v>
      </c>
      <c r="BK170" s="158">
        <f t="shared" si="127"/>
        <v>19.743240443090031</v>
      </c>
      <c r="BL170" s="159">
        <f t="shared" si="127"/>
        <v>0</v>
      </c>
    </row>
    <row r="171" spans="8:64">
      <c r="H171" s="35"/>
      <c r="I171" s="88"/>
      <c r="J171" s="44"/>
      <c r="K171" s="44"/>
      <c r="L171" s="44"/>
      <c r="M171"/>
      <c r="N171" s="89"/>
      <c r="O171" s="34"/>
      <c r="P171" s="89"/>
      <c r="Q171" s="88"/>
      <c r="R171" s="90"/>
      <c r="S171" s="34"/>
      <c r="T171" s="90"/>
      <c r="U171" s="88"/>
      <c r="V171" s="91"/>
      <c r="W171" s="34"/>
      <c r="X171" s="91"/>
      <c r="Y171" s="88"/>
      <c r="Z171" s="91"/>
      <c r="AA171" s="34"/>
      <c r="AB171" s="91"/>
      <c r="AC171" s="34"/>
      <c r="AD171" s="34"/>
      <c r="AE171" s="34"/>
      <c r="AF171" s="34"/>
      <c r="AG171" s="34"/>
      <c r="AH171" s="34"/>
      <c r="AI171" s="34"/>
      <c r="AJ171" s="34"/>
      <c r="AK171" s="1"/>
      <c r="AL171" s="48"/>
      <c r="AM171" s="92"/>
      <c r="AN171" s="93"/>
      <c r="AO171" s="1"/>
      <c r="AP171" s="1"/>
      <c r="AQ171" s="34"/>
      <c r="AR171" s="1"/>
      <c r="AS171" s="1"/>
      <c r="AT171" s="1"/>
      <c r="AU171" s="34"/>
      <c r="AV171" s="1"/>
      <c r="AW171" s="1"/>
      <c r="AX171" s="91"/>
      <c r="AY171" s="34"/>
      <c r="AZ171" s="91"/>
      <c r="BA171" s="34"/>
      <c r="BB171" s="93"/>
      <c r="BC171" s="92"/>
      <c r="BD171" s="93"/>
      <c r="BE171" s="1"/>
      <c r="BF171" s="91"/>
      <c r="BG171" s="34"/>
      <c r="BH171" s="91"/>
      <c r="BI171" s="34"/>
      <c r="BJ171" s="93"/>
      <c r="BK171" s="92"/>
      <c r="BL171" s="93"/>
    </row>
    <row r="172" spans="8:64">
      <c r="H172" s="35"/>
      <c r="I172" s="88"/>
      <c r="J172" s="44"/>
      <c r="K172" s="44"/>
      <c r="L172" s="44"/>
      <c r="M172"/>
      <c r="N172" s="89"/>
      <c r="O172" s="34"/>
      <c r="P172" s="89"/>
      <c r="Q172" s="88"/>
      <c r="R172" s="90"/>
      <c r="S172" s="34"/>
      <c r="T172" s="90"/>
      <c r="U172" s="88"/>
      <c r="V172" s="91"/>
      <c r="W172" s="34"/>
      <c r="X172" s="91"/>
      <c r="Y172" s="88"/>
      <c r="Z172" s="91"/>
      <c r="AA172" s="34"/>
      <c r="AB172" s="91"/>
      <c r="AC172" s="34"/>
      <c r="AD172" s="34"/>
      <c r="AE172" s="34"/>
      <c r="AF172" s="34"/>
      <c r="AG172" s="34"/>
      <c r="AH172" s="34"/>
      <c r="AI172" s="34"/>
      <c r="AJ172" s="34"/>
      <c r="AK172" s="1"/>
      <c r="AL172" s="48"/>
      <c r="AM172" s="92"/>
      <c r="AN172" s="93"/>
      <c r="AO172" s="1"/>
      <c r="AP172" s="1"/>
      <c r="AQ172" s="34"/>
      <c r="AR172" s="1"/>
      <c r="AS172" s="1"/>
      <c r="AT172" s="1"/>
      <c r="AU172" s="34"/>
      <c r="AV172" s="1"/>
      <c r="AW172" s="1"/>
      <c r="AX172" s="91"/>
      <c r="AY172" s="34"/>
      <c r="AZ172" s="91"/>
      <c r="BA172" s="34"/>
      <c r="BB172" s="93"/>
      <c r="BC172" s="92"/>
      <c r="BD172" s="93"/>
      <c r="BE172" s="1"/>
      <c r="BF172" s="91"/>
      <c r="BG172" s="34"/>
      <c r="BH172" s="91"/>
      <c r="BI172" s="34"/>
      <c r="BJ172" s="93"/>
      <c r="BK172" s="92"/>
      <c r="BL172" s="93"/>
    </row>
    <row r="173" spans="8:64">
      <c r="H173" s="35"/>
      <c r="I173" s="88"/>
      <c r="J173" s="44"/>
      <c r="K173" s="44"/>
      <c r="L173" s="44"/>
      <c r="M173"/>
      <c r="N173" s="89"/>
      <c r="O173" s="34"/>
      <c r="P173" s="89"/>
      <c r="Q173" s="88"/>
      <c r="R173" s="90"/>
      <c r="S173" s="34"/>
      <c r="T173" s="90"/>
      <c r="U173" s="88"/>
      <c r="V173" s="91"/>
      <c r="W173" s="34"/>
      <c r="X173" s="91"/>
      <c r="Y173" s="88"/>
      <c r="Z173" s="91"/>
      <c r="AA173" s="34"/>
      <c r="AB173" s="91"/>
      <c r="AC173" s="34"/>
      <c r="AD173" s="34"/>
      <c r="AE173" s="34"/>
      <c r="AF173" s="34"/>
      <c r="AG173" s="34"/>
      <c r="AH173" s="34"/>
      <c r="AI173" s="34"/>
      <c r="AJ173" s="34"/>
      <c r="AK173" s="1"/>
      <c r="AL173" s="48"/>
      <c r="AM173" s="92"/>
      <c r="AN173" s="93"/>
      <c r="AO173" s="1"/>
      <c r="AP173" s="1"/>
      <c r="AQ173" s="34"/>
      <c r="AR173" s="1"/>
      <c r="AS173" s="1"/>
      <c r="AT173" s="1"/>
      <c r="AU173" s="34"/>
      <c r="AV173" s="1"/>
      <c r="AW173" s="1"/>
      <c r="AX173" s="91"/>
      <c r="AY173" s="34"/>
      <c r="AZ173" s="91"/>
      <c r="BA173" s="34"/>
      <c r="BB173" s="93"/>
      <c r="BC173" s="92"/>
      <c r="BD173" s="93"/>
      <c r="BE173" s="1"/>
      <c r="BF173" s="91"/>
      <c r="BG173" s="34"/>
      <c r="BH173" s="91"/>
      <c r="BI173" s="34"/>
      <c r="BJ173" s="93"/>
      <c r="BK173" s="92"/>
      <c r="BL173" s="93"/>
    </row>
    <row r="174" spans="8:64">
      <c r="H174" s="35"/>
      <c r="I174" s="88"/>
      <c r="J174" s="44"/>
      <c r="K174" s="44"/>
      <c r="L174" s="44"/>
      <c r="M174"/>
      <c r="N174" s="89"/>
      <c r="O174" s="34"/>
      <c r="P174" s="89"/>
      <c r="Q174" s="88"/>
      <c r="R174" s="90"/>
      <c r="S174" s="34"/>
      <c r="T174" s="90"/>
      <c r="U174" s="88"/>
      <c r="V174" s="91"/>
      <c r="W174" s="34"/>
      <c r="X174" s="91"/>
      <c r="Y174" s="88"/>
      <c r="Z174" s="91"/>
      <c r="AA174" s="34"/>
      <c r="AB174" s="91"/>
      <c r="AC174" s="34"/>
      <c r="AD174" s="34"/>
      <c r="AE174" s="34"/>
      <c r="AF174" s="34"/>
      <c r="AG174" s="34"/>
      <c r="AH174" s="34"/>
      <c r="AI174" s="34"/>
      <c r="AJ174" s="34"/>
      <c r="AK174" s="1"/>
      <c r="AL174" s="48"/>
      <c r="AM174" s="92"/>
      <c r="AN174" s="93"/>
      <c r="AO174" s="1"/>
      <c r="AP174" s="1"/>
      <c r="AQ174" s="34"/>
      <c r="AR174" s="1"/>
      <c r="AS174" s="1"/>
      <c r="AT174" s="1"/>
      <c r="AU174" s="34"/>
      <c r="AV174" s="1"/>
      <c r="AW174" s="1"/>
      <c r="AX174" s="91"/>
      <c r="AY174" s="34"/>
      <c r="AZ174" s="91"/>
      <c r="BA174" s="34"/>
      <c r="BB174" s="93"/>
      <c r="BC174" s="92"/>
      <c r="BD174" s="93"/>
      <c r="BE174" s="1"/>
      <c r="BF174" s="91"/>
      <c r="BG174" s="34"/>
      <c r="BH174" s="91"/>
      <c r="BI174" s="34"/>
      <c r="BJ174" s="93"/>
      <c r="BK174" s="92"/>
      <c r="BL174" s="93"/>
    </row>
    <row r="175" spans="8:64">
      <c r="H175" s="35"/>
      <c r="I175" s="88"/>
      <c r="J175" s="44"/>
      <c r="K175" s="44"/>
      <c r="L175" s="44"/>
      <c r="M175"/>
      <c r="N175" s="89"/>
      <c r="O175" s="34"/>
      <c r="P175" s="89"/>
      <c r="Q175" s="88"/>
      <c r="R175" s="90"/>
      <c r="S175" s="34"/>
      <c r="T175" s="90"/>
      <c r="U175" s="88"/>
      <c r="V175" s="91"/>
      <c r="W175" s="34"/>
      <c r="X175" s="91"/>
      <c r="Y175" s="88"/>
      <c r="Z175" s="91"/>
      <c r="AA175" s="34"/>
      <c r="AB175" s="91"/>
      <c r="AC175" s="34"/>
      <c r="AD175" s="34"/>
      <c r="AE175" s="34"/>
      <c r="AF175" s="34"/>
      <c r="AG175" s="34"/>
      <c r="AH175" s="34"/>
      <c r="AI175" s="34"/>
      <c r="AJ175" s="34"/>
      <c r="AK175" s="1"/>
      <c r="AL175" s="48"/>
      <c r="AM175" s="92"/>
      <c r="AN175" s="93"/>
      <c r="AO175" s="1"/>
      <c r="AP175" s="1"/>
      <c r="AQ175" s="34"/>
      <c r="AR175" s="1"/>
      <c r="AS175" s="1"/>
      <c r="AT175" s="1"/>
      <c r="AU175" s="34"/>
      <c r="AV175" s="1"/>
      <c r="AW175" s="1"/>
      <c r="AX175" s="91"/>
      <c r="AY175" s="34"/>
      <c r="AZ175" s="91"/>
      <c r="BA175" s="34"/>
      <c r="BB175" s="93"/>
      <c r="BC175" s="92"/>
      <c r="BD175" s="93"/>
      <c r="BE175" s="1"/>
      <c r="BF175" s="91"/>
      <c r="BG175" s="34"/>
      <c r="BH175" s="91"/>
      <c r="BI175" s="34"/>
      <c r="BJ175" s="93"/>
      <c r="BK175" s="92"/>
      <c r="BL175" s="93"/>
    </row>
    <row r="176" spans="8:64">
      <c r="H176" s="35"/>
      <c r="I176" s="88"/>
      <c r="J176" s="44"/>
      <c r="K176" s="44"/>
      <c r="L176" s="44"/>
      <c r="M176"/>
      <c r="N176" s="89"/>
      <c r="O176" s="34"/>
      <c r="P176" s="89"/>
      <c r="Q176" s="88"/>
      <c r="R176" s="90"/>
      <c r="S176" s="34"/>
      <c r="T176" s="90"/>
      <c r="U176" s="88"/>
      <c r="V176" s="91"/>
      <c r="W176" s="34"/>
      <c r="X176" s="91"/>
      <c r="Y176" s="88"/>
      <c r="Z176" s="91"/>
      <c r="AA176" s="34"/>
      <c r="AB176" s="91"/>
      <c r="AC176" s="34"/>
      <c r="AD176" s="34"/>
      <c r="AE176" s="34"/>
      <c r="AF176" s="34"/>
      <c r="AG176" s="34"/>
      <c r="AH176" s="34"/>
      <c r="AI176" s="34"/>
      <c r="AJ176" s="34"/>
      <c r="AK176" s="1"/>
      <c r="AL176" s="48"/>
      <c r="AM176" s="92"/>
      <c r="AN176" s="93"/>
      <c r="AO176" s="1"/>
      <c r="AP176" s="1"/>
      <c r="AQ176" s="34"/>
      <c r="AR176" s="1"/>
      <c r="AS176" s="1"/>
      <c r="AT176" s="1"/>
      <c r="AU176" s="34"/>
      <c r="AV176" s="1"/>
      <c r="AW176" s="1"/>
      <c r="AX176" s="91"/>
      <c r="AY176" s="34"/>
      <c r="AZ176" s="91"/>
      <c r="BA176" s="34"/>
      <c r="BB176" s="93"/>
      <c r="BC176" s="92"/>
      <c r="BD176" s="93"/>
      <c r="BE176" s="1"/>
      <c r="BF176" s="91"/>
      <c r="BG176" s="34"/>
      <c r="BH176" s="91"/>
      <c r="BI176" s="34"/>
      <c r="BJ176" s="93"/>
      <c r="BK176" s="92"/>
      <c r="BL176" s="93"/>
    </row>
    <row r="177" spans="8:64">
      <c r="H177" s="35"/>
      <c r="I177" s="88"/>
      <c r="J177" s="44"/>
      <c r="K177" s="44"/>
      <c r="L177" s="44"/>
      <c r="M177"/>
      <c r="N177" s="89"/>
      <c r="O177" s="34"/>
      <c r="P177" s="89"/>
      <c r="Q177" s="88"/>
      <c r="R177" s="90"/>
      <c r="S177" s="34"/>
      <c r="T177" s="90"/>
      <c r="U177" s="88"/>
      <c r="V177" s="91"/>
      <c r="W177" s="34"/>
      <c r="X177" s="91"/>
      <c r="Y177" s="88"/>
      <c r="Z177" s="91"/>
      <c r="AA177" s="34"/>
      <c r="AB177" s="91"/>
      <c r="AC177" s="34"/>
      <c r="AD177" s="34"/>
      <c r="AE177" s="34"/>
      <c r="AF177" s="34"/>
      <c r="AG177" s="34"/>
      <c r="AH177" s="34"/>
      <c r="AI177" s="34"/>
      <c r="AJ177" s="34"/>
      <c r="AK177" s="1"/>
      <c r="AL177" s="48"/>
      <c r="AM177" s="92"/>
      <c r="AN177" s="93"/>
      <c r="AO177" s="1"/>
      <c r="AP177" s="1"/>
      <c r="AQ177" s="34"/>
      <c r="AR177" s="1"/>
      <c r="AS177" s="1"/>
      <c r="AT177" s="1"/>
      <c r="AU177" s="34"/>
      <c r="AV177" s="1"/>
      <c r="AW177" s="1"/>
      <c r="AX177" s="91"/>
      <c r="AY177" s="34"/>
      <c r="AZ177" s="91"/>
      <c r="BA177" s="34"/>
      <c r="BB177" s="93"/>
      <c r="BC177" s="92"/>
      <c r="BD177" s="93"/>
      <c r="BE177" s="1"/>
      <c r="BF177" s="91"/>
      <c r="BG177" s="34"/>
      <c r="BH177" s="91"/>
      <c r="BI177" s="34"/>
      <c r="BJ177" s="93"/>
      <c r="BK177" s="92"/>
      <c r="BL177" s="93"/>
    </row>
    <row r="178" spans="8:64">
      <c r="H178" s="35"/>
      <c r="I178" s="88"/>
      <c r="J178" s="44"/>
      <c r="K178" s="44"/>
      <c r="L178" s="44"/>
      <c r="M178"/>
      <c r="N178" s="89"/>
      <c r="O178" s="34"/>
      <c r="P178" s="89"/>
      <c r="Q178" s="88"/>
      <c r="R178" s="90"/>
      <c r="S178" s="34"/>
      <c r="T178" s="90"/>
      <c r="U178" s="88"/>
      <c r="V178" s="91"/>
      <c r="W178" s="34"/>
      <c r="X178" s="91"/>
      <c r="Y178" s="88"/>
      <c r="Z178" s="91"/>
      <c r="AA178" s="34"/>
      <c r="AB178" s="91"/>
      <c r="AC178" s="34"/>
      <c r="AD178" s="34"/>
      <c r="AE178" s="34"/>
      <c r="AF178" s="34"/>
      <c r="AG178" s="34"/>
      <c r="AH178" s="34"/>
      <c r="AI178" s="34"/>
      <c r="AJ178" s="34"/>
      <c r="AK178" s="1"/>
      <c r="AL178" s="48"/>
      <c r="AM178" s="92"/>
      <c r="AN178" s="93"/>
      <c r="AO178" s="1"/>
      <c r="AP178" s="1"/>
      <c r="AQ178" s="34"/>
      <c r="AR178" s="1"/>
      <c r="AS178" s="1"/>
      <c r="AT178" s="1"/>
      <c r="AU178" s="34"/>
      <c r="AV178" s="1"/>
      <c r="AW178" s="1"/>
      <c r="AX178" s="91"/>
      <c r="AY178" s="34"/>
      <c r="AZ178" s="91"/>
      <c r="BA178" s="34"/>
      <c r="BB178" s="93"/>
      <c r="BC178" s="92"/>
      <c r="BD178" s="93"/>
      <c r="BE178" s="1"/>
      <c r="BF178" s="91"/>
      <c r="BG178" s="34"/>
      <c r="BH178" s="91"/>
      <c r="BI178" s="34"/>
      <c r="BJ178" s="93"/>
      <c r="BK178" s="92"/>
      <c r="BL178" s="93"/>
    </row>
    <row r="179" spans="8:64">
      <c r="H179" s="35"/>
      <c r="I179" s="88"/>
      <c r="J179" s="44"/>
      <c r="K179" s="44"/>
      <c r="L179" s="44"/>
      <c r="M179"/>
      <c r="N179" s="89"/>
      <c r="O179" s="34"/>
      <c r="P179" s="89"/>
      <c r="Q179" s="88"/>
      <c r="R179" s="90"/>
      <c r="S179" s="34"/>
      <c r="T179" s="90"/>
      <c r="U179" s="88"/>
      <c r="V179" s="91"/>
      <c r="W179" s="34"/>
      <c r="X179" s="91"/>
      <c r="Y179" s="88"/>
      <c r="Z179" s="91"/>
      <c r="AA179" s="34"/>
      <c r="AB179" s="91"/>
      <c r="AC179" s="34"/>
      <c r="AD179" s="34"/>
      <c r="AE179" s="34"/>
      <c r="AF179" s="34"/>
      <c r="AG179" s="34"/>
      <c r="AH179" s="34"/>
      <c r="AI179" s="34"/>
      <c r="AJ179" s="34"/>
      <c r="AK179" s="1"/>
      <c r="AL179" s="48"/>
      <c r="AM179" s="92"/>
      <c r="AN179" s="93"/>
      <c r="AO179" s="1"/>
      <c r="AP179" s="1"/>
      <c r="AQ179" s="34"/>
      <c r="AR179" s="1"/>
      <c r="AS179" s="1"/>
      <c r="AT179" s="1"/>
      <c r="AU179" s="34"/>
      <c r="AV179" s="1"/>
      <c r="AW179" s="1"/>
      <c r="AX179" s="91"/>
      <c r="AY179" s="34"/>
      <c r="AZ179" s="91"/>
      <c r="BA179" s="34"/>
      <c r="BB179" s="93"/>
      <c r="BC179" s="92"/>
      <c r="BD179" s="93"/>
      <c r="BE179" s="1"/>
      <c r="BF179" s="91"/>
      <c r="BG179" s="34"/>
      <c r="BH179" s="91"/>
      <c r="BI179" s="34"/>
      <c r="BJ179" s="93"/>
      <c r="BK179" s="92"/>
      <c r="BL179" s="93"/>
    </row>
    <row r="180" spans="8:64">
      <c r="H180" s="35"/>
      <c r="I180" s="88"/>
      <c r="J180" s="44"/>
      <c r="K180" s="44"/>
      <c r="L180" s="44"/>
      <c r="M180"/>
      <c r="N180" s="89"/>
      <c r="O180" s="34"/>
      <c r="P180" s="89"/>
      <c r="Q180" s="88"/>
      <c r="R180" s="90"/>
      <c r="S180" s="34"/>
      <c r="T180" s="90"/>
      <c r="U180" s="88"/>
      <c r="V180" s="91"/>
      <c r="W180" s="34"/>
      <c r="X180" s="91"/>
      <c r="Y180" s="88"/>
      <c r="Z180" s="91"/>
      <c r="AA180" s="34"/>
      <c r="AB180" s="91"/>
      <c r="AC180" s="34"/>
      <c r="AD180" s="34"/>
      <c r="AE180" s="34"/>
      <c r="AF180" s="34"/>
      <c r="AG180" s="34"/>
      <c r="AH180" s="34"/>
      <c r="AI180" s="34"/>
      <c r="AJ180" s="34"/>
      <c r="AK180" s="1"/>
      <c r="AL180" s="48"/>
      <c r="AM180" s="92"/>
      <c r="AN180" s="93"/>
      <c r="AO180" s="1"/>
      <c r="AP180" s="1"/>
      <c r="AQ180" s="34"/>
      <c r="AR180" s="1"/>
      <c r="AS180" s="1"/>
      <c r="AT180" s="1"/>
      <c r="AU180" s="34"/>
      <c r="AV180" s="1"/>
      <c r="AW180" s="1"/>
      <c r="AX180" s="91"/>
      <c r="AY180" s="34"/>
      <c r="AZ180" s="91"/>
      <c r="BA180" s="34"/>
      <c r="BB180" s="93"/>
      <c r="BC180" s="92"/>
      <c r="BD180" s="93"/>
      <c r="BE180" s="1"/>
      <c r="BF180" s="91"/>
      <c r="BG180" s="34"/>
      <c r="BH180" s="91"/>
      <c r="BI180" s="34"/>
      <c r="BJ180" s="93"/>
      <c r="BK180" s="92"/>
      <c r="BL180" s="93"/>
    </row>
    <row r="181" spans="8:64">
      <c r="H181" s="35"/>
      <c r="I181" s="88"/>
      <c r="J181" s="44"/>
      <c r="K181" s="44"/>
      <c r="L181" s="44"/>
      <c r="M181"/>
      <c r="N181" s="89"/>
      <c r="O181" s="34"/>
      <c r="P181" s="89"/>
      <c r="Q181" s="88"/>
      <c r="R181" s="90"/>
      <c r="S181" s="34"/>
      <c r="T181" s="90"/>
      <c r="U181" s="88"/>
      <c r="V181" s="91"/>
      <c r="W181" s="34"/>
      <c r="X181" s="91"/>
      <c r="Y181" s="88"/>
      <c r="Z181" s="91"/>
      <c r="AA181" s="34"/>
      <c r="AB181" s="91"/>
      <c r="AC181" s="34"/>
      <c r="AD181" s="34"/>
      <c r="AE181" s="34"/>
      <c r="AF181" s="34"/>
      <c r="AG181" s="34"/>
      <c r="AH181" s="34"/>
      <c r="AI181" s="34"/>
      <c r="AJ181" s="34"/>
      <c r="AK181" s="1"/>
      <c r="AL181" s="48"/>
      <c r="AM181" s="92"/>
      <c r="AN181" s="93"/>
      <c r="AO181" s="1"/>
      <c r="AP181" s="1"/>
      <c r="AQ181" s="34"/>
      <c r="AR181" s="1"/>
      <c r="AS181" s="1"/>
      <c r="AT181" s="1"/>
      <c r="AU181" s="34"/>
      <c r="AV181" s="1"/>
      <c r="AW181" s="1"/>
      <c r="AX181" s="91"/>
      <c r="AY181" s="34"/>
      <c r="AZ181" s="91"/>
      <c r="BA181" s="34"/>
      <c r="BB181" s="93"/>
      <c r="BC181" s="92"/>
      <c r="BD181" s="93"/>
      <c r="BE181" s="1"/>
      <c r="BF181" s="91"/>
      <c r="BG181" s="34"/>
      <c r="BH181" s="91"/>
      <c r="BI181" s="34"/>
      <c r="BJ181" s="93"/>
      <c r="BK181" s="92"/>
      <c r="BL181" s="93"/>
    </row>
    <row r="182" spans="8:64">
      <c r="H182" s="35"/>
      <c r="I182" s="88"/>
      <c r="J182" s="44"/>
      <c r="K182" s="44"/>
      <c r="L182" s="44"/>
      <c r="M182"/>
      <c r="N182" s="89"/>
      <c r="O182" s="34"/>
      <c r="P182" s="89"/>
      <c r="Q182" s="88"/>
      <c r="R182" s="90"/>
      <c r="S182" s="34"/>
      <c r="T182" s="90"/>
      <c r="U182" s="88"/>
      <c r="V182" s="91"/>
      <c r="W182" s="34"/>
      <c r="X182" s="91"/>
      <c r="Y182" s="88"/>
      <c r="Z182" s="91"/>
      <c r="AA182" s="34"/>
      <c r="AB182" s="91"/>
      <c r="AC182" s="34"/>
      <c r="AD182" s="34"/>
      <c r="AE182" s="34"/>
      <c r="AF182" s="34"/>
      <c r="AG182" s="34"/>
      <c r="AH182" s="34"/>
      <c r="AI182" s="34"/>
      <c r="AJ182" s="34"/>
      <c r="AK182" s="1"/>
      <c r="AL182" s="48"/>
      <c r="AM182" s="92"/>
      <c r="AN182" s="93"/>
      <c r="AO182" s="1"/>
      <c r="AP182" s="1"/>
      <c r="AQ182" s="34"/>
      <c r="AR182" s="1"/>
      <c r="AS182" s="1"/>
      <c r="AT182" s="1"/>
      <c r="AU182" s="34"/>
      <c r="AV182" s="1"/>
      <c r="AW182" s="1"/>
      <c r="AX182" s="91"/>
      <c r="AY182" s="34"/>
      <c r="AZ182" s="91"/>
      <c r="BA182" s="34"/>
      <c r="BB182" s="93"/>
      <c r="BC182" s="92"/>
      <c r="BD182" s="93"/>
      <c r="BE182" s="1"/>
      <c r="BF182" s="91"/>
      <c r="BG182" s="34"/>
      <c r="BH182" s="91"/>
      <c r="BI182" s="34"/>
      <c r="BJ182" s="93"/>
      <c r="BK182" s="92"/>
      <c r="BL182" s="93"/>
    </row>
    <row r="183" spans="8:64">
      <c r="H183" s="35"/>
      <c r="I183" s="88"/>
      <c r="J183" s="44"/>
      <c r="K183" s="44"/>
      <c r="L183" s="44"/>
      <c r="M183"/>
      <c r="N183" s="89"/>
      <c r="O183" s="34"/>
      <c r="P183" s="89"/>
      <c r="Q183" s="88"/>
      <c r="R183" s="90"/>
      <c r="S183" s="34"/>
      <c r="T183" s="90"/>
      <c r="U183" s="88"/>
      <c r="V183" s="91"/>
      <c r="W183" s="34"/>
      <c r="X183" s="91"/>
      <c r="Y183" s="88"/>
      <c r="Z183" s="91"/>
      <c r="AA183" s="34"/>
      <c r="AB183" s="91"/>
      <c r="AC183" s="34"/>
      <c r="AD183" s="34"/>
      <c r="AE183" s="34"/>
      <c r="AF183" s="34"/>
      <c r="AG183" s="34"/>
      <c r="AH183" s="34"/>
      <c r="AI183" s="34"/>
      <c r="AJ183" s="34"/>
      <c r="AK183" s="1"/>
      <c r="AL183" s="48"/>
      <c r="AM183" s="92"/>
      <c r="AN183" s="93"/>
      <c r="AO183" s="1"/>
      <c r="AP183" s="1"/>
      <c r="AQ183" s="34"/>
      <c r="AR183" s="1"/>
      <c r="AS183" s="1"/>
      <c r="AT183" s="1"/>
      <c r="AU183" s="34"/>
      <c r="AV183" s="1"/>
      <c r="AW183" s="1"/>
      <c r="AX183" s="91"/>
      <c r="AY183" s="34"/>
      <c r="AZ183" s="91"/>
      <c r="BA183" s="34"/>
      <c r="BB183" s="93"/>
      <c r="BC183" s="92"/>
      <c r="BD183" s="93"/>
      <c r="BE183" s="1"/>
      <c r="BF183" s="91"/>
      <c r="BG183" s="34"/>
      <c r="BH183" s="91"/>
      <c r="BI183" s="34"/>
      <c r="BJ183" s="93"/>
      <c r="BK183" s="92"/>
      <c r="BL183" s="93"/>
    </row>
    <row r="184" spans="8:64">
      <c r="H184" s="35"/>
      <c r="I184" s="88"/>
      <c r="J184" s="44"/>
      <c r="K184" s="44"/>
      <c r="L184" s="44"/>
      <c r="M184"/>
      <c r="N184" s="89"/>
      <c r="O184" s="34"/>
      <c r="P184" s="89"/>
      <c r="Q184" s="88"/>
      <c r="R184" s="90"/>
      <c r="S184" s="34"/>
      <c r="T184" s="90"/>
      <c r="U184" s="88"/>
      <c r="V184" s="91"/>
      <c r="W184" s="34"/>
      <c r="X184" s="91"/>
      <c r="Y184" s="88"/>
      <c r="Z184" s="91"/>
      <c r="AA184" s="34"/>
      <c r="AB184" s="91"/>
      <c r="AC184" s="34"/>
      <c r="AD184" s="34"/>
      <c r="AE184" s="34"/>
      <c r="AF184" s="34"/>
      <c r="AG184" s="34"/>
      <c r="AH184" s="34"/>
      <c r="AI184" s="34"/>
      <c r="AJ184" s="34"/>
      <c r="AK184" s="1"/>
      <c r="AL184" s="48"/>
      <c r="AM184" s="92"/>
      <c r="AN184" s="93"/>
      <c r="AO184" s="1"/>
      <c r="AP184" s="1"/>
      <c r="AQ184" s="34"/>
      <c r="AR184" s="1"/>
      <c r="AS184" s="1"/>
      <c r="AT184" s="1"/>
      <c r="AU184" s="34"/>
      <c r="AV184" s="1"/>
      <c r="AW184" s="1"/>
      <c r="AX184" s="91"/>
      <c r="AY184" s="34"/>
      <c r="AZ184" s="91"/>
      <c r="BA184" s="34"/>
      <c r="BB184" s="93"/>
      <c r="BC184" s="92"/>
      <c r="BD184" s="93"/>
      <c r="BE184" s="1"/>
      <c r="BF184" s="91"/>
      <c r="BG184" s="34"/>
      <c r="BH184" s="91"/>
      <c r="BI184" s="34"/>
      <c r="BJ184" s="93"/>
      <c r="BK184" s="92"/>
      <c r="BL184" s="93"/>
    </row>
    <row r="185" spans="8:64">
      <c r="H185" s="35"/>
      <c r="I185" s="88"/>
      <c r="J185" s="44"/>
      <c r="K185" s="44"/>
      <c r="L185" s="44"/>
      <c r="M185"/>
      <c r="N185" s="89"/>
      <c r="O185" s="34"/>
      <c r="P185" s="89"/>
      <c r="Q185" s="88"/>
      <c r="R185" s="90"/>
      <c r="S185" s="34"/>
      <c r="T185" s="90"/>
      <c r="U185" s="88"/>
      <c r="V185" s="91"/>
      <c r="W185" s="34"/>
      <c r="X185" s="91"/>
      <c r="Y185" s="88"/>
      <c r="Z185" s="91"/>
      <c r="AA185" s="34"/>
      <c r="AB185" s="91"/>
      <c r="AC185" s="34"/>
      <c r="AD185" s="34"/>
      <c r="AE185" s="34"/>
      <c r="AF185" s="34"/>
      <c r="AG185" s="34"/>
      <c r="AH185" s="34"/>
      <c r="AI185" s="34"/>
      <c r="AJ185" s="34"/>
      <c r="AK185" s="1"/>
      <c r="AL185" s="48"/>
      <c r="AM185" s="92"/>
      <c r="AN185" s="93"/>
      <c r="AO185" s="1"/>
      <c r="AP185" s="1"/>
      <c r="AQ185" s="34"/>
      <c r="AR185" s="1"/>
      <c r="AS185" s="1"/>
      <c r="AT185" s="1"/>
      <c r="AU185" s="34"/>
      <c r="AV185" s="1"/>
      <c r="AW185" s="1"/>
      <c r="AX185" s="91"/>
      <c r="AY185" s="34"/>
      <c r="AZ185" s="91"/>
      <c r="BA185" s="34"/>
      <c r="BB185" s="93"/>
      <c r="BC185" s="92"/>
      <c r="BD185" s="93"/>
      <c r="BE185" s="1"/>
      <c r="BF185" s="91"/>
      <c r="BG185" s="34"/>
      <c r="BH185" s="91"/>
      <c r="BI185" s="34"/>
      <c r="BJ185" s="93"/>
      <c r="BK185" s="92"/>
      <c r="BL185" s="93"/>
    </row>
    <row r="186" spans="8:64">
      <c r="H186" s="35"/>
      <c r="I186" s="88"/>
      <c r="J186" s="44"/>
      <c r="K186" s="44"/>
      <c r="L186" s="44"/>
      <c r="M186"/>
      <c r="N186" s="89"/>
      <c r="O186" s="34"/>
      <c r="P186" s="89"/>
      <c r="Q186" s="88"/>
      <c r="R186" s="90"/>
      <c r="S186" s="34"/>
      <c r="T186" s="90"/>
      <c r="U186" s="88"/>
      <c r="V186" s="91"/>
      <c r="W186" s="34"/>
      <c r="X186" s="91"/>
      <c r="Y186" s="88"/>
      <c r="Z186" s="91"/>
      <c r="AA186" s="34"/>
      <c r="AB186" s="91"/>
      <c r="AC186" s="34"/>
      <c r="AD186" s="34"/>
      <c r="AE186" s="34"/>
      <c r="AF186" s="34"/>
      <c r="AG186" s="34"/>
      <c r="AH186" s="34"/>
      <c r="AI186" s="34"/>
      <c r="AJ186" s="34"/>
      <c r="AK186" s="1"/>
      <c r="AL186" s="48"/>
      <c r="AM186" s="92"/>
      <c r="AN186" s="93"/>
      <c r="AO186" s="1"/>
      <c r="AP186" s="1"/>
      <c r="AQ186" s="34"/>
      <c r="AR186" s="1"/>
      <c r="AS186" s="1"/>
      <c r="AT186" s="1"/>
      <c r="AU186" s="34"/>
      <c r="AV186" s="1"/>
      <c r="AW186" s="1"/>
      <c r="AX186" s="91"/>
      <c r="AY186" s="34"/>
      <c r="AZ186" s="91"/>
      <c r="BA186" s="34"/>
      <c r="BB186" s="93"/>
      <c r="BC186" s="92"/>
      <c r="BD186" s="93"/>
      <c r="BE186" s="1"/>
      <c r="BF186" s="91"/>
      <c r="BG186" s="34"/>
      <c r="BH186" s="91"/>
      <c r="BI186" s="34"/>
      <c r="BJ186" s="93"/>
      <c r="BK186" s="92"/>
      <c r="BL186" s="93"/>
    </row>
    <row r="187" spans="8:64">
      <c r="H187" s="35"/>
      <c r="I187" s="88"/>
      <c r="J187" s="44"/>
      <c r="K187" s="44"/>
      <c r="L187" s="44"/>
      <c r="M187"/>
      <c r="N187" s="89"/>
      <c r="O187" s="34"/>
      <c r="P187" s="89"/>
      <c r="Q187" s="88"/>
      <c r="R187" s="90"/>
      <c r="S187" s="34"/>
      <c r="T187" s="90"/>
      <c r="U187" s="88"/>
      <c r="V187" s="91"/>
      <c r="W187" s="34"/>
      <c r="X187" s="91"/>
      <c r="Y187" s="88"/>
      <c r="Z187" s="91"/>
      <c r="AA187" s="34"/>
      <c r="AB187" s="91"/>
      <c r="AC187" s="34"/>
      <c r="AD187" s="34"/>
      <c r="AE187" s="34"/>
      <c r="AF187" s="34"/>
      <c r="AG187" s="34"/>
      <c r="AH187" s="34"/>
      <c r="AI187" s="34"/>
      <c r="AJ187" s="34"/>
      <c r="AK187" s="1"/>
      <c r="AL187" s="48"/>
      <c r="AM187" s="92"/>
      <c r="AN187" s="93"/>
      <c r="AO187" s="1"/>
      <c r="AP187" s="1"/>
      <c r="AQ187" s="34"/>
      <c r="AR187" s="1"/>
      <c r="AS187" s="1"/>
      <c r="AT187" s="1"/>
      <c r="AU187" s="34"/>
      <c r="AV187" s="1"/>
      <c r="AW187" s="1"/>
      <c r="AX187" s="91"/>
      <c r="AY187" s="34"/>
      <c r="AZ187" s="91"/>
      <c r="BA187" s="34"/>
      <c r="BB187" s="93"/>
      <c r="BC187" s="92"/>
      <c r="BD187" s="93"/>
      <c r="BE187" s="1"/>
      <c r="BF187" s="91"/>
      <c r="BG187" s="34"/>
      <c r="BH187" s="91"/>
      <c r="BI187" s="34"/>
      <c r="BJ187" s="93"/>
      <c r="BK187" s="92"/>
      <c r="BL187" s="93"/>
    </row>
    <row r="188" spans="8:64">
      <c r="H188" s="35"/>
      <c r="I188" s="88"/>
      <c r="J188" s="44"/>
      <c r="K188" s="44"/>
      <c r="L188" s="44"/>
      <c r="M188"/>
      <c r="N188" s="89"/>
      <c r="O188" s="34"/>
      <c r="P188" s="89"/>
      <c r="Q188" s="88"/>
      <c r="R188" s="90"/>
      <c r="S188" s="34"/>
      <c r="T188" s="90"/>
      <c r="U188" s="88"/>
      <c r="V188" s="91"/>
      <c r="W188" s="34"/>
      <c r="X188" s="91"/>
      <c r="Y188" s="88"/>
      <c r="Z188" s="91"/>
      <c r="AA188" s="34"/>
      <c r="AB188" s="91"/>
      <c r="AC188" s="34"/>
      <c r="AD188" s="34"/>
      <c r="AE188" s="34"/>
      <c r="AF188" s="34"/>
      <c r="AG188" s="34"/>
      <c r="AH188" s="34"/>
      <c r="AI188" s="34"/>
      <c r="AJ188" s="34"/>
      <c r="AK188" s="1"/>
      <c r="AL188" s="48"/>
      <c r="AM188" s="92"/>
      <c r="AN188" s="93"/>
      <c r="AO188" s="1"/>
      <c r="AP188" s="1"/>
      <c r="AQ188" s="34"/>
      <c r="AR188" s="1"/>
      <c r="AS188" s="1"/>
      <c r="AT188" s="1"/>
      <c r="AU188" s="34"/>
      <c r="AV188" s="1"/>
      <c r="AW188" s="1"/>
      <c r="AX188" s="91"/>
      <c r="AY188" s="34"/>
      <c r="AZ188" s="91"/>
      <c r="BA188" s="34"/>
      <c r="BB188" s="93"/>
      <c r="BC188" s="92"/>
      <c r="BD188" s="93"/>
      <c r="BE188" s="1"/>
      <c r="BF188" s="91"/>
      <c r="BG188" s="34"/>
      <c r="BH188" s="91"/>
      <c r="BI188" s="34"/>
      <c r="BJ188" s="93"/>
      <c r="BK188" s="92"/>
      <c r="BL188" s="93"/>
    </row>
    <row r="189" spans="8:64">
      <c r="H189" s="35"/>
      <c r="I189" s="88"/>
      <c r="J189" s="44"/>
      <c r="K189" s="44"/>
      <c r="L189" s="44"/>
      <c r="M189"/>
      <c r="N189" s="89"/>
      <c r="O189" s="34"/>
      <c r="P189" s="89"/>
      <c r="Q189" s="88"/>
      <c r="R189" s="90"/>
      <c r="S189" s="34"/>
      <c r="T189" s="90"/>
      <c r="U189" s="88"/>
      <c r="V189" s="91"/>
      <c r="W189" s="34"/>
      <c r="X189" s="91"/>
      <c r="Y189" s="88"/>
      <c r="Z189" s="91"/>
      <c r="AA189" s="34"/>
      <c r="AB189" s="91"/>
      <c r="AC189" s="34"/>
      <c r="AD189" s="34"/>
      <c r="AE189" s="34"/>
      <c r="AF189" s="34"/>
      <c r="AG189" s="34"/>
      <c r="AH189" s="34"/>
      <c r="AI189" s="34"/>
      <c r="AJ189" s="34"/>
      <c r="AK189" s="1"/>
      <c r="AL189" s="48"/>
      <c r="AM189" s="92"/>
      <c r="AN189" s="93"/>
      <c r="AO189" s="1"/>
      <c r="AP189" s="1"/>
      <c r="AQ189" s="34"/>
      <c r="AR189" s="1"/>
      <c r="AS189" s="1"/>
      <c r="AT189" s="1"/>
      <c r="AU189" s="34"/>
      <c r="AV189" s="1"/>
      <c r="AW189" s="1"/>
      <c r="AX189" s="91"/>
      <c r="AY189" s="34"/>
      <c r="AZ189" s="91"/>
      <c r="BA189" s="34"/>
      <c r="BB189" s="93"/>
      <c r="BC189" s="92"/>
      <c r="BD189" s="93"/>
      <c r="BE189" s="1"/>
      <c r="BF189" s="91"/>
      <c r="BG189" s="34"/>
      <c r="BH189" s="91"/>
      <c r="BI189" s="34"/>
      <c r="BJ189" s="93"/>
      <c r="BK189" s="92"/>
      <c r="BL189" s="93"/>
    </row>
    <row r="190" spans="8:64">
      <c r="H190" s="35"/>
      <c r="I190" s="88"/>
      <c r="J190" s="44"/>
      <c r="K190" s="44"/>
      <c r="L190" s="44"/>
      <c r="M190"/>
      <c r="N190" s="89"/>
      <c r="O190" s="34"/>
      <c r="P190" s="89"/>
      <c r="Q190" s="88"/>
      <c r="R190" s="90"/>
      <c r="S190" s="34"/>
      <c r="T190" s="90"/>
      <c r="U190" s="88"/>
      <c r="V190" s="91"/>
      <c r="W190" s="34"/>
      <c r="X190" s="91"/>
      <c r="Y190" s="88"/>
      <c r="Z190" s="91"/>
      <c r="AA190" s="34"/>
      <c r="AB190" s="91"/>
      <c r="AC190" s="34"/>
      <c r="AD190" s="34"/>
      <c r="AE190" s="34"/>
      <c r="AF190" s="34"/>
      <c r="AG190" s="34"/>
      <c r="AH190" s="34"/>
      <c r="AI190" s="34"/>
      <c r="AJ190" s="34"/>
      <c r="AK190" s="1"/>
      <c r="AL190" s="48"/>
      <c r="AM190" s="92"/>
      <c r="AN190" s="93"/>
      <c r="AO190" s="1"/>
      <c r="AP190" s="1"/>
      <c r="AQ190" s="34"/>
      <c r="AR190" s="1"/>
      <c r="AS190" s="1"/>
      <c r="AT190" s="1"/>
      <c r="AU190" s="34"/>
      <c r="AV190" s="1"/>
      <c r="AW190" s="1"/>
      <c r="AX190" s="91"/>
      <c r="AY190" s="34"/>
      <c r="AZ190" s="91"/>
      <c r="BA190" s="34"/>
      <c r="BB190" s="93"/>
      <c r="BC190" s="92"/>
      <c r="BD190" s="93"/>
      <c r="BE190" s="1"/>
      <c r="BF190" s="91"/>
      <c r="BG190" s="34"/>
      <c r="BH190" s="91"/>
      <c r="BI190" s="34"/>
      <c r="BJ190" s="93"/>
      <c r="BK190" s="92"/>
      <c r="BL190" s="93"/>
    </row>
    <row r="191" spans="8:64">
      <c r="H191" s="35"/>
      <c r="I191" s="88"/>
      <c r="J191" s="44"/>
      <c r="K191" s="44"/>
      <c r="L191" s="44"/>
      <c r="M191"/>
      <c r="N191" s="89"/>
      <c r="O191" s="34"/>
      <c r="P191" s="89"/>
      <c r="Q191" s="88"/>
      <c r="R191" s="90"/>
      <c r="S191" s="34"/>
      <c r="T191" s="90"/>
      <c r="U191" s="88"/>
      <c r="V191" s="91"/>
      <c r="W191" s="34"/>
      <c r="X191" s="91"/>
      <c r="Y191" s="88"/>
      <c r="Z191" s="91"/>
      <c r="AA191" s="34"/>
      <c r="AB191" s="91"/>
      <c r="AC191" s="34"/>
      <c r="AD191" s="34"/>
      <c r="AE191" s="34"/>
      <c r="AF191" s="34"/>
      <c r="AG191" s="34"/>
      <c r="AH191" s="34"/>
      <c r="AI191" s="34"/>
      <c r="AJ191" s="34"/>
      <c r="AK191" s="1"/>
      <c r="AL191" s="48"/>
      <c r="AM191" s="92"/>
      <c r="AN191" s="93"/>
      <c r="AO191" s="1"/>
      <c r="AP191" s="1"/>
      <c r="AQ191" s="34"/>
      <c r="AR191" s="1"/>
      <c r="AS191" s="1"/>
      <c r="AT191" s="1"/>
      <c r="AU191" s="34"/>
      <c r="AV191" s="1"/>
      <c r="AW191" s="1"/>
      <c r="AX191" s="91"/>
      <c r="AY191" s="34"/>
      <c r="AZ191" s="91"/>
      <c r="BA191" s="34"/>
      <c r="BB191" s="93"/>
      <c r="BC191" s="92"/>
      <c r="BD191" s="93"/>
      <c r="BE191" s="1"/>
      <c r="BF191" s="91"/>
      <c r="BG191" s="34"/>
      <c r="BH191" s="91"/>
      <c r="BI191" s="34"/>
      <c r="BJ191" s="93"/>
      <c r="BK191" s="92"/>
      <c r="BL191" s="93"/>
    </row>
    <row r="192" spans="8:64">
      <c r="H192" s="35"/>
      <c r="I192" s="88"/>
      <c r="J192" s="44"/>
      <c r="K192" s="44"/>
      <c r="L192" s="44"/>
      <c r="M192"/>
      <c r="N192" s="89"/>
      <c r="O192" s="34"/>
      <c r="P192" s="89"/>
      <c r="Q192" s="88"/>
      <c r="R192" s="90"/>
      <c r="S192" s="34"/>
      <c r="T192" s="90"/>
      <c r="U192" s="88"/>
      <c r="V192" s="91"/>
      <c r="W192" s="34"/>
      <c r="X192" s="91"/>
      <c r="Y192" s="88"/>
      <c r="Z192" s="91"/>
      <c r="AA192" s="34"/>
      <c r="AB192" s="91"/>
      <c r="AC192" s="34"/>
      <c r="AD192" s="34"/>
      <c r="AE192" s="34"/>
      <c r="AF192" s="34"/>
      <c r="AG192" s="34"/>
      <c r="AH192" s="34"/>
      <c r="AI192" s="34"/>
      <c r="AJ192" s="34"/>
      <c r="AK192" s="1"/>
      <c r="AL192" s="48"/>
      <c r="AM192" s="92"/>
      <c r="AN192" s="93"/>
      <c r="AO192" s="1"/>
      <c r="AP192" s="1"/>
      <c r="AQ192" s="34"/>
      <c r="AR192" s="1"/>
      <c r="AS192" s="1"/>
      <c r="AT192" s="1"/>
      <c r="AU192" s="34"/>
      <c r="AV192" s="1"/>
      <c r="AW192" s="1"/>
      <c r="AX192" s="91"/>
      <c r="AY192" s="34"/>
      <c r="AZ192" s="91"/>
      <c r="BA192" s="34"/>
      <c r="BB192" s="93"/>
      <c r="BC192" s="92"/>
      <c r="BD192" s="93"/>
      <c r="BE192" s="1"/>
      <c r="BF192" s="91"/>
      <c r="BG192" s="34"/>
      <c r="BH192" s="91"/>
      <c r="BI192" s="34"/>
      <c r="BJ192" s="93"/>
      <c r="BK192" s="92"/>
      <c r="BL192" s="93"/>
    </row>
    <row r="193" spans="8:64">
      <c r="H193" s="35"/>
      <c r="I193" s="88"/>
      <c r="J193" s="44"/>
      <c r="K193" s="44"/>
      <c r="L193" s="44"/>
      <c r="M193"/>
      <c r="N193" s="89"/>
      <c r="O193" s="34"/>
      <c r="P193" s="89"/>
      <c r="Q193" s="88"/>
      <c r="R193" s="90"/>
      <c r="S193" s="34"/>
      <c r="T193" s="90"/>
      <c r="U193" s="88"/>
      <c r="V193" s="91"/>
      <c r="W193" s="34"/>
      <c r="X193" s="91"/>
      <c r="Y193" s="88"/>
      <c r="Z193" s="91"/>
      <c r="AA193" s="34"/>
      <c r="AB193" s="91"/>
      <c r="AC193" s="34"/>
      <c r="AD193" s="34"/>
      <c r="AE193" s="34"/>
      <c r="AF193" s="34"/>
      <c r="AG193" s="34"/>
      <c r="AH193" s="34"/>
      <c r="AI193" s="34"/>
      <c r="AJ193" s="34"/>
      <c r="AK193" s="1"/>
      <c r="AL193" s="48"/>
      <c r="AM193" s="92"/>
      <c r="AN193" s="93"/>
      <c r="AO193" s="1"/>
      <c r="AP193" s="1"/>
      <c r="AQ193" s="34"/>
      <c r="AR193" s="1"/>
      <c r="AS193" s="1"/>
      <c r="AT193" s="1"/>
      <c r="AU193" s="34"/>
      <c r="AV193" s="1"/>
      <c r="AW193" s="1"/>
      <c r="AX193" s="91"/>
      <c r="AY193" s="34"/>
      <c r="AZ193" s="91"/>
      <c r="BA193" s="34"/>
      <c r="BB193" s="93"/>
      <c r="BC193" s="92"/>
      <c r="BD193" s="93"/>
      <c r="BE193" s="1"/>
      <c r="BF193" s="91"/>
      <c r="BG193" s="34"/>
      <c r="BH193" s="91"/>
      <c r="BI193" s="34"/>
      <c r="BJ193" s="93"/>
      <c r="BK193" s="92"/>
      <c r="BL193" s="93"/>
    </row>
    <row r="194" spans="8:64">
      <c r="H194" s="35"/>
      <c r="I194" s="88"/>
      <c r="J194" s="44"/>
      <c r="K194" s="44"/>
      <c r="L194" s="44"/>
      <c r="M194"/>
      <c r="N194" s="89"/>
      <c r="O194" s="34"/>
      <c r="P194" s="89"/>
      <c r="Q194" s="88"/>
      <c r="R194" s="90"/>
      <c r="S194" s="34"/>
      <c r="T194" s="90"/>
      <c r="U194" s="88"/>
      <c r="V194" s="91"/>
      <c r="W194" s="34"/>
      <c r="X194" s="91"/>
      <c r="Y194" s="88"/>
      <c r="Z194" s="91"/>
      <c r="AA194" s="34"/>
      <c r="AB194" s="91"/>
      <c r="AC194" s="34"/>
      <c r="AD194" s="34"/>
      <c r="AE194" s="34"/>
      <c r="AF194" s="34"/>
      <c r="AG194" s="34"/>
      <c r="AH194" s="34"/>
      <c r="AI194" s="34"/>
      <c r="AJ194" s="34"/>
      <c r="AK194" s="1"/>
      <c r="AL194" s="48"/>
      <c r="AM194" s="92"/>
      <c r="AN194" s="93"/>
      <c r="AO194" s="1"/>
      <c r="AP194" s="1"/>
      <c r="AQ194" s="34"/>
      <c r="AR194" s="1"/>
      <c r="AS194" s="1"/>
      <c r="AT194" s="1"/>
      <c r="AU194" s="34"/>
      <c r="AV194" s="1"/>
      <c r="AW194" s="1"/>
      <c r="AX194" s="91"/>
      <c r="AY194" s="34"/>
      <c r="AZ194" s="91"/>
      <c r="BA194" s="34"/>
      <c r="BB194" s="93"/>
      <c r="BC194" s="92"/>
      <c r="BD194" s="93"/>
      <c r="BE194" s="1"/>
      <c r="BF194" s="91"/>
      <c r="BG194" s="34"/>
      <c r="BH194" s="91"/>
      <c r="BI194" s="34"/>
      <c r="BJ194" s="93"/>
      <c r="BK194" s="92"/>
      <c r="BL194" s="93"/>
    </row>
    <row r="195" spans="8:64">
      <c r="H195" s="35"/>
      <c r="I195" s="88"/>
      <c r="J195" s="44"/>
      <c r="K195" s="44"/>
      <c r="L195" s="44"/>
      <c r="M195"/>
      <c r="N195" s="89"/>
      <c r="O195" s="34"/>
      <c r="P195" s="89"/>
      <c r="Q195" s="88"/>
      <c r="R195" s="90"/>
      <c r="S195" s="34"/>
      <c r="T195" s="90"/>
      <c r="U195" s="88"/>
      <c r="V195" s="91"/>
      <c r="W195" s="34"/>
      <c r="X195" s="91"/>
      <c r="Y195" s="88"/>
      <c r="Z195" s="91"/>
      <c r="AA195" s="34"/>
      <c r="AB195" s="91"/>
      <c r="AC195" s="34"/>
      <c r="AD195" s="34"/>
      <c r="AE195" s="34"/>
      <c r="AF195" s="34"/>
      <c r="AG195" s="34"/>
      <c r="AH195" s="34"/>
      <c r="AI195" s="34"/>
      <c r="AJ195" s="34"/>
      <c r="AK195" s="1"/>
      <c r="AL195" s="48"/>
      <c r="AM195" s="92"/>
      <c r="AN195" s="93"/>
      <c r="AO195" s="1"/>
      <c r="AP195" s="1"/>
      <c r="AQ195" s="34"/>
      <c r="AR195" s="1"/>
      <c r="AS195" s="1"/>
      <c r="AT195" s="1"/>
      <c r="AU195" s="34"/>
      <c r="AV195" s="1"/>
      <c r="AW195" s="1"/>
      <c r="AX195" s="91"/>
      <c r="AY195" s="34"/>
      <c r="AZ195" s="91"/>
      <c r="BA195" s="34"/>
      <c r="BB195" s="93"/>
      <c r="BC195" s="92"/>
      <c r="BD195" s="93"/>
      <c r="BE195" s="1"/>
      <c r="BF195" s="91"/>
      <c r="BG195" s="34"/>
      <c r="BH195" s="91"/>
      <c r="BI195" s="34"/>
      <c r="BJ195" s="93"/>
      <c r="BK195" s="92"/>
      <c r="BL195" s="93"/>
    </row>
    <row r="196" spans="8:64">
      <c r="H196" s="35"/>
      <c r="I196" s="88"/>
      <c r="J196" s="44"/>
      <c r="K196" s="44"/>
      <c r="L196" s="44"/>
      <c r="M196"/>
      <c r="N196" s="89"/>
      <c r="O196" s="34"/>
      <c r="P196" s="89"/>
      <c r="Q196" s="88"/>
      <c r="R196" s="90"/>
      <c r="S196" s="34"/>
      <c r="T196" s="90"/>
      <c r="U196" s="88"/>
      <c r="V196" s="91"/>
      <c r="W196" s="34"/>
      <c r="X196" s="91"/>
      <c r="Y196" s="88"/>
      <c r="Z196" s="91"/>
      <c r="AA196" s="34"/>
      <c r="AB196" s="91"/>
      <c r="AC196" s="34"/>
      <c r="AD196" s="34"/>
      <c r="AE196" s="34"/>
      <c r="AF196" s="34"/>
      <c r="AG196" s="34"/>
      <c r="AH196" s="34"/>
      <c r="AI196" s="34"/>
      <c r="AJ196" s="34"/>
      <c r="AK196" s="1"/>
      <c r="AL196" s="48"/>
      <c r="AM196" s="92"/>
      <c r="AN196" s="93"/>
      <c r="AO196" s="1"/>
      <c r="AP196" s="1"/>
      <c r="AQ196" s="34"/>
      <c r="AR196" s="1"/>
      <c r="AS196" s="1"/>
      <c r="AT196" s="1"/>
      <c r="AU196" s="34"/>
      <c r="AV196" s="1"/>
      <c r="AW196" s="1"/>
      <c r="AX196" s="91"/>
      <c r="AY196" s="34"/>
      <c r="AZ196" s="91"/>
      <c r="BA196" s="34"/>
      <c r="BB196" s="93"/>
      <c r="BC196" s="92"/>
      <c r="BD196" s="93"/>
      <c r="BE196" s="1"/>
      <c r="BF196" s="91"/>
      <c r="BG196" s="34"/>
      <c r="BH196" s="91"/>
      <c r="BI196" s="34"/>
      <c r="BJ196" s="93"/>
      <c r="BK196" s="92"/>
      <c r="BL196" s="93"/>
    </row>
    <row r="197" spans="8:64">
      <c r="H197" s="35"/>
      <c r="I197" s="88"/>
      <c r="J197" s="44"/>
      <c r="K197" s="44"/>
      <c r="L197" s="44"/>
      <c r="M197"/>
      <c r="N197" s="89"/>
      <c r="O197" s="34"/>
      <c r="P197" s="89"/>
      <c r="Q197" s="88"/>
      <c r="R197" s="90"/>
      <c r="S197" s="34"/>
      <c r="T197" s="90"/>
      <c r="U197" s="88"/>
      <c r="V197" s="91"/>
      <c r="W197" s="34"/>
      <c r="X197" s="91"/>
      <c r="Y197" s="88"/>
      <c r="Z197" s="91"/>
      <c r="AA197" s="34"/>
      <c r="AB197" s="91"/>
      <c r="AC197" s="34"/>
      <c r="AD197" s="34"/>
      <c r="AE197" s="34"/>
      <c r="AF197" s="34"/>
      <c r="AG197" s="34"/>
      <c r="AH197" s="34"/>
      <c r="AI197" s="34"/>
      <c r="AJ197" s="34"/>
      <c r="AK197" s="1"/>
      <c r="AL197" s="48"/>
      <c r="AM197" s="92"/>
      <c r="AN197" s="93"/>
      <c r="AO197" s="1"/>
      <c r="AP197" s="1"/>
      <c r="AQ197" s="34"/>
      <c r="AR197" s="1"/>
      <c r="AS197" s="1"/>
      <c r="AT197" s="1"/>
      <c r="AU197" s="34"/>
      <c r="AV197" s="1"/>
      <c r="AW197" s="1"/>
      <c r="AX197" s="91"/>
      <c r="AY197" s="34"/>
      <c r="AZ197" s="91"/>
      <c r="BA197" s="34"/>
      <c r="BB197" s="93"/>
      <c r="BC197" s="92"/>
      <c r="BD197" s="93"/>
      <c r="BE197" s="1"/>
      <c r="BF197" s="91"/>
      <c r="BG197" s="34"/>
      <c r="BH197" s="91"/>
      <c r="BI197" s="34"/>
      <c r="BJ197" s="93"/>
      <c r="BK197" s="92"/>
      <c r="BL197" s="93"/>
    </row>
    <row r="198" spans="8:64">
      <c r="H198" s="35"/>
      <c r="I198" s="88"/>
      <c r="J198" s="44"/>
      <c r="K198" s="44"/>
      <c r="L198" s="44"/>
      <c r="M198"/>
      <c r="N198" s="89"/>
      <c r="O198" s="34"/>
      <c r="P198" s="89"/>
      <c r="Q198" s="88"/>
      <c r="R198" s="90"/>
      <c r="S198" s="34"/>
      <c r="T198" s="90"/>
      <c r="U198" s="88"/>
      <c r="V198" s="91"/>
      <c r="W198" s="34"/>
      <c r="X198" s="91"/>
      <c r="Y198" s="88"/>
      <c r="Z198" s="91"/>
      <c r="AA198" s="34"/>
      <c r="AB198" s="91"/>
      <c r="AC198" s="34"/>
      <c r="AD198" s="34"/>
      <c r="AE198" s="34"/>
      <c r="AF198" s="34"/>
      <c r="AG198" s="34"/>
      <c r="AH198" s="34"/>
      <c r="AI198" s="34"/>
      <c r="AJ198" s="34"/>
      <c r="AK198" s="1"/>
      <c r="AL198" s="48"/>
      <c r="AM198" s="92"/>
      <c r="AN198" s="93"/>
      <c r="AO198" s="1"/>
      <c r="AP198" s="1"/>
      <c r="AQ198" s="34"/>
      <c r="AR198" s="1"/>
      <c r="AS198" s="1"/>
      <c r="AT198" s="1"/>
      <c r="AU198" s="34"/>
      <c r="AV198" s="1"/>
      <c r="AW198" s="1"/>
      <c r="AX198" s="91"/>
      <c r="AY198" s="34"/>
      <c r="AZ198" s="91"/>
      <c r="BA198" s="34"/>
      <c r="BB198" s="93"/>
      <c r="BC198" s="92"/>
      <c r="BD198" s="93"/>
      <c r="BE198" s="1"/>
      <c r="BF198" s="91"/>
      <c r="BG198" s="34"/>
      <c r="BH198" s="91"/>
      <c r="BI198" s="34"/>
      <c r="BJ198" s="93"/>
      <c r="BK198" s="92"/>
      <c r="BL198" s="93"/>
    </row>
    <row r="199" spans="8:64">
      <c r="H199" s="35"/>
      <c r="I199" s="88"/>
      <c r="J199" s="44"/>
      <c r="K199" s="44"/>
      <c r="L199" s="44"/>
      <c r="M199"/>
      <c r="N199" s="89"/>
      <c r="O199" s="34"/>
      <c r="P199" s="89"/>
      <c r="Q199" s="88"/>
      <c r="R199" s="90"/>
      <c r="S199" s="34"/>
      <c r="T199" s="90"/>
      <c r="U199" s="88"/>
      <c r="V199" s="91"/>
      <c r="W199" s="34"/>
      <c r="X199" s="91"/>
      <c r="Y199" s="88"/>
      <c r="Z199" s="91"/>
      <c r="AA199" s="34"/>
      <c r="AB199" s="91"/>
      <c r="AC199" s="34"/>
      <c r="AD199" s="34"/>
      <c r="AE199" s="34"/>
      <c r="AF199" s="34"/>
      <c r="AG199" s="34"/>
      <c r="AH199" s="34"/>
      <c r="AI199" s="34"/>
      <c r="AJ199" s="34"/>
      <c r="AK199" s="1"/>
      <c r="AL199" s="48"/>
      <c r="AM199" s="92"/>
      <c r="AN199" s="93"/>
      <c r="AO199" s="1"/>
      <c r="AP199" s="1"/>
      <c r="AQ199" s="34"/>
      <c r="AR199" s="1"/>
      <c r="AS199" s="1"/>
      <c r="AT199" s="1"/>
      <c r="AU199" s="34"/>
      <c r="AV199" s="1"/>
      <c r="AW199" s="1"/>
      <c r="AX199" s="91"/>
      <c r="AY199" s="34"/>
      <c r="AZ199" s="91"/>
      <c r="BA199" s="34"/>
      <c r="BB199" s="93"/>
      <c r="BC199" s="92"/>
      <c r="BD199" s="93"/>
      <c r="BE199" s="1"/>
      <c r="BF199" s="91"/>
      <c r="BG199" s="34"/>
      <c r="BH199" s="91"/>
      <c r="BI199" s="34"/>
      <c r="BJ199" s="93"/>
      <c r="BK199" s="92"/>
      <c r="BL199" s="93"/>
    </row>
    <row r="200" spans="8:64">
      <c r="H200" s="35"/>
      <c r="I200" s="88"/>
      <c r="J200" s="44"/>
      <c r="K200" s="44"/>
      <c r="L200" s="44"/>
      <c r="M200"/>
      <c r="N200" s="89"/>
      <c r="O200" s="34"/>
      <c r="P200" s="89"/>
      <c r="Q200" s="88"/>
      <c r="R200" s="90"/>
      <c r="S200" s="34"/>
      <c r="T200" s="90"/>
      <c r="U200" s="88"/>
      <c r="V200" s="91"/>
      <c r="W200" s="34"/>
      <c r="X200" s="91"/>
      <c r="Y200" s="88"/>
      <c r="Z200" s="91"/>
      <c r="AA200" s="34"/>
      <c r="AB200" s="91"/>
      <c r="AC200" s="34"/>
      <c r="AD200" s="34"/>
      <c r="AE200" s="34"/>
      <c r="AF200" s="34"/>
      <c r="AG200" s="34"/>
      <c r="AH200" s="34"/>
      <c r="AI200" s="34"/>
      <c r="AJ200" s="34"/>
      <c r="AK200" s="1"/>
      <c r="AL200" s="48"/>
      <c r="AM200" s="92"/>
      <c r="AN200" s="93"/>
      <c r="AO200" s="1"/>
      <c r="AP200" s="1"/>
      <c r="AQ200" s="34"/>
      <c r="AR200" s="1"/>
      <c r="AS200" s="1"/>
      <c r="AT200" s="1"/>
      <c r="AU200" s="34"/>
      <c r="AV200" s="1"/>
      <c r="AW200" s="1"/>
      <c r="AX200" s="91"/>
      <c r="AY200" s="34"/>
      <c r="AZ200" s="91"/>
      <c r="BA200" s="34"/>
      <c r="BB200" s="93"/>
      <c r="BC200" s="92"/>
      <c r="BD200" s="93"/>
      <c r="BE200" s="1"/>
      <c r="BF200" s="91"/>
      <c r="BG200" s="34"/>
      <c r="BH200" s="91"/>
      <c r="BI200" s="34"/>
      <c r="BJ200" s="93"/>
      <c r="BK200" s="92"/>
      <c r="BL200" s="93"/>
    </row>
    <row r="201" spans="8:64">
      <c r="H201" s="35"/>
      <c r="I201" s="88"/>
      <c r="J201" s="44"/>
      <c r="K201" s="44"/>
      <c r="L201" s="44"/>
      <c r="M201"/>
      <c r="N201" s="89"/>
      <c r="O201" s="34"/>
      <c r="P201" s="89"/>
      <c r="Q201" s="88"/>
      <c r="R201" s="90"/>
      <c r="S201" s="34"/>
      <c r="T201" s="90"/>
      <c r="U201" s="88"/>
      <c r="V201" s="91"/>
      <c r="W201" s="34"/>
      <c r="X201" s="91"/>
      <c r="Y201" s="88"/>
      <c r="Z201" s="91"/>
      <c r="AA201" s="34"/>
      <c r="AB201" s="91"/>
      <c r="AC201" s="34"/>
      <c r="AD201" s="34"/>
      <c r="AE201" s="34"/>
      <c r="AF201" s="34"/>
      <c r="AG201" s="34"/>
      <c r="AH201" s="34"/>
      <c r="AI201" s="34"/>
      <c r="AJ201" s="34"/>
      <c r="AK201" s="1"/>
      <c r="AL201" s="48"/>
      <c r="AM201" s="92"/>
      <c r="AN201" s="93"/>
      <c r="AO201" s="1"/>
      <c r="AP201" s="1"/>
      <c r="AQ201" s="34"/>
      <c r="AR201" s="1"/>
      <c r="AS201" s="1"/>
      <c r="AT201" s="1"/>
      <c r="AU201" s="34"/>
      <c r="AV201" s="1"/>
      <c r="AW201" s="1"/>
      <c r="AX201" s="91"/>
      <c r="AY201" s="34"/>
      <c r="AZ201" s="91"/>
      <c r="BA201" s="34"/>
      <c r="BB201" s="93"/>
      <c r="BC201" s="92"/>
      <c r="BD201" s="93"/>
      <c r="BE201" s="1"/>
      <c r="BF201" s="91"/>
      <c r="BG201" s="34"/>
      <c r="BH201" s="91"/>
      <c r="BI201" s="34"/>
      <c r="BJ201" s="93"/>
      <c r="BK201" s="92"/>
      <c r="BL201" s="93"/>
    </row>
    <row r="202" spans="8:64">
      <c r="H202" s="35"/>
      <c r="I202" s="88"/>
      <c r="J202" s="44"/>
      <c r="K202" s="44"/>
      <c r="L202" s="44"/>
      <c r="M202"/>
      <c r="N202" s="89"/>
      <c r="O202" s="34"/>
      <c r="P202" s="89"/>
      <c r="Q202" s="88"/>
      <c r="R202" s="90"/>
      <c r="S202" s="34"/>
      <c r="T202" s="90"/>
      <c r="U202" s="88"/>
      <c r="V202" s="91"/>
      <c r="W202" s="34"/>
      <c r="X202" s="91"/>
      <c r="Y202" s="88"/>
      <c r="Z202" s="91"/>
      <c r="AA202" s="34"/>
      <c r="AB202" s="91"/>
      <c r="AC202" s="34"/>
      <c r="AD202" s="34"/>
      <c r="AE202" s="34"/>
      <c r="AF202" s="34"/>
      <c r="AG202" s="34"/>
      <c r="AH202" s="34"/>
      <c r="AI202" s="34"/>
      <c r="AJ202" s="34"/>
      <c r="AK202" s="1"/>
      <c r="AL202" s="48"/>
      <c r="AM202" s="92"/>
      <c r="AN202" s="93"/>
      <c r="AO202" s="1"/>
      <c r="AP202" s="1"/>
      <c r="AQ202" s="34"/>
      <c r="AR202" s="1"/>
      <c r="AS202" s="1"/>
      <c r="AT202" s="1"/>
      <c r="AU202" s="34"/>
      <c r="AV202" s="1"/>
      <c r="AW202" s="1"/>
      <c r="AX202" s="91"/>
      <c r="AY202" s="34"/>
      <c r="AZ202" s="91"/>
      <c r="BA202" s="34"/>
      <c r="BB202" s="93"/>
      <c r="BC202" s="92"/>
      <c r="BD202" s="93"/>
      <c r="BE202" s="1"/>
      <c r="BF202" s="91"/>
      <c r="BG202" s="34"/>
      <c r="BH202" s="91"/>
      <c r="BI202" s="34"/>
      <c r="BJ202" s="93"/>
      <c r="BK202" s="92"/>
      <c r="BL202" s="93"/>
    </row>
    <row r="203" spans="8:64">
      <c r="H203" s="35"/>
      <c r="I203" s="88"/>
      <c r="J203" s="44"/>
      <c r="K203" s="44"/>
      <c r="L203" s="44"/>
      <c r="M203"/>
      <c r="N203" s="89"/>
      <c r="O203" s="34"/>
      <c r="P203" s="89"/>
      <c r="Q203" s="88"/>
      <c r="R203" s="90"/>
      <c r="S203" s="34"/>
      <c r="T203" s="90"/>
      <c r="U203" s="88"/>
      <c r="V203" s="91"/>
      <c r="W203" s="34"/>
      <c r="X203" s="91"/>
      <c r="Y203" s="88"/>
      <c r="Z203" s="91"/>
      <c r="AA203" s="34"/>
      <c r="AB203" s="91"/>
      <c r="AC203" s="34"/>
      <c r="AD203" s="34"/>
      <c r="AE203" s="34"/>
      <c r="AF203" s="34"/>
      <c r="AG203" s="34"/>
      <c r="AH203" s="34"/>
      <c r="AI203" s="34"/>
      <c r="AJ203" s="34"/>
      <c r="AK203" s="1"/>
      <c r="AL203" s="48"/>
      <c r="AM203" s="92"/>
      <c r="AN203" s="93"/>
      <c r="AO203" s="1"/>
      <c r="AP203" s="1"/>
      <c r="AQ203" s="34"/>
      <c r="AR203" s="1"/>
      <c r="AS203" s="1"/>
      <c r="AT203" s="1"/>
      <c r="AU203" s="34"/>
      <c r="AV203" s="1"/>
      <c r="AW203" s="1"/>
      <c r="AX203" s="91"/>
      <c r="AY203" s="34"/>
      <c r="AZ203" s="91"/>
      <c r="BA203" s="34"/>
      <c r="BB203" s="93"/>
      <c r="BC203" s="92"/>
      <c r="BD203" s="93"/>
      <c r="BE203" s="1"/>
      <c r="BF203" s="91"/>
      <c r="BG203" s="34"/>
      <c r="BH203" s="91"/>
      <c r="BI203" s="34"/>
      <c r="BJ203" s="93"/>
      <c r="BK203" s="92"/>
      <c r="BL203" s="93"/>
    </row>
    <row r="204" spans="8:64">
      <c r="H204" s="35"/>
      <c r="I204" s="88"/>
      <c r="J204" s="44"/>
      <c r="K204" s="44"/>
      <c r="L204" s="44"/>
      <c r="M204"/>
      <c r="N204" s="89"/>
      <c r="O204" s="34"/>
      <c r="P204" s="89"/>
      <c r="Q204" s="88"/>
      <c r="R204" s="90"/>
      <c r="S204" s="34"/>
      <c r="T204" s="90"/>
      <c r="U204" s="88"/>
      <c r="V204" s="91"/>
      <c r="W204" s="34"/>
      <c r="X204" s="91"/>
      <c r="Y204" s="88"/>
      <c r="Z204" s="91"/>
      <c r="AA204" s="34"/>
      <c r="AB204" s="91"/>
      <c r="AC204" s="34"/>
      <c r="AD204" s="34"/>
      <c r="AE204" s="34"/>
      <c r="AF204" s="34"/>
      <c r="AG204" s="34"/>
      <c r="AH204" s="34"/>
      <c r="AI204" s="34"/>
      <c r="AJ204" s="34"/>
      <c r="AK204" s="1"/>
      <c r="AL204" s="48"/>
      <c r="AM204" s="92"/>
      <c r="AN204" s="93"/>
      <c r="AO204" s="1"/>
      <c r="AP204" s="1"/>
      <c r="AQ204" s="34"/>
      <c r="AR204" s="1"/>
      <c r="AS204" s="1"/>
      <c r="AT204" s="1"/>
      <c r="AU204" s="34"/>
      <c r="AV204" s="1"/>
      <c r="AW204" s="1"/>
      <c r="AX204" s="91"/>
      <c r="AY204" s="34"/>
      <c r="AZ204" s="91"/>
      <c r="BA204" s="34"/>
      <c r="BB204" s="93"/>
      <c r="BC204" s="92"/>
      <c r="BD204" s="93"/>
      <c r="BE204" s="1"/>
      <c r="BF204" s="91"/>
      <c r="BG204" s="34"/>
      <c r="BH204" s="91"/>
      <c r="BI204" s="34"/>
      <c r="BJ204" s="93"/>
      <c r="BK204" s="92"/>
      <c r="BL204" s="93"/>
    </row>
    <row r="205" spans="8:64">
      <c r="H205" s="35"/>
      <c r="I205" s="88"/>
      <c r="J205" s="44"/>
      <c r="K205" s="44"/>
      <c r="L205" s="44"/>
      <c r="M205"/>
      <c r="N205" s="89"/>
      <c r="O205" s="34"/>
      <c r="P205" s="89"/>
      <c r="Q205" s="88"/>
      <c r="R205" s="90"/>
      <c r="S205" s="34"/>
      <c r="T205" s="90"/>
      <c r="U205" s="88"/>
      <c r="V205" s="91"/>
      <c r="W205" s="34"/>
      <c r="X205" s="91"/>
      <c r="Y205" s="88"/>
      <c r="Z205" s="91"/>
      <c r="AA205" s="34"/>
      <c r="AB205" s="91"/>
      <c r="AC205" s="34"/>
      <c r="AD205" s="34"/>
      <c r="AE205" s="34"/>
      <c r="AF205" s="34"/>
      <c r="AG205" s="34"/>
      <c r="AH205" s="34"/>
      <c r="AI205" s="34"/>
      <c r="AJ205" s="34"/>
      <c r="AK205" s="1"/>
      <c r="AL205" s="48"/>
      <c r="AM205" s="92"/>
      <c r="AN205" s="93"/>
      <c r="AO205" s="1"/>
      <c r="AP205" s="1"/>
      <c r="AQ205" s="34"/>
      <c r="AR205" s="1"/>
      <c r="AS205" s="1"/>
      <c r="AT205" s="1"/>
      <c r="AU205" s="34"/>
      <c r="AV205" s="1"/>
      <c r="AW205" s="1"/>
      <c r="AX205" s="91"/>
      <c r="AY205" s="34"/>
      <c r="AZ205" s="91"/>
      <c r="BA205" s="34"/>
      <c r="BB205" s="93"/>
      <c r="BC205" s="92"/>
      <c r="BD205" s="93"/>
      <c r="BE205" s="1"/>
      <c r="BF205" s="91"/>
      <c r="BG205" s="34"/>
      <c r="BH205" s="91"/>
      <c r="BI205" s="34"/>
      <c r="BJ205" s="93"/>
      <c r="BK205" s="92"/>
      <c r="BL205" s="93"/>
    </row>
    <row r="206" spans="8:64">
      <c r="H206" s="35"/>
      <c r="I206" s="88"/>
      <c r="J206" s="44"/>
      <c r="K206" s="44"/>
      <c r="L206" s="44"/>
      <c r="M206"/>
      <c r="N206" s="89"/>
      <c r="O206" s="34"/>
      <c r="P206" s="89"/>
      <c r="Q206" s="88"/>
      <c r="R206" s="90"/>
      <c r="S206" s="34"/>
      <c r="T206" s="90"/>
      <c r="U206" s="88"/>
      <c r="V206" s="91"/>
      <c r="W206" s="34"/>
      <c r="X206" s="91"/>
      <c r="Y206" s="88"/>
      <c r="Z206" s="91"/>
      <c r="AA206" s="34"/>
      <c r="AB206" s="91"/>
      <c r="AC206" s="34"/>
      <c r="AD206" s="34"/>
      <c r="AE206" s="34"/>
      <c r="AF206" s="34"/>
      <c r="AG206" s="34"/>
      <c r="AH206" s="34"/>
      <c r="AI206" s="34"/>
      <c r="AJ206" s="34"/>
      <c r="AK206" s="1"/>
      <c r="AL206" s="48"/>
      <c r="AM206" s="92"/>
      <c r="AN206" s="93"/>
      <c r="AO206" s="1"/>
      <c r="AP206" s="1"/>
      <c r="AQ206" s="34"/>
      <c r="AR206" s="1"/>
      <c r="AS206" s="1"/>
      <c r="AT206" s="1"/>
      <c r="AU206" s="34"/>
      <c r="AV206" s="1"/>
      <c r="AW206" s="1"/>
      <c r="AX206" s="91"/>
      <c r="AY206" s="34"/>
      <c r="AZ206" s="91"/>
      <c r="BA206" s="34"/>
      <c r="BB206" s="93"/>
      <c r="BC206" s="92"/>
      <c r="BD206" s="93"/>
      <c r="BE206" s="1"/>
      <c r="BF206" s="91"/>
      <c r="BG206" s="34"/>
      <c r="BH206" s="91"/>
      <c r="BI206" s="34"/>
      <c r="BJ206" s="93"/>
      <c r="BK206" s="92"/>
      <c r="BL206" s="93"/>
    </row>
    <row r="207" spans="8:64">
      <c r="H207" s="35"/>
      <c r="I207" s="88"/>
      <c r="J207" s="44"/>
      <c r="K207" s="44"/>
      <c r="L207" s="44"/>
      <c r="M207"/>
      <c r="N207" s="89"/>
      <c r="O207" s="34"/>
      <c r="P207" s="89"/>
      <c r="Q207" s="88"/>
      <c r="R207" s="90"/>
      <c r="S207" s="34"/>
      <c r="T207" s="90"/>
      <c r="U207" s="88"/>
      <c r="V207" s="91"/>
      <c r="W207" s="34"/>
      <c r="X207" s="91"/>
      <c r="Y207" s="88"/>
      <c r="Z207" s="91"/>
      <c r="AA207" s="34"/>
      <c r="AB207" s="91"/>
      <c r="AC207" s="34"/>
      <c r="AD207" s="34"/>
      <c r="AE207" s="34"/>
      <c r="AF207" s="34"/>
      <c r="AG207" s="34"/>
      <c r="AH207" s="34"/>
      <c r="AI207" s="34"/>
      <c r="AJ207" s="34"/>
      <c r="AK207" s="1"/>
      <c r="AL207" s="48"/>
      <c r="AM207" s="92"/>
      <c r="AN207" s="93"/>
      <c r="AO207" s="1"/>
      <c r="AP207" s="1"/>
      <c r="AQ207" s="34"/>
      <c r="AR207" s="1"/>
      <c r="AS207" s="1"/>
      <c r="AT207" s="1"/>
      <c r="AU207" s="34"/>
      <c r="AV207" s="1"/>
      <c r="AW207" s="1"/>
      <c r="AX207" s="91"/>
      <c r="AY207" s="34"/>
      <c r="AZ207" s="91"/>
      <c r="BA207" s="34"/>
      <c r="BB207" s="93"/>
      <c r="BC207" s="92"/>
      <c r="BD207" s="93"/>
      <c r="BE207" s="1"/>
      <c r="BF207" s="91"/>
      <c r="BG207" s="34"/>
      <c r="BH207" s="91"/>
      <c r="BI207" s="34"/>
      <c r="BJ207" s="93"/>
      <c r="BK207" s="92"/>
      <c r="BL207" s="93"/>
    </row>
    <row r="208" spans="8:64">
      <c r="H208" s="35"/>
      <c r="I208" s="88"/>
      <c r="J208" s="44"/>
      <c r="K208" s="44"/>
      <c r="L208" s="44"/>
      <c r="M208"/>
      <c r="N208" s="89"/>
      <c r="O208" s="34"/>
      <c r="P208" s="89"/>
      <c r="Q208" s="88"/>
      <c r="R208" s="90"/>
      <c r="S208" s="34"/>
      <c r="T208" s="90"/>
      <c r="U208" s="88"/>
      <c r="V208" s="91"/>
      <c r="W208" s="34"/>
      <c r="X208" s="91"/>
      <c r="Y208" s="88"/>
      <c r="Z208" s="91"/>
      <c r="AA208" s="34"/>
      <c r="AB208" s="91"/>
      <c r="AC208" s="34"/>
      <c r="AD208" s="34"/>
      <c r="AE208" s="34"/>
      <c r="AF208" s="34"/>
      <c r="AG208" s="34"/>
      <c r="AH208" s="34"/>
      <c r="AI208" s="34"/>
      <c r="AJ208" s="34"/>
      <c r="AK208" s="1"/>
      <c r="AL208" s="48"/>
      <c r="AM208" s="92"/>
      <c r="AN208" s="93"/>
      <c r="AO208" s="1"/>
      <c r="AP208" s="1"/>
      <c r="AQ208" s="34"/>
      <c r="AR208" s="1"/>
      <c r="AS208" s="1"/>
      <c r="AT208" s="1"/>
      <c r="AU208" s="34"/>
      <c r="AV208" s="1"/>
      <c r="AW208" s="1"/>
      <c r="AX208" s="91"/>
      <c r="AY208" s="34"/>
      <c r="AZ208" s="91"/>
      <c r="BA208" s="34"/>
      <c r="BB208" s="93"/>
      <c r="BC208" s="92"/>
      <c r="BD208" s="93"/>
      <c r="BE208" s="1"/>
      <c r="BF208" s="91"/>
      <c r="BG208" s="34"/>
      <c r="BH208" s="91"/>
      <c r="BI208" s="34"/>
      <c r="BJ208" s="93"/>
      <c r="BK208" s="92"/>
      <c r="BL208" s="93"/>
    </row>
    <row r="209" spans="8:64">
      <c r="H209" s="35"/>
      <c r="I209" s="88"/>
      <c r="J209" s="44"/>
      <c r="K209" s="44"/>
      <c r="L209" s="44"/>
      <c r="M209"/>
      <c r="N209" s="89"/>
      <c r="O209" s="34"/>
      <c r="P209" s="89"/>
      <c r="Q209" s="88"/>
      <c r="R209" s="90"/>
      <c r="S209" s="34"/>
      <c r="T209" s="90"/>
      <c r="U209" s="88"/>
      <c r="V209" s="91"/>
      <c r="W209" s="34"/>
      <c r="X209" s="91"/>
      <c r="Y209" s="88"/>
      <c r="Z209" s="91"/>
      <c r="AA209" s="34"/>
      <c r="AB209" s="91"/>
      <c r="AC209" s="34"/>
      <c r="AD209" s="34"/>
      <c r="AE209" s="34"/>
      <c r="AF209" s="34"/>
      <c r="AG209" s="34"/>
      <c r="AH209" s="34"/>
      <c r="AI209" s="34"/>
      <c r="AJ209" s="34"/>
      <c r="AK209" s="1"/>
      <c r="AL209" s="48"/>
      <c r="AM209" s="92"/>
      <c r="AN209" s="93"/>
      <c r="AO209" s="1"/>
      <c r="AP209" s="1"/>
      <c r="AQ209" s="34"/>
      <c r="AR209" s="1"/>
      <c r="AS209" s="1"/>
      <c r="AT209" s="1"/>
      <c r="AU209" s="34"/>
      <c r="AV209" s="1"/>
      <c r="AW209" s="1"/>
      <c r="AX209" s="91"/>
      <c r="AY209" s="34"/>
      <c r="AZ209" s="91"/>
      <c r="BA209" s="34"/>
      <c r="BB209" s="93"/>
      <c r="BC209" s="92"/>
      <c r="BD209" s="93"/>
      <c r="BE209" s="1"/>
      <c r="BF209" s="91"/>
      <c r="BG209" s="34"/>
      <c r="BH209" s="91"/>
      <c r="BI209" s="34"/>
      <c r="BJ209" s="93"/>
      <c r="BK209" s="92"/>
      <c r="BL209" s="93"/>
    </row>
    <row r="210" spans="8:64">
      <c r="H210" s="35"/>
      <c r="I210" s="88"/>
      <c r="J210" s="44"/>
      <c r="K210" s="44"/>
      <c r="L210" s="44"/>
      <c r="M210"/>
      <c r="N210" s="89"/>
      <c r="O210" s="34"/>
      <c r="P210" s="89"/>
      <c r="Q210" s="88"/>
      <c r="R210" s="90"/>
      <c r="S210" s="34"/>
      <c r="T210" s="90"/>
      <c r="U210" s="88"/>
      <c r="V210" s="91"/>
      <c r="W210" s="34"/>
      <c r="X210" s="91"/>
      <c r="Y210" s="88"/>
      <c r="Z210" s="91"/>
      <c r="AA210" s="34"/>
      <c r="AB210" s="91"/>
      <c r="AC210" s="34"/>
      <c r="AD210" s="34"/>
      <c r="AE210" s="34"/>
      <c r="AF210" s="34"/>
      <c r="AG210" s="34"/>
      <c r="AH210" s="34"/>
      <c r="AI210" s="34"/>
      <c r="AJ210" s="34"/>
      <c r="AK210" s="1"/>
      <c r="AL210" s="48"/>
      <c r="AM210" s="92"/>
      <c r="AN210" s="93"/>
      <c r="AO210" s="1"/>
      <c r="AP210" s="1"/>
      <c r="AQ210" s="34"/>
      <c r="AR210" s="1"/>
      <c r="AS210" s="1"/>
      <c r="AT210" s="1"/>
      <c r="AU210" s="34"/>
      <c r="AV210" s="1"/>
      <c r="AW210" s="1"/>
      <c r="AX210" s="91"/>
      <c r="AY210" s="34"/>
      <c r="AZ210" s="91"/>
      <c r="BA210" s="34"/>
      <c r="BB210" s="93"/>
      <c r="BC210" s="92"/>
      <c r="BD210" s="93"/>
      <c r="BE210" s="1"/>
      <c r="BF210" s="91"/>
      <c r="BG210" s="34"/>
      <c r="BH210" s="91"/>
      <c r="BI210" s="34"/>
      <c r="BJ210" s="93"/>
      <c r="BK210" s="92"/>
      <c r="BL210" s="93"/>
    </row>
    <row r="211" spans="8:64">
      <c r="H211" s="35"/>
      <c r="I211" s="88"/>
      <c r="J211" s="44"/>
      <c r="K211" s="44"/>
      <c r="L211" s="44"/>
      <c r="M211"/>
      <c r="N211" s="89"/>
      <c r="O211" s="34"/>
      <c r="P211" s="89"/>
      <c r="Q211" s="88"/>
      <c r="R211" s="90"/>
      <c r="S211" s="34"/>
      <c r="T211" s="90"/>
      <c r="U211" s="88"/>
      <c r="V211" s="91"/>
      <c r="W211" s="34"/>
      <c r="X211" s="91"/>
      <c r="Y211" s="88"/>
      <c r="Z211" s="91"/>
      <c r="AA211" s="34"/>
      <c r="AB211" s="91"/>
      <c r="AC211" s="34"/>
      <c r="AD211" s="34"/>
      <c r="AE211" s="34"/>
      <c r="AF211" s="34"/>
      <c r="AG211" s="34"/>
      <c r="AH211" s="34"/>
      <c r="AI211" s="34"/>
      <c r="AJ211" s="34"/>
      <c r="AK211" s="1"/>
      <c r="AL211" s="48"/>
      <c r="AM211" s="92"/>
      <c r="AN211" s="93"/>
      <c r="AO211" s="1"/>
      <c r="AP211" s="1"/>
      <c r="AQ211" s="34"/>
      <c r="AR211" s="1"/>
      <c r="AS211" s="1"/>
      <c r="AT211" s="1"/>
      <c r="AU211" s="34"/>
      <c r="AV211" s="1"/>
      <c r="AW211" s="1"/>
      <c r="AX211" s="91"/>
      <c r="AY211" s="34"/>
      <c r="AZ211" s="91"/>
      <c r="BA211" s="34"/>
      <c r="BB211" s="93"/>
      <c r="BC211" s="92"/>
      <c r="BD211" s="93"/>
      <c r="BE211" s="1"/>
      <c r="BF211" s="91"/>
      <c r="BG211" s="34"/>
      <c r="BH211" s="91"/>
      <c r="BI211" s="34"/>
      <c r="BJ211" s="93"/>
      <c r="BK211" s="92"/>
      <c r="BL211" s="93"/>
    </row>
    <row r="212" spans="8:64">
      <c r="H212" s="35"/>
      <c r="I212" s="88"/>
      <c r="J212" s="44"/>
      <c r="K212" s="44"/>
      <c r="L212" s="44"/>
      <c r="M212"/>
      <c r="N212" s="89"/>
      <c r="O212" s="34"/>
      <c r="P212" s="89"/>
      <c r="Q212" s="88"/>
      <c r="R212" s="90"/>
      <c r="S212" s="34"/>
      <c r="T212" s="90"/>
      <c r="U212" s="88"/>
      <c r="V212" s="91"/>
      <c r="W212" s="34"/>
      <c r="X212" s="91"/>
      <c r="Y212" s="88"/>
      <c r="Z212" s="91"/>
      <c r="AA212" s="34"/>
      <c r="AB212" s="91"/>
      <c r="AC212" s="34"/>
      <c r="AD212" s="34"/>
      <c r="AE212" s="34"/>
      <c r="AF212" s="34"/>
      <c r="AG212" s="34"/>
      <c r="AH212" s="34"/>
      <c r="AI212" s="34"/>
      <c r="AJ212" s="34"/>
      <c r="AK212" s="1"/>
      <c r="AL212" s="48"/>
      <c r="AM212" s="92"/>
      <c r="AN212" s="93"/>
      <c r="AO212" s="1"/>
      <c r="AP212" s="1"/>
      <c r="AQ212" s="34"/>
      <c r="AR212" s="1"/>
      <c r="AS212" s="1"/>
      <c r="AT212" s="1"/>
      <c r="AU212" s="34"/>
      <c r="AV212" s="1"/>
      <c r="AW212" s="1"/>
      <c r="AX212" s="91"/>
      <c r="AY212" s="34"/>
      <c r="AZ212" s="91"/>
      <c r="BA212" s="34"/>
      <c r="BB212" s="93"/>
      <c r="BC212" s="92"/>
      <c r="BD212" s="93"/>
      <c r="BE212" s="1"/>
      <c r="BF212" s="91"/>
      <c r="BG212" s="34"/>
      <c r="BH212" s="91"/>
      <c r="BI212" s="34"/>
      <c r="BJ212" s="93"/>
      <c r="BK212" s="92"/>
      <c r="BL212" s="93"/>
    </row>
    <row r="213" spans="8:64">
      <c r="H213" s="35"/>
      <c r="I213" s="88"/>
      <c r="J213" s="44"/>
      <c r="K213" s="44"/>
      <c r="L213" s="44"/>
      <c r="M213"/>
      <c r="N213" s="89"/>
      <c r="O213" s="34"/>
      <c r="P213" s="89"/>
      <c r="Q213" s="88"/>
      <c r="R213" s="90"/>
      <c r="S213" s="34"/>
      <c r="T213" s="90"/>
      <c r="U213" s="88"/>
      <c r="V213" s="91"/>
      <c r="W213" s="34"/>
      <c r="X213" s="91"/>
      <c r="Y213" s="88"/>
      <c r="Z213" s="91"/>
      <c r="AA213" s="34"/>
      <c r="AB213" s="91"/>
      <c r="AC213" s="34"/>
      <c r="AD213" s="34"/>
      <c r="AE213" s="34"/>
      <c r="AF213" s="34"/>
      <c r="AG213" s="34"/>
      <c r="AH213" s="34"/>
      <c r="AI213" s="34"/>
      <c r="AJ213" s="34"/>
      <c r="AK213" s="1"/>
      <c r="AL213" s="48"/>
      <c r="AM213" s="92"/>
      <c r="AN213" s="93"/>
      <c r="AO213" s="1"/>
      <c r="AP213" s="1"/>
      <c r="AQ213" s="34"/>
      <c r="AR213" s="1"/>
      <c r="AS213" s="1"/>
      <c r="AT213" s="1"/>
      <c r="AU213" s="34"/>
      <c r="AV213" s="1"/>
      <c r="AW213" s="1"/>
      <c r="AX213" s="91"/>
      <c r="AY213" s="34"/>
      <c r="AZ213" s="91"/>
      <c r="BA213" s="34"/>
      <c r="BB213" s="93"/>
      <c r="BC213" s="92"/>
      <c r="BD213" s="93"/>
      <c r="BE213" s="1"/>
      <c r="BF213" s="91"/>
      <c r="BG213" s="34"/>
      <c r="BH213" s="91"/>
      <c r="BI213" s="34"/>
      <c r="BJ213" s="93"/>
      <c r="BK213" s="92"/>
      <c r="BL213" s="93"/>
    </row>
    <row r="214" spans="8:64">
      <c r="H214" s="35"/>
      <c r="I214" s="88"/>
      <c r="J214" s="44"/>
      <c r="K214" s="44"/>
      <c r="L214" s="44"/>
      <c r="M214"/>
      <c r="N214" s="89"/>
      <c r="O214" s="34"/>
      <c r="P214" s="89"/>
      <c r="Q214" s="88"/>
      <c r="R214" s="90"/>
      <c r="S214" s="34"/>
      <c r="T214" s="90"/>
      <c r="U214" s="88"/>
      <c r="V214" s="91"/>
      <c r="W214" s="34"/>
      <c r="X214" s="91"/>
      <c r="Y214" s="88"/>
      <c r="Z214" s="91"/>
      <c r="AA214" s="34"/>
      <c r="AB214" s="91"/>
      <c r="AC214" s="34"/>
      <c r="AD214" s="34"/>
      <c r="AE214" s="34"/>
      <c r="AF214" s="34"/>
      <c r="AG214" s="34"/>
      <c r="AH214" s="34"/>
      <c r="AI214" s="34"/>
      <c r="AJ214" s="34"/>
      <c r="AK214" s="1"/>
      <c r="AL214" s="48"/>
      <c r="AM214" s="92"/>
      <c r="AN214" s="93"/>
      <c r="AO214" s="1"/>
      <c r="AP214" s="1"/>
      <c r="AQ214" s="34"/>
      <c r="AR214" s="1"/>
      <c r="AS214" s="1"/>
      <c r="AT214" s="1"/>
      <c r="AU214" s="34"/>
      <c r="AV214" s="1"/>
      <c r="AW214" s="1"/>
      <c r="AX214" s="91"/>
      <c r="AY214" s="34"/>
      <c r="AZ214" s="91"/>
      <c r="BA214" s="34"/>
      <c r="BB214" s="93"/>
      <c r="BC214" s="92"/>
      <c r="BD214" s="93"/>
      <c r="BE214" s="1"/>
      <c r="BF214" s="91"/>
      <c r="BG214" s="34"/>
      <c r="BH214" s="91"/>
      <c r="BI214" s="34"/>
      <c r="BJ214" s="93"/>
      <c r="BK214" s="92"/>
      <c r="BL214" s="93"/>
    </row>
    <row r="215" spans="8:64">
      <c r="H215" s="35"/>
      <c r="I215" s="88"/>
      <c r="J215" s="44"/>
      <c r="K215" s="44"/>
      <c r="L215" s="44"/>
      <c r="M215"/>
      <c r="N215" s="89"/>
      <c r="O215" s="34"/>
      <c r="P215" s="89"/>
      <c r="Q215" s="88"/>
      <c r="R215" s="90"/>
      <c r="S215" s="34"/>
      <c r="T215" s="90"/>
      <c r="U215" s="88"/>
      <c r="V215" s="91"/>
      <c r="W215" s="34"/>
      <c r="X215" s="91"/>
      <c r="Y215" s="88"/>
      <c r="Z215" s="91"/>
      <c r="AA215" s="34"/>
      <c r="AB215" s="91"/>
      <c r="AC215" s="34"/>
      <c r="AD215" s="34"/>
      <c r="AE215" s="34"/>
      <c r="AF215" s="34"/>
      <c r="AG215" s="34"/>
      <c r="AH215" s="34"/>
      <c r="AI215" s="34"/>
      <c r="AJ215" s="34"/>
      <c r="AK215" s="1"/>
      <c r="AL215" s="48"/>
      <c r="AM215" s="92"/>
      <c r="AN215" s="93"/>
      <c r="AO215" s="1"/>
      <c r="AP215" s="1"/>
      <c r="AQ215" s="34"/>
      <c r="AR215" s="1"/>
      <c r="AS215" s="1"/>
      <c r="AT215" s="1"/>
      <c r="AU215" s="34"/>
      <c r="AV215" s="1"/>
      <c r="AW215" s="1"/>
      <c r="AX215" s="91"/>
      <c r="AY215" s="34"/>
      <c r="AZ215" s="91"/>
      <c r="BA215" s="34"/>
      <c r="BB215" s="93"/>
      <c r="BC215" s="92"/>
      <c r="BD215" s="93"/>
      <c r="BE215" s="1"/>
      <c r="BF215" s="91"/>
      <c r="BG215" s="34"/>
      <c r="BH215" s="91"/>
      <c r="BI215" s="34"/>
      <c r="BJ215" s="93"/>
      <c r="BK215" s="92"/>
      <c r="BL215" s="93"/>
    </row>
    <row r="216" spans="8:64">
      <c r="H216" s="35"/>
      <c r="I216" s="88"/>
      <c r="J216" s="44"/>
      <c r="K216" s="44"/>
      <c r="L216" s="44"/>
      <c r="M216"/>
      <c r="N216" s="89"/>
      <c r="O216" s="34"/>
      <c r="P216" s="89"/>
      <c r="Q216" s="88"/>
      <c r="R216" s="90"/>
      <c r="S216" s="34"/>
      <c r="T216" s="90"/>
      <c r="U216" s="88"/>
      <c r="V216" s="91"/>
      <c r="W216" s="34"/>
      <c r="X216" s="91"/>
      <c r="Y216" s="88"/>
      <c r="Z216" s="91"/>
      <c r="AA216" s="34"/>
      <c r="AB216" s="91"/>
      <c r="AC216" s="34"/>
      <c r="AD216" s="34"/>
      <c r="AE216" s="34"/>
      <c r="AF216" s="34"/>
      <c r="AG216" s="34"/>
      <c r="AH216" s="34"/>
      <c r="AI216" s="34"/>
      <c r="AJ216" s="34"/>
      <c r="AK216" s="1"/>
      <c r="AL216" s="48"/>
      <c r="AM216" s="92"/>
      <c r="AN216" s="93"/>
      <c r="AO216" s="1"/>
      <c r="AP216" s="1"/>
      <c r="AQ216" s="34"/>
      <c r="AR216" s="1"/>
      <c r="AS216" s="1"/>
      <c r="AT216" s="1"/>
      <c r="AU216" s="34"/>
      <c r="AV216" s="1"/>
      <c r="AW216" s="1"/>
      <c r="AX216" s="91"/>
      <c r="AY216" s="34"/>
      <c r="AZ216" s="91"/>
      <c r="BA216" s="34"/>
      <c r="BB216" s="93"/>
      <c r="BC216" s="92"/>
      <c r="BD216" s="93"/>
      <c r="BE216" s="1"/>
      <c r="BF216" s="91"/>
      <c r="BG216" s="34"/>
      <c r="BH216" s="91"/>
      <c r="BI216" s="34"/>
      <c r="BJ216" s="93"/>
      <c r="BK216" s="92"/>
      <c r="BL216" s="93"/>
    </row>
    <row r="217" spans="8:64">
      <c r="H217" s="35"/>
      <c r="I217" s="88"/>
      <c r="J217" s="44"/>
      <c r="K217" s="44"/>
      <c r="L217" s="44"/>
      <c r="M217"/>
      <c r="N217" s="89"/>
      <c r="O217" s="34"/>
      <c r="P217" s="89"/>
      <c r="Q217" s="88"/>
      <c r="R217" s="90"/>
      <c r="S217" s="34"/>
      <c r="T217" s="90"/>
      <c r="U217" s="88"/>
      <c r="V217" s="91"/>
      <c r="W217" s="34"/>
      <c r="X217" s="91"/>
      <c r="Y217" s="88"/>
      <c r="Z217" s="91"/>
      <c r="AA217" s="34"/>
      <c r="AB217" s="91"/>
      <c r="AC217" s="34"/>
      <c r="AD217" s="34"/>
      <c r="AE217" s="34"/>
      <c r="AF217" s="34"/>
      <c r="AG217" s="34"/>
      <c r="AH217" s="34"/>
      <c r="AI217" s="34"/>
      <c r="AJ217" s="34"/>
      <c r="AK217" s="1"/>
      <c r="AL217" s="48"/>
      <c r="AM217" s="92"/>
      <c r="AN217" s="93"/>
      <c r="AO217" s="1"/>
      <c r="AP217" s="1"/>
      <c r="AQ217" s="34"/>
      <c r="AR217" s="1"/>
      <c r="AS217" s="1"/>
      <c r="AT217" s="1"/>
      <c r="AU217" s="34"/>
      <c r="AV217" s="1"/>
      <c r="AW217" s="1"/>
      <c r="AX217" s="91"/>
      <c r="AY217" s="34"/>
      <c r="AZ217" s="91"/>
      <c r="BA217" s="34"/>
      <c r="BB217" s="93"/>
      <c r="BC217" s="92"/>
      <c r="BD217" s="93"/>
      <c r="BE217" s="1"/>
      <c r="BF217" s="91"/>
      <c r="BG217" s="34"/>
      <c r="BH217" s="91"/>
      <c r="BI217" s="34"/>
      <c r="BJ217" s="93"/>
      <c r="BK217" s="92"/>
      <c r="BL217" s="93"/>
    </row>
    <row r="218" spans="8:64">
      <c r="H218" s="35"/>
      <c r="I218" s="88"/>
      <c r="J218" s="44"/>
      <c r="K218" s="44"/>
      <c r="L218" s="44"/>
      <c r="M218"/>
      <c r="N218" s="89"/>
      <c r="O218" s="34"/>
      <c r="P218" s="89"/>
      <c r="Q218" s="88"/>
      <c r="R218" s="90"/>
      <c r="S218" s="34"/>
      <c r="T218" s="90"/>
      <c r="U218" s="88"/>
      <c r="V218" s="91"/>
      <c r="W218" s="34"/>
      <c r="X218" s="91"/>
      <c r="Y218" s="88"/>
      <c r="Z218" s="91"/>
      <c r="AA218" s="34"/>
      <c r="AB218" s="91"/>
      <c r="AC218" s="34"/>
      <c r="AD218" s="34"/>
      <c r="AE218" s="34"/>
      <c r="AF218" s="34"/>
      <c r="AG218" s="34"/>
      <c r="AH218" s="34"/>
      <c r="AI218" s="34"/>
      <c r="AJ218" s="34"/>
      <c r="AK218" s="1"/>
      <c r="AL218" s="48"/>
      <c r="AM218" s="92"/>
      <c r="AN218" s="93"/>
      <c r="AO218" s="1"/>
      <c r="AP218" s="1"/>
      <c r="AQ218" s="34"/>
      <c r="AR218" s="1"/>
      <c r="AS218" s="1"/>
      <c r="AT218" s="1"/>
      <c r="AU218" s="34"/>
      <c r="AV218" s="1"/>
      <c r="AW218" s="1"/>
      <c r="AX218" s="91"/>
      <c r="AY218" s="34"/>
      <c r="AZ218" s="91"/>
      <c r="BA218" s="34"/>
      <c r="BB218" s="93"/>
      <c r="BC218" s="92"/>
      <c r="BD218" s="93"/>
      <c r="BE218" s="1"/>
      <c r="BF218" s="91"/>
      <c r="BG218" s="34"/>
      <c r="BH218" s="91"/>
      <c r="BI218" s="34"/>
      <c r="BJ218" s="93"/>
      <c r="BK218" s="92"/>
      <c r="BL218" s="93"/>
    </row>
    <row r="219" spans="8:64">
      <c r="H219" s="35"/>
      <c r="I219" s="88"/>
      <c r="J219" s="44"/>
      <c r="K219" s="44"/>
      <c r="L219" s="44"/>
      <c r="M219"/>
      <c r="N219" s="89"/>
      <c r="O219" s="34"/>
      <c r="P219" s="89"/>
      <c r="Q219" s="88"/>
      <c r="R219" s="90"/>
      <c r="S219" s="34"/>
      <c r="T219" s="90"/>
      <c r="U219" s="88"/>
      <c r="V219" s="91"/>
      <c r="W219" s="34"/>
      <c r="X219" s="91"/>
      <c r="Y219" s="88"/>
      <c r="Z219" s="91"/>
      <c r="AA219" s="34"/>
      <c r="AB219" s="91"/>
      <c r="AC219" s="34"/>
      <c r="AD219" s="34"/>
      <c r="AE219" s="34"/>
      <c r="AF219" s="34"/>
      <c r="AG219" s="34"/>
      <c r="AH219" s="34"/>
      <c r="AI219" s="34"/>
      <c r="AJ219" s="34"/>
      <c r="AK219" s="1"/>
      <c r="AL219" s="48"/>
      <c r="AM219" s="92"/>
      <c r="AN219" s="93"/>
      <c r="AO219" s="1"/>
      <c r="AP219" s="1"/>
      <c r="AQ219" s="34"/>
      <c r="AR219" s="1"/>
      <c r="AS219" s="1"/>
      <c r="AT219" s="1"/>
      <c r="AU219" s="34"/>
      <c r="AV219" s="1"/>
      <c r="AW219" s="1"/>
      <c r="AX219" s="91"/>
      <c r="AY219" s="34"/>
      <c r="AZ219" s="91"/>
      <c r="BA219" s="34"/>
      <c r="BB219" s="93"/>
      <c r="BC219" s="92"/>
      <c r="BD219" s="93"/>
      <c r="BE219" s="1"/>
      <c r="BF219" s="91"/>
      <c r="BG219" s="34"/>
      <c r="BH219" s="91"/>
      <c r="BI219" s="34"/>
      <c r="BJ219" s="93"/>
      <c r="BK219" s="92"/>
      <c r="BL219" s="93"/>
    </row>
    <row r="220" spans="8:64">
      <c r="H220" s="35"/>
      <c r="I220" s="88"/>
      <c r="J220" s="44"/>
      <c r="K220" s="44"/>
      <c r="L220" s="44"/>
      <c r="M220"/>
      <c r="N220" s="89"/>
      <c r="O220" s="34"/>
      <c r="P220" s="89"/>
      <c r="Q220" s="88"/>
      <c r="R220" s="90"/>
      <c r="S220" s="34"/>
      <c r="T220" s="90"/>
      <c r="U220" s="88"/>
      <c r="V220" s="91"/>
      <c r="W220" s="34"/>
      <c r="X220" s="91"/>
      <c r="Y220" s="88"/>
      <c r="Z220" s="91"/>
      <c r="AA220" s="34"/>
      <c r="AB220" s="91"/>
      <c r="AC220" s="34"/>
      <c r="AD220" s="34"/>
      <c r="AE220" s="34"/>
      <c r="AF220" s="34"/>
      <c r="AG220" s="34"/>
      <c r="AH220" s="34"/>
      <c r="AI220" s="34"/>
      <c r="AJ220" s="34"/>
      <c r="AK220" s="1"/>
      <c r="AL220" s="48"/>
      <c r="AM220" s="92"/>
      <c r="AN220" s="93"/>
      <c r="AO220" s="1"/>
      <c r="AP220" s="1"/>
      <c r="AQ220" s="34"/>
      <c r="AR220" s="1"/>
      <c r="AS220" s="1"/>
      <c r="AT220" s="1"/>
      <c r="AU220" s="34"/>
      <c r="AV220" s="1"/>
      <c r="AW220" s="1"/>
      <c r="AX220" s="91"/>
      <c r="AY220" s="34"/>
      <c r="AZ220" s="91"/>
      <c r="BA220" s="34"/>
      <c r="BB220" s="93"/>
      <c r="BC220" s="92"/>
      <c r="BD220" s="93"/>
      <c r="BE220" s="1"/>
      <c r="BF220" s="91"/>
      <c r="BG220" s="34"/>
      <c r="BH220" s="91"/>
      <c r="BI220" s="34"/>
      <c r="BJ220" s="93"/>
      <c r="BK220" s="92"/>
      <c r="BL220" s="93"/>
    </row>
    <row r="221" spans="8:64">
      <c r="H221" s="35"/>
      <c r="I221" s="88"/>
      <c r="J221" s="44"/>
      <c r="K221" s="44"/>
      <c r="L221" s="44"/>
      <c r="M221"/>
      <c r="N221" s="89"/>
      <c r="O221" s="34"/>
      <c r="P221" s="89"/>
      <c r="Q221" s="88"/>
      <c r="R221" s="90"/>
      <c r="S221" s="34"/>
      <c r="T221" s="90"/>
      <c r="U221" s="88"/>
      <c r="V221" s="91"/>
      <c r="W221" s="34"/>
      <c r="X221" s="91"/>
      <c r="Y221" s="88"/>
      <c r="Z221" s="91"/>
      <c r="AA221" s="34"/>
      <c r="AB221" s="91"/>
      <c r="AC221" s="34"/>
      <c r="AD221" s="34"/>
      <c r="AE221" s="34"/>
      <c r="AF221" s="34"/>
      <c r="AG221" s="34"/>
      <c r="AH221" s="34"/>
      <c r="AI221" s="34"/>
      <c r="AJ221" s="34"/>
      <c r="AK221" s="1"/>
      <c r="AL221" s="48"/>
      <c r="AM221" s="92"/>
      <c r="AN221" s="93"/>
      <c r="AO221" s="1"/>
      <c r="AP221" s="1"/>
      <c r="AQ221" s="34"/>
      <c r="AR221" s="1"/>
      <c r="AS221" s="1"/>
      <c r="AT221" s="1"/>
      <c r="AU221" s="34"/>
      <c r="AV221" s="1"/>
      <c r="AW221" s="1"/>
      <c r="AX221" s="91"/>
      <c r="AY221" s="34"/>
      <c r="AZ221" s="91"/>
      <c r="BA221" s="34"/>
      <c r="BB221" s="93"/>
      <c r="BC221" s="92"/>
      <c r="BD221" s="93"/>
      <c r="BE221" s="1"/>
      <c r="BF221" s="91"/>
      <c r="BG221" s="34"/>
      <c r="BH221" s="91"/>
      <c r="BI221" s="34"/>
      <c r="BJ221" s="93"/>
      <c r="BK221" s="92"/>
      <c r="BL221" s="93"/>
    </row>
    <row r="222" spans="8:64">
      <c r="H222" s="35"/>
      <c r="I222" s="88"/>
      <c r="J222" s="44"/>
      <c r="K222" s="44"/>
      <c r="L222" s="44"/>
      <c r="M222"/>
      <c r="N222" s="89"/>
      <c r="O222" s="34"/>
      <c r="P222" s="89"/>
      <c r="Q222" s="88"/>
      <c r="R222" s="90"/>
      <c r="S222" s="34"/>
      <c r="T222" s="90"/>
      <c r="U222" s="88"/>
      <c r="V222" s="91"/>
      <c r="W222" s="34"/>
      <c r="X222" s="91"/>
      <c r="Y222" s="88"/>
      <c r="Z222" s="91"/>
      <c r="AA222" s="34"/>
      <c r="AB222" s="91"/>
      <c r="AC222" s="34"/>
      <c r="AD222" s="34"/>
      <c r="AE222" s="34"/>
      <c r="AF222" s="34"/>
      <c r="AG222" s="34"/>
      <c r="AH222" s="34"/>
      <c r="AI222" s="34"/>
      <c r="AJ222" s="34"/>
      <c r="AK222" s="1"/>
      <c r="AL222" s="48"/>
      <c r="AM222" s="92"/>
      <c r="AN222" s="93"/>
      <c r="AO222" s="1"/>
      <c r="AP222" s="1"/>
      <c r="AQ222" s="34"/>
      <c r="AR222" s="1"/>
      <c r="AS222" s="1"/>
      <c r="AT222" s="1"/>
      <c r="AU222" s="34"/>
      <c r="AV222" s="1"/>
      <c r="AW222" s="1"/>
      <c r="AX222" s="91"/>
      <c r="AY222" s="34"/>
      <c r="AZ222" s="91"/>
      <c r="BA222" s="34"/>
      <c r="BB222" s="93"/>
      <c r="BC222" s="92"/>
      <c r="BD222" s="93"/>
      <c r="BE222" s="1"/>
      <c r="BF222" s="91"/>
      <c r="BG222" s="34"/>
      <c r="BH222" s="91"/>
      <c r="BI222" s="34"/>
      <c r="BJ222" s="93"/>
      <c r="BK222" s="92"/>
      <c r="BL222" s="93"/>
    </row>
    <row r="223" spans="8:64">
      <c r="H223" s="35"/>
      <c r="I223" s="88"/>
      <c r="J223" s="44"/>
      <c r="K223" s="44"/>
      <c r="L223" s="44"/>
      <c r="M223"/>
      <c r="N223" s="89"/>
      <c r="O223" s="34"/>
      <c r="P223" s="89"/>
      <c r="Q223" s="88"/>
      <c r="R223" s="90"/>
      <c r="S223" s="34"/>
      <c r="T223" s="90"/>
      <c r="U223" s="88"/>
      <c r="V223" s="91"/>
      <c r="W223" s="34"/>
      <c r="X223" s="91"/>
      <c r="Y223" s="88"/>
      <c r="Z223" s="91"/>
      <c r="AA223" s="34"/>
      <c r="AB223" s="91"/>
      <c r="AC223" s="34"/>
      <c r="AD223" s="34"/>
      <c r="AE223" s="34"/>
      <c r="AF223" s="34"/>
      <c r="AG223" s="34"/>
      <c r="AH223" s="34"/>
      <c r="AI223" s="34"/>
      <c r="AJ223" s="34"/>
      <c r="AK223" s="1"/>
      <c r="AL223" s="48"/>
      <c r="AM223" s="92"/>
      <c r="AN223" s="93"/>
      <c r="AO223" s="1"/>
      <c r="AP223" s="1"/>
      <c r="AQ223" s="34"/>
      <c r="AR223" s="1"/>
      <c r="AS223" s="1"/>
      <c r="AT223" s="1"/>
      <c r="AU223" s="34"/>
      <c r="AV223" s="1"/>
      <c r="AW223" s="1"/>
      <c r="AX223" s="91"/>
      <c r="AY223" s="34"/>
      <c r="AZ223" s="91"/>
      <c r="BA223" s="34"/>
      <c r="BB223" s="93"/>
      <c r="BC223" s="92"/>
      <c r="BD223" s="93"/>
      <c r="BE223" s="1"/>
      <c r="BF223" s="91"/>
      <c r="BG223" s="34"/>
      <c r="BH223" s="91"/>
      <c r="BI223" s="34"/>
      <c r="BJ223" s="93"/>
      <c r="BK223" s="92"/>
      <c r="BL223" s="93"/>
    </row>
    <row r="224" spans="8:64">
      <c r="H224" s="35"/>
      <c r="I224" s="88"/>
      <c r="J224" s="44"/>
      <c r="K224" s="44"/>
      <c r="L224" s="44"/>
      <c r="M224"/>
      <c r="N224" s="89"/>
      <c r="O224" s="34"/>
      <c r="P224" s="89"/>
      <c r="Q224" s="88"/>
      <c r="R224" s="90"/>
      <c r="S224" s="34"/>
      <c r="T224" s="90"/>
      <c r="U224" s="88"/>
      <c r="V224" s="91"/>
      <c r="W224" s="34"/>
      <c r="X224" s="91"/>
      <c r="Y224" s="88"/>
      <c r="Z224" s="91"/>
      <c r="AA224" s="34"/>
      <c r="AB224" s="91"/>
      <c r="AC224" s="34"/>
      <c r="AD224" s="34"/>
      <c r="AE224" s="34"/>
      <c r="AF224" s="34"/>
      <c r="AG224" s="34"/>
      <c r="AH224" s="34"/>
      <c r="AI224" s="34"/>
      <c r="AJ224" s="34"/>
      <c r="AK224" s="1"/>
      <c r="AL224" s="48"/>
      <c r="AM224" s="92"/>
      <c r="AN224" s="93"/>
      <c r="AO224" s="1"/>
      <c r="AP224" s="1"/>
      <c r="AQ224" s="34"/>
      <c r="AR224" s="1"/>
      <c r="AS224" s="1"/>
      <c r="AT224" s="1"/>
      <c r="AU224" s="34"/>
      <c r="AV224" s="1"/>
      <c r="AW224" s="1"/>
      <c r="AX224" s="91"/>
      <c r="AY224" s="34"/>
      <c r="AZ224" s="91"/>
      <c r="BA224" s="34"/>
      <c r="BB224" s="93"/>
      <c r="BC224" s="92"/>
      <c r="BD224" s="93"/>
      <c r="BE224" s="1"/>
      <c r="BF224" s="91"/>
      <c r="BG224" s="34"/>
      <c r="BH224" s="91"/>
      <c r="BI224" s="34"/>
      <c r="BJ224" s="93"/>
      <c r="BK224" s="92"/>
      <c r="BL224" s="93"/>
    </row>
    <row r="225" spans="8:64">
      <c r="H225" s="35"/>
      <c r="I225" s="88"/>
      <c r="J225" s="44"/>
      <c r="K225" s="44"/>
      <c r="L225" s="44"/>
      <c r="M225"/>
      <c r="N225" s="89"/>
      <c r="O225" s="34"/>
      <c r="P225" s="89"/>
      <c r="Q225" s="88"/>
      <c r="R225" s="90"/>
      <c r="S225" s="34"/>
      <c r="T225" s="90"/>
      <c r="U225" s="88"/>
      <c r="V225" s="91"/>
      <c r="W225" s="34"/>
      <c r="X225" s="91"/>
      <c r="Y225" s="88"/>
      <c r="Z225" s="91"/>
      <c r="AA225" s="34"/>
      <c r="AB225" s="91"/>
      <c r="AC225" s="34"/>
      <c r="AD225" s="34"/>
      <c r="AE225" s="34"/>
      <c r="AF225" s="34"/>
      <c r="AG225" s="34"/>
      <c r="AH225" s="34"/>
      <c r="AI225" s="34"/>
      <c r="AJ225" s="34"/>
      <c r="AK225" s="1"/>
      <c r="AL225" s="48"/>
      <c r="AM225" s="92"/>
      <c r="AN225" s="93"/>
      <c r="AO225" s="1"/>
      <c r="AP225" s="1"/>
      <c r="AQ225" s="34"/>
      <c r="AR225" s="1"/>
      <c r="AS225" s="1"/>
      <c r="AT225" s="1"/>
      <c r="AU225" s="34"/>
      <c r="AV225" s="1"/>
      <c r="AW225" s="1"/>
      <c r="AX225" s="91"/>
      <c r="AY225" s="34"/>
      <c r="AZ225" s="91"/>
      <c r="BA225" s="34"/>
      <c r="BB225" s="93"/>
      <c r="BC225" s="92"/>
      <c r="BD225" s="93"/>
      <c r="BE225" s="1"/>
      <c r="BF225" s="91"/>
      <c r="BG225" s="34"/>
      <c r="BH225" s="91"/>
      <c r="BI225" s="34"/>
      <c r="BJ225" s="93"/>
      <c r="BK225" s="92"/>
      <c r="BL225" s="93"/>
    </row>
    <row r="226" spans="8:64">
      <c r="H226" s="35"/>
      <c r="I226" s="88"/>
      <c r="J226" s="44"/>
      <c r="K226" s="44"/>
      <c r="L226" s="44"/>
      <c r="M226"/>
      <c r="N226" s="89"/>
      <c r="O226" s="34"/>
      <c r="P226" s="89"/>
      <c r="Q226" s="88"/>
      <c r="R226" s="90"/>
      <c r="S226" s="34"/>
      <c r="T226" s="90"/>
      <c r="U226" s="88"/>
      <c r="V226" s="91"/>
      <c r="W226" s="34"/>
      <c r="X226" s="91"/>
      <c r="Y226" s="88"/>
      <c r="Z226" s="91"/>
      <c r="AA226" s="34"/>
      <c r="AB226" s="91"/>
      <c r="AC226" s="34"/>
      <c r="AD226" s="34"/>
      <c r="AE226" s="34"/>
      <c r="AF226" s="34"/>
      <c r="AG226" s="34"/>
      <c r="AH226" s="34"/>
      <c r="AI226" s="34"/>
      <c r="AJ226" s="34"/>
      <c r="AK226" s="1"/>
      <c r="AL226" s="48"/>
      <c r="AM226" s="92"/>
      <c r="AN226" s="93"/>
      <c r="AO226" s="1"/>
      <c r="AP226" s="1"/>
      <c r="AQ226" s="34"/>
      <c r="AR226" s="1"/>
      <c r="AS226" s="1"/>
      <c r="AT226" s="1"/>
      <c r="AU226" s="34"/>
      <c r="AV226" s="1"/>
      <c r="AW226" s="1"/>
      <c r="AX226" s="91"/>
      <c r="AY226" s="34"/>
      <c r="AZ226" s="91"/>
      <c r="BA226" s="34"/>
      <c r="BB226" s="93"/>
      <c r="BC226" s="92"/>
      <c r="BD226" s="93"/>
      <c r="BE226" s="1"/>
      <c r="BF226" s="91"/>
      <c r="BG226" s="34"/>
      <c r="BH226" s="91"/>
      <c r="BI226" s="34"/>
      <c r="BJ226" s="93"/>
      <c r="BK226" s="92"/>
      <c r="BL226" s="93"/>
    </row>
    <row r="227" spans="8:64">
      <c r="H227" s="35"/>
      <c r="I227" s="88"/>
      <c r="J227" s="44"/>
      <c r="K227" s="44"/>
      <c r="L227" s="44"/>
      <c r="M227"/>
      <c r="N227" s="89"/>
      <c r="O227" s="34"/>
      <c r="P227" s="89"/>
      <c r="Q227" s="88"/>
      <c r="R227" s="90"/>
      <c r="S227" s="34"/>
      <c r="T227" s="90"/>
      <c r="U227" s="88"/>
      <c r="V227" s="91"/>
      <c r="W227" s="34"/>
      <c r="X227" s="91"/>
      <c r="Y227" s="88"/>
      <c r="Z227" s="91"/>
      <c r="AA227" s="34"/>
      <c r="AB227" s="91"/>
      <c r="AC227" s="34"/>
      <c r="AD227" s="34"/>
      <c r="AE227" s="34"/>
      <c r="AF227" s="34"/>
      <c r="AG227" s="34"/>
      <c r="AH227" s="34"/>
      <c r="AI227" s="34"/>
      <c r="AJ227" s="34"/>
      <c r="AK227" s="1"/>
      <c r="AL227" s="48"/>
      <c r="AM227" s="92"/>
      <c r="AN227" s="93"/>
      <c r="AO227" s="1"/>
      <c r="AP227" s="1"/>
      <c r="AQ227" s="34"/>
      <c r="AR227" s="1"/>
      <c r="AS227" s="1"/>
      <c r="AT227" s="1"/>
      <c r="AU227" s="34"/>
      <c r="AV227" s="1"/>
      <c r="AW227" s="1"/>
      <c r="AX227" s="91"/>
      <c r="AY227" s="34"/>
      <c r="AZ227" s="91"/>
      <c r="BA227" s="34"/>
      <c r="BB227" s="93"/>
      <c r="BC227" s="92"/>
      <c r="BD227" s="93"/>
      <c r="BE227" s="1"/>
      <c r="BF227" s="91"/>
      <c r="BG227" s="34"/>
      <c r="BH227" s="91"/>
      <c r="BI227" s="34"/>
      <c r="BJ227" s="93"/>
      <c r="BK227" s="92"/>
      <c r="BL227" s="93"/>
    </row>
    <row r="228" spans="8:64">
      <c r="H228" s="35"/>
      <c r="I228" s="88"/>
      <c r="J228" s="44"/>
      <c r="K228" s="44"/>
      <c r="L228" s="44"/>
      <c r="M228"/>
      <c r="N228" s="89"/>
      <c r="O228" s="34"/>
      <c r="P228" s="89"/>
      <c r="Q228" s="88"/>
      <c r="R228" s="90"/>
      <c r="S228" s="34"/>
      <c r="T228" s="90"/>
      <c r="U228" s="88"/>
      <c r="V228" s="91"/>
      <c r="W228" s="34"/>
      <c r="X228" s="91"/>
      <c r="Y228" s="88"/>
      <c r="Z228" s="91"/>
      <c r="AA228" s="34"/>
      <c r="AB228" s="91"/>
      <c r="AC228" s="34"/>
      <c r="AD228" s="34"/>
      <c r="AE228" s="34"/>
      <c r="AF228" s="34"/>
      <c r="AG228" s="34"/>
      <c r="AH228" s="34"/>
      <c r="AI228" s="34"/>
      <c r="AJ228" s="34"/>
      <c r="AK228" s="1"/>
      <c r="AL228" s="48"/>
      <c r="AM228" s="92"/>
      <c r="AN228" s="93"/>
      <c r="AO228" s="1"/>
      <c r="AP228" s="1"/>
      <c r="AQ228" s="34"/>
      <c r="AR228" s="1"/>
      <c r="AS228" s="1"/>
      <c r="AT228" s="1"/>
      <c r="AU228" s="34"/>
      <c r="AV228" s="1"/>
      <c r="AW228" s="1"/>
      <c r="AX228" s="91"/>
      <c r="AY228" s="34"/>
      <c r="AZ228" s="91"/>
      <c r="BA228" s="34"/>
      <c r="BB228" s="93"/>
      <c r="BC228" s="92"/>
      <c r="BD228" s="93"/>
      <c r="BE228" s="1"/>
      <c r="BF228" s="91"/>
      <c r="BG228" s="34"/>
      <c r="BH228" s="91"/>
      <c r="BI228" s="34"/>
      <c r="BJ228" s="93"/>
      <c r="BK228" s="92"/>
      <c r="BL228" s="93"/>
    </row>
    <row r="229" spans="8:64">
      <c r="H229" s="35"/>
      <c r="I229" s="88"/>
      <c r="J229" s="44"/>
      <c r="K229" s="44"/>
      <c r="L229" s="44"/>
      <c r="M229"/>
      <c r="N229" s="89"/>
      <c r="O229" s="34"/>
      <c r="P229" s="89"/>
      <c r="Q229" s="88"/>
      <c r="R229" s="90"/>
      <c r="S229" s="34"/>
      <c r="T229" s="90"/>
      <c r="U229" s="88"/>
      <c r="V229" s="91"/>
      <c r="W229" s="34"/>
      <c r="X229" s="91"/>
      <c r="Y229" s="88"/>
      <c r="Z229" s="91"/>
      <c r="AA229" s="34"/>
      <c r="AB229" s="91"/>
      <c r="AC229" s="34"/>
      <c r="AD229" s="34"/>
      <c r="AE229" s="34"/>
      <c r="AF229" s="34"/>
      <c r="AG229" s="34"/>
      <c r="AH229" s="34"/>
      <c r="AI229" s="34"/>
      <c r="AJ229" s="34"/>
      <c r="AK229" s="1"/>
      <c r="AL229" s="48"/>
      <c r="AM229" s="92"/>
      <c r="AN229" s="93"/>
      <c r="AO229" s="1"/>
      <c r="AP229" s="1"/>
      <c r="AQ229" s="34"/>
      <c r="AR229" s="1"/>
      <c r="AS229" s="1"/>
      <c r="AT229" s="1"/>
      <c r="AU229" s="34"/>
      <c r="AV229" s="1"/>
      <c r="AW229" s="1"/>
      <c r="AX229" s="91"/>
      <c r="AY229" s="34"/>
      <c r="AZ229" s="91"/>
      <c r="BA229" s="34"/>
      <c r="BB229" s="93"/>
      <c r="BC229" s="92"/>
      <c r="BD229" s="93"/>
      <c r="BE229" s="1"/>
      <c r="BF229" s="91"/>
      <c r="BG229" s="34"/>
      <c r="BH229" s="91"/>
      <c r="BI229" s="34"/>
      <c r="BJ229" s="93"/>
      <c r="BK229" s="92"/>
      <c r="BL229" s="93"/>
    </row>
    <row r="230" spans="8:64">
      <c r="H230" s="35"/>
      <c r="I230" s="88"/>
      <c r="J230" s="44"/>
      <c r="K230" s="44"/>
      <c r="L230" s="44"/>
      <c r="M230"/>
      <c r="N230" s="89"/>
      <c r="O230" s="34"/>
      <c r="P230" s="89"/>
      <c r="Q230" s="88"/>
      <c r="R230" s="90"/>
      <c r="S230" s="34"/>
      <c r="T230" s="90"/>
      <c r="U230" s="88"/>
      <c r="V230" s="91"/>
      <c r="W230" s="34"/>
      <c r="X230" s="91"/>
      <c r="Y230" s="88"/>
      <c r="Z230" s="91"/>
      <c r="AA230" s="34"/>
      <c r="AB230" s="91"/>
      <c r="AC230" s="34"/>
      <c r="AD230" s="34"/>
      <c r="AE230" s="34"/>
      <c r="AF230" s="34"/>
      <c r="AG230" s="34"/>
      <c r="AH230" s="34"/>
      <c r="AI230" s="34"/>
      <c r="AJ230" s="34"/>
      <c r="AK230" s="1"/>
      <c r="AL230" s="48"/>
      <c r="AM230" s="92"/>
      <c r="AN230" s="93"/>
      <c r="AO230" s="1"/>
      <c r="AP230" s="1"/>
      <c r="AQ230" s="34"/>
      <c r="AR230" s="1"/>
      <c r="AS230" s="1"/>
      <c r="AT230" s="1"/>
      <c r="AU230" s="34"/>
      <c r="AV230" s="1"/>
      <c r="AW230" s="1"/>
      <c r="AX230" s="91"/>
      <c r="AY230" s="34"/>
      <c r="AZ230" s="91"/>
      <c r="BA230" s="34"/>
      <c r="BB230" s="93"/>
      <c r="BC230" s="92"/>
      <c r="BD230" s="93"/>
      <c r="BE230" s="1"/>
      <c r="BF230" s="91"/>
      <c r="BG230" s="34"/>
      <c r="BH230" s="91"/>
      <c r="BI230" s="34"/>
      <c r="BJ230" s="93"/>
      <c r="BK230" s="92"/>
      <c r="BL230" s="93"/>
    </row>
    <row r="231" spans="8:64">
      <c r="H231" s="35"/>
      <c r="I231" s="88"/>
      <c r="J231" s="44"/>
      <c r="K231" s="44"/>
      <c r="L231" s="44"/>
      <c r="M231"/>
      <c r="N231" s="89"/>
      <c r="O231" s="34"/>
      <c r="P231" s="89"/>
      <c r="Q231" s="88"/>
      <c r="R231" s="90"/>
      <c r="S231" s="34"/>
      <c r="T231" s="90"/>
      <c r="U231" s="88"/>
      <c r="V231" s="91"/>
      <c r="W231" s="34"/>
      <c r="X231" s="91"/>
      <c r="Y231" s="88"/>
      <c r="Z231" s="91"/>
      <c r="AA231" s="34"/>
      <c r="AB231" s="91"/>
      <c r="AC231" s="34"/>
      <c r="AD231" s="34"/>
      <c r="AE231" s="34"/>
      <c r="AF231" s="34"/>
      <c r="AG231" s="34"/>
      <c r="AH231" s="34"/>
      <c r="AI231" s="34"/>
      <c r="AJ231" s="34"/>
      <c r="AK231" s="1"/>
      <c r="AL231" s="48"/>
      <c r="AM231" s="92"/>
      <c r="AN231" s="93"/>
      <c r="AO231" s="1"/>
      <c r="AP231" s="1"/>
      <c r="AQ231" s="34"/>
      <c r="AR231" s="1"/>
      <c r="AS231" s="1"/>
      <c r="AT231" s="1"/>
      <c r="AU231" s="34"/>
      <c r="AV231" s="1"/>
      <c r="AW231" s="1"/>
      <c r="AX231" s="91"/>
      <c r="AY231" s="34"/>
      <c r="AZ231" s="91"/>
      <c r="BA231" s="34"/>
      <c r="BB231" s="93"/>
      <c r="BC231" s="92"/>
      <c r="BD231" s="93"/>
      <c r="BE231" s="1"/>
      <c r="BF231" s="91"/>
      <c r="BG231" s="34"/>
      <c r="BH231" s="91"/>
      <c r="BI231" s="34"/>
      <c r="BJ231" s="93"/>
      <c r="BK231" s="92"/>
      <c r="BL231" s="93"/>
    </row>
    <row r="232" spans="8:64">
      <c r="H232" s="35"/>
      <c r="I232" s="88"/>
      <c r="J232" s="44"/>
      <c r="K232" s="44"/>
      <c r="L232" s="44"/>
      <c r="M232"/>
      <c r="N232" s="89"/>
      <c r="O232" s="34"/>
      <c r="P232" s="89"/>
      <c r="Q232" s="88"/>
      <c r="R232" s="90"/>
      <c r="S232" s="34"/>
      <c r="T232" s="90"/>
      <c r="U232" s="88"/>
      <c r="V232" s="91"/>
      <c r="W232" s="34"/>
      <c r="X232" s="91"/>
      <c r="Y232" s="88"/>
      <c r="Z232" s="91"/>
      <c r="AA232" s="34"/>
      <c r="AB232" s="91"/>
      <c r="AC232" s="34"/>
      <c r="AD232" s="34"/>
      <c r="AE232" s="34"/>
      <c r="AF232" s="34"/>
      <c r="AG232" s="34"/>
      <c r="AH232" s="34"/>
      <c r="AI232" s="34"/>
      <c r="AJ232" s="34"/>
      <c r="AK232" s="1"/>
      <c r="AL232" s="48"/>
      <c r="AM232" s="92"/>
      <c r="AN232" s="93"/>
      <c r="AO232" s="1"/>
      <c r="AP232" s="1"/>
      <c r="AQ232" s="34"/>
      <c r="AR232" s="1"/>
      <c r="AS232" s="1"/>
      <c r="AT232" s="1"/>
      <c r="AU232" s="34"/>
      <c r="AV232" s="1"/>
      <c r="AW232" s="1"/>
      <c r="AX232" s="91"/>
      <c r="AY232" s="34"/>
      <c r="AZ232" s="91"/>
      <c r="BA232" s="34"/>
      <c r="BB232" s="93"/>
      <c r="BC232" s="92"/>
      <c r="BD232" s="93"/>
      <c r="BE232" s="1"/>
      <c r="BF232" s="91"/>
      <c r="BG232" s="34"/>
      <c r="BH232" s="91"/>
      <c r="BI232" s="34"/>
      <c r="BJ232" s="93"/>
      <c r="BK232" s="92"/>
      <c r="BL232" s="93"/>
    </row>
    <row r="233" spans="8:64">
      <c r="H233" s="35"/>
      <c r="I233" s="88"/>
      <c r="J233" s="44"/>
      <c r="K233" s="44"/>
      <c r="L233" s="44"/>
      <c r="M233"/>
      <c r="N233" s="89"/>
      <c r="O233" s="34"/>
      <c r="P233" s="89"/>
      <c r="Q233" s="88"/>
      <c r="R233" s="90"/>
      <c r="S233" s="34"/>
      <c r="T233" s="90"/>
      <c r="U233" s="88"/>
      <c r="V233" s="91"/>
      <c r="W233" s="34"/>
      <c r="X233" s="91"/>
      <c r="Y233" s="88"/>
      <c r="Z233" s="91"/>
      <c r="AA233" s="34"/>
      <c r="AB233" s="91"/>
      <c r="AC233" s="34"/>
      <c r="AD233" s="34"/>
      <c r="AE233" s="34"/>
      <c r="AF233" s="34"/>
      <c r="AG233" s="34"/>
      <c r="AH233" s="34"/>
      <c r="AI233" s="34"/>
      <c r="AJ233" s="34"/>
      <c r="AK233" s="1"/>
      <c r="AL233" s="48"/>
      <c r="AM233" s="92"/>
      <c r="AN233" s="93"/>
      <c r="AO233" s="1"/>
      <c r="AP233" s="1"/>
      <c r="AQ233" s="34"/>
      <c r="AR233" s="1"/>
      <c r="AS233" s="1"/>
      <c r="AT233" s="1"/>
      <c r="AU233" s="34"/>
      <c r="AV233" s="1"/>
      <c r="AW233" s="1"/>
      <c r="AX233" s="91"/>
      <c r="AY233" s="34"/>
      <c r="AZ233" s="91"/>
      <c r="BA233" s="34"/>
      <c r="BB233" s="93"/>
      <c r="BC233" s="92"/>
      <c r="BD233" s="93"/>
      <c r="BE233" s="1"/>
      <c r="BF233" s="91"/>
      <c r="BG233" s="34"/>
      <c r="BH233" s="91"/>
      <c r="BI233" s="34"/>
      <c r="BJ233" s="93"/>
      <c r="BK233" s="92"/>
      <c r="BL233" s="93"/>
    </row>
    <row r="234" spans="8:64">
      <c r="H234" s="35"/>
      <c r="I234" s="88"/>
      <c r="J234" s="44"/>
      <c r="K234" s="44"/>
      <c r="L234" s="44"/>
      <c r="M234"/>
      <c r="N234" s="89"/>
      <c r="O234" s="34"/>
      <c r="P234" s="89"/>
      <c r="Q234" s="88"/>
      <c r="R234" s="90"/>
      <c r="S234" s="34"/>
      <c r="T234" s="90"/>
      <c r="U234" s="88"/>
      <c r="V234" s="91"/>
      <c r="W234" s="34"/>
      <c r="X234" s="91"/>
      <c r="Y234" s="88"/>
      <c r="Z234" s="91"/>
      <c r="AA234" s="34"/>
      <c r="AB234" s="91"/>
      <c r="AC234" s="34"/>
      <c r="AD234" s="34"/>
      <c r="AE234" s="34"/>
      <c r="AF234" s="34"/>
      <c r="AG234" s="34"/>
      <c r="AH234" s="34"/>
      <c r="AI234" s="34"/>
      <c r="AJ234" s="34"/>
      <c r="AK234" s="1"/>
      <c r="AL234" s="48"/>
      <c r="AM234" s="92"/>
      <c r="AN234" s="93"/>
      <c r="AO234" s="1"/>
      <c r="AP234" s="1"/>
      <c r="AQ234" s="34"/>
      <c r="AR234" s="1"/>
      <c r="AS234" s="1"/>
      <c r="AT234" s="1"/>
      <c r="AU234" s="34"/>
      <c r="AV234" s="1"/>
      <c r="AW234" s="1"/>
      <c r="AX234" s="91"/>
      <c r="AY234" s="34"/>
      <c r="AZ234" s="91"/>
      <c r="BA234" s="34"/>
      <c r="BB234" s="93"/>
      <c r="BC234" s="92"/>
      <c r="BD234" s="93"/>
      <c r="BE234" s="1"/>
      <c r="BF234" s="91"/>
      <c r="BG234" s="34"/>
      <c r="BH234" s="91"/>
      <c r="BI234" s="34"/>
      <c r="BJ234" s="93"/>
      <c r="BK234" s="92"/>
      <c r="BL234" s="93"/>
    </row>
    <row r="235" spans="8:64">
      <c r="H235" s="35"/>
      <c r="I235" s="88"/>
      <c r="J235" s="44"/>
      <c r="K235" s="44"/>
      <c r="L235" s="44"/>
      <c r="M235"/>
      <c r="N235" s="89"/>
      <c r="O235" s="34"/>
      <c r="P235" s="89"/>
      <c r="Q235" s="88"/>
      <c r="R235" s="90"/>
      <c r="S235" s="34"/>
      <c r="T235" s="90"/>
      <c r="U235" s="88"/>
      <c r="V235" s="91"/>
      <c r="W235" s="34"/>
      <c r="X235" s="91"/>
      <c r="Y235" s="88"/>
      <c r="Z235" s="91"/>
      <c r="AA235" s="34"/>
      <c r="AB235" s="91"/>
      <c r="AC235" s="34"/>
      <c r="AD235" s="34"/>
      <c r="AE235" s="34"/>
      <c r="AF235" s="34"/>
      <c r="AG235" s="34"/>
      <c r="AH235" s="34"/>
      <c r="AI235" s="34"/>
      <c r="AJ235" s="34"/>
      <c r="AK235" s="1"/>
      <c r="AL235" s="48"/>
      <c r="AM235" s="92"/>
      <c r="AN235" s="93"/>
      <c r="AO235" s="1"/>
      <c r="AP235" s="1"/>
      <c r="AQ235" s="34"/>
      <c r="AR235" s="1"/>
      <c r="AS235" s="1"/>
      <c r="AT235" s="1"/>
      <c r="AU235" s="34"/>
      <c r="AV235" s="1"/>
      <c r="AW235" s="1"/>
      <c r="AX235" s="91"/>
      <c r="AY235" s="34"/>
      <c r="AZ235" s="91"/>
      <c r="BA235" s="34"/>
      <c r="BB235" s="93"/>
      <c r="BC235" s="92"/>
      <c r="BD235" s="93"/>
      <c r="BE235" s="1"/>
      <c r="BF235" s="91"/>
      <c r="BG235" s="34"/>
      <c r="BH235" s="91"/>
      <c r="BI235" s="34"/>
      <c r="BJ235" s="93"/>
      <c r="BK235" s="92"/>
      <c r="BL235" s="93"/>
    </row>
    <row r="236" spans="8:64">
      <c r="H236" s="35"/>
      <c r="I236" s="88"/>
      <c r="J236" s="44"/>
      <c r="K236" s="44"/>
      <c r="L236" s="44"/>
      <c r="M236"/>
      <c r="N236" s="89"/>
      <c r="O236" s="34"/>
      <c r="P236" s="89"/>
      <c r="Q236" s="88"/>
      <c r="R236" s="90"/>
      <c r="S236" s="34"/>
      <c r="T236" s="90"/>
      <c r="U236" s="88"/>
      <c r="V236" s="91"/>
      <c r="W236" s="34"/>
      <c r="X236" s="91"/>
      <c r="Y236" s="88"/>
      <c r="Z236" s="91"/>
      <c r="AA236" s="34"/>
      <c r="AB236" s="91"/>
      <c r="AC236" s="34"/>
      <c r="AD236" s="34"/>
      <c r="AE236" s="34"/>
      <c r="AF236" s="34"/>
      <c r="AG236" s="34"/>
      <c r="AH236" s="34"/>
      <c r="AI236" s="34"/>
      <c r="AJ236" s="34"/>
      <c r="AK236" s="1"/>
      <c r="AL236" s="48"/>
      <c r="AM236" s="92"/>
      <c r="AN236" s="93"/>
      <c r="AO236" s="1"/>
      <c r="AP236" s="1"/>
      <c r="AQ236" s="34"/>
      <c r="AR236" s="1"/>
      <c r="AS236" s="1"/>
      <c r="AT236" s="1"/>
      <c r="AU236" s="34"/>
      <c r="AV236" s="1"/>
      <c r="AW236" s="1"/>
      <c r="AX236" s="91"/>
      <c r="AY236" s="34"/>
      <c r="AZ236" s="91"/>
      <c r="BA236" s="34"/>
      <c r="BB236" s="93"/>
      <c r="BC236" s="92"/>
      <c r="BD236" s="93"/>
      <c r="BE236" s="1"/>
      <c r="BF236" s="91"/>
      <c r="BG236" s="34"/>
      <c r="BH236" s="91"/>
      <c r="BI236" s="34"/>
      <c r="BJ236" s="93"/>
      <c r="BK236" s="92"/>
      <c r="BL236" s="93"/>
    </row>
    <row r="237" spans="8:64">
      <c r="H237" s="35"/>
      <c r="I237" s="88"/>
      <c r="J237" s="44"/>
      <c r="K237" s="44"/>
      <c r="L237" s="44"/>
      <c r="M237"/>
      <c r="N237" s="89"/>
      <c r="O237" s="34"/>
      <c r="P237" s="89"/>
      <c r="Q237" s="88"/>
      <c r="R237" s="90"/>
      <c r="S237" s="34"/>
      <c r="T237" s="90"/>
      <c r="U237" s="88"/>
      <c r="V237" s="91"/>
      <c r="W237" s="34"/>
      <c r="X237" s="91"/>
      <c r="Y237" s="88"/>
      <c r="Z237" s="91"/>
      <c r="AA237" s="34"/>
      <c r="AB237" s="91"/>
      <c r="AC237" s="34"/>
      <c r="AD237" s="34"/>
      <c r="AE237" s="34"/>
      <c r="AF237" s="34"/>
      <c r="AG237" s="34"/>
      <c r="AH237" s="34"/>
      <c r="AI237" s="34"/>
      <c r="AJ237" s="34"/>
      <c r="AK237" s="1"/>
      <c r="AL237" s="48"/>
      <c r="AM237" s="92"/>
      <c r="AN237" s="93"/>
      <c r="AO237" s="1"/>
      <c r="AP237" s="1"/>
      <c r="AQ237" s="34"/>
      <c r="AR237" s="1"/>
      <c r="AS237" s="1"/>
      <c r="AT237" s="1"/>
      <c r="AU237" s="34"/>
      <c r="AV237" s="1"/>
      <c r="AW237" s="1"/>
      <c r="AX237" s="91"/>
      <c r="AY237" s="34"/>
      <c r="AZ237" s="91"/>
      <c r="BA237" s="34"/>
      <c r="BB237" s="93"/>
      <c r="BC237" s="92"/>
      <c r="BD237" s="93"/>
      <c r="BE237" s="1"/>
      <c r="BF237" s="91"/>
      <c r="BG237" s="34"/>
      <c r="BH237" s="91"/>
      <c r="BI237" s="34"/>
      <c r="BJ237" s="93"/>
      <c r="BK237" s="92"/>
      <c r="BL237" s="93"/>
    </row>
    <row r="238" spans="8:64">
      <c r="H238" s="35"/>
      <c r="I238" s="88"/>
      <c r="J238" s="44"/>
      <c r="K238" s="44"/>
      <c r="L238" s="44"/>
      <c r="M238"/>
      <c r="N238" s="89"/>
      <c r="O238" s="34"/>
      <c r="P238" s="89"/>
      <c r="Q238" s="88"/>
      <c r="R238" s="90"/>
      <c r="S238" s="34"/>
      <c r="T238" s="90"/>
      <c r="U238" s="88"/>
      <c r="V238" s="91"/>
      <c r="W238" s="34"/>
      <c r="X238" s="91"/>
      <c r="Y238" s="88"/>
      <c r="Z238" s="91"/>
      <c r="AA238" s="34"/>
      <c r="AB238" s="91"/>
      <c r="AC238" s="34"/>
      <c r="AD238" s="34"/>
      <c r="AE238" s="34"/>
      <c r="AF238" s="34"/>
      <c r="AG238" s="34"/>
      <c r="AH238" s="34"/>
      <c r="AI238" s="34"/>
      <c r="AJ238" s="34"/>
      <c r="AK238" s="1"/>
      <c r="AL238" s="48"/>
      <c r="AM238" s="92"/>
      <c r="AN238" s="93"/>
      <c r="AO238" s="1"/>
      <c r="AP238" s="1"/>
      <c r="AQ238" s="34"/>
      <c r="AR238" s="1"/>
      <c r="AS238" s="1"/>
      <c r="AT238" s="1"/>
      <c r="AU238" s="34"/>
      <c r="AV238" s="1"/>
      <c r="AW238" s="1"/>
      <c r="AX238" s="91"/>
      <c r="AY238" s="34"/>
      <c r="AZ238" s="91"/>
      <c r="BA238" s="34"/>
      <c r="BB238" s="93"/>
      <c r="BC238" s="92"/>
      <c r="BD238" s="93"/>
      <c r="BE238" s="1"/>
      <c r="BF238" s="91"/>
      <c r="BG238" s="34"/>
      <c r="BH238" s="91"/>
      <c r="BI238" s="34"/>
      <c r="BJ238" s="93"/>
      <c r="BK238" s="92"/>
      <c r="BL238" s="93"/>
    </row>
    <row r="239" spans="8:64">
      <c r="H239" s="35"/>
      <c r="I239" s="88"/>
      <c r="J239" s="44"/>
      <c r="K239" s="44"/>
      <c r="L239" s="44"/>
      <c r="M239"/>
      <c r="N239" s="89"/>
      <c r="O239" s="34"/>
      <c r="P239" s="89"/>
      <c r="Q239" s="88"/>
      <c r="R239" s="90"/>
      <c r="S239" s="34"/>
      <c r="T239" s="90"/>
      <c r="U239" s="88"/>
      <c r="V239" s="91"/>
      <c r="W239" s="34"/>
      <c r="X239" s="91"/>
      <c r="Y239" s="88"/>
      <c r="Z239" s="91"/>
      <c r="AA239" s="34"/>
      <c r="AB239" s="91"/>
      <c r="AC239" s="34"/>
      <c r="AD239" s="34"/>
      <c r="AE239" s="34"/>
      <c r="AF239" s="34"/>
      <c r="AG239" s="34"/>
      <c r="AH239" s="34"/>
      <c r="AI239" s="34"/>
      <c r="AJ239" s="34"/>
      <c r="AK239" s="1"/>
      <c r="AL239" s="48"/>
      <c r="AM239" s="92"/>
      <c r="AN239" s="93"/>
      <c r="AO239" s="1"/>
      <c r="AP239" s="1"/>
      <c r="AQ239" s="34"/>
      <c r="AR239" s="1"/>
      <c r="AS239" s="1"/>
      <c r="AT239" s="1"/>
      <c r="AU239" s="34"/>
      <c r="AV239" s="1"/>
      <c r="AW239" s="1"/>
      <c r="AX239" s="91"/>
      <c r="AY239" s="34"/>
      <c r="AZ239" s="91"/>
      <c r="BA239" s="34"/>
      <c r="BB239" s="93"/>
      <c r="BC239" s="92"/>
      <c r="BD239" s="93"/>
      <c r="BE239" s="1"/>
      <c r="BF239" s="91"/>
      <c r="BG239" s="34"/>
      <c r="BH239" s="91"/>
      <c r="BI239" s="34"/>
      <c r="BJ239" s="93"/>
      <c r="BK239" s="92"/>
      <c r="BL239" s="93"/>
    </row>
    <row r="240" spans="8:64">
      <c r="H240" s="35"/>
      <c r="I240" s="88"/>
      <c r="J240" s="44"/>
      <c r="K240" s="44"/>
      <c r="L240" s="44"/>
      <c r="M240"/>
      <c r="N240" s="89"/>
      <c r="O240" s="34"/>
      <c r="P240" s="89"/>
      <c r="Q240" s="88"/>
      <c r="R240" s="90"/>
      <c r="S240" s="34"/>
      <c r="T240" s="90"/>
      <c r="U240" s="88"/>
      <c r="V240" s="91"/>
      <c r="W240" s="34"/>
      <c r="X240" s="91"/>
      <c r="Y240" s="88"/>
      <c r="Z240" s="91"/>
      <c r="AA240" s="34"/>
      <c r="AB240" s="91"/>
      <c r="AC240" s="34"/>
      <c r="AD240" s="34"/>
      <c r="AE240" s="34"/>
      <c r="AF240" s="34"/>
      <c r="AG240" s="34"/>
      <c r="AH240" s="34"/>
      <c r="AI240" s="34"/>
      <c r="AJ240" s="34"/>
      <c r="AK240" s="1"/>
      <c r="AL240" s="48"/>
      <c r="AM240" s="92"/>
      <c r="AN240" s="93"/>
      <c r="AO240" s="1"/>
      <c r="AP240" s="1"/>
      <c r="AQ240" s="34"/>
      <c r="AR240" s="1"/>
      <c r="AS240" s="1"/>
      <c r="AT240" s="1"/>
      <c r="AU240" s="34"/>
      <c r="AV240" s="1"/>
      <c r="AW240" s="1"/>
      <c r="AX240" s="91"/>
      <c r="AY240" s="34"/>
      <c r="AZ240" s="91"/>
      <c r="BA240" s="34"/>
      <c r="BB240" s="93"/>
      <c r="BC240" s="92"/>
      <c r="BD240" s="93"/>
      <c r="BE240" s="1"/>
      <c r="BF240" s="91"/>
      <c r="BG240" s="34"/>
      <c r="BH240" s="91"/>
      <c r="BI240" s="34"/>
      <c r="BJ240" s="93"/>
      <c r="BK240" s="92"/>
      <c r="BL240" s="93"/>
    </row>
    <row r="241" spans="1:65">
      <c r="H241" s="35"/>
      <c r="I241" s="88"/>
      <c r="J241" s="44"/>
      <c r="K241" s="44"/>
      <c r="L241" s="44"/>
      <c r="M241"/>
      <c r="N241" s="89"/>
      <c r="O241" s="34"/>
      <c r="P241" s="89"/>
      <c r="Q241" s="88"/>
      <c r="R241" s="90"/>
      <c r="S241" s="34"/>
      <c r="T241" s="90"/>
      <c r="U241" s="88"/>
      <c r="V241" s="91"/>
      <c r="W241" s="34"/>
      <c r="X241" s="91"/>
      <c r="Y241" s="88"/>
      <c r="Z241" s="91"/>
      <c r="AA241" s="34"/>
      <c r="AB241" s="91"/>
      <c r="AC241" s="34"/>
      <c r="AD241" s="34"/>
      <c r="AE241" s="34"/>
      <c r="AF241" s="34"/>
      <c r="AG241" s="34"/>
      <c r="AH241" s="34"/>
      <c r="AI241" s="34"/>
      <c r="AJ241" s="34"/>
      <c r="AK241" s="1"/>
      <c r="AL241" s="48"/>
      <c r="AM241" s="92"/>
      <c r="AN241" s="93"/>
      <c r="AO241" s="1"/>
      <c r="AP241" s="1"/>
      <c r="AQ241" s="34"/>
      <c r="AR241" s="1"/>
      <c r="AS241" s="1"/>
      <c r="AT241" s="1"/>
      <c r="AU241" s="34"/>
      <c r="AV241" s="1"/>
      <c r="AW241" s="1"/>
      <c r="AX241" s="91"/>
      <c r="AY241" s="34"/>
      <c r="AZ241" s="91"/>
      <c r="BA241" s="34"/>
      <c r="BB241" s="93"/>
      <c r="BC241" s="92"/>
      <c r="BD241" s="93"/>
      <c r="BE241" s="1"/>
      <c r="BF241" s="91"/>
      <c r="BG241" s="34"/>
      <c r="BH241" s="91"/>
      <c r="BI241" s="34"/>
      <c r="BJ241" s="93"/>
      <c r="BK241" s="92"/>
      <c r="BL241" s="93"/>
    </row>
    <row r="242" spans="1:65">
      <c r="H242" s="35"/>
      <c r="I242" s="88"/>
      <c r="J242" s="44"/>
      <c r="K242" s="44"/>
      <c r="L242" s="44"/>
      <c r="M242"/>
      <c r="N242" s="89"/>
      <c r="O242" s="34"/>
      <c r="P242" s="89"/>
      <c r="Q242" s="88"/>
      <c r="R242" s="90"/>
      <c r="S242" s="34"/>
      <c r="T242" s="90"/>
      <c r="U242" s="88"/>
      <c r="V242" s="91"/>
      <c r="W242" s="34"/>
      <c r="X242" s="91"/>
      <c r="Y242" s="88"/>
      <c r="Z242" s="91"/>
      <c r="AA242" s="34"/>
      <c r="AB242" s="91"/>
      <c r="AC242" s="34"/>
      <c r="AD242" s="34"/>
      <c r="AE242" s="34"/>
      <c r="AF242" s="34"/>
      <c r="AG242" s="34"/>
      <c r="AH242" s="34"/>
      <c r="AI242" s="34"/>
      <c r="AJ242" s="34"/>
      <c r="AK242" s="1"/>
      <c r="AL242" s="48"/>
      <c r="AM242" s="92"/>
      <c r="AN242" s="93"/>
      <c r="AO242" s="1"/>
      <c r="AP242" s="1"/>
      <c r="AQ242" s="34"/>
      <c r="AR242" s="1"/>
      <c r="AS242" s="1"/>
      <c r="AT242" s="1"/>
      <c r="AU242" s="34"/>
      <c r="AV242" s="1"/>
      <c r="AW242" s="1"/>
      <c r="AX242" s="91"/>
      <c r="AY242" s="34"/>
      <c r="AZ242" s="91"/>
      <c r="BA242" s="34"/>
      <c r="BB242" s="93"/>
      <c r="BC242" s="92"/>
      <c r="BD242" s="93"/>
      <c r="BE242" s="1"/>
      <c r="BF242" s="91"/>
      <c r="BG242" s="34"/>
      <c r="BH242" s="91"/>
      <c r="BI242" s="34"/>
      <c r="BJ242" s="93"/>
      <c r="BK242" s="92"/>
      <c r="BL242" s="93"/>
    </row>
    <row r="243" spans="1:65">
      <c r="H243" s="35"/>
      <c r="I243" s="88"/>
      <c r="J243" s="44"/>
      <c r="K243" s="44"/>
      <c r="L243" s="44"/>
      <c r="M243"/>
      <c r="N243" s="89"/>
      <c r="O243" s="34"/>
      <c r="P243" s="89"/>
      <c r="Q243" s="88"/>
      <c r="R243" s="90"/>
      <c r="S243" s="34"/>
      <c r="T243" s="90"/>
      <c r="U243" s="88"/>
      <c r="V243" s="91"/>
      <c r="W243" s="34"/>
      <c r="X243" s="91"/>
      <c r="Y243" s="88"/>
      <c r="Z243" s="91"/>
      <c r="AA243" s="34"/>
      <c r="AB243" s="91"/>
      <c r="AC243" s="34"/>
      <c r="AD243" s="34"/>
      <c r="AE243" s="34"/>
      <c r="AF243" s="34"/>
      <c r="AG243" s="34"/>
      <c r="AH243" s="34"/>
      <c r="AI243" s="34"/>
      <c r="AJ243" s="34"/>
      <c r="AK243" s="1"/>
      <c r="AL243" s="48"/>
      <c r="AM243" s="92"/>
      <c r="AN243" s="93"/>
      <c r="AO243" s="1"/>
      <c r="AP243" s="1"/>
      <c r="AQ243" s="34"/>
      <c r="AR243" s="1"/>
      <c r="AS243" s="1"/>
      <c r="AT243" s="1"/>
      <c r="AU243" s="34"/>
      <c r="AV243" s="1"/>
      <c r="AW243" s="1"/>
      <c r="AX243" s="91"/>
      <c r="AY243" s="34"/>
      <c r="AZ243" s="91"/>
      <c r="BA243" s="34"/>
      <c r="BB243" s="93"/>
      <c r="BC243" s="92"/>
      <c r="BD243" s="93"/>
      <c r="BE243" s="1"/>
      <c r="BF243" s="91"/>
      <c r="BG243" s="34"/>
      <c r="BH243" s="91"/>
      <c r="BI243" s="34"/>
      <c r="BJ243" s="93"/>
      <c r="BK243" s="92"/>
      <c r="BL243" s="93"/>
    </row>
    <row r="244" spans="1:65">
      <c r="H244" s="35"/>
      <c r="I244" s="88"/>
      <c r="J244" s="44"/>
      <c r="K244" s="44"/>
      <c r="L244" s="44"/>
      <c r="M244"/>
      <c r="N244" s="89"/>
      <c r="O244" s="34"/>
      <c r="P244" s="89"/>
      <c r="Q244" s="88"/>
      <c r="R244" s="90"/>
      <c r="S244" s="34"/>
      <c r="T244" s="90"/>
      <c r="U244" s="88"/>
      <c r="V244" s="91"/>
      <c r="W244" s="34"/>
      <c r="X244" s="91"/>
      <c r="Y244" s="88"/>
      <c r="Z244" s="91"/>
      <c r="AA244" s="34"/>
      <c r="AB244" s="91"/>
      <c r="AC244" s="34"/>
      <c r="AD244" s="34"/>
      <c r="AE244" s="34"/>
      <c r="AF244" s="34"/>
      <c r="AG244" s="34"/>
      <c r="AH244" s="34"/>
      <c r="AI244" s="34"/>
      <c r="AJ244" s="34"/>
      <c r="AK244" s="1"/>
      <c r="AL244" s="48"/>
      <c r="AM244" s="92"/>
      <c r="AN244" s="93"/>
      <c r="AO244" s="1"/>
      <c r="AP244" s="1"/>
      <c r="AQ244" s="34"/>
      <c r="AR244" s="1"/>
      <c r="AS244" s="1"/>
      <c r="AT244" s="1"/>
      <c r="AU244" s="34"/>
      <c r="AV244" s="1"/>
      <c r="AW244" s="1"/>
      <c r="AX244" s="91"/>
      <c r="AY244" s="34"/>
      <c r="AZ244" s="91"/>
      <c r="BA244" s="34"/>
      <c r="BB244" s="93"/>
      <c r="BC244" s="92"/>
      <c r="BD244" s="93"/>
      <c r="BE244" s="1"/>
      <c r="BF244" s="91"/>
      <c r="BG244" s="34"/>
      <c r="BH244" s="91"/>
      <c r="BI244" s="34"/>
      <c r="BJ244" s="93"/>
      <c r="BK244" s="92"/>
      <c r="BL244" s="93"/>
    </row>
    <row r="245" spans="1:65">
      <c r="H245" s="35"/>
      <c r="I245" s="88"/>
      <c r="J245" s="44"/>
      <c r="K245" s="44"/>
      <c r="L245" s="44"/>
      <c r="M245"/>
      <c r="N245" s="89"/>
      <c r="O245" s="34"/>
      <c r="P245" s="89"/>
      <c r="Q245" s="88"/>
      <c r="R245" s="90"/>
      <c r="S245" s="34"/>
      <c r="T245" s="90"/>
      <c r="U245" s="88"/>
      <c r="V245" s="91"/>
      <c r="W245" s="34"/>
      <c r="X245" s="91"/>
      <c r="Y245" s="88"/>
      <c r="Z245" s="91"/>
      <c r="AA245" s="34"/>
      <c r="AB245" s="91"/>
      <c r="AC245" s="34"/>
      <c r="AD245" s="34"/>
      <c r="AE245" s="34"/>
      <c r="AF245" s="34"/>
      <c r="AG245" s="34"/>
      <c r="AH245" s="34"/>
      <c r="AI245" s="34"/>
      <c r="AJ245" s="34"/>
      <c r="AK245" s="1"/>
      <c r="AL245" s="48"/>
      <c r="AM245" s="92"/>
      <c r="AN245" s="93"/>
      <c r="AO245" s="1"/>
      <c r="AP245" s="1"/>
      <c r="AQ245" s="34"/>
      <c r="AR245" s="1"/>
      <c r="AS245" s="1"/>
      <c r="AT245" s="1"/>
      <c r="AU245" s="34"/>
      <c r="AV245" s="1"/>
      <c r="AW245" s="1"/>
      <c r="AX245" s="91"/>
      <c r="AY245" s="34"/>
      <c r="AZ245" s="91"/>
      <c r="BA245" s="34"/>
      <c r="BB245" s="93"/>
      <c r="BC245" s="92"/>
      <c r="BD245" s="93"/>
      <c r="BE245" s="1"/>
      <c r="BF245" s="91"/>
      <c r="BG245" s="34"/>
      <c r="BH245" s="91"/>
      <c r="BI245" s="34"/>
      <c r="BJ245" s="93"/>
      <c r="BK245" s="92"/>
      <c r="BL245" s="93"/>
    </row>
    <row r="246" spans="1:65">
      <c r="H246" s="35"/>
      <c r="I246" s="88"/>
      <c r="J246" s="44"/>
      <c r="K246" s="44"/>
      <c r="L246" s="44"/>
      <c r="M246"/>
      <c r="N246" s="89"/>
      <c r="O246" s="34"/>
      <c r="P246" s="89"/>
      <c r="Q246" s="88"/>
      <c r="R246" s="90"/>
      <c r="S246" s="34"/>
      <c r="T246" s="90"/>
      <c r="U246" s="88"/>
      <c r="V246" s="91"/>
      <c r="W246" s="34"/>
      <c r="X246" s="91"/>
      <c r="Y246" s="88"/>
      <c r="Z246" s="91"/>
      <c r="AA246" s="34"/>
      <c r="AB246" s="91"/>
      <c r="AC246" s="34"/>
      <c r="AD246" s="34"/>
      <c r="AE246" s="34"/>
      <c r="AF246" s="34"/>
      <c r="AG246" s="34"/>
      <c r="AH246" s="34"/>
      <c r="AI246" s="34"/>
      <c r="AJ246" s="34"/>
      <c r="AK246" s="1"/>
      <c r="AL246" s="48"/>
      <c r="AM246" s="92"/>
      <c r="AN246" s="93"/>
      <c r="AO246" s="1"/>
      <c r="AP246" s="1"/>
      <c r="AQ246" s="34"/>
      <c r="AR246" s="1"/>
      <c r="AS246" s="1"/>
      <c r="AT246" s="1"/>
      <c r="AU246" s="34"/>
      <c r="AV246" s="1"/>
      <c r="AW246" s="1"/>
      <c r="AX246" s="91"/>
      <c r="AY246" s="34"/>
      <c r="AZ246" s="91"/>
      <c r="BA246" s="34"/>
      <c r="BB246" s="93"/>
      <c r="BC246" s="92"/>
      <c r="BD246" s="93"/>
      <c r="BE246" s="1"/>
      <c r="BF246" s="91"/>
      <c r="BG246" s="34"/>
      <c r="BH246" s="91"/>
      <c r="BI246" s="34"/>
      <c r="BJ246" s="93"/>
      <c r="BK246" s="92"/>
      <c r="BL246" s="93"/>
    </row>
    <row r="247" spans="1:65">
      <c r="H247" s="35"/>
      <c r="I247" s="88"/>
      <c r="J247" s="44"/>
      <c r="K247" s="44"/>
      <c r="L247" s="44"/>
      <c r="M247"/>
      <c r="N247" s="89"/>
      <c r="O247" s="34"/>
      <c r="P247" s="89"/>
      <c r="Q247" s="88"/>
      <c r="R247" s="90"/>
      <c r="S247" s="34"/>
      <c r="T247" s="90"/>
      <c r="U247" s="88"/>
      <c r="V247" s="91"/>
      <c r="W247" s="34"/>
      <c r="X247" s="91"/>
      <c r="Y247" s="88"/>
      <c r="Z247" s="91"/>
      <c r="AA247" s="34"/>
      <c r="AB247" s="91"/>
      <c r="AC247" s="34"/>
      <c r="AD247" s="34"/>
      <c r="AE247" s="34"/>
      <c r="AF247" s="34"/>
      <c r="AG247" s="34"/>
      <c r="AH247" s="34"/>
      <c r="AI247" s="34"/>
      <c r="AJ247" s="34"/>
      <c r="AK247" s="1"/>
      <c r="AL247" s="48"/>
      <c r="AM247" s="92"/>
      <c r="AN247" s="93"/>
      <c r="AO247" s="1"/>
      <c r="AP247" s="1"/>
      <c r="AQ247" s="34"/>
      <c r="AR247" s="1"/>
      <c r="AS247" s="1"/>
      <c r="AT247" s="1"/>
      <c r="AU247" s="34"/>
      <c r="AV247" s="1"/>
      <c r="AW247" s="1"/>
      <c r="AX247" s="91"/>
      <c r="AY247" s="34"/>
      <c r="AZ247" s="91"/>
      <c r="BA247" s="34"/>
      <c r="BB247" s="93"/>
      <c r="BC247" s="92"/>
      <c r="BD247" s="93"/>
      <c r="BE247" s="1"/>
      <c r="BF247" s="91"/>
      <c r="BG247" s="34"/>
      <c r="BH247" s="91"/>
      <c r="BI247" s="34"/>
      <c r="BJ247" s="93"/>
      <c r="BK247" s="92"/>
      <c r="BL247" s="93"/>
    </row>
    <row r="248" spans="1:65">
      <c r="H248" s="35"/>
      <c r="I248" s="88"/>
      <c r="J248" s="44"/>
      <c r="K248" s="44"/>
      <c r="L248" s="44"/>
      <c r="M248"/>
      <c r="N248" s="89"/>
      <c r="O248" s="34"/>
      <c r="P248" s="89"/>
      <c r="Q248" s="88"/>
      <c r="R248" s="90"/>
      <c r="S248" s="34"/>
      <c r="T248" s="90"/>
      <c r="U248" s="88"/>
      <c r="V248" s="91"/>
      <c r="W248" s="34"/>
      <c r="X248" s="91"/>
      <c r="Y248" s="88"/>
      <c r="Z248" s="91"/>
      <c r="AA248" s="34"/>
      <c r="AB248" s="91"/>
      <c r="AC248" s="34"/>
      <c r="AD248" s="34"/>
      <c r="AE248" s="34"/>
      <c r="AF248" s="34"/>
      <c r="AG248" s="34"/>
      <c r="AH248" s="34"/>
      <c r="AI248" s="34"/>
      <c r="AJ248" s="34"/>
      <c r="AK248" s="1"/>
      <c r="AL248" s="48"/>
      <c r="AM248" s="92"/>
      <c r="AN248" s="93"/>
      <c r="AO248" s="1"/>
      <c r="AP248" s="1"/>
      <c r="AQ248" s="34"/>
      <c r="AR248" s="1"/>
      <c r="AS248" s="1"/>
      <c r="AT248" s="1"/>
      <c r="AU248" s="34"/>
      <c r="AV248" s="1"/>
      <c r="AW248" s="1"/>
      <c r="AX248" s="91"/>
      <c r="AY248" s="34"/>
      <c r="AZ248" s="91"/>
      <c r="BA248" s="34"/>
      <c r="BB248" s="93"/>
      <c r="BC248" s="92"/>
      <c r="BD248" s="93"/>
      <c r="BE248" s="1"/>
      <c r="BF248" s="91"/>
      <c r="BG248" s="34"/>
      <c r="BH248" s="91"/>
      <c r="BI248" s="34"/>
      <c r="BJ248" s="93"/>
      <c r="BK248" s="92"/>
      <c r="BL248" s="93"/>
    </row>
    <row r="249" spans="1:65">
      <c r="H249" s="35"/>
      <c r="I249" s="88"/>
      <c r="J249" s="44"/>
      <c r="K249" s="44"/>
      <c r="L249" s="44"/>
      <c r="M249"/>
      <c r="N249" s="89"/>
      <c r="O249" s="34"/>
      <c r="P249" s="89"/>
      <c r="Q249" s="88"/>
      <c r="R249" s="90"/>
      <c r="S249" s="34"/>
      <c r="T249" s="90"/>
      <c r="U249" s="88"/>
      <c r="V249" s="91"/>
      <c r="W249" s="34"/>
      <c r="X249" s="91"/>
      <c r="Y249" s="88"/>
      <c r="Z249" s="91"/>
      <c r="AA249" s="34"/>
      <c r="AB249" s="91"/>
      <c r="AC249" s="34"/>
      <c r="AD249" s="34"/>
      <c r="AE249" s="34"/>
      <c r="AF249" s="34"/>
      <c r="AG249" s="34"/>
      <c r="AH249" s="34"/>
      <c r="AI249" s="34"/>
      <c r="AJ249" s="34"/>
      <c r="AK249" s="1"/>
      <c r="AL249" s="48"/>
      <c r="AM249" s="92"/>
      <c r="AN249" s="93"/>
      <c r="AO249" s="1"/>
      <c r="AP249" s="1"/>
      <c r="AQ249" s="34"/>
      <c r="AR249" s="1"/>
      <c r="AS249" s="1"/>
      <c r="AT249" s="1"/>
      <c r="AU249" s="34"/>
      <c r="AV249" s="1"/>
      <c r="AW249" s="1"/>
      <c r="AX249" s="91"/>
      <c r="AY249" s="34"/>
      <c r="AZ249" s="91"/>
      <c r="BA249" s="34"/>
      <c r="BB249" s="93"/>
      <c r="BC249" s="92"/>
      <c r="BD249" s="93"/>
      <c r="BE249" s="1"/>
      <c r="BF249" s="91"/>
      <c r="BG249" s="34"/>
      <c r="BH249" s="91"/>
      <c r="BI249" s="34"/>
      <c r="BJ249" s="93"/>
      <c r="BK249" s="92"/>
      <c r="BL249" s="93"/>
    </row>
    <row r="250" spans="1:65">
      <c r="H250" s="35"/>
      <c r="I250" s="88"/>
      <c r="J250" s="44"/>
      <c r="K250" s="44"/>
      <c r="L250" s="44"/>
      <c r="M250"/>
      <c r="N250" s="89"/>
      <c r="O250" s="34"/>
      <c r="P250" s="89"/>
      <c r="Q250" s="88"/>
      <c r="R250" s="90"/>
      <c r="S250" s="34"/>
      <c r="T250" s="90"/>
      <c r="U250" s="88"/>
      <c r="V250" s="91"/>
      <c r="W250" s="34"/>
      <c r="X250" s="91"/>
      <c r="Y250" s="88"/>
      <c r="Z250" s="91"/>
      <c r="AA250" s="34"/>
      <c r="AB250" s="91"/>
      <c r="AC250" s="34"/>
      <c r="AD250" s="34"/>
      <c r="AE250" s="34"/>
      <c r="AF250" s="34"/>
      <c r="AG250" s="34"/>
      <c r="AH250" s="34"/>
      <c r="AI250" s="34"/>
      <c r="AJ250" s="34"/>
      <c r="AK250" s="1"/>
      <c r="AL250" s="48"/>
      <c r="AM250" s="92"/>
      <c r="AN250" s="93"/>
      <c r="AO250" s="1"/>
      <c r="AP250" s="1"/>
      <c r="AQ250" s="34"/>
      <c r="AR250" s="1"/>
      <c r="AS250" s="1"/>
      <c r="AT250" s="1"/>
      <c r="AU250" s="34"/>
      <c r="AV250" s="1"/>
      <c r="AW250" s="1"/>
      <c r="AX250" s="91"/>
      <c r="AY250" s="34"/>
      <c r="AZ250" s="91"/>
      <c r="BA250" s="34"/>
      <c r="BB250" s="93"/>
      <c r="BC250" s="92"/>
      <c r="BD250" s="93"/>
      <c r="BE250" s="1"/>
      <c r="BF250" s="91"/>
      <c r="BG250" s="34"/>
      <c r="BH250" s="91"/>
      <c r="BI250" s="34"/>
      <c r="BJ250" s="93"/>
      <c r="BK250" s="92"/>
      <c r="BL250" s="93"/>
    </row>
    <row r="251" spans="1:65">
      <c r="H251" s="35"/>
      <c r="I251" s="88"/>
      <c r="J251" s="44"/>
      <c r="K251" s="44"/>
      <c r="L251" s="44"/>
      <c r="M251"/>
      <c r="N251" s="89"/>
      <c r="O251" s="34"/>
      <c r="P251" s="89"/>
      <c r="Q251" s="88"/>
      <c r="R251" s="90"/>
      <c r="S251" s="34"/>
      <c r="T251" s="90"/>
      <c r="U251" s="88"/>
      <c r="V251" s="91"/>
      <c r="W251" s="34"/>
      <c r="X251" s="91"/>
      <c r="Y251" s="88"/>
      <c r="Z251" s="91"/>
      <c r="AA251" s="34"/>
      <c r="AB251" s="91"/>
      <c r="AC251" s="34"/>
      <c r="AD251" s="34"/>
      <c r="AE251" s="34"/>
      <c r="AF251" s="34"/>
      <c r="AG251" s="34"/>
      <c r="AH251" s="34"/>
      <c r="AI251" s="34"/>
      <c r="AJ251" s="34"/>
      <c r="AK251" s="1"/>
      <c r="AL251" s="48"/>
      <c r="AM251" s="92"/>
      <c r="AN251" s="93"/>
      <c r="AO251" s="1"/>
      <c r="AP251" s="1"/>
      <c r="AQ251" s="34"/>
      <c r="AR251" s="1"/>
      <c r="AS251" s="1"/>
      <c r="AT251" s="1"/>
      <c r="AU251" s="34"/>
      <c r="AV251" s="1"/>
      <c r="AW251" s="1"/>
      <c r="AX251" s="91"/>
      <c r="AY251" s="34"/>
      <c r="AZ251" s="91"/>
      <c r="BA251" s="34"/>
      <c r="BB251" s="93"/>
      <c r="BC251" s="92"/>
      <c r="BD251" s="93"/>
      <c r="BE251" s="1"/>
      <c r="BF251" s="91"/>
      <c r="BG251" s="34"/>
      <c r="BH251" s="91"/>
      <c r="BI251" s="34"/>
      <c r="BJ251" s="93"/>
      <c r="BK251" s="92"/>
      <c r="BL251" s="93"/>
    </row>
    <row r="252" spans="1:65">
      <c r="H252" s="35"/>
      <c r="I252" s="88"/>
      <c r="J252" s="44"/>
      <c r="K252" s="44"/>
      <c r="L252" s="44"/>
      <c r="M252"/>
      <c r="N252" s="89"/>
      <c r="O252" s="34"/>
      <c r="P252" s="89"/>
      <c r="Q252" s="88"/>
      <c r="R252" s="90"/>
      <c r="S252" s="34"/>
      <c r="T252" s="90"/>
      <c r="U252" s="88"/>
      <c r="V252" s="91"/>
      <c r="W252" s="34"/>
      <c r="X252" s="91"/>
      <c r="Y252" s="88"/>
      <c r="Z252" s="91"/>
      <c r="AA252" s="34"/>
      <c r="AB252" s="91"/>
      <c r="AC252" s="34"/>
      <c r="AD252" s="34"/>
      <c r="AE252" s="34"/>
      <c r="AF252" s="34"/>
      <c r="AG252" s="34"/>
      <c r="AH252" s="34"/>
      <c r="AI252" s="34"/>
      <c r="AJ252" s="34"/>
      <c r="AK252" s="1"/>
      <c r="AL252" s="48"/>
      <c r="AM252" s="92"/>
      <c r="AN252" s="93"/>
      <c r="AO252" s="1"/>
      <c r="AP252" s="1"/>
      <c r="AQ252" s="34"/>
      <c r="AR252" s="1"/>
      <c r="AS252" s="1"/>
      <c r="AT252" s="1"/>
      <c r="AU252" s="34"/>
      <c r="AV252" s="1"/>
      <c r="AW252" s="1"/>
      <c r="AX252" s="91"/>
      <c r="AY252" s="34"/>
      <c r="AZ252" s="91"/>
      <c r="BA252" s="34"/>
      <c r="BB252" s="93"/>
      <c r="BC252" s="92"/>
      <c r="BD252" s="93"/>
      <c r="BE252" s="1"/>
      <c r="BF252" s="91"/>
      <c r="BG252" s="34"/>
      <c r="BH252" s="91"/>
      <c r="BI252" s="34"/>
      <c r="BJ252" s="93"/>
      <c r="BK252" s="92"/>
      <c r="BL252" s="93"/>
    </row>
    <row r="253" spans="1:65">
      <c r="H253" s="35"/>
      <c r="I253" s="88"/>
      <c r="J253" s="44"/>
      <c r="K253" s="44"/>
      <c r="L253" s="44"/>
      <c r="M253"/>
      <c r="N253" s="89"/>
      <c r="O253" s="34"/>
      <c r="P253" s="89"/>
      <c r="Q253" s="88"/>
      <c r="R253" s="90"/>
      <c r="S253" s="34"/>
      <c r="T253" s="90"/>
      <c r="U253" s="88"/>
      <c r="V253" s="91"/>
      <c r="W253" s="34"/>
      <c r="X253" s="91"/>
      <c r="Y253" s="88"/>
      <c r="Z253" s="91"/>
      <c r="AA253" s="34"/>
      <c r="AB253" s="91"/>
      <c r="AC253" s="34"/>
      <c r="AD253" s="34"/>
      <c r="AE253" s="34"/>
      <c r="AF253" s="34"/>
      <c r="AG253" s="34"/>
      <c r="AH253" s="34"/>
      <c r="AI253" s="34"/>
      <c r="AJ253" s="34"/>
      <c r="AK253" s="1"/>
      <c r="AL253" s="48"/>
      <c r="AM253" s="92"/>
      <c r="AN253" s="93"/>
      <c r="AO253" s="1"/>
      <c r="AP253" s="1"/>
      <c r="AQ253" s="34"/>
      <c r="AR253" s="1"/>
      <c r="AS253" s="1"/>
      <c r="AT253" s="1"/>
      <c r="AU253" s="34"/>
      <c r="AV253" s="1"/>
      <c r="AW253" s="1"/>
      <c r="AX253" s="91"/>
      <c r="AY253" s="34"/>
      <c r="AZ253" s="91"/>
      <c r="BA253" s="34"/>
      <c r="BB253" s="93"/>
      <c r="BC253" s="92"/>
      <c r="BD253" s="93"/>
      <c r="BE253" s="1"/>
      <c r="BF253" s="91"/>
      <c r="BG253" s="34"/>
      <c r="BH253" s="91"/>
      <c r="BI253" s="34"/>
      <c r="BJ253" s="93"/>
      <c r="BK253" s="92"/>
      <c r="BL253" s="93"/>
    </row>
    <row r="254" spans="1:65">
      <c r="H254" s="35"/>
      <c r="I254" s="88"/>
      <c r="J254" s="44"/>
      <c r="K254" s="44"/>
      <c r="L254" s="44"/>
      <c r="M254"/>
      <c r="N254" s="89"/>
      <c r="O254" s="34"/>
      <c r="P254" s="89"/>
      <c r="Q254" s="88"/>
      <c r="R254" s="90"/>
      <c r="S254" s="34"/>
      <c r="T254" s="90"/>
      <c r="U254" s="88"/>
      <c r="V254" s="91"/>
      <c r="W254" s="34"/>
      <c r="X254" s="91"/>
      <c r="Y254" s="88"/>
      <c r="Z254" s="91"/>
      <c r="AA254" s="34"/>
      <c r="AB254" s="91"/>
      <c r="AC254" s="34"/>
      <c r="AD254" s="34"/>
      <c r="AE254" s="34"/>
      <c r="AF254" s="34"/>
      <c r="AG254" s="34"/>
      <c r="AH254" s="34"/>
      <c r="AI254" s="34"/>
      <c r="AJ254" s="34"/>
      <c r="AK254" s="1"/>
      <c r="AL254" s="48"/>
      <c r="AM254" s="92"/>
      <c r="AN254" s="93"/>
      <c r="AO254" s="1"/>
      <c r="AP254" s="1"/>
      <c r="AQ254" s="34"/>
      <c r="AR254" s="1"/>
      <c r="AS254" s="1"/>
      <c r="AT254" s="1"/>
      <c r="AU254" s="34"/>
      <c r="AV254" s="1"/>
      <c r="AW254" s="1"/>
      <c r="AX254" s="91"/>
      <c r="AY254" s="34"/>
      <c r="AZ254" s="91"/>
      <c r="BA254" s="34"/>
      <c r="BB254" s="93"/>
      <c r="BC254" s="92"/>
      <c r="BD254" s="93"/>
      <c r="BE254" s="1"/>
      <c r="BF254" s="91"/>
      <c r="BG254" s="34"/>
      <c r="BH254" s="91"/>
      <c r="BI254" s="34"/>
      <c r="BJ254" s="93"/>
      <c r="BK254" s="92"/>
      <c r="BL254" s="93"/>
    </row>
    <row r="255" spans="1:65" s="34" customFormat="1">
      <c r="A255"/>
      <c r="B255" s="1"/>
      <c r="C255" s="2"/>
      <c r="D255" s="2"/>
      <c r="E255" s="2"/>
      <c r="F255" s="2"/>
      <c r="G255" s="3"/>
      <c r="H255" s="35"/>
      <c r="I255" s="88"/>
      <c r="J255" s="44"/>
      <c r="K255" s="44"/>
      <c r="L255" s="44"/>
      <c r="M255"/>
      <c r="N255" s="89"/>
      <c r="P255" s="89"/>
      <c r="Q255" s="88"/>
      <c r="R255" s="90"/>
      <c r="T255" s="90"/>
      <c r="U255" s="88"/>
      <c r="V255" s="91"/>
      <c r="X255" s="91"/>
      <c r="Y255" s="88"/>
      <c r="Z255" s="91"/>
      <c r="AB255" s="91"/>
      <c r="AK255" s="1"/>
      <c r="AL255" s="48"/>
      <c r="AM255" s="92"/>
      <c r="AN255" s="93"/>
      <c r="AO255" s="1"/>
      <c r="AP255" s="1"/>
      <c r="AR255" s="1"/>
      <c r="AS255" s="1"/>
      <c r="AT255" s="1"/>
      <c r="AV255" s="1"/>
      <c r="AW255" s="1"/>
      <c r="AX255" s="91"/>
      <c r="AZ255" s="91"/>
      <c r="BB255" s="93"/>
      <c r="BC255" s="92"/>
      <c r="BD255" s="93"/>
      <c r="BE255" s="1"/>
      <c r="BF255" s="91"/>
      <c r="BH255" s="91"/>
      <c r="BJ255" s="93"/>
      <c r="BK255" s="92"/>
      <c r="BL255" s="93"/>
      <c r="BM255" s="35"/>
    </row>
    <row r="256" spans="1:65" s="34" customFormat="1">
      <c r="A256"/>
      <c r="B256" s="1"/>
      <c r="C256" s="2"/>
      <c r="D256" s="2"/>
      <c r="E256" s="2"/>
      <c r="F256" s="2"/>
      <c r="G256" s="3"/>
      <c r="H256" s="35"/>
      <c r="I256" s="88"/>
      <c r="J256" s="44"/>
      <c r="K256" s="44"/>
      <c r="L256" s="44"/>
      <c r="M256"/>
      <c r="N256" s="89"/>
      <c r="P256" s="89"/>
      <c r="Q256" s="88"/>
      <c r="R256" s="90"/>
      <c r="T256" s="90"/>
      <c r="U256" s="88"/>
      <c r="V256" s="91"/>
      <c r="X256" s="91"/>
      <c r="Y256" s="88"/>
      <c r="Z256" s="91"/>
      <c r="AB256" s="91"/>
      <c r="AK256" s="1"/>
      <c r="AL256" s="48"/>
      <c r="AM256" s="92"/>
      <c r="AN256" s="93"/>
      <c r="AO256" s="1"/>
      <c r="AP256" s="1"/>
      <c r="AR256" s="1"/>
      <c r="AS256" s="1"/>
      <c r="AT256" s="1"/>
      <c r="AV256" s="1"/>
      <c r="AW256" s="1"/>
      <c r="AX256" s="91"/>
      <c r="AZ256" s="91"/>
      <c r="BB256" s="93"/>
      <c r="BC256" s="92"/>
      <c r="BD256" s="93"/>
      <c r="BE256" s="1"/>
      <c r="BF256" s="91"/>
      <c r="BH256" s="91"/>
      <c r="BJ256" s="93"/>
      <c r="BK256" s="92"/>
      <c r="BL256" s="93"/>
      <c r="BM256" s="35"/>
    </row>
    <row r="257" spans="1:65" s="34" customFormat="1">
      <c r="A257"/>
      <c r="B257" s="1"/>
      <c r="C257" s="2"/>
      <c r="D257" s="2"/>
      <c r="E257" s="2"/>
      <c r="F257" s="2"/>
      <c r="G257" s="3"/>
      <c r="H257" s="35"/>
      <c r="I257" s="88"/>
      <c r="J257" s="44"/>
      <c r="K257" s="44"/>
      <c r="L257" s="44"/>
      <c r="M257"/>
      <c r="N257" s="89"/>
      <c r="P257" s="89"/>
      <c r="Q257" s="88"/>
      <c r="R257" s="90"/>
      <c r="T257" s="90"/>
      <c r="U257" s="88"/>
      <c r="V257" s="91"/>
      <c r="X257" s="91"/>
      <c r="Y257" s="88"/>
      <c r="Z257" s="91"/>
      <c r="AB257" s="91"/>
      <c r="AK257" s="1"/>
      <c r="AL257" s="48"/>
      <c r="AM257" s="92"/>
      <c r="AN257" s="93"/>
      <c r="AO257" s="1"/>
      <c r="AP257" s="1"/>
      <c r="AR257" s="1"/>
      <c r="AS257" s="1"/>
      <c r="AT257" s="1"/>
      <c r="AV257" s="1"/>
      <c r="AW257" s="1"/>
      <c r="AX257" s="91"/>
      <c r="AZ257" s="91"/>
      <c r="BB257" s="93"/>
      <c r="BC257" s="92"/>
      <c r="BD257" s="93"/>
      <c r="BE257" s="1"/>
      <c r="BF257" s="91"/>
      <c r="BH257" s="91"/>
      <c r="BJ257" s="93"/>
      <c r="BK257" s="92"/>
      <c r="BL257" s="93"/>
      <c r="BM257" s="35"/>
    </row>
    <row r="258" spans="1:65" s="34" customFormat="1">
      <c r="A258"/>
      <c r="B258" s="1"/>
      <c r="C258" s="2"/>
      <c r="D258" s="2"/>
      <c r="E258" s="2"/>
      <c r="F258" s="2"/>
      <c r="G258" s="3"/>
      <c r="H258" s="35"/>
      <c r="I258" s="88"/>
      <c r="J258" s="44"/>
      <c r="K258" s="44"/>
      <c r="L258" s="44"/>
      <c r="M258"/>
      <c r="N258" s="89"/>
      <c r="P258" s="89"/>
      <c r="Q258" s="88"/>
      <c r="R258" s="90"/>
      <c r="T258" s="90"/>
      <c r="U258" s="88"/>
      <c r="V258" s="91"/>
      <c r="X258" s="91"/>
      <c r="Y258" s="88"/>
      <c r="Z258" s="91"/>
      <c r="AB258" s="91"/>
      <c r="AK258" s="1"/>
      <c r="AL258" s="48"/>
      <c r="AM258" s="92"/>
      <c r="AN258" s="93"/>
      <c r="AO258" s="1"/>
      <c r="AP258" s="1"/>
      <c r="AR258" s="1"/>
      <c r="AS258" s="1"/>
      <c r="AT258" s="1"/>
      <c r="AV258" s="1"/>
      <c r="AW258" s="1"/>
      <c r="AX258" s="91"/>
      <c r="AZ258" s="91"/>
      <c r="BB258" s="93"/>
      <c r="BC258" s="92"/>
      <c r="BD258" s="93"/>
      <c r="BE258" s="1"/>
      <c r="BF258" s="91"/>
      <c r="BH258" s="91"/>
      <c r="BJ258" s="93"/>
      <c r="BK258" s="92"/>
      <c r="BL258" s="93"/>
      <c r="BM258" s="35"/>
    </row>
    <row r="259" spans="1:65" s="34" customFormat="1">
      <c r="A259"/>
      <c r="B259" s="1"/>
      <c r="C259" s="2"/>
      <c r="D259" s="2"/>
      <c r="E259" s="2"/>
      <c r="F259" s="2"/>
      <c r="G259" s="3"/>
      <c r="H259" s="35"/>
      <c r="I259" s="88"/>
      <c r="J259" s="44"/>
      <c r="K259" s="44"/>
      <c r="L259" s="44"/>
      <c r="M259"/>
      <c r="N259" s="89"/>
      <c r="P259" s="89"/>
      <c r="Q259" s="88"/>
      <c r="R259" s="90"/>
      <c r="T259" s="90"/>
      <c r="U259" s="88"/>
      <c r="V259" s="91"/>
      <c r="X259" s="91"/>
      <c r="Y259" s="88"/>
      <c r="Z259" s="91"/>
      <c r="AB259" s="91"/>
      <c r="AK259" s="1"/>
      <c r="AL259" s="48"/>
      <c r="AM259" s="92"/>
      <c r="AN259" s="93"/>
      <c r="AO259" s="1"/>
      <c r="AP259" s="1"/>
      <c r="AR259" s="1"/>
      <c r="AS259" s="1"/>
      <c r="AT259" s="1"/>
      <c r="AV259" s="1"/>
      <c r="AW259" s="1"/>
      <c r="AX259" s="91"/>
      <c r="AZ259" s="91"/>
      <c r="BB259" s="93"/>
      <c r="BC259" s="92"/>
      <c r="BD259" s="93"/>
      <c r="BE259" s="1"/>
      <c r="BF259" s="91"/>
      <c r="BH259" s="91"/>
      <c r="BJ259" s="93"/>
      <c r="BK259" s="92"/>
      <c r="BL259" s="93"/>
      <c r="BM259" s="35"/>
    </row>
    <row r="260" spans="1:65" s="34" customFormat="1">
      <c r="A260"/>
      <c r="B260" s="1"/>
      <c r="C260" s="2"/>
      <c r="D260" s="2"/>
      <c r="E260" s="2"/>
      <c r="F260" s="2"/>
      <c r="G260" s="3"/>
      <c r="H260" s="35"/>
      <c r="I260" s="88"/>
      <c r="J260" s="44"/>
      <c r="K260" s="44"/>
      <c r="L260" s="44"/>
      <c r="M260"/>
      <c r="N260" s="89"/>
      <c r="P260" s="89"/>
      <c r="Q260" s="88"/>
      <c r="R260" s="90"/>
      <c r="T260" s="90"/>
      <c r="U260" s="88"/>
      <c r="V260" s="91"/>
      <c r="X260" s="91"/>
      <c r="Y260" s="88"/>
      <c r="Z260" s="91"/>
      <c r="AB260" s="91"/>
      <c r="AK260" s="1"/>
      <c r="AL260" s="48"/>
      <c r="AM260" s="92"/>
      <c r="AN260" s="93"/>
      <c r="AO260" s="1"/>
      <c r="AP260" s="1"/>
      <c r="AR260" s="1"/>
      <c r="AS260" s="1"/>
      <c r="AT260" s="1"/>
      <c r="AV260" s="1"/>
      <c r="AW260" s="1"/>
      <c r="AX260" s="91"/>
      <c r="AZ260" s="91"/>
      <c r="BB260" s="93"/>
      <c r="BC260" s="92"/>
      <c r="BD260" s="93"/>
      <c r="BE260" s="1"/>
      <c r="BF260" s="91"/>
      <c r="BH260" s="91"/>
      <c r="BJ260" s="93"/>
      <c r="BK260" s="92"/>
      <c r="BL260" s="93"/>
      <c r="BM260" s="35"/>
    </row>
    <row r="261" spans="1:65" s="34" customFormat="1">
      <c r="A261"/>
      <c r="B261" s="1"/>
      <c r="C261" s="2"/>
      <c r="D261" s="2"/>
      <c r="E261" s="2"/>
      <c r="F261" s="2"/>
      <c r="G261" s="3"/>
      <c r="H261" s="35"/>
      <c r="I261" s="88"/>
      <c r="J261" s="44"/>
      <c r="K261" s="44"/>
      <c r="L261" s="44"/>
      <c r="M261"/>
      <c r="N261" s="89"/>
      <c r="P261" s="89"/>
      <c r="Q261" s="88"/>
      <c r="R261" s="90"/>
      <c r="T261" s="90"/>
      <c r="U261" s="88"/>
      <c r="V261" s="91"/>
      <c r="X261" s="91"/>
      <c r="Y261" s="88"/>
      <c r="Z261" s="91"/>
      <c r="AB261" s="91"/>
      <c r="AK261" s="1"/>
      <c r="AL261" s="48"/>
      <c r="AM261" s="92"/>
      <c r="AN261" s="93"/>
      <c r="AO261" s="1"/>
      <c r="AP261" s="1"/>
      <c r="AR261" s="1"/>
      <c r="AS261" s="1"/>
      <c r="AT261" s="1"/>
      <c r="AV261" s="1"/>
      <c r="AW261" s="1"/>
      <c r="AX261" s="91"/>
      <c r="AZ261" s="91"/>
      <c r="BB261" s="93"/>
      <c r="BC261" s="92"/>
      <c r="BD261" s="93"/>
      <c r="BE261" s="1"/>
      <c r="BF261" s="91"/>
      <c r="BH261" s="91"/>
      <c r="BJ261" s="93"/>
      <c r="BK261" s="92"/>
      <c r="BL261" s="93"/>
      <c r="BM261" s="35"/>
    </row>
  </sheetData>
  <mergeCells count="22">
    <mergeCell ref="A51:A54"/>
    <mergeCell ref="A56:A59"/>
    <mergeCell ref="BF1:BH1"/>
    <mergeCell ref="BJ1:BL1"/>
    <mergeCell ref="C3:F3"/>
    <mergeCell ref="C4:F4"/>
    <mergeCell ref="C5:F5"/>
    <mergeCell ref="A6:A7"/>
    <mergeCell ref="C6:F6"/>
    <mergeCell ref="C7:F7"/>
    <mergeCell ref="AH1:AJ1"/>
    <mergeCell ref="AL1:AN1"/>
    <mergeCell ref="AP1:AR1"/>
    <mergeCell ref="AT1:AV1"/>
    <mergeCell ref="AX1:AZ1"/>
    <mergeCell ref="BB1:BD1"/>
    <mergeCell ref="AD1:AF1"/>
    <mergeCell ref="J1:L1"/>
    <mergeCell ref="N1:P1"/>
    <mergeCell ref="R1:T1"/>
    <mergeCell ref="V1:X1"/>
    <mergeCell ref="Z1:AB1"/>
  </mergeCells>
  <conditionalFormatting sqref="AL1:AN1 AD5:AJ119 AL3:AN119 AT3:AV119 AT1:AV1 AT171:AV1048576 AL171:AN1048576">
    <cfRule type="cellIs" dxfId="130" priority="113" operator="equal">
      <formula>0</formula>
    </cfRule>
  </conditionalFormatting>
  <conditionalFormatting sqref="AD4:AJ4">
    <cfRule type="cellIs" dxfId="129" priority="112" operator="equal">
      <formula>0</formula>
    </cfRule>
  </conditionalFormatting>
  <conditionalFormatting sqref="J47:L119">
    <cfRule type="containsBlanks" dxfId="128" priority="111">
      <formula>LEN(TRIM(J47))=0</formula>
    </cfRule>
  </conditionalFormatting>
  <conditionalFormatting sqref="AX4:AZ119">
    <cfRule type="cellIs" dxfId="127" priority="110" operator="equal">
      <formula>0</formula>
    </cfRule>
  </conditionalFormatting>
  <conditionalFormatting sqref="BF4:BH119">
    <cfRule type="cellIs" dxfId="126" priority="109" operator="equal">
      <formula>0</formula>
    </cfRule>
  </conditionalFormatting>
  <conditionalFormatting sqref="AL120:AN122 AT120:AV122 AD120:AJ122 AD123:AG125">
    <cfRule type="cellIs" dxfId="125" priority="107" operator="equal">
      <formula>0</formula>
    </cfRule>
  </conditionalFormatting>
  <conditionalFormatting sqref="K120:L122">
    <cfRule type="containsBlanks" dxfId="124" priority="106">
      <formula>LEN(TRIM(K120))=0</formula>
    </cfRule>
  </conditionalFormatting>
  <conditionalFormatting sqref="AX120:AZ122">
    <cfRule type="cellIs" dxfId="123" priority="105" operator="equal">
      <formula>0</formula>
    </cfRule>
  </conditionalFormatting>
  <conditionalFormatting sqref="BF120:BH122">
    <cfRule type="cellIs" dxfId="122" priority="104" operator="equal">
      <formula>0</formula>
    </cfRule>
  </conditionalFormatting>
  <conditionalFormatting sqref="J120:J122">
    <cfRule type="containsBlanks" dxfId="121" priority="103">
      <formula>LEN(TRIM(J120))=0</formula>
    </cfRule>
  </conditionalFormatting>
  <conditionalFormatting sqref="K123:K125">
    <cfRule type="containsBlanks" dxfId="120" priority="102">
      <formula>LEN(TRIM(K123))=0</formula>
    </cfRule>
  </conditionalFormatting>
  <conditionalFormatting sqref="J123:J125">
    <cfRule type="containsBlanks" dxfId="119" priority="101">
      <formula>LEN(TRIM(J123))=0</formula>
    </cfRule>
  </conditionalFormatting>
  <conditionalFormatting sqref="L123:L125">
    <cfRule type="containsBlanks" dxfId="118" priority="100">
      <formula>LEN(TRIM(L123))=0</formula>
    </cfRule>
  </conditionalFormatting>
  <conditionalFormatting sqref="AL123:AN125 AT123:AV125 AH123:AJ125">
    <cfRule type="cellIs" dxfId="117" priority="99" operator="equal">
      <formula>0</formula>
    </cfRule>
  </conditionalFormatting>
  <conditionalFormatting sqref="AX123:AZ125">
    <cfRule type="cellIs" dxfId="116" priority="98" operator="equal">
      <formula>0</formula>
    </cfRule>
  </conditionalFormatting>
  <conditionalFormatting sqref="BF123:BH125">
    <cfRule type="cellIs" dxfId="115" priority="97" operator="equal">
      <formula>0</formula>
    </cfRule>
  </conditionalFormatting>
  <conditionalFormatting sqref="AD126:AG128">
    <cfRule type="cellIs" dxfId="114" priority="93" operator="equal">
      <formula>0</formula>
    </cfRule>
  </conditionalFormatting>
  <conditionalFormatting sqref="AL126:AN128 AT126:AV128 AH126:AJ128">
    <cfRule type="cellIs" dxfId="113" priority="92" operator="equal">
      <formula>0</formula>
    </cfRule>
  </conditionalFormatting>
  <conditionalFormatting sqref="AX126:AZ128">
    <cfRule type="cellIs" dxfId="112" priority="91" operator="equal">
      <formula>0</formula>
    </cfRule>
  </conditionalFormatting>
  <conditionalFormatting sqref="L126:L131">
    <cfRule type="containsBlanks" dxfId="111" priority="96">
      <formula>LEN(TRIM(L126))=0</formula>
    </cfRule>
  </conditionalFormatting>
  <conditionalFormatting sqref="K126:K128">
    <cfRule type="containsBlanks" dxfId="110" priority="95">
      <formula>LEN(TRIM(K126))=0</formula>
    </cfRule>
  </conditionalFormatting>
  <conditionalFormatting sqref="J126:J128">
    <cfRule type="containsBlanks" dxfId="109" priority="94">
      <formula>LEN(TRIM(J126))=0</formula>
    </cfRule>
  </conditionalFormatting>
  <conditionalFormatting sqref="K129:K131">
    <cfRule type="containsBlanks" dxfId="108" priority="89">
      <formula>LEN(TRIM(K129))=0</formula>
    </cfRule>
  </conditionalFormatting>
  <conditionalFormatting sqref="J129:J131">
    <cfRule type="containsBlanks" dxfId="107" priority="88">
      <formula>LEN(TRIM(J129))=0</formula>
    </cfRule>
  </conditionalFormatting>
  <conditionalFormatting sqref="BF126:BH128">
    <cfRule type="cellIs" dxfId="106" priority="90" operator="equal">
      <formula>0</formula>
    </cfRule>
  </conditionalFormatting>
  <conditionalFormatting sqref="AD129:AG131">
    <cfRule type="cellIs" dxfId="105" priority="87" operator="equal">
      <formula>0</formula>
    </cfRule>
  </conditionalFormatting>
  <conditionalFormatting sqref="AL129:AN131 AT129:AV131 AH129:AJ131">
    <cfRule type="cellIs" dxfId="104" priority="86" operator="equal">
      <formula>0</formula>
    </cfRule>
  </conditionalFormatting>
  <conditionalFormatting sqref="AX129:AZ131">
    <cfRule type="cellIs" dxfId="103" priority="85" operator="equal">
      <formula>0</formula>
    </cfRule>
  </conditionalFormatting>
  <conditionalFormatting sqref="BF129:BH131">
    <cfRule type="cellIs" dxfId="102" priority="84" operator="equal">
      <formula>0</formula>
    </cfRule>
  </conditionalFormatting>
  <conditionalFormatting sqref="L132:L134">
    <cfRule type="containsBlanks" dxfId="101" priority="83">
      <formula>LEN(TRIM(L132))=0</formula>
    </cfRule>
  </conditionalFormatting>
  <conditionalFormatting sqref="K132:K134">
    <cfRule type="containsBlanks" dxfId="100" priority="82">
      <formula>LEN(TRIM(K132))=0</formula>
    </cfRule>
  </conditionalFormatting>
  <conditionalFormatting sqref="J132:J134">
    <cfRule type="containsBlanks" dxfId="99" priority="81">
      <formula>LEN(TRIM(J132))=0</formula>
    </cfRule>
  </conditionalFormatting>
  <conditionalFormatting sqref="AD132:AG134">
    <cfRule type="cellIs" dxfId="98" priority="80" operator="equal">
      <formula>0</formula>
    </cfRule>
  </conditionalFormatting>
  <conditionalFormatting sqref="AL132:AN134 AT132:AV134 AH132:AJ134">
    <cfRule type="cellIs" dxfId="97" priority="79" operator="equal">
      <formula>0</formula>
    </cfRule>
  </conditionalFormatting>
  <conditionalFormatting sqref="AX132:AZ134">
    <cfRule type="cellIs" dxfId="96" priority="78" operator="equal">
      <formula>0</formula>
    </cfRule>
  </conditionalFormatting>
  <conditionalFormatting sqref="BF132:BH134">
    <cfRule type="cellIs" dxfId="95" priority="77" operator="equal">
      <formula>0</formula>
    </cfRule>
  </conditionalFormatting>
  <conditionalFormatting sqref="L135:L137">
    <cfRule type="containsBlanks" dxfId="94" priority="76">
      <formula>LEN(TRIM(L135))=0</formula>
    </cfRule>
  </conditionalFormatting>
  <conditionalFormatting sqref="K135:K137">
    <cfRule type="containsBlanks" dxfId="93" priority="75">
      <formula>LEN(TRIM(K135))=0</formula>
    </cfRule>
  </conditionalFormatting>
  <conditionalFormatting sqref="J135:J137">
    <cfRule type="containsBlanks" dxfId="92" priority="74">
      <formula>LEN(TRIM(J135))=0</formula>
    </cfRule>
  </conditionalFormatting>
  <conditionalFormatting sqref="AD135:AG137">
    <cfRule type="cellIs" dxfId="91" priority="73" operator="equal">
      <formula>0</formula>
    </cfRule>
  </conditionalFormatting>
  <conditionalFormatting sqref="AL135:AN137 AT135:AV137 AH135:AJ137">
    <cfRule type="cellIs" dxfId="90" priority="72" operator="equal">
      <formula>0</formula>
    </cfRule>
  </conditionalFormatting>
  <conditionalFormatting sqref="AX135:AZ137">
    <cfRule type="cellIs" dxfId="89" priority="71" operator="equal">
      <formula>0</formula>
    </cfRule>
  </conditionalFormatting>
  <conditionalFormatting sqref="BF135:BH137">
    <cfRule type="cellIs" dxfId="88" priority="70" operator="equal">
      <formula>0</formula>
    </cfRule>
  </conditionalFormatting>
  <conditionalFormatting sqref="L138:L140">
    <cfRule type="containsBlanks" dxfId="87" priority="69">
      <formula>LEN(TRIM(L138))=0</formula>
    </cfRule>
  </conditionalFormatting>
  <conditionalFormatting sqref="AD138:AG140">
    <cfRule type="cellIs" dxfId="86" priority="66" operator="equal">
      <formula>0</formula>
    </cfRule>
  </conditionalFormatting>
  <conditionalFormatting sqref="AL138:AN140 AT138:AV140 AH138:AJ140">
    <cfRule type="cellIs" dxfId="85" priority="65" operator="equal">
      <formula>0</formula>
    </cfRule>
  </conditionalFormatting>
  <conditionalFormatting sqref="AX138:AZ140">
    <cfRule type="cellIs" dxfId="84" priority="64" operator="equal">
      <formula>0</formula>
    </cfRule>
  </conditionalFormatting>
  <conditionalFormatting sqref="BF138:BH140">
    <cfRule type="cellIs" dxfId="83" priority="63" operator="equal">
      <formula>0</formula>
    </cfRule>
  </conditionalFormatting>
  <conditionalFormatting sqref="K138:K140">
    <cfRule type="containsBlanks" dxfId="82" priority="68">
      <formula>LEN(TRIM(K138))=0</formula>
    </cfRule>
  </conditionalFormatting>
  <conditionalFormatting sqref="J138:J140">
    <cfRule type="containsBlanks" dxfId="81" priority="67">
      <formula>LEN(TRIM(J138))=0</formula>
    </cfRule>
  </conditionalFormatting>
  <conditionalFormatting sqref="L141:L143">
    <cfRule type="containsBlanks" dxfId="80" priority="62">
      <formula>LEN(TRIM(L141))=0</formula>
    </cfRule>
  </conditionalFormatting>
  <conditionalFormatting sqref="AD141:AG143">
    <cfRule type="cellIs" dxfId="79" priority="59" operator="equal">
      <formula>0</formula>
    </cfRule>
  </conditionalFormatting>
  <conditionalFormatting sqref="AL141:AN143 AT141:AV143 AH141:AJ143">
    <cfRule type="cellIs" dxfId="78" priority="58" operator="equal">
      <formula>0</formula>
    </cfRule>
  </conditionalFormatting>
  <conditionalFormatting sqref="AX141:AZ143">
    <cfRule type="cellIs" dxfId="77" priority="57" operator="equal">
      <formula>0</formula>
    </cfRule>
  </conditionalFormatting>
  <conditionalFormatting sqref="BF141:BH143">
    <cfRule type="cellIs" dxfId="76" priority="56" operator="equal">
      <formula>0</formula>
    </cfRule>
  </conditionalFormatting>
  <conditionalFormatting sqref="K141:K143">
    <cfRule type="containsBlanks" dxfId="75" priority="61">
      <formula>LEN(TRIM(K141))=0</formula>
    </cfRule>
  </conditionalFormatting>
  <conditionalFormatting sqref="J141:J143">
    <cfRule type="containsBlanks" dxfId="74" priority="60">
      <formula>LEN(TRIM(J141))=0</formula>
    </cfRule>
  </conditionalFormatting>
  <conditionalFormatting sqref="L144:L146">
    <cfRule type="containsBlanks" dxfId="73" priority="55">
      <formula>LEN(TRIM(L144))=0</formula>
    </cfRule>
  </conditionalFormatting>
  <conditionalFormatting sqref="K144:K146">
    <cfRule type="containsBlanks" dxfId="72" priority="54">
      <formula>LEN(TRIM(K144))=0</formula>
    </cfRule>
  </conditionalFormatting>
  <conditionalFormatting sqref="J144:J146">
    <cfRule type="containsBlanks" dxfId="71" priority="53">
      <formula>LEN(TRIM(J144))=0</formula>
    </cfRule>
  </conditionalFormatting>
  <conditionalFormatting sqref="AD144:AG146">
    <cfRule type="cellIs" dxfId="70" priority="52" operator="equal">
      <formula>0</formula>
    </cfRule>
  </conditionalFormatting>
  <conditionalFormatting sqref="AL144:AN146 AT144:AV146 AH144:AJ146">
    <cfRule type="cellIs" dxfId="69" priority="51" operator="equal">
      <formula>0</formula>
    </cfRule>
  </conditionalFormatting>
  <conditionalFormatting sqref="AX144:AZ146">
    <cfRule type="cellIs" dxfId="68" priority="50" operator="equal">
      <formula>0</formula>
    </cfRule>
  </conditionalFormatting>
  <conditionalFormatting sqref="BF144:BH146">
    <cfRule type="cellIs" dxfId="67" priority="49" operator="equal">
      <formula>0</formula>
    </cfRule>
  </conditionalFormatting>
  <conditionalFormatting sqref="L147:L149">
    <cfRule type="containsBlanks" dxfId="66" priority="48">
      <formula>LEN(TRIM(L147))=0</formula>
    </cfRule>
  </conditionalFormatting>
  <conditionalFormatting sqref="K147:K149">
    <cfRule type="containsBlanks" dxfId="65" priority="47">
      <formula>LEN(TRIM(K147))=0</formula>
    </cfRule>
  </conditionalFormatting>
  <conditionalFormatting sqref="J147:J149">
    <cfRule type="containsBlanks" dxfId="64" priority="46">
      <formula>LEN(TRIM(J147))=0</formula>
    </cfRule>
  </conditionalFormatting>
  <conditionalFormatting sqref="L150:L152">
    <cfRule type="containsBlanks" dxfId="63" priority="41">
      <formula>LEN(TRIM(L150))=0</formula>
    </cfRule>
  </conditionalFormatting>
  <conditionalFormatting sqref="AD147:AG149">
    <cfRule type="cellIs" dxfId="62" priority="45" operator="equal">
      <formula>0</formula>
    </cfRule>
  </conditionalFormatting>
  <conditionalFormatting sqref="AL147:AN149 AT147:AV149 AH147:AJ149">
    <cfRule type="cellIs" dxfId="61" priority="44" operator="equal">
      <formula>0</formula>
    </cfRule>
  </conditionalFormatting>
  <conditionalFormatting sqref="AX147:AZ149">
    <cfRule type="cellIs" dxfId="60" priority="43" operator="equal">
      <formula>0</formula>
    </cfRule>
  </conditionalFormatting>
  <conditionalFormatting sqref="BF147:BH149">
    <cfRule type="cellIs" dxfId="59" priority="42" operator="equal">
      <formula>0</formula>
    </cfRule>
  </conditionalFormatting>
  <conditionalFormatting sqref="AD150:AG152">
    <cfRule type="cellIs" dxfId="58" priority="38" operator="equal">
      <formula>0</formula>
    </cfRule>
  </conditionalFormatting>
  <conditionalFormatting sqref="AL150:AN152 AT150:AV152 AH150:AJ152">
    <cfRule type="cellIs" dxfId="57" priority="37" operator="equal">
      <formula>0</formula>
    </cfRule>
  </conditionalFormatting>
  <conditionalFormatting sqref="AX150:AZ152">
    <cfRule type="cellIs" dxfId="56" priority="36" operator="equal">
      <formula>0</formula>
    </cfRule>
  </conditionalFormatting>
  <conditionalFormatting sqref="BF150:BH152">
    <cfRule type="cellIs" dxfId="55" priority="35" operator="equal">
      <formula>0</formula>
    </cfRule>
  </conditionalFormatting>
  <conditionalFormatting sqref="K150:K152">
    <cfRule type="containsBlanks" dxfId="54" priority="40">
      <formula>LEN(TRIM(K150))=0</formula>
    </cfRule>
  </conditionalFormatting>
  <conditionalFormatting sqref="J150:J152">
    <cfRule type="containsBlanks" dxfId="53" priority="39">
      <formula>LEN(TRIM(J150))=0</formula>
    </cfRule>
  </conditionalFormatting>
  <conditionalFormatting sqref="L153:L155">
    <cfRule type="containsBlanks" dxfId="52" priority="34">
      <formula>LEN(TRIM(L153))=0</formula>
    </cfRule>
  </conditionalFormatting>
  <conditionalFormatting sqref="K153:K155">
    <cfRule type="containsBlanks" dxfId="51" priority="33">
      <formula>LEN(TRIM(K153))=0</formula>
    </cfRule>
  </conditionalFormatting>
  <conditionalFormatting sqref="J153:J155">
    <cfRule type="containsBlanks" dxfId="50" priority="32">
      <formula>LEN(TRIM(J153))=0</formula>
    </cfRule>
  </conditionalFormatting>
  <conditionalFormatting sqref="AD153:AG155">
    <cfRule type="cellIs" dxfId="49" priority="31" operator="equal">
      <formula>0</formula>
    </cfRule>
  </conditionalFormatting>
  <conditionalFormatting sqref="AL153:AN155 AT153:AV155 AH153:AJ155">
    <cfRule type="cellIs" dxfId="48" priority="30" operator="equal">
      <formula>0</formula>
    </cfRule>
  </conditionalFormatting>
  <conditionalFormatting sqref="AX153:AZ155">
    <cfRule type="cellIs" dxfId="47" priority="29" operator="equal">
      <formula>0</formula>
    </cfRule>
  </conditionalFormatting>
  <conditionalFormatting sqref="BF153:BH155">
    <cfRule type="cellIs" dxfId="46" priority="28" operator="equal">
      <formula>0</formula>
    </cfRule>
  </conditionalFormatting>
  <conditionalFormatting sqref="AD156:AG158">
    <cfRule type="cellIs" dxfId="45" priority="23" operator="equal">
      <formula>0</formula>
    </cfRule>
  </conditionalFormatting>
  <conditionalFormatting sqref="AL156:AN158 AT156:AV158 AH156:AJ158">
    <cfRule type="cellIs" dxfId="44" priority="22" operator="equal">
      <formula>0</formula>
    </cfRule>
  </conditionalFormatting>
  <conditionalFormatting sqref="L156:L158">
    <cfRule type="containsBlanks" dxfId="43" priority="27">
      <formula>LEN(TRIM(L156))=0</formula>
    </cfRule>
  </conditionalFormatting>
  <conditionalFormatting sqref="K156:K158">
    <cfRule type="containsBlanks" dxfId="42" priority="26">
      <formula>LEN(TRIM(K156))=0</formula>
    </cfRule>
  </conditionalFormatting>
  <conditionalFormatting sqref="J156:J158">
    <cfRule type="containsBlanks" dxfId="41" priority="25">
      <formula>LEN(TRIM(J156))=0</formula>
    </cfRule>
  </conditionalFormatting>
  <conditionalFormatting sqref="L159:L164">
    <cfRule type="containsBlanks" dxfId="40" priority="24">
      <formula>LEN(TRIM(L159))=0</formula>
    </cfRule>
  </conditionalFormatting>
  <conditionalFormatting sqref="AX156:AZ158">
    <cfRule type="cellIs" dxfId="39" priority="21" operator="equal">
      <formula>0</formula>
    </cfRule>
  </conditionalFormatting>
  <conditionalFormatting sqref="BF156:BH158">
    <cfRule type="cellIs" dxfId="38" priority="20" operator="equal">
      <formula>0</formula>
    </cfRule>
  </conditionalFormatting>
  <conditionalFormatting sqref="AD159:AG160 AF161:AG161 AD162:AG164">
    <cfRule type="cellIs" dxfId="37" priority="19" operator="equal">
      <formula>0</formula>
    </cfRule>
  </conditionalFormatting>
  <conditionalFormatting sqref="AL159:AN164 AT159:AV164">
    <cfRule type="cellIs" dxfId="36" priority="18" operator="equal">
      <formula>0</formula>
    </cfRule>
  </conditionalFormatting>
  <conditionalFormatting sqref="AX159:AZ164">
    <cfRule type="cellIs" dxfId="35" priority="17" operator="equal">
      <formula>0</formula>
    </cfRule>
  </conditionalFormatting>
  <conditionalFormatting sqref="BF159:BH164">
    <cfRule type="cellIs" dxfId="34" priority="16" operator="equal">
      <formula>0</formula>
    </cfRule>
  </conditionalFormatting>
  <conditionalFormatting sqref="AD161:AE161">
    <cfRule type="cellIs" dxfId="33" priority="15" operator="equal">
      <formula>0</formula>
    </cfRule>
  </conditionalFormatting>
  <conditionalFormatting sqref="AH159:AJ161">
    <cfRule type="cellIs" dxfId="32" priority="14" operator="equal">
      <formula>0</formula>
    </cfRule>
  </conditionalFormatting>
  <conditionalFormatting sqref="AH162:AJ164">
    <cfRule type="cellIs" dxfId="31" priority="13" operator="equal">
      <formula>0</formula>
    </cfRule>
  </conditionalFormatting>
  <conditionalFormatting sqref="J162:J164">
    <cfRule type="containsBlanks" dxfId="30" priority="9">
      <formula>LEN(TRIM(J162))=0</formula>
    </cfRule>
  </conditionalFormatting>
  <conditionalFormatting sqref="K159:K161">
    <cfRule type="containsBlanks" dxfId="29" priority="12">
      <formula>LEN(TRIM(K159))=0</formula>
    </cfRule>
  </conditionalFormatting>
  <conditionalFormatting sqref="J159:J161">
    <cfRule type="containsBlanks" dxfId="28" priority="11">
      <formula>LEN(TRIM(J159))=0</formula>
    </cfRule>
  </conditionalFormatting>
  <conditionalFormatting sqref="K162:K164">
    <cfRule type="containsBlanks" dxfId="27" priority="10">
      <formula>LEN(TRIM(K162))=0</formula>
    </cfRule>
  </conditionalFormatting>
  <conditionalFormatting sqref="L165:L170">
    <cfRule type="containsBlanks" dxfId="26" priority="8">
      <formula>LEN(TRIM(L165))=0</formula>
    </cfRule>
  </conditionalFormatting>
  <conditionalFormatting sqref="AD165:AG170">
    <cfRule type="cellIs" dxfId="25" priority="7" operator="equal">
      <formula>0</formula>
    </cfRule>
  </conditionalFormatting>
  <conditionalFormatting sqref="AL165:AN170 AT165:AV170">
    <cfRule type="cellIs" dxfId="24" priority="6" operator="equal">
      <formula>0</formula>
    </cfRule>
  </conditionalFormatting>
  <conditionalFormatting sqref="AX165:AZ170">
    <cfRule type="cellIs" dxfId="23" priority="5" operator="equal">
      <formula>0</formula>
    </cfRule>
  </conditionalFormatting>
  <conditionalFormatting sqref="BF165:BH170">
    <cfRule type="cellIs" dxfId="22" priority="4" operator="equal">
      <formula>0</formula>
    </cfRule>
  </conditionalFormatting>
  <conditionalFormatting sqref="AH165:AJ170">
    <cfRule type="cellIs" dxfId="21" priority="3" operator="equal">
      <formula>0</formula>
    </cfRule>
  </conditionalFormatting>
  <conditionalFormatting sqref="J165:J170">
    <cfRule type="containsBlanks" dxfId="20" priority="1">
      <formula>LEN(TRIM(J165))=0</formula>
    </cfRule>
  </conditionalFormatting>
  <conditionalFormatting sqref="K165:K170">
    <cfRule type="containsBlanks" dxfId="19" priority="2">
      <formula>LEN(TRIM(K165))=0</formula>
    </cfRule>
  </conditionalFormatting>
  <dataValidations count="1">
    <dataValidation type="list" allowBlank="1" showInputMessage="1" showErrorMessage="1" sqref="A8:A37" xr:uid="{9BF5891F-0DB4-43E6-B080-D4AB70EBD962}">
      <formula1>$A$1:$A$2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8" operator="containsText" id="{6B8B6F20-FFF3-403A-8F76-832C1D057A9C}">
            <xm:f>NOT(ISERROR(SEARCH($A$1,A8)))</xm:f>
            <xm:f>$A$1</xm:f>
            <x14:dxf>
              <fill>
                <patternFill>
                  <bgColor rgb="FF99FF66"/>
                </patternFill>
              </fill>
            </x14:dxf>
          </x14:cfRule>
          <xm:sqref>A8:A37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35"/>
  <sheetViews>
    <sheetView topLeftCell="D1" zoomScale="115" zoomScaleNormal="115" workbookViewId="0">
      <pane ySplit="2" topLeftCell="A3" activePane="bottomLeft" state="frozen"/>
      <selection pane="bottomLeft" activeCell="D1" sqref="D1"/>
    </sheetView>
  </sheetViews>
  <sheetFormatPr defaultColWidth="8.85546875" defaultRowHeight="15"/>
  <cols>
    <col min="1" max="1" width="12.140625" bestFit="1" customWidth="1"/>
    <col min="2" max="2" width="24.140625" style="1" bestFit="1" customWidth="1"/>
    <col min="3" max="3" width="12.140625" style="2" bestFit="1" customWidth="1"/>
    <col min="4" max="4" width="11" style="2" bestFit="1" customWidth="1"/>
    <col min="5" max="7" width="11" style="2" customWidth="1"/>
    <col min="8" max="8" width="11" style="2" bestFit="1" customWidth="1"/>
    <col min="9" max="9" width="4" style="3" customWidth="1"/>
    <col min="10" max="10" width="12.42578125" style="94" customWidth="1"/>
    <col min="11" max="14" width="11.5703125" style="100" customWidth="1"/>
    <col min="15" max="15" width="9.42578125" style="101" customWidth="1"/>
    <col min="16" max="16" width="0.7109375" style="102" customWidth="1"/>
    <col min="17" max="17" width="1.42578125" style="95" customWidth="1"/>
    <col min="18" max="20" width="6.7109375" style="97" customWidth="1"/>
    <col min="21" max="21" width="7.5703125" style="98" bestFit="1" customWidth="1"/>
    <col min="22" max="22" width="0.7109375" style="16" customWidth="1"/>
    <col min="23" max="23" width="15.28515625" bestFit="1" customWidth="1"/>
    <col min="27" max="27" width="9.28515625" bestFit="1" customWidth="1"/>
  </cols>
  <sheetData>
    <row r="1" spans="1:29">
      <c r="A1" s="209" t="s">
        <v>61</v>
      </c>
      <c r="J1" s="4"/>
      <c r="K1" s="345" t="s">
        <v>71</v>
      </c>
      <c r="L1" s="345"/>
      <c r="M1" s="345"/>
      <c r="N1" s="345"/>
      <c r="O1" s="346"/>
      <c r="P1" s="6"/>
      <c r="Q1" s="5"/>
      <c r="R1" s="342" t="s">
        <v>72</v>
      </c>
      <c r="S1" s="342"/>
      <c r="T1" s="342"/>
      <c r="U1" s="343"/>
      <c r="V1" s="6"/>
      <c r="X1" s="342" t="s">
        <v>83</v>
      </c>
      <c r="Y1" s="342"/>
      <c r="Z1" s="342"/>
      <c r="AA1" s="343"/>
    </row>
    <row r="2" spans="1:29">
      <c r="C2" s="9"/>
      <c r="D2" s="9" t="s">
        <v>15</v>
      </c>
      <c r="E2" s="18" t="s">
        <v>14</v>
      </c>
      <c r="F2" s="18" t="s">
        <v>87</v>
      </c>
      <c r="G2" s="18" t="s">
        <v>92</v>
      </c>
      <c r="H2" s="10" t="s">
        <v>16</v>
      </c>
      <c r="J2" s="11"/>
      <c r="K2" s="18" t="str">
        <f>$R$2</f>
        <v>HRSTX</v>
      </c>
      <c r="L2" s="18" t="s">
        <v>14</v>
      </c>
      <c r="M2" s="18" t="s">
        <v>87</v>
      </c>
      <c r="N2" s="18" t="s">
        <v>92</v>
      </c>
      <c r="O2" s="19" t="s">
        <v>16</v>
      </c>
      <c r="P2" s="20"/>
      <c r="Q2" s="12"/>
      <c r="R2" s="14" t="str">
        <f>D2</f>
        <v>HRSTX</v>
      </c>
      <c r="S2" s="18" t="s">
        <v>14</v>
      </c>
      <c r="T2" s="18" t="s">
        <v>87</v>
      </c>
      <c r="U2" s="15" t="s">
        <v>16</v>
      </c>
      <c r="X2" s="14" t="str">
        <f>K2</f>
        <v>HRSTX</v>
      </c>
      <c r="Y2" s="18" t="s">
        <v>14</v>
      </c>
      <c r="Z2" s="18" t="s">
        <v>87</v>
      </c>
      <c r="AA2" s="15" t="s">
        <v>16</v>
      </c>
    </row>
    <row r="3" spans="1:29">
      <c r="B3" s="23" t="s">
        <v>17</v>
      </c>
      <c r="C3" s="362" t="s">
        <v>75</v>
      </c>
      <c r="D3" s="363"/>
      <c r="E3" s="363"/>
      <c r="F3" s="363"/>
      <c r="G3" s="363"/>
      <c r="H3" s="364"/>
      <c r="J3" s="24">
        <v>43074</v>
      </c>
      <c r="K3" s="245">
        <v>10000</v>
      </c>
      <c r="L3" s="245">
        <v>10000</v>
      </c>
      <c r="M3" s="245">
        <v>10000</v>
      </c>
      <c r="N3" s="245">
        <f>M3*(1-0.0475)</f>
        <v>9525</v>
      </c>
      <c r="O3" s="29">
        <f>K3</f>
        <v>10000</v>
      </c>
      <c r="P3" s="30"/>
      <c r="Q3" s="25"/>
      <c r="R3" s="27"/>
      <c r="S3" s="27"/>
      <c r="T3" s="27"/>
      <c r="U3" s="28"/>
      <c r="V3"/>
      <c r="X3" s="287"/>
      <c r="Y3" s="287"/>
      <c r="Z3" s="287"/>
      <c r="AA3" s="287"/>
    </row>
    <row r="4" spans="1:29" s="54" customFormat="1">
      <c r="A4"/>
      <c r="B4" s="23" t="s">
        <v>18</v>
      </c>
      <c r="C4" s="365">
        <v>43074</v>
      </c>
      <c r="D4" s="356" t="s">
        <v>70</v>
      </c>
      <c r="E4" s="356"/>
      <c r="F4" s="356"/>
      <c r="G4" s="356"/>
      <c r="H4" s="356" t="s">
        <v>70</v>
      </c>
      <c r="I4" s="3"/>
      <c r="J4" s="43">
        <f>EOMONTH(J3,0)</f>
        <v>43100</v>
      </c>
      <c r="K4" s="273">
        <f>K3*(1+R4)</f>
        <v>10092.000000000002</v>
      </c>
      <c r="L4" s="273">
        <f>L3*(1+S4)</f>
        <v>10083</v>
      </c>
      <c r="M4" s="273">
        <f>M3*(1+T4)</f>
        <v>10124</v>
      </c>
      <c r="N4" s="273">
        <f>N3*(1+S4)</f>
        <v>9604.057499999999</v>
      </c>
      <c r="O4" s="45">
        <f>O3*(1+U4)</f>
        <v>10179</v>
      </c>
      <c r="P4" s="30"/>
      <c r="Q4" s="25"/>
      <c r="R4" s="272">
        <v>9.1999999999999998E-3</v>
      </c>
      <c r="S4" s="272">
        <v>8.3000000000000001E-3</v>
      </c>
      <c r="T4" s="272">
        <v>1.24E-2</v>
      </c>
      <c r="U4" s="236">
        <v>1.7899999999999999E-2</v>
      </c>
      <c r="V4"/>
      <c r="W4" s="284" t="s">
        <v>80</v>
      </c>
      <c r="X4" s="287">
        <f>K4/MAX(K$3:K4)-1</f>
        <v>0</v>
      </c>
      <c r="Y4" s="287">
        <f>L4/MAX(L$3:L4)-1</f>
        <v>0</v>
      </c>
      <c r="Z4" s="287">
        <f>M4/MAX(M$3:M4)-1</f>
        <v>0</v>
      </c>
      <c r="AA4" s="287">
        <f>O4/MAX(O$3:O4)-1</f>
        <v>0</v>
      </c>
      <c r="AB4"/>
      <c r="AC4"/>
    </row>
    <row r="5" spans="1:29">
      <c r="B5" s="23" t="s">
        <v>19</v>
      </c>
      <c r="C5" s="366">
        <v>44286</v>
      </c>
      <c r="D5" s="360"/>
      <c r="E5" s="360"/>
      <c r="F5" s="360"/>
      <c r="G5" s="360"/>
      <c r="H5" s="360"/>
      <c r="J5" s="43">
        <f>EOMONTH(J4,1)</f>
        <v>43131</v>
      </c>
      <c r="K5" s="273">
        <f t="shared" ref="K5:M20" si="0">K4*(1+R5)</f>
        <v>10152.675676648692</v>
      </c>
      <c r="L5" s="273">
        <f t="shared" si="0"/>
        <v>10143.017857142857</v>
      </c>
      <c r="M5" s="273">
        <f t="shared" si="0"/>
        <v>10184.025684876375</v>
      </c>
      <c r="N5" s="273">
        <f t="shared" ref="N5:N21" si="1">N4*(1+S5)</f>
        <v>9661.2245089285698</v>
      </c>
      <c r="O5" s="45">
        <f t="shared" ref="O5:O43" si="2">O4*(1+U5)</f>
        <v>10761.785808285822</v>
      </c>
      <c r="P5" s="30"/>
      <c r="Q5" s="25"/>
      <c r="R5" s="272">
        <v>6.0122549196086617E-3</v>
      </c>
      <c r="S5" s="272">
        <v>5.9523809523809312E-3</v>
      </c>
      <c r="T5" s="272">
        <v>5.9290482888556539E-3</v>
      </c>
      <c r="U5" s="236">
        <v>5.7253738902232287E-2</v>
      </c>
      <c r="V5"/>
      <c r="X5" s="287">
        <f>K5/MAX(K$3:K5)-1</f>
        <v>0</v>
      </c>
      <c r="Y5" s="287">
        <f>L5/MAX(L$3:L5)-1</f>
        <v>0</v>
      </c>
      <c r="Z5" s="287">
        <f>M5/MAX(M$3:M5)-1</f>
        <v>0</v>
      </c>
      <c r="AA5" s="287">
        <f>O5/MAX(O$3:O5)-1</f>
        <v>0</v>
      </c>
    </row>
    <row r="6" spans="1:29">
      <c r="A6" s="359" t="s">
        <v>60</v>
      </c>
      <c r="B6" s="55" t="s">
        <v>20</v>
      </c>
      <c r="C6" s="360">
        <v>0</v>
      </c>
      <c r="D6" s="360"/>
      <c r="E6" s="360"/>
      <c r="F6" s="360"/>
      <c r="G6" s="360"/>
      <c r="H6" s="360"/>
      <c r="J6" s="43">
        <f>EOMONTH(J5,1)</f>
        <v>43159</v>
      </c>
      <c r="K6" s="273">
        <f t="shared" si="0"/>
        <v>10294.242566764833</v>
      </c>
      <c r="L6" s="273">
        <f t="shared" si="0"/>
        <v>10283.059523809521</v>
      </c>
      <c r="M6" s="273">
        <f t="shared" si="0"/>
        <v>10304.077054629121</v>
      </c>
      <c r="N6" s="273">
        <f t="shared" si="1"/>
        <v>9794.6141964285689</v>
      </c>
      <c r="O6" s="45">
        <f t="shared" si="2"/>
        <v>10365.151687397847</v>
      </c>
      <c r="P6" s="30"/>
      <c r="Q6" s="25"/>
      <c r="R6" s="272">
        <v>1.3943801085042784E-2</v>
      </c>
      <c r="S6" s="272">
        <v>1.3806706114398271E-2</v>
      </c>
      <c r="T6" s="272">
        <v>1.1788203748447579E-2</v>
      </c>
      <c r="U6" s="236">
        <v>-3.6855790289246793E-2</v>
      </c>
      <c r="V6"/>
      <c r="X6" s="287">
        <f>K6/MAX(K$3:K6)-1</f>
        <v>0</v>
      </c>
      <c r="Y6" s="287">
        <f>L6/MAX(L$3:L6)-1</f>
        <v>0</v>
      </c>
      <c r="Z6" s="287">
        <f>M6/MAX(M$3:M6)-1</f>
        <v>0</v>
      </c>
      <c r="AA6" s="287">
        <f>O6/MAX(O$3:O6)-1</f>
        <v>-3.6855790289246793E-2</v>
      </c>
    </row>
    <row r="7" spans="1:29" s="54" customFormat="1">
      <c r="A7" s="359"/>
      <c r="B7" s="23" t="s">
        <v>21</v>
      </c>
      <c r="C7" s="361">
        <v>1.7699999999999999E-4</v>
      </c>
      <c r="D7" s="361">
        <v>2.2002000000000001E-2</v>
      </c>
      <c r="E7" s="361"/>
      <c r="F7" s="361"/>
      <c r="G7" s="361"/>
      <c r="H7" s="361">
        <v>2.2002000000000001E-2</v>
      </c>
      <c r="I7" s="3"/>
      <c r="J7" s="43">
        <f>EOMONTH(J6,1)</f>
        <v>43190</v>
      </c>
      <c r="K7" s="273">
        <f t="shared" si="0"/>
        <v>10294.242566764833</v>
      </c>
      <c r="L7" s="273">
        <f t="shared" si="0"/>
        <v>10263.053571428571</v>
      </c>
      <c r="M7" s="273">
        <f t="shared" si="0"/>
        <v>10284.062283985315</v>
      </c>
      <c r="N7" s="273">
        <f t="shared" si="1"/>
        <v>9775.5585267857132</v>
      </c>
      <c r="O7" s="45">
        <f t="shared" si="2"/>
        <v>10101.731330427643</v>
      </c>
      <c r="P7" s="30"/>
      <c r="Q7" s="25"/>
      <c r="R7" s="272">
        <v>0</v>
      </c>
      <c r="S7" s="272">
        <v>-1.9455252918286758E-3</v>
      </c>
      <c r="T7" s="272">
        <v>-1.9424127496031618E-3</v>
      </c>
      <c r="U7" s="236">
        <v>-2.5414037817746205E-2</v>
      </c>
      <c r="V7"/>
      <c r="W7"/>
      <c r="X7" s="287">
        <f>K7/MAX(K$3:K7)-1</f>
        <v>0</v>
      </c>
      <c r="Y7" s="287">
        <f>L7/MAX(L$3:L7)-1</f>
        <v>-1.9455252918285648E-3</v>
      </c>
      <c r="Z7" s="287">
        <f>M7/MAX(M$3:M7)-1</f>
        <v>-1.9424127496032728E-3</v>
      </c>
      <c r="AA7" s="287">
        <f>O7/MAX(O$3:O7)-1</f>
        <v>-6.1333173658779105E-2</v>
      </c>
      <c r="AB7"/>
      <c r="AC7"/>
    </row>
    <row r="8" spans="1:29">
      <c r="A8" s="173"/>
      <c r="B8" s="56" t="s">
        <v>22</v>
      </c>
      <c r="C8" s="317">
        <f>COUNTA(J5:J43)+26/31</f>
        <v>39.838709677419352</v>
      </c>
      <c r="D8" s="173">
        <f>C8</f>
        <v>39.838709677419352</v>
      </c>
      <c r="E8" s="173">
        <f t="shared" ref="E8:G8" si="3">D8</f>
        <v>39.838709677419352</v>
      </c>
      <c r="F8" s="173">
        <f t="shared" si="3"/>
        <v>39.838709677419352</v>
      </c>
      <c r="G8" s="173">
        <f t="shared" si="3"/>
        <v>39.838709677419352</v>
      </c>
      <c r="H8" s="173">
        <f>D8</f>
        <v>39.838709677419352</v>
      </c>
      <c r="J8" s="43">
        <f t="shared" ref="J8:J43" si="4">EOMONTH(J7,1)</f>
        <v>43220</v>
      </c>
      <c r="K8" s="273">
        <f t="shared" si="0"/>
        <v>10375.133780232285</v>
      </c>
      <c r="L8" s="273">
        <f t="shared" si="0"/>
        <v>10343.07738095238</v>
      </c>
      <c r="M8" s="273">
        <f t="shared" si="0"/>
        <v>10364.093425977973</v>
      </c>
      <c r="N8" s="273">
        <f t="shared" si="1"/>
        <v>9851.7812053571415</v>
      </c>
      <c r="O8" s="45">
        <f t="shared" si="2"/>
        <v>10140.49259125684</v>
      </c>
      <c r="P8" s="30"/>
      <c r="Q8" s="25"/>
      <c r="R8" s="278">
        <v>7.857908237815403E-3</v>
      </c>
      <c r="S8" s="278">
        <v>7.7972709551656916E-3</v>
      </c>
      <c r="T8" s="278">
        <v>7.7820553573741957E-3</v>
      </c>
      <c r="U8" s="279">
        <v>3.8370908472336041E-3</v>
      </c>
      <c r="V8"/>
      <c r="X8" s="287">
        <f>K8/MAX(K$3:K8)-1</f>
        <v>0</v>
      </c>
      <c r="Y8" s="287">
        <f>L8/MAX(L$3:L8)-1</f>
        <v>0</v>
      </c>
      <c r="Z8" s="287">
        <f>M8/MAX(M$3:M8)-1</f>
        <v>0</v>
      </c>
      <c r="AA8" s="287">
        <f>O8/MAX(O$3:O8)-1</f>
        <v>-5.7731423770823409E-2</v>
      </c>
    </row>
    <row r="9" spans="1:29">
      <c r="A9" s="173" t="s">
        <v>61</v>
      </c>
      <c r="B9" s="56" t="s">
        <v>23</v>
      </c>
      <c r="C9" s="216"/>
      <c r="D9" s="216"/>
      <c r="E9" s="216"/>
      <c r="F9" s="216"/>
      <c r="G9" s="216"/>
      <c r="H9" s="216"/>
      <c r="J9" s="43">
        <f t="shared" si="4"/>
        <v>43251</v>
      </c>
      <c r="K9" s="273">
        <f t="shared" si="0"/>
        <v>10435.809456880976</v>
      </c>
      <c r="L9" s="273">
        <f t="shared" si="0"/>
        <v>10403.095238095237</v>
      </c>
      <c r="M9" s="273">
        <f t="shared" si="0"/>
        <v>10404.113653738061</v>
      </c>
      <c r="N9" s="273">
        <f t="shared" si="1"/>
        <v>9908.9482142857123</v>
      </c>
      <c r="O9" s="45">
        <f t="shared" si="2"/>
        <v>10384.698298022548</v>
      </c>
      <c r="P9" s="30"/>
      <c r="Q9" s="25"/>
      <c r="R9" s="272">
        <v>5.848182580960648E-3</v>
      </c>
      <c r="S9" s="272">
        <v>5.8027079303675233E-3</v>
      </c>
      <c r="T9" s="272">
        <v>3.8614306254491915E-3</v>
      </c>
      <c r="U9" s="236">
        <v>2.4082233142822096E-2</v>
      </c>
      <c r="V9"/>
      <c r="X9" s="287">
        <f>K9/MAX(K$3:K9)-1</f>
        <v>0</v>
      </c>
      <c r="Y9" s="287">
        <f>L9/MAX(L$3:L9)-1</f>
        <v>0</v>
      </c>
      <c r="Z9" s="287">
        <f>M9/MAX(M$3:M9)-1</f>
        <v>0</v>
      </c>
      <c r="AA9" s="287">
        <f>O9/MAX(O$3:O9)-1</f>
        <v>-3.5039492234917313E-2</v>
      </c>
    </row>
    <row r="10" spans="1:29" s="54" customFormat="1">
      <c r="A10" s="173"/>
      <c r="B10" s="56" t="s">
        <v>24</v>
      </c>
      <c r="C10" s="217"/>
      <c r="D10" s="276">
        <f>(D11/10000)^(12/D8)-1</f>
        <v>6.8472312204649777E-2</v>
      </c>
      <c r="E10" s="276">
        <f t="shared" ref="E10:F10" si="5">(E11/10000)^(12/E8)-1</f>
        <v>6.6175891820999144E-2</v>
      </c>
      <c r="F10" s="276">
        <f t="shared" si="5"/>
        <v>5.925029936541959E-2</v>
      </c>
      <c r="G10" s="276">
        <f>(G11/10000)^(12/G8)-1</f>
        <v>5.0661173188810471E-2</v>
      </c>
      <c r="H10" s="276">
        <f>(H11/10000)^(12/H8)-1</f>
        <v>0.15396680488046344</v>
      </c>
      <c r="I10" s="3"/>
      <c r="J10" s="43">
        <f t="shared" si="4"/>
        <v>43281</v>
      </c>
      <c r="K10" s="273">
        <f t="shared" si="0"/>
        <v>10496.485133529664</v>
      </c>
      <c r="L10" s="273">
        <f t="shared" si="0"/>
        <v>10463.113095238094</v>
      </c>
      <c r="M10" s="273">
        <f t="shared" si="0"/>
        <v>10464.139338614435</v>
      </c>
      <c r="N10" s="273">
        <f t="shared" si="1"/>
        <v>9966.1152232142831</v>
      </c>
      <c r="O10" s="45">
        <f t="shared" si="2"/>
        <v>10448.610442452753</v>
      </c>
      <c r="P10" s="30"/>
      <c r="Q10" s="25"/>
      <c r="R10" s="272">
        <v>5.814180193629559E-3</v>
      </c>
      <c r="S10" s="272">
        <v>5.7692307692307487E-3</v>
      </c>
      <c r="T10" s="272">
        <v>5.7694184121881431E-3</v>
      </c>
      <c r="U10" s="236">
        <v>6.154453658261394E-3</v>
      </c>
      <c r="V10"/>
      <c r="W10"/>
      <c r="X10" s="287">
        <f>K10/MAX(K$3:K10)-1</f>
        <v>0</v>
      </c>
      <c r="Y10" s="287">
        <f>L10/MAX(L$3:L10)-1</f>
        <v>0</v>
      </c>
      <c r="Z10" s="287">
        <f>M10/MAX(M$3:M10)-1</f>
        <v>0</v>
      </c>
      <c r="AA10" s="287">
        <f>O10/MAX(O$3:O10)-1</f>
        <v>-2.9100687507824796E-2</v>
      </c>
      <c r="AB10"/>
      <c r="AC10"/>
    </row>
    <row r="11" spans="1:29">
      <c r="A11" s="173"/>
      <c r="B11" s="56" t="s">
        <v>74</v>
      </c>
      <c r="C11" s="217"/>
      <c r="D11" s="277">
        <f>VLOOKUP($C$5,J:O,2,0)</f>
        <v>12459.223375071102</v>
      </c>
      <c r="E11" s="277">
        <f>VLOOKUP($C$5,J:O,3,0)</f>
        <v>12370.544519582982</v>
      </c>
      <c r="F11" s="277">
        <f>VLOOKUP($C$5,J:O,4,0)</f>
        <v>12105.776420802325</v>
      </c>
      <c r="G11" s="277">
        <f>VLOOKUP($C$5,J:O,5,0)</f>
        <v>11782.943654902791</v>
      </c>
      <c r="H11" s="277">
        <f>VLOOKUP($C$5,J:P,6,0)</f>
        <v>16087.002222204019</v>
      </c>
      <c r="J11" s="43">
        <f t="shared" si="4"/>
        <v>43312</v>
      </c>
      <c r="K11" s="273">
        <f t="shared" si="0"/>
        <v>10678.512163475734</v>
      </c>
      <c r="L11" s="273">
        <f t="shared" si="0"/>
        <v>10643.166666666666</v>
      </c>
      <c r="M11" s="273">
        <f t="shared" si="0"/>
        <v>10644.207079716032</v>
      </c>
      <c r="N11" s="273">
        <f t="shared" si="1"/>
        <v>10137.616249999997</v>
      </c>
      <c r="O11" s="45">
        <f t="shared" si="2"/>
        <v>10837.453257007806</v>
      </c>
      <c r="P11" s="30"/>
      <c r="Q11" s="25"/>
      <c r="R11" s="272">
        <v>1.7341712738162984E-2</v>
      </c>
      <c r="S11" s="272">
        <v>1.7208413001912115E-2</v>
      </c>
      <c r="T11" s="272">
        <v>1.7208079448743252E-2</v>
      </c>
      <c r="U11" s="236">
        <v>3.7214787238615266E-2</v>
      </c>
      <c r="V11"/>
      <c r="X11" s="287">
        <f>K11/MAX(K$3:K11)-1</f>
        <v>0</v>
      </c>
      <c r="Y11" s="287">
        <f>L11/MAX(L$3:L11)-1</f>
        <v>0</v>
      </c>
      <c r="Z11" s="287">
        <f>M11/MAX(M$3:M11)-1</f>
        <v>0</v>
      </c>
      <c r="AA11" s="287">
        <f>O11/MAX(O$3:O11)-1</f>
        <v>0</v>
      </c>
    </row>
    <row r="12" spans="1:29">
      <c r="A12" s="173" t="s">
        <v>61</v>
      </c>
      <c r="B12" s="56" t="s">
        <v>25</v>
      </c>
      <c r="C12" s="217"/>
      <c r="D12" s="276">
        <f>D11/10000-1</f>
        <v>0.24592233750711023</v>
      </c>
      <c r="E12" s="276">
        <f t="shared" ref="E12:G12" si="6">E11/10000-1</f>
        <v>0.23705445195829822</v>
      </c>
      <c r="F12" s="276">
        <f t="shared" si="6"/>
        <v>0.21057764208023255</v>
      </c>
      <c r="G12" s="276">
        <f t="shared" si="6"/>
        <v>0.17829436549027911</v>
      </c>
      <c r="H12" s="276">
        <f>H11/10000-1</f>
        <v>0.60870022222040188</v>
      </c>
      <c r="J12" s="43">
        <f t="shared" si="4"/>
        <v>43343</v>
      </c>
      <c r="K12" s="273">
        <f t="shared" si="0"/>
        <v>10840.294590410635</v>
      </c>
      <c r="L12" s="273">
        <f t="shared" si="0"/>
        <v>10803.214285714284</v>
      </c>
      <c r="M12" s="273">
        <f t="shared" si="0"/>
        <v>10784.263906585062</v>
      </c>
      <c r="N12" s="273">
        <f t="shared" si="1"/>
        <v>10290.061607142854</v>
      </c>
      <c r="O12" s="45">
        <f t="shared" si="2"/>
        <v>11190.581035766085</v>
      </c>
      <c r="P12" s="30"/>
      <c r="Q12" s="25"/>
      <c r="R12" s="272">
        <v>1.5150277909337762E-2</v>
      </c>
      <c r="S12" s="272">
        <v>1.5037593984962294E-2</v>
      </c>
      <c r="T12" s="272">
        <v>1.3158032892457205E-2</v>
      </c>
      <c r="U12" s="236">
        <v>3.2584018623557753E-2</v>
      </c>
      <c r="V12"/>
      <c r="X12" s="287">
        <f>K12/MAX(K$3:K12)-1</f>
        <v>0</v>
      </c>
      <c r="Y12" s="287">
        <f>L12/MAX(L$3:L12)-1</f>
        <v>0</v>
      </c>
      <c r="Z12" s="287">
        <f>M12/MAX(M$3:M12)-1</f>
        <v>0</v>
      </c>
      <c r="AA12" s="287">
        <f>O12/MAX(O$3:O12)-1</f>
        <v>0</v>
      </c>
    </row>
    <row r="13" spans="1:29">
      <c r="A13" s="173" t="s">
        <v>61</v>
      </c>
      <c r="B13" s="56" t="s">
        <v>26</v>
      </c>
      <c r="C13" s="216"/>
      <c r="D13" s="216">
        <f>STDEV(R4:R43)*SQRT(12)</f>
        <v>1.927597067358322E-2</v>
      </c>
      <c r="E13" s="216">
        <f>STDEV(S4:S43)*SQRT(12)</f>
        <v>1.9306987691851307E-2</v>
      </c>
      <c r="F13" s="216">
        <f>STDEV(T4:T43)*SQRT(12)</f>
        <v>1.9592274307852289E-2</v>
      </c>
      <c r="G13" s="216"/>
      <c r="H13" s="216">
        <f>STDEV(U4:U43)*SQRT(12)</f>
        <v>0.17953544402088195</v>
      </c>
      <c r="J13" s="43">
        <f t="shared" si="4"/>
        <v>43373</v>
      </c>
      <c r="K13" s="273">
        <f t="shared" si="0"/>
        <v>11002.091550441741</v>
      </c>
      <c r="L13" s="273">
        <f t="shared" si="0"/>
        <v>10983.267857142855</v>
      </c>
      <c r="M13" s="273">
        <f t="shared" si="0"/>
        <v>10964.33164768666</v>
      </c>
      <c r="N13" s="273">
        <f t="shared" si="1"/>
        <v>10461.562633928568</v>
      </c>
      <c r="O13" s="45">
        <f t="shared" si="2"/>
        <v>11254.278382277338</v>
      </c>
      <c r="P13" s="30"/>
      <c r="Q13" s="25"/>
      <c r="R13" s="272">
        <v>1.4925513202771468E-2</v>
      </c>
      <c r="S13" s="272">
        <v>1.6666666666666607E-2</v>
      </c>
      <c r="T13" s="272">
        <v>1.6697267672728833E-2</v>
      </c>
      <c r="U13" s="236">
        <v>5.6920499755706011E-3</v>
      </c>
      <c r="V13"/>
      <c r="X13" s="287">
        <f>K13/MAX(K$3:K13)-1</f>
        <v>0</v>
      </c>
      <c r="Y13" s="287">
        <f>L13/MAX(L$3:L13)-1</f>
        <v>0</v>
      </c>
      <c r="Z13" s="287">
        <f>M13/MAX(M$3:M13)-1</f>
        <v>0</v>
      </c>
      <c r="AA13" s="287">
        <f>O13/MAX(O$3:O13)-1</f>
        <v>0</v>
      </c>
    </row>
    <row r="14" spans="1:29" s="54" customFormat="1">
      <c r="A14" s="173" t="s">
        <v>61</v>
      </c>
      <c r="B14" s="56" t="s">
        <v>27</v>
      </c>
      <c r="C14" s="216"/>
      <c r="D14" s="216"/>
      <c r="E14" s="216"/>
      <c r="F14" s="216"/>
      <c r="G14" s="216"/>
      <c r="H14" s="216"/>
      <c r="I14" s="3"/>
      <c r="J14" s="43">
        <f t="shared" si="4"/>
        <v>43404</v>
      </c>
      <c r="K14" s="273">
        <f t="shared" si="0"/>
        <v>11002.091550441741</v>
      </c>
      <c r="L14" s="273">
        <f t="shared" si="0"/>
        <v>10983.267857142855</v>
      </c>
      <c r="M14" s="273">
        <f t="shared" si="0"/>
        <v>10944.326190570377</v>
      </c>
      <c r="N14" s="273">
        <f t="shared" si="1"/>
        <v>10461.562633928568</v>
      </c>
      <c r="O14" s="45">
        <f t="shared" si="2"/>
        <v>10485.047980340551</v>
      </c>
      <c r="P14" s="30"/>
      <c r="Q14" s="25"/>
      <c r="R14" s="272">
        <v>0</v>
      </c>
      <c r="S14" s="272">
        <v>0</v>
      </c>
      <c r="T14" s="272">
        <v>-1.8245943080811289E-3</v>
      </c>
      <c r="U14" s="236">
        <v>-6.8350042162466096E-2</v>
      </c>
      <c r="V14"/>
      <c r="W14"/>
      <c r="X14" s="287">
        <f>K14/MAX(K$3:K14)-1</f>
        <v>0</v>
      </c>
      <c r="Y14" s="287">
        <f>L14/MAX(L$3:L14)-1</f>
        <v>0</v>
      </c>
      <c r="Z14" s="287">
        <f>M14/MAX(M$3:M14)-1</f>
        <v>-1.8245943080812399E-3</v>
      </c>
      <c r="AA14" s="287">
        <f>O14/MAX(O$3:O14)-1</f>
        <v>-6.8350042162466207E-2</v>
      </c>
      <c r="AB14"/>
      <c r="AC14"/>
    </row>
    <row r="15" spans="1:29">
      <c r="A15" s="173" t="s">
        <v>61</v>
      </c>
      <c r="B15" s="56" t="s">
        <v>28</v>
      </c>
      <c r="C15" s="217"/>
      <c r="D15" s="217"/>
      <c r="E15" s="217"/>
      <c r="F15" s="217"/>
      <c r="G15" s="217"/>
      <c r="H15" s="217"/>
      <c r="J15" s="43">
        <f t="shared" si="4"/>
        <v>43434</v>
      </c>
      <c r="K15" s="273">
        <f t="shared" si="0"/>
        <v>11062.76722709043</v>
      </c>
      <c r="L15" s="273">
        <f t="shared" si="0"/>
        <v>11023.279761904761</v>
      </c>
      <c r="M15" s="273">
        <f t="shared" si="0"/>
        <v>10984.346418330464</v>
      </c>
      <c r="N15" s="273">
        <f t="shared" si="1"/>
        <v>10499.673973214283</v>
      </c>
      <c r="O15" s="45">
        <f t="shared" si="2"/>
        <v>10698.713328447888</v>
      </c>
      <c r="P15" s="30"/>
      <c r="Q15" s="25"/>
      <c r="R15" s="272">
        <v>5.5149219919237158E-3</v>
      </c>
      <c r="S15" s="272">
        <v>3.6429872495447047E-3</v>
      </c>
      <c r="T15" s="272">
        <v>3.6567100672282304E-3</v>
      </c>
      <c r="U15" s="236">
        <v>2.0378099223576251E-2</v>
      </c>
      <c r="V15"/>
      <c r="X15" s="287">
        <f>K15/MAX(K$3:K15)-1</f>
        <v>0</v>
      </c>
      <c r="Y15" s="287">
        <f>L15/MAX(L$3:L15)-1</f>
        <v>0</v>
      </c>
      <c r="Z15" s="287">
        <f>M15/MAX(M$3:M15)-1</f>
        <v>0</v>
      </c>
      <c r="AA15" s="287">
        <f>O15/MAX(O$3:O15)-1</f>
        <v>-4.9364786880012335E-2</v>
      </c>
    </row>
    <row r="16" spans="1:29">
      <c r="A16" s="173"/>
      <c r="B16" s="56" t="s">
        <v>29</v>
      </c>
      <c r="C16" s="217"/>
      <c r="D16" s="217"/>
      <c r="E16" s="217"/>
      <c r="F16" s="217"/>
      <c r="G16" s="217"/>
      <c r="H16" s="217"/>
      <c r="J16" s="43">
        <f t="shared" si="4"/>
        <v>43465</v>
      </c>
      <c r="K16" s="273">
        <f t="shared" si="0"/>
        <v>11066.749295450129</v>
      </c>
      <c r="L16" s="273">
        <f t="shared" si="0"/>
        <v>11035.975847069596</v>
      </c>
      <c r="M16" s="273">
        <f t="shared" si="0"/>
        <v>10996.630961131386</v>
      </c>
      <c r="N16" s="273">
        <f t="shared" si="1"/>
        <v>10511.766994333788</v>
      </c>
      <c r="O16" s="45">
        <f t="shared" si="2"/>
        <v>9732.7280327504068</v>
      </c>
      <c r="P16" s="30"/>
      <c r="Q16" s="25"/>
      <c r="R16" s="272">
        <v>3.5995228661667156E-4</v>
      </c>
      <c r="S16" s="272">
        <v>1.1517520591930452E-3</v>
      </c>
      <c r="T16" s="272">
        <v>1.1183681152318048E-3</v>
      </c>
      <c r="U16" s="236">
        <v>-9.028985692409619E-2</v>
      </c>
      <c r="V16"/>
      <c r="X16" s="287">
        <f>K16/MAX(K$3:K16)-1</f>
        <v>0</v>
      </c>
      <c r="Y16" s="287">
        <f>L16/MAX(L$3:L16)-1</f>
        <v>0</v>
      </c>
      <c r="Z16" s="287">
        <f>M16/MAX(M$3:M16)-1</f>
        <v>0</v>
      </c>
      <c r="AA16" s="287">
        <f>O16/MAX(O$3:O16)-1</f>
        <v>-0.13519750425962374</v>
      </c>
    </row>
    <row r="17" spans="1:29" s="57" customFormat="1" ht="15.75" thickBot="1">
      <c r="A17" s="173" t="s">
        <v>61</v>
      </c>
      <c r="B17" s="56" t="s">
        <v>30</v>
      </c>
      <c r="C17" s="217"/>
      <c r="D17" s="217">
        <f>D47/D42-1</f>
        <v>3.5386473429951382E-2</v>
      </c>
      <c r="E17" s="217">
        <f t="shared" ref="E17:F17" si="7">E47/E42-1</f>
        <v>3.1589338598223105E-2</v>
      </c>
      <c r="F17" s="217">
        <f t="shared" si="7"/>
        <v>2.5063670554658968E-2</v>
      </c>
      <c r="G17" s="217"/>
      <c r="H17" s="217">
        <f>H47/H42-1</f>
        <v>0.56348260735089295</v>
      </c>
      <c r="I17" s="3"/>
      <c r="J17" s="43">
        <f t="shared" si="4"/>
        <v>43496</v>
      </c>
      <c r="K17" s="273">
        <f t="shared" si="0"/>
        <v>11148.715958036622</v>
      </c>
      <c r="L17" s="273">
        <f t="shared" si="0"/>
        <v>11116.97627852916</v>
      </c>
      <c r="M17" s="273">
        <f t="shared" si="0"/>
        <v>11057.392414681961</v>
      </c>
      <c r="N17" s="273">
        <f t="shared" si="1"/>
        <v>10588.919905299024</v>
      </c>
      <c r="O17" s="45">
        <f t="shared" si="2"/>
        <v>10512.659276467746</v>
      </c>
      <c r="P17" s="30"/>
      <c r="Q17" s="25"/>
      <c r="R17" s="272">
        <v>7.4065708364960958E-3</v>
      </c>
      <c r="S17" s="272">
        <v>7.3396709617730149E-3</v>
      </c>
      <c r="T17" s="272">
        <v>5.5254608220773882E-3</v>
      </c>
      <c r="U17" s="236">
        <v>8.0134905762586639E-2</v>
      </c>
      <c r="V17"/>
      <c r="W17"/>
      <c r="X17" s="287">
        <f>K17/MAX(K$3:K17)-1</f>
        <v>0</v>
      </c>
      <c r="Y17" s="287">
        <f>L17/MAX(L$3:L17)-1</f>
        <v>0</v>
      </c>
      <c r="Z17" s="287">
        <f>M17/MAX(M$3:M17)-1</f>
        <v>0</v>
      </c>
      <c r="AA17" s="287">
        <f>O17/MAX(O$3:O17)-1</f>
        <v>-6.5896637760218923E-2</v>
      </c>
      <c r="AB17"/>
      <c r="AC17"/>
    </row>
    <row r="18" spans="1:29">
      <c r="A18" s="173" t="s">
        <v>61</v>
      </c>
      <c r="B18" s="56" t="s">
        <v>58</v>
      </c>
      <c r="C18" s="217"/>
      <c r="D18" s="217">
        <f>D47/D46-1</f>
        <v>1.2280080292832674E-2</v>
      </c>
      <c r="E18" s="217">
        <f t="shared" ref="E18:F18" si="8">E47/E46-1</f>
        <v>1.2229083424143194E-2</v>
      </c>
      <c r="F18" s="217">
        <f t="shared" si="8"/>
        <v>1.0731783186873178E-2</v>
      </c>
      <c r="G18" s="217"/>
      <c r="H18" s="217">
        <f>H47/H46-1</f>
        <v>6.1748728952811804E-2</v>
      </c>
      <c r="J18" s="43">
        <f t="shared" si="4"/>
        <v>43524</v>
      </c>
      <c r="K18" s="273">
        <f t="shared" si="0"/>
        <v>11230.69715371932</v>
      </c>
      <c r="L18" s="273">
        <f t="shared" si="0"/>
        <v>11197.961912686669</v>
      </c>
      <c r="M18" s="273">
        <f t="shared" si="0"/>
        <v>11138.392163536859</v>
      </c>
      <c r="N18" s="273">
        <f t="shared" si="1"/>
        <v>10666.058721834052</v>
      </c>
      <c r="O18" s="45">
        <f t="shared" si="2"/>
        <v>10850.204442560182</v>
      </c>
      <c r="P18" s="30"/>
      <c r="Q18" s="25"/>
      <c r="R18" s="272">
        <v>7.3534204289777971E-3</v>
      </c>
      <c r="S18" s="272">
        <v>7.2848616501881569E-3</v>
      </c>
      <c r="T18" s="272">
        <v>7.3253933492807288E-3</v>
      </c>
      <c r="U18" s="236">
        <v>3.2108447274422636E-2</v>
      </c>
      <c r="V18"/>
      <c r="X18" s="287">
        <f>K18/MAX(K$3:K18)-1</f>
        <v>0</v>
      </c>
      <c r="Y18" s="287">
        <f>L18/MAX(L$3:L18)-1</f>
        <v>0</v>
      </c>
      <c r="Z18" s="287">
        <f>M18/MAX(M$3:M18)-1</f>
        <v>0</v>
      </c>
      <c r="AA18" s="287">
        <f>O18/MAX(O$3:O18)-1</f>
        <v>-3.5904029204881893E-2</v>
      </c>
    </row>
    <row r="19" spans="1:29">
      <c r="A19" s="173" t="s">
        <v>61</v>
      </c>
      <c r="B19" s="56" t="s">
        <v>42</v>
      </c>
      <c r="C19" s="218"/>
      <c r="D19" s="285">
        <f>(D10-C7)/D13</f>
        <v>3.5430284347882508</v>
      </c>
      <c r="E19" s="285" t="s">
        <v>88</v>
      </c>
      <c r="F19" s="285" t="s">
        <v>88</v>
      </c>
      <c r="G19" s="285"/>
      <c r="H19" s="285">
        <f>(H10-D7)/H13</f>
        <v>0.73503483170217065</v>
      </c>
      <c r="J19" s="43">
        <f t="shared" si="4"/>
        <v>43555</v>
      </c>
      <c r="K19" s="273">
        <f t="shared" si="0"/>
        <v>11333.170015048643</v>
      </c>
      <c r="L19" s="273">
        <f t="shared" si="0"/>
        <v>11299.219850662155</v>
      </c>
      <c r="M19" s="273">
        <f t="shared" si="0"/>
        <v>11219.401225919277</v>
      </c>
      <c r="N19" s="273">
        <f t="shared" si="1"/>
        <v>10762.506907755702</v>
      </c>
      <c r="O19" s="45">
        <f t="shared" si="2"/>
        <v>11061.038363554051</v>
      </c>
      <c r="P19" s="30"/>
      <c r="Q19" s="25"/>
      <c r="R19" s="272">
        <v>9.1243544302488377E-3</v>
      </c>
      <c r="S19" s="272">
        <v>9.042532807757242E-3</v>
      </c>
      <c r="T19" s="272">
        <v>7.2729583581743196E-3</v>
      </c>
      <c r="U19" s="236">
        <v>1.9431331650016537E-2</v>
      </c>
      <c r="V19"/>
      <c r="X19" s="287">
        <f>K19/MAX(K$3:K19)-1</f>
        <v>0</v>
      </c>
      <c r="Y19" s="287">
        <f>L19/MAX(L$3:L19)-1</f>
        <v>0</v>
      </c>
      <c r="Z19" s="287">
        <f>M19/MAX(M$3:M19)-1</f>
        <v>0</v>
      </c>
      <c r="AA19" s="287">
        <f>O19/MAX(O$3:O19)-1</f>
        <v>-1.7170360653917305E-2</v>
      </c>
    </row>
    <row r="20" spans="1:29" s="54" customFormat="1">
      <c r="A20" s="173" t="s">
        <v>61</v>
      </c>
      <c r="B20" s="56" t="s">
        <v>82</v>
      </c>
      <c r="C20" s="218"/>
      <c r="D20" s="227">
        <f>COVAR(R4:R43,U4:U43)/VAR(U4:U43)</f>
        <v>4.0745167634476449E-2</v>
      </c>
      <c r="E20" s="285" t="s">
        <v>88</v>
      </c>
      <c r="F20" s="285" t="s">
        <v>88</v>
      </c>
      <c r="G20" s="285"/>
      <c r="H20" s="228">
        <v>1</v>
      </c>
      <c r="I20" s="3"/>
      <c r="J20" s="43">
        <f t="shared" si="4"/>
        <v>43585</v>
      </c>
      <c r="K20" s="273">
        <f t="shared" si="0"/>
        <v>11456.134542024585</v>
      </c>
      <c r="L20" s="273">
        <f t="shared" si="0"/>
        <v>11400.462991335586</v>
      </c>
      <c r="M20" s="273">
        <f t="shared" si="0"/>
        <v>11320.657897133538</v>
      </c>
      <c r="N20" s="273">
        <f t="shared" si="1"/>
        <v>10858.940999247145</v>
      </c>
      <c r="O20" s="45">
        <f t="shared" si="2"/>
        <v>11508.892024570479</v>
      </c>
      <c r="P20" s="30"/>
      <c r="Q20" s="25"/>
      <c r="R20" s="272">
        <v>1.0849967556532336E-2</v>
      </c>
      <c r="S20" s="272">
        <v>8.9601885804087011E-3</v>
      </c>
      <c r="T20" s="272">
        <v>9.0251403952232856E-3</v>
      </c>
      <c r="U20" s="236">
        <v>4.0489296420135323E-2</v>
      </c>
      <c r="V20"/>
      <c r="W20" s="286"/>
      <c r="X20" s="287">
        <f>K20/MAX(K$3:K20)-1</f>
        <v>0</v>
      </c>
      <c r="Y20" s="287">
        <f>L20/MAX(L$3:L20)-1</f>
        <v>0</v>
      </c>
      <c r="Z20" s="287">
        <f>M20/MAX(M$3:M20)-1</f>
        <v>0</v>
      </c>
      <c r="AA20" s="287">
        <f>O20/MAX(O$3:O20)-1</f>
        <v>0</v>
      </c>
      <c r="AB20"/>
      <c r="AC20"/>
    </row>
    <row r="21" spans="1:29">
      <c r="A21" s="173" t="s">
        <v>61</v>
      </c>
      <c r="B21" s="56" t="s">
        <v>81</v>
      </c>
      <c r="C21" s="216"/>
      <c r="D21" s="229">
        <f>(D10-C7)-D20*(H10-C7)</f>
        <v>6.2029120824321875E-2</v>
      </c>
      <c r="E21" s="285" t="s">
        <v>88</v>
      </c>
      <c r="F21" s="285" t="s">
        <v>88</v>
      </c>
      <c r="G21" s="285"/>
      <c r="H21" s="229">
        <v>0</v>
      </c>
      <c r="J21" s="43">
        <f t="shared" si="4"/>
        <v>43616</v>
      </c>
      <c r="K21" s="273">
        <f t="shared" ref="K21:M36" si="9">K20*(1+R21)</f>
        <v>11456.134542024585</v>
      </c>
      <c r="L21" s="273">
        <f t="shared" si="9"/>
        <v>11420.720497851506</v>
      </c>
      <c r="M21" s="273">
        <f t="shared" si="9"/>
        <v>11320.657897133538</v>
      </c>
      <c r="N21" s="273">
        <f t="shared" si="1"/>
        <v>10878.236274203558</v>
      </c>
      <c r="O21" s="45">
        <f t="shared" si="2"/>
        <v>10777.524637619996</v>
      </c>
      <c r="P21" s="30"/>
      <c r="Q21" s="25"/>
      <c r="R21" s="272">
        <v>0</v>
      </c>
      <c r="S21" s="272">
        <v>1.7769020899691679E-3</v>
      </c>
      <c r="T21" s="272">
        <v>0</v>
      </c>
      <c r="U21" s="236">
        <v>-6.3548027506824978E-2</v>
      </c>
      <c r="V21"/>
      <c r="X21" s="287">
        <f>K21/MAX(K$3:K21)-1</f>
        <v>0</v>
      </c>
      <c r="Y21" s="287">
        <f>L21/MAX(L$3:L21)-1</f>
        <v>0</v>
      </c>
      <c r="Z21" s="287">
        <f>M21/MAX(M$3:M21)-1</f>
        <v>0</v>
      </c>
      <c r="AA21" s="287">
        <f>O21/MAX(O$3:O21)-1</f>
        <v>-6.3548027506824978E-2</v>
      </c>
    </row>
    <row r="22" spans="1:29">
      <c r="A22" s="173" t="s">
        <v>61</v>
      </c>
      <c r="B22" s="56" t="s">
        <v>93</v>
      </c>
      <c r="C22" s="219"/>
      <c r="D22" s="230">
        <f>CORREL(R4:R43,U4:U43)</f>
        <v>0.38922922046237279</v>
      </c>
      <c r="E22" s="285" t="s">
        <v>88</v>
      </c>
      <c r="F22" s="285" t="s">
        <v>88</v>
      </c>
      <c r="G22" s="285"/>
      <c r="H22" s="230">
        <v>1</v>
      </c>
      <c r="I22"/>
      <c r="J22" s="43">
        <f t="shared" si="4"/>
        <v>43646</v>
      </c>
      <c r="K22" s="273">
        <f t="shared" si="9"/>
        <v>11599.590734647152</v>
      </c>
      <c r="L22" s="273">
        <f t="shared" si="9"/>
        <v>11562.463854254718</v>
      </c>
      <c r="M22" s="273">
        <f t="shared" si="9"/>
        <v>11462.419099539013</v>
      </c>
      <c r="N22" s="273">
        <f>N21*(1+S22)</f>
        <v>11013.246821177618</v>
      </c>
      <c r="O22" s="45">
        <f t="shared" si="2"/>
        <v>11537.089133203908</v>
      </c>
      <c r="P22" s="30"/>
      <c r="Q22" s="25"/>
      <c r="R22" s="272">
        <v>1.2522216118912244E-2</v>
      </c>
      <c r="S22" s="272">
        <v>1.2411069549410403E-2</v>
      </c>
      <c r="T22" s="272">
        <v>1.2522346642183102E-2</v>
      </c>
      <c r="U22" s="236">
        <v>7.0476711594105623E-2</v>
      </c>
      <c r="V22"/>
      <c r="X22" s="287">
        <f>K22/MAX(K$3:K22)-1</f>
        <v>0</v>
      </c>
      <c r="Y22" s="287">
        <f>L22/MAX(L$3:L22)-1</f>
        <v>0</v>
      </c>
      <c r="Z22" s="287">
        <f>M22/MAX(M$3:M22)-1</f>
        <v>0</v>
      </c>
      <c r="AA22" s="287">
        <f>O22/MAX(O$3:O22)-1</f>
        <v>0</v>
      </c>
    </row>
    <row r="23" spans="1:29" s="54" customFormat="1">
      <c r="A23" s="173" t="s">
        <v>61</v>
      </c>
      <c r="B23" s="56" t="s">
        <v>48</v>
      </c>
      <c r="C23" s="220"/>
      <c r="D23" s="231">
        <f>COUNTIF(R4:R43,"&gt;=0")/COUNTA(R4:R43)</f>
        <v>0.92500000000000004</v>
      </c>
      <c r="E23" s="285" t="s">
        <v>88</v>
      </c>
      <c r="F23" s="285" t="s">
        <v>88</v>
      </c>
      <c r="G23" s="285"/>
      <c r="H23" s="231">
        <f>COUNTIF(U4:U43,"&gt;=0")/COUNTA(U4:U43)</f>
        <v>0.7</v>
      </c>
      <c r="I23" s="3"/>
      <c r="J23" s="43">
        <f t="shared" si="4"/>
        <v>43677</v>
      </c>
      <c r="K23" s="273">
        <f t="shared" si="9"/>
        <v>11743.046927269719</v>
      </c>
      <c r="L23" s="273">
        <f t="shared" si="9"/>
        <v>11704.207210657931</v>
      </c>
      <c r="M23" s="273">
        <f t="shared" si="9"/>
        <v>11583.93269311264</v>
      </c>
      <c r="N23" s="273">
        <f t="shared" ref="N23:N43" si="10">N22*(1+S23)</f>
        <v>11148.257368151679</v>
      </c>
      <c r="O23" s="45">
        <f t="shared" si="2"/>
        <v>11702.913126635411</v>
      </c>
      <c r="P23" s="30"/>
      <c r="Q23" s="25"/>
      <c r="R23" s="272">
        <v>1.2367349495708835E-2</v>
      </c>
      <c r="S23" s="272">
        <v>1.2258923200962446E-2</v>
      </c>
      <c r="T23" s="272">
        <v>1.0601042634928115E-2</v>
      </c>
      <c r="U23" s="236">
        <v>1.4373122328946719E-2</v>
      </c>
      <c r="V23"/>
      <c r="W23"/>
      <c r="X23" s="287">
        <f>K23/MAX(K$3:K23)-1</f>
        <v>0</v>
      </c>
      <c r="Y23" s="287">
        <f>L23/MAX(L$3:L23)-1</f>
        <v>0</v>
      </c>
      <c r="Z23" s="287">
        <f>M23/MAX(M$3:M23)-1</f>
        <v>0</v>
      </c>
      <c r="AA23" s="287">
        <f>O23/MAX(O$3:O23)-1</f>
        <v>0</v>
      </c>
      <c r="AB23"/>
      <c r="AC23"/>
    </row>
    <row r="24" spans="1:29">
      <c r="A24" s="173" t="s">
        <v>61</v>
      </c>
      <c r="B24" s="56" t="s">
        <v>84</v>
      </c>
      <c r="C24" s="217"/>
      <c r="D24" s="232">
        <f>MIN(X4:X43)</f>
        <v>-1.2063867534003569E-2</v>
      </c>
      <c r="E24" s="285" t="s">
        <v>88</v>
      </c>
      <c r="F24" s="285" t="s">
        <v>88</v>
      </c>
      <c r="G24" s="285"/>
      <c r="H24" s="232">
        <f>MIN(AA4:AA43)</f>
        <v>-0.19598020620821932</v>
      </c>
      <c r="J24" s="43">
        <f t="shared" si="4"/>
        <v>43708</v>
      </c>
      <c r="K24" s="273">
        <f t="shared" si="9"/>
        <v>11722.555261623094</v>
      </c>
      <c r="L24" s="273">
        <f t="shared" si="9"/>
        <v>11683.949704142013</v>
      </c>
      <c r="M24" s="273">
        <f t="shared" si="9"/>
        <v>11563.685084280796</v>
      </c>
      <c r="N24" s="273">
        <f t="shared" si="10"/>
        <v>11128.962093195267</v>
      </c>
      <c r="O24" s="45">
        <f t="shared" si="2"/>
        <v>11517.522995495669</v>
      </c>
      <c r="P24" s="30"/>
      <c r="Q24" s="25"/>
      <c r="R24" s="272">
        <v>-1.7450041521198667E-3</v>
      </c>
      <c r="S24" s="272">
        <v>-1.7307884379791361E-3</v>
      </c>
      <c r="T24" s="272">
        <v>-1.7479045647323943E-3</v>
      </c>
      <c r="U24" s="236">
        <v>-1.5841366088397368E-2</v>
      </c>
      <c r="V24"/>
      <c r="X24" s="287">
        <f>K24/MAX(K$3:K24)-1</f>
        <v>-1.7450041521199777E-3</v>
      </c>
      <c r="Y24" s="287">
        <f>L24/MAX(L$3:L24)-1</f>
        <v>-1.730788437979025E-3</v>
      </c>
      <c r="Z24" s="287">
        <f>M24/MAX(M$3:M24)-1</f>
        <v>-1.7479045647322833E-3</v>
      </c>
      <c r="AA24" s="287">
        <f>O24/MAX(O$3:O24)-1</f>
        <v>-1.5841366088397368E-2</v>
      </c>
    </row>
    <row r="25" spans="1:29">
      <c r="A25" s="173"/>
      <c r="B25" s="259" t="s">
        <v>31</v>
      </c>
      <c r="C25" s="252"/>
      <c r="D25" s="252"/>
      <c r="E25" s="252"/>
      <c r="F25" s="252"/>
      <c r="G25" s="252"/>
      <c r="H25" s="252"/>
      <c r="J25" s="43">
        <f t="shared" si="4"/>
        <v>43738</v>
      </c>
      <c r="K25" s="273">
        <f t="shared" si="9"/>
        <v>11804.536457305792</v>
      </c>
      <c r="L25" s="273">
        <f t="shared" si="9"/>
        <v>11764.950135601577</v>
      </c>
      <c r="M25" s="273">
        <f t="shared" si="9"/>
        <v>11624.437224303849</v>
      </c>
      <c r="N25" s="273">
        <f t="shared" si="10"/>
        <v>11206.115004160501</v>
      </c>
      <c r="O25" s="45">
        <f t="shared" si="2"/>
        <v>11733.023889455877</v>
      </c>
      <c r="P25" s="30"/>
      <c r="Q25" s="25"/>
      <c r="R25" s="272">
        <v>6.993457812997983E-3</v>
      </c>
      <c r="S25" s="272">
        <v>6.932624113475061E-3</v>
      </c>
      <c r="T25" s="272">
        <v>5.2537006655115626E-3</v>
      </c>
      <c r="U25" s="236">
        <v>1.8710697955149458E-2</v>
      </c>
      <c r="V25"/>
      <c r="X25" s="287">
        <f>K25/MAX(K$3:K25)-1</f>
        <v>0</v>
      </c>
      <c r="Y25" s="287">
        <f>L25/MAX(L$3:L25)-1</f>
        <v>0</v>
      </c>
      <c r="Z25" s="287">
        <f>M25/MAX(M$3:M25)-1</f>
        <v>0</v>
      </c>
      <c r="AA25" s="287">
        <f>O25/MAX(O$3:O25)-1</f>
        <v>0</v>
      </c>
    </row>
    <row r="26" spans="1:29" s="54" customFormat="1">
      <c r="A26" s="173"/>
      <c r="B26" s="259" t="s">
        <v>32</v>
      </c>
      <c r="C26" s="252"/>
      <c r="D26" s="252"/>
      <c r="E26" s="252"/>
      <c r="F26" s="252"/>
      <c r="G26" s="252"/>
      <c r="H26" s="252"/>
      <c r="I26" s="3"/>
      <c r="J26" s="43">
        <f t="shared" si="4"/>
        <v>43769</v>
      </c>
      <c r="K26" s="273">
        <f t="shared" si="9"/>
        <v>11825.580380608139</v>
      </c>
      <c r="L26" s="273">
        <f t="shared" si="9"/>
        <v>11784.571358129051</v>
      </c>
      <c r="M26" s="273">
        <f t="shared" si="9"/>
        <v>11644.927378853541</v>
      </c>
      <c r="N26" s="273">
        <f t="shared" si="10"/>
        <v>11224.804218617921</v>
      </c>
      <c r="O26" s="45">
        <f t="shared" si="2"/>
        <v>11987.149354660489</v>
      </c>
      <c r="P26" s="30"/>
      <c r="Q26" s="25"/>
      <c r="R26" s="272">
        <v>1.7826979804296261E-3</v>
      </c>
      <c r="S26" s="272">
        <v>1.667769289399601E-3</v>
      </c>
      <c r="T26" s="272">
        <v>1.7626792724942941E-3</v>
      </c>
      <c r="U26" s="236">
        <v>2.1658991543773043E-2</v>
      </c>
      <c r="V26"/>
      <c r="W26"/>
      <c r="X26" s="287">
        <f>K26/MAX(K$3:K26)-1</f>
        <v>0</v>
      </c>
      <c r="Y26" s="287">
        <f>L26/MAX(L$3:L26)-1</f>
        <v>0</v>
      </c>
      <c r="Z26" s="287">
        <f>M26/MAX(M$3:M26)-1</f>
        <v>0</v>
      </c>
      <c r="AA26" s="287">
        <f>O26/MAX(O$3:O26)-1</f>
        <v>0</v>
      </c>
      <c r="AB26"/>
      <c r="AC26"/>
    </row>
    <row r="27" spans="1:29">
      <c r="A27" s="173"/>
      <c r="B27" s="259" t="s">
        <v>33</v>
      </c>
      <c r="C27" s="252"/>
      <c r="D27" s="252"/>
      <c r="E27" s="252"/>
      <c r="F27" s="252"/>
      <c r="G27" s="252"/>
      <c r="H27" s="252"/>
      <c r="J27" s="43">
        <f t="shared" si="4"/>
        <v>43799</v>
      </c>
      <c r="K27" s="273">
        <f t="shared" si="9"/>
        <v>11906.965719346501</v>
      </c>
      <c r="L27" s="273">
        <f t="shared" si="9"/>
        <v>11865.956519442096</v>
      </c>
      <c r="M27" s="273">
        <f t="shared" si="9"/>
        <v>11705.466471841262</v>
      </c>
      <c r="N27" s="273">
        <f t="shared" si="10"/>
        <v>11302.323584768597</v>
      </c>
      <c r="O27" s="45">
        <f t="shared" si="2"/>
        <v>12422.271357208087</v>
      </c>
      <c r="P27" s="30"/>
      <c r="Q27" s="25"/>
      <c r="R27" s="272">
        <v>6.8821432960550766E-3</v>
      </c>
      <c r="S27" s="272">
        <v>6.906077348066253E-3</v>
      </c>
      <c r="T27" s="272">
        <v>5.1987522994481061E-3</v>
      </c>
      <c r="U27" s="236">
        <v>3.6299039052051674E-2</v>
      </c>
      <c r="V27"/>
      <c r="X27" s="287">
        <f>K27/MAX(K$3:K27)-1</f>
        <v>0</v>
      </c>
      <c r="Y27" s="287">
        <f>L27/MAX(L$3:L27)-1</f>
        <v>0</v>
      </c>
      <c r="Z27" s="287">
        <f>M27/MAX(M$3:M27)-1</f>
        <v>0</v>
      </c>
      <c r="AA27" s="287">
        <f>O27/MAX(O$3:O27)-1</f>
        <v>0</v>
      </c>
    </row>
    <row r="28" spans="1:29">
      <c r="A28" s="173"/>
      <c r="B28" s="260" t="s">
        <v>34</v>
      </c>
      <c r="C28" s="252"/>
      <c r="D28" s="252"/>
      <c r="E28" s="252"/>
      <c r="F28" s="252"/>
      <c r="G28" s="252"/>
      <c r="H28" s="252"/>
      <c r="J28" s="43">
        <f t="shared" si="4"/>
        <v>43830</v>
      </c>
      <c r="K28" s="273">
        <f t="shared" si="9"/>
        <v>11991.257677325519</v>
      </c>
      <c r="L28" s="273">
        <f t="shared" si="9"/>
        <v>11929.584918286841</v>
      </c>
      <c r="M28" s="273">
        <f t="shared" si="9"/>
        <v>11767.868306151682</v>
      </c>
      <c r="N28" s="273">
        <f t="shared" si="10"/>
        <v>11362.929634668217</v>
      </c>
      <c r="O28" s="45">
        <f t="shared" si="2"/>
        <v>12797.210888281834</v>
      </c>
      <c r="P28" s="30"/>
      <c r="Q28" s="25"/>
      <c r="R28" s="272">
        <v>7.0792139631392637E-3</v>
      </c>
      <c r="S28" s="272">
        <v>5.3622646215238934E-3</v>
      </c>
      <c r="T28" s="272">
        <v>5.3309993634627073E-3</v>
      </c>
      <c r="U28" s="236">
        <v>3.0182848232194415E-2</v>
      </c>
      <c r="V28"/>
      <c r="X28" s="287">
        <f>K28/MAX(K$3:K28)-1</f>
        <v>0</v>
      </c>
      <c r="Y28" s="287">
        <f>L28/MAX(L$3:L28)-1</f>
        <v>0</v>
      </c>
      <c r="Z28" s="287">
        <f>M28/MAX(M$3:M28)-1</f>
        <v>0</v>
      </c>
      <c r="AA28" s="287">
        <f>O28/MAX(O$3:O28)-1</f>
        <v>0</v>
      </c>
    </row>
    <row r="29" spans="1:29" s="57" customFormat="1" ht="15.75" thickBot="1">
      <c r="A29" s="173"/>
      <c r="B29" s="262" t="s">
        <v>35</v>
      </c>
      <c r="C29" s="216"/>
      <c r="D29" s="216"/>
      <c r="E29" s="216"/>
      <c r="F29" s="216"/>
      <c r="G29" s="216"/>
      <c r="H29" s="216"/>
      <c r="I29" s="3"/>
      <c r="J29" s="43">
        <f t="shared" si="4"/>
        <v>43861</v>
      </c>
      <c r="K29" s="273">
        <f t="shared" si="9"/>
        <v>11991.257677325519</v>
      </c>
      <c r="L29" s="273">
        <f t="shared" si="9"/>
        <v>11929.584918286841</v>
      </c>
      <c r="M29" s="273">
        <f t="shared" si="9"/>
        <v>11767.868306151682</v>
      </c>
      <c r="N29" s="273">
        <f t="shared" si="10"/>
        <v>11362.929634668217</v>
      </c>
      <c r="O29" s="45">
        <f t="shared" si="2"/>
        <v>12792.192427811757</v>
      </c>
      <c r="P29" s="46"/>
      <c r="Q29" s="25"/>
      <c r="R29" s="272">
        <v>0</v>
      </c>
      <c r="S29" s="272">
        <v>0</v>
      </c>
      <c r="T29" s="272">
        <v>0</v>
      </c>
      <c r="U29" s="236">
        <v>-3.9215267403869269E-4</v>
      </c>
      <c r="V29" s="272"/>
      <c r="W29"/>
      <c r="X29" s="287">
        <f>K29/MAX(K$3:K29)-1</f>
        <v>0</v>
      </c>
      <c r="Y29" s="287">
        <f>L29/MAX(L$3:L29)-1</f>
        <v>0</v>
      </c>
      <c r="Z29" s="287">
        <f>M29/MAX(M$3:M29)-1</f>
        <v>0</v>
      </c>
      <c r="AA29" s="287">
        <f>O29/MAX(O$3:O29)-1</f>
        <v>-3.9215267403869269E-4</v>
      </c>
      <c r="AB29"/>
      <c r="AC29"/>
    </row>
    <row r="30" spans="1:29">
      <c r="A30" s="173"/>
      <c r="B30" s="261" t="s">
        <v>36</v>
      </c>
      <c r="C30" s="253"/>
      <c r="D30" s="253"/>
      <c r="E30" s="253"/>
      <c r="F30" s="253"/>
      <c r="G30" s="253"/>
      <c r="H30" s="253"/>
      <c r="J30" s="43">
        <f t="shared" si="4"/>
        <v>43890</v>
      </c>
      <c r="K30" s="273">
        <f t="shared" si="9"/>
        <v>12013.057321630438</v>
      </c>
      <c r="L30" s="273">
        <f t="shared" si="9"/>
        <v>11950.301141166527</v>
      </c>
      <c r="M30" s="273">
        <f t="shared" si="9"/>
        <v>11789.289831362721</v>
      </c>
      <c r="N30" s="273">
        <f t="shared" si="10"/>
        <v>11382.661836961117</v>
      </c>
      <c r="O30" s="45">
        <f t="shared" si="2"/>
        <v>11739.155393687799</v>
      </c>
      <c r="P30" s="148"/>
      <c r="Q30" s="143"/>
      <c r="R30" s="272">
        <v>1.8179614592170878E-3</v>
      </c>
      <c r="S30" s="272">
        <v>1.7365418010419909E-3</v>
      </c>
      <c r="T30" s="272">
        <v>1.8203403244954064E-3</v>
      </c>
      <c r="U30" s="236">
        <v>-8.2318729964890869E-2</v>
      </c>
      <c r="V30" s="272"/>
      <c r="X30" s="287">
        <f>K30/MAX(K$3:K30)-1</f>
        <v>0</v>
      </c>
      <c r="Y30" s="287">
        <f>L30/MAX(L$3:L30)-1</f>
        <v>0</v>
      </c>
      <c r="Z30" s="287">
        <f>M30/MAX(M$3:M30)-1</f>
        <v>0</v>
      </c>
      <c r="AA30" s="287">
        <f>O30/MAX(O$3:O30)-1</f>
        <v>-8.2678601128850393E-2</v>
      </c>
    </row>
    <row r="31" spans="1:29">
      <c r="A31" s="173"/>
      <c r="B31" s="259" t="s">
        <v>37</v>
      </c>
      <c r="C31" s="252"/>
      <c r="D31" s="252"/>
      <c r="E31" s="252"/>
      <c r="F31" s="252"/>
      <c r="G31" s="252"/>
      <c r="H31" s="252"/>
      <c r="J31" s="43">
        <f t="shared" si="4"/>
        <v>43921</v>
      </c>
      <c r="K31" s="273">
        <f t="shared" si="9"/>
        <v>12033.403656315029</v>
      </c>
      <c r="L31" s="273">
        <f t="shared" si="9"/>
        <v>11991.733586925895</v>
      </c>
      <c r="M31" s="273">
        <f t="shared" si="9"/>
        <v>11809.779985912412</v>
      </c>
      <c r="N31" s="273">
        <f t="shared" si="10"/>
        <v>11422.126241546915</v>
      </c>
      <c r="O31" s="45">
        <f t="shared" si="2"/>
        <v>10289.210859506291</v>
      </c>
      <c r="P31" s="328"/>
      <c r="Q31" s="25"/>
      <c r="R31" s="272">
        <v>1.6936849745947669E-3</v>
      </c>
      <c r="S31" s="272">
        <v>3.4670629024269317E-3</v>
      </c>
      <c r="T31" s="272">
        <v>1.7380312845631796E-3</v>
      </c>
      <c r="U31" s="236">
        <v>-0.12351353104680352</v>
      </c>
      <c r="V31" s="272"/>
      <c r="X31" s="287">
        <f>K31/MAX(K$3:K31)-1</f>
        <v>0</v>
      </c>
      <c r="Y31" s="287">
        <f>L31/MAX(L$3:L31)-1</f>
        <v>0</v>
      </c>
      <c r="Z31" s="287">
        <f>M31/MAX(M$3:M31)-1</f>
        <v>0</v>
      </c>
      <c r="AA31" s="287">
        <f>O31/MAX(O$3:O31)-1</f>
        <v>-0.19598020620821932</v>
      </c>
    </row>
    <row r="32" spans="1:29" s="54" customFormat="1">
      <c r="A32" s="173"/>
      <c r="B32" s="259" t="s">
        <v>38</v>
      </c>
      <c r="C32" s="252"/>
      <c r="D32" s="252"/>
      <c r="E32" s="252"/>
      <c r="F32" s="252"/>
      <c r="G32" s="252"/>
      <c r="H32" s="252"/>
      <c r="I32" s="3"/>
      <c r="J32" s="43">
        <f t="shared" si="4"/>
        <v>43951</v>
      </c>
      <c r="K32" s="273">
        <f t="shared" si="9"/>
        <v>12117.695614294047</v>
      </c>
      <c r="L32" s="273">
        <f t="shared" si="9"/>
        <v>12055.361985770642</v>
      </c>
      <c r="M32" s="273">
        <f t="shared" si="9"/>
        <v>11873.113190884182</v>
      </c>
      <c r="N32" s="273">
        <f t="shared" si="10"/>
        <v>11482.732291446537</v>
      </c>
      <c r="O32" s="45">
        <f t="shared" si="2"/>
        <v>11608.226298544345</v>
      </c>
      <c r="P32" s="328"/>
      <c r="Q32" s="25"/>
      <c r="R32" s="272">
        <v>7.004830917874294E-3</v>
      </c>
      <c r="S32" s="272">
        <v>5.3060217176703617E-3</v>
      </c>
      <c r="T32" s="272">
        <v>5.3627760252366041E-3</v>
      </c>
      <c r="U32" s="236">
        <v>0.12819403324982925</v>
      </c>
      <c r="V32" s="272"/>
      <c r="W32"/>
      <c r="X32" s="287">
        <f>K32/MAX(K$3:K32)-1</f>
        <v>0</v>
      </c>
      <c r="Y32" s="287">
        <f>L32/MAX(L$3:L32)-1</f>
        <v>0</v>
      </c>
      <c r="Z32" s="287">
        <f>M32/MAX(M$3:M32)-1</f>
        <v>0</v>
      </c>
      <c r="AA32" s="287">
        <f>O32/MAX(O$3:O32)-1</f>
        <v>-9.2909666029354909E-2</v>
      </c>
      <c r="AB32"/>
      <c r="AC32"/>
    </row>
    <row r="33" spans="1:29">
      <c r="A33" s="173"/>
      <c r="B33" s="259" t="s">
        <v>40</v>
      </c>
      <c r="C33" s="253"/>
      <c r="D33" s="253"/>
      <c r="E33" s="253"/>
      <c r="F33" s="253"/>
      <c r="G33" s="253"/>
      <c r="H33" s="254"/>
      <c r="J33" s="43">
        <f t="shared" si="4"/>
        <v>43982</v>
      </c>
      <c r="K33" s="273">
        <f t="shared" si="9"/>
        <v>12203.440881893393</v>
      </c>
      <c r="L33" s="273">
        <f t="shared" si="9"/>
        <v>12138.226877289379</v>
      </c>
      <c r="M33" s="273">
        <f t="shared" si="9"/>
        <v>11956.005179744294</v>
      </c>
      <c r="N33" s="273">
        <f t="shared" si="10"/>
        <v>11561.661100618134</v>
      </c>
      <c r="O33" s="45">
        <f t="shared" si="2"/>
        <v>12161.096614845115</v>
      </c>
      <c r="P33" s="328"/>
      <c r="Q33" s="25"/>
      <c r="R33" s="272">
        <v>7.0760374190452779E-3</v>
      </c>
      <c r="S33" s="272">
        <v>6.8736958389590264E-3</v>
      </c>
      <c r="T33" s="272">
        <v>6.9814872921243332E-3</v>
      </c>
      <c r="U33" s="236">
        <v>4.7627458500709929E-2</v>
      </c>
      <c r="V33" s="272"/>
      <c r="X33" s="287">
        <f>K33/MAX(K$3:K33)-1</f>
        <v>0</v>
      </c>
      <c r="Y33" s="287">
        <f>L33/MAX(L$3:L33)-1</f>
        <v>0</v>
      </c>
      <c r="Z33" s="287">
        <f>M33/MAX(M$3:M33)-1</f>
        <v>0</v>
      </c>
      <c r="AA33" s="287">
        <f>O33/MAX(O$3:O33)-1</f>
        <v>-4.9707258791772846E-2</v>
      </c>
    </row>
    <row r="34" spans="1:29">
      <c r="A34" s="173"/>
      <c r="B34" s="259" t="s">
        <v>41</v>
      </c>
      <c r="C34" s="255"/>
      <c r="D34" s="255"/>
      <c r="E34" s="255"/>
      <c r="F34" s="255"/>
      <c r="G34" s="255"/>
      <c r="H34" s="255"/>
      <c r="J34" s="43">
        <f t="shared" si="4"/>
        <v>44012</v>
      </c>
      <c r="K34" s="273">
        <f t="shared" si="9"/>
        <v>12181.641237588474</v>
      </c>
      <c r="L34" s="273">
        <f t="shared" si="9"/>
        <v>12096.79443153001</v>
      </c>
      <c r="M34" s="273">
        <f t="shared" si="9"/>
        <v>11893.603345433872</v>
      </c>
      <c r="N34" s="273">
        <f t="shared" si="10"/>
        <v>11522.196696032335</v>
      </c>
      <c r="O34" s="45">
        <f t="shared" si="2"/>
        <v>12402.959071585881</v>
      </c>
      <c r="P34" s="328"/>
      <c r="Q34" s="25"/>
      <c r="R34" s="272">
        <v>-1.7863522686674127E-3</v>
      </c>
      <c r="S34" s="272">
        <v>-3.413385346824338E-3</v>
      </c>
      <c r="T34" s="272">
        <v>-5.2192879956376448E-3</v>
      </c>
      <c r="U34" s="236">
        <v>1.9888211104706066E-2</v>
      </c>
      <c r="V34" s="272"/>
      <c r="X34" s="287">
        <f>K34/MAX(K$3:K34)-1</f>
        <v>-1.7863522686675237E-3</v>
      </c>
      <c r="Y34" s="287">
        <f>L34/MAX(L$3:L34)-1</f>
        <v>-3.413385346824338E-3</v>
      </c>
      <c r="Z34" s="287">
        <f>M34/MAX(M$3:M34)-1</f>
        <v>-5.2192879956377558E-3</v>
      </c>
      <c r="AA34" s="287">
        <f>O34/MAX(O$3:O34)-1</f>
        <v>-3.08076361433538E-2</v>
      </c>
    </row>
    <row r="35" spans="1:29" s="54" customFormat="1">
      <c r="A35" s="173"/>
      <c r="B35" s="259" t="s">
        <v>43</v>
      </c>
      <c r="C35" s="256"/>
      <c r="D35" s="256"/>
      <c r="E35" s="256"/>
      <c r="F35" s="256"/>
      <c r="G35" s="256"/>
      <c r="H35" s="257"/>
      <c r="I35" s="3"/>
      <c r="J35" s="43">
        <f t="shared" si="4"/>
        <v>44043</v>
      </c>
      <c r="K35" s="273">
        <f t="shared" si="9"/>
        <v>12203.440881893392</v>
      </c>
      <c r="L35" s="273">
        <f t="shared" si="9"/>
        <v>12138.226877289379</v>
      </c>
      <c r="M35" s="273">
        <f t="shared" si="9"/>
        <v>11935.515025194603</v>
      </c>
      <c r="N35" s="273">
        <f t="shared" si="10"/>
        <v>11561.661100618134</v>
      </c>
      <c r="O35" s="45">
        <f t="shared" si="2"/>
        <v>13102.302041528868</v>
      </c>
      <c r="P35" s="328"/>
      <c r="Q35" s="25"/>
      <c r="R35" s="272">
        <v>1.7895490336434783E-3</v>
      </c>
      <c r="S35" s="272">
        <v>3.4250764525993738E-3</v>
      </c>
      <c r="T35" s="272">
        <v>3.5238841033673474E-3</v>
      </c>
      <c r="U35" s="236">
        <v>5.6385171143966906E-2</v>
      </c>
      <c r="V35" s="272"/>
      <c r="W35"/>
      <c r="X35" s="287">
        <f>K35/MAX(K$3:K35)-1</f>
        <v>0</v>
      </c>
      <c r="Y35" s="287">
        <f>L35/MAX(L$3:L35)-1</f>
        <v>0</v>
      </c>
      <c r="Z35" s="287">
        <f>M35/MAX(M$3:M35)-1</f>
        <v>-1.7137960582690459E-3</v>
      </c>
      <c r="AA35" s="287">
        <f>O35/MAX(O$3:O35)-1</f>
        <v>0</v>
      </c>
      <c r="AB35"/>
      <c r="AC35"/>
    </row>
    <row r="36" spans="1:29">
      <c r="A36" s="173"/>
      <c r="B36" s="259" t="s">
        <v>44</v>
      </c>
      <c r="C36" s="258"/>
      <c r="D36" s="258"/>
      <c r="E36" s="258"/>
      <c r="F36" s="258"/>
      <c r="G36" s="258"/>
      <c r="H36" s="254"/>
      <c r="J36" s="43">
        <f t="shared" si="4"/>
        <v>44074</v>
      </c>
      <c r="K36" s="273">
        <f t="shared" si="9"/>
        <v>12287.732839872409</v>
      </c>
      <c r="L36" s="273">
        <f t="shared" si="9"/>
        <v>12201.855276134123</v>
      </c>
      <c r="M36" s="273">
        <f t="shared" si="9"/>
        <v>11977.426704955333</v>
      </c>
      <c r="N36" s="273">
        <f t="shared" si="10"/>
        <v>11622.267150517753</v>
      </c>
      <c r="O36" s="45">
        <f t="shared" si="2"/>
        <v>14044.093280718855</v>
      </c>
      <c r="P36" s="328"/>
      <c r="Q36" s="25"/>
      <c r="R36" s="272">
        <v>6.9072287721805292E-3</v>
      </c>
      <c r="S36" s="272">
        <v>5.2419846397659953E-3</v>
      </c>
      <c r="T36" s="272">
        <v>3.5115099492781798E-3</v>
      </c>
      <c r="U36" s="236">
        <v>7.1879829682211405E-2</v>
      </c>
      <c r="V36" s="272"/>
      <c r="X36" s="287">
        <f>K36/MAX(K$3:K36)-1</f>
        <v>0</v>
      </c>
      <c r="Y36" s="287">
        <f>L36/MAX(L$3:L36)-1</f>
        <v>0</v>
      </c>
      <c r="Z36" s="287">
        <f>M36/MAX(M$3:M36)-1</f>
        <v>0</v>
      </c>
      <c r="AA36" s="287">
        <f>O36/MAX(O$3:O36)-1</f>
        <v>0</v>
      </c>
    </row>
    <row r="37" spans="1:29">
      <c r="B37" s="61"/>
      <c r="C37" s="221">
        <f>C2</f>
        <v>0</v>
      </c>
      <c r="D37" s="221" t="str">
        <f>D2</f>
        <v>HRSTX</v>
      </c>
      <c r="E37" s="18" t="s">
        <v>14</v>
      </c>
      <c r="F37" s="18" t="s">
        <v>87</v>
      </c>
      <c r="G37" s="18" t="s">
        <v>92</v>
      </c>
      <c r="H37" s="222" t="s">
        <v>16</v>
      </c>
      <c r="J37" s="43">
        <f t="shared" si="4"/>
        <v>44104</v>
      </c>
      <c r="K37" s="273">
        <f t="shared" ref="K37:M43" si="11">K36*(1+R37)</f>
        <v>12139.495258598963</v>
      </c>
      <c r="L37" s="273">
        <f t="shared" si="11"/>
        <v>12055.361985770642</v>
      </c>
      <c r="M37" s="273">
        <f t="shared" si="11"/>
        <v>11831.201511123452</v>
      </c>
      <c r="N37" s="273">
        <f t="shared" si="10"/>
        <v>11482.732291446537</v>
      </c>
      <c r="O37" s="45">
        <f t="shared" si="2"/>
        <v>13510.457141706125</v>
      </c>
      <c r="P37" s="46"/>
      <c r="Q37" s="25"/>
      <c r="R37" s="272">
        <v>-1.2063867534003569E-2</v>
      </c>
      <c r="S37" s="272">
        <v>-1.2005821004123174E-2</v>
      </c>
      <c r="T37" s="272">
        <v>-1.2208398133748077E-2</v>
      </c>
      <c r="U37" s="236">
        <v>-3.7997194147475488E-2</v>
      </c>
      <c r="V37" s="272"/>
      <c r="X37" s="287">
        <f>K37/MAX(K$3:K37)-1</f>
        <v>-1.2063867534003569E-2</v>
      </c>
      <c r="Y37" s="287">
        <f>L37/MAX(L$3:L37)-1</f>
        <v>-1.2005821004123174E-2</v>
      </c>
      <c r="Z37" s="287">
        <f>M37/MAX(M$3:M37)-1</f>
        <v>-1.2208398133748077E-2</v>
      </c>
      <c r="AA37" s="287">
        <f>O37/MAX(O$3:O37)-1</f>
        <v>-3.7997194147475377E-2</v>
      </c>
    </row>
    <row r="38" spans="1:29" s="54" customFormat="1">
      <c r="A38" s="62" t="s">
        <v>49</v>
      </c>
      <c r="B38" s="63">
        <f>C4</f>
        <v>43074</v>
      </c>
      <c r="C38" s="64"/>
      <c r="D38" s="64">
        <f t="shared" ref="D38:D47" si="12">SUMIF($J:$J,$B38,$K:$K)</f>
        <v>10000</v>
      </c>
      <c r="E38" s="64">
        <f t="shared" ref="E38:E47" si="13">SUMIF($J:$J,$B38,$L:$L)</f>
        <v>10000</v>
      </c>
      <c r="F38" s="64">
        <f t="shared" ref="F38:F47" si="14">SUMIF($J:$J,$B38,$M:$M)</f>
        <v>10000</v>
      </c>
      <c r="G38" s="64">
        <f t="shared" ref="G38:G47" si="15">SUMIF($J:$J,$B38,$N:$N)</f>
        <v>9525</v>
      </c>
      <c r="H38" s="64">
        <f t="shared" ref="H38:H47" si="16">SUMIF($J:$J,$B38,$O:$O)</f>
        <v>10000</v>
      </c>
      <c r="I38" s="3"/>
      <c r="J38" s="43">
        <f t="shared" si="4"/>
        <v>44135</v>
      </c>
      <c r="K38" s="273">
        <f t="shared" si="11"/>
        <v>12181.641237588474</v>
      </c>
      <c r="L38" s="273">
        <f t="shared" si="11"/>
        <v>12096.79443153001</v>
      </c>
      <c r="M38" s="273">
        <f t="shared" si="11"/>
        <v>11872.610716412386</v>
      </c>
      <c r="N38" s="273">
        <f t="shared" si="10"/>
        <v>11522.196696032335</v>
      </c>
      <c r="O38" s="45">
        <f t="shared" si="2"/>
        <v>13151.078981736742</v>
      </c>
      <c r="P38" s="46"/>
      <c r="Q38" s="25"/>
      <c r="R38" s="272">
        <v>3.4718065365737516E-3</v>
      </c>
      <c r="S38" s="272">
        <v>3.4368479194795132E-3</v>
      </c>
      <c r="T38" s="272">
        <v>3.5000000000000001E-3</v>
      </c>
      <c r="U38" s="272">
        <v>-2.6599999999999999E-2</v>
      </c>
      <c r="V38"/>
      <c r="W38"/>
      <c r="X38" s="287">
        <f>K38/MAX(K$3:K38)-1</f>
        <v>-8.6339444115907105E-3</v>
      </c>
      <c r="Y38" s="287">
        <f>L38/MAX(L$3:L38)-1</f>
        <v>-8.6102352655832437E-3</v>
      </c>
      <c r="Z38" s="287">
        <f>M38/MAX(M$3:M38)-1</f>
        <v>-8.7511275272159628E-3</v>
      </c>
      <c r="AA38" s="287">
        <f>O38/MAX(O$3:O38)-1</f>
        <v>-6.358646878315255E-2</v>
      </c>
      <c r="AB38"/>
      <c r="AC38"/>
    </row>
    <row r="39" spans="1:29">
      <c r="A39" s="62" t="s">
        <v>50</v>
      </c>
      <c r="B39" s="63">
        <f>EOMONTH($C$5,-60)</f>
        <v>42460</v>
      </c>
      <c r="C39" s="64"/>
      <c r="D39" s="64">
        <f t="shared" si="12"/>
        <v>0</v>
      </c>
      <c r="E39" s="64">
        <f t="shared" si="13"/>
        <v>0</v>
      </c>
      <c r="F39" s="64">
        <f t="shared" si="14"/>
        <v>0</v>
      </c>
      <c r="G39" s="64">
        <f t="shared" si="15"/>
        <v>0</v>
      </c>
      <c r="H39" s="64">
        <f t="shared" si="16"/>
        <v>0</v>
      </c>
      <c r="J39" s="43">
        <f t="shared" si="4"/>
        <v>44165</v>
      </c>
      <c r="K39" s="273">
        <f t="shared" si="11"/>
        <v>12223.787216577983</v>
      </c>
      <c r="L39" s="273">
        <f t="shared" si="11"/>
        <v>12138.226877289379</v>
      </c>
      <c r="M39" s="273">
        <f t="shared" si="11"/>
        <v>11893.981415701928</v>
      </c>
      <c r="N39" s="273">
        <f t="shared" si="10"/>
        <v>11561.661100618134</v>
      </c>
      <c r="O39" s="45">
        <f t="shared" si="2"/>
        <v>14591.122130236914</v>
      </c>
      <c r="P39" s="148"/>
      <c r="Q39" s="143"/>
      <c r="R39" s="272">
        <v>3.4597947983774358E-3</v>
      </c>
      <c r="S39" s="272">
        <v>3.4250764525993738E-3</v>
      </c>
      <c r="T39" s="272">
        <v>1.8E-3</v>
      </c>
      <c r="U39" s="272">
        <v>0.1095</v>
      </c>
      <c r="V39"/>
      <c r="X39" s="287">
        <f>K39/MAX(K$3:K39)-1</f>
        <v>-5.2040212891779625E-3</v>
      </c>
      <c r="Y39" s="287">
        <f>L39/MAX(L$3:L39)-1</f>
        <v>-5.2146495270434245E-3</v>
      </c>
      <c r="Z39" s="287">
        <f>M39/MAX(M$3:M39)-1</f>
        <v>-6.9668795567650044E-3</v>
      </c>
      <c r="AA39" s="287">
        <f>O39/MAX(O$3:O39)-1</f>
        <v>0</v>
      </c>
    </row>
    <row r="40" spans="1:29">
      <c r="A40" s="62" t="s">
        <v>51</v>
      </c>
      <c r="B40" s="63">
        <f>EOMONTH($C$5,-36)</f>
        <v>43190</v>
      </c>
      <c r="C40" s="64"/>
      <c r="D40" s="64">
        <f t="shared" si="12"/>
        <v>10294.242566764833</v>
      </c>
      <c r="E40" s="64">
        <f t="shared" si="13"/>
        <v>10263.053571428571</v>
      </c>
      <c r="F40" s="64">
        <f t="shared" si="14"/>
        <v>10284.062283985315</v>
      </c>
      <c r="G40" s="64">
        <f t="shared" si="15"/>
        <v>9775.5585267857132</v>
      </c>
      <c r="H40" s="64">
        <f t="shared" si="16"/>
        <v>10101.731330427643</v>
      </c>
      <c r="J40" s="43">
        <f t="shared" si="4"/>
        <v>44196</v>
      </c>
      <c r="K40" s="273">
        <f t="shared" si="11"/>
        <v>12308.079174557</v>
      </c>
      <c r="L40" s="273">
        <f t="shared" si="11"/>
        <v>12221.091768808117</v>
      </c>
      <c r="M40" s="273">
        <f t="shared" si="11"/>
        <v>11977.23928561184</v>
      </c>
      <c r="N40" s="273">
        <f t="shared" si="10"/>
        <v>11640.589909789731</v>
      </c>
      <c r="O40" s="45">
        <f t="shared" si="2"/>
        <v>15151.421220038012</v>
      </c>
      <c r="P40" s="328"/>
      <c r="Q40" s="25"/>
      <c r="R40" s="272">
        <v>6.8957317798121753E-3</v>
      </c>
      <c r="S40" s="272">
        <v>6.8267706936486761E-3</v>
      </c>
      <c r="T40" s="272">
        <v>7.0000000000000001E-3</v>
      </c>
      <c r="U40" s="272">
        <v>3.8399999999999997E-2</v>
      </c>
      <c r="V40"/>
      <c r="X40" s="287">
        <f>K40/MAX(K$3:K40)-1</f>
        <v>0</v>
      </c>
      <c r="Y40" s="287">
        <f>L40/MAX(L$3:L40)-1</f>
        <v>0</v>
      </c>
      <c r="Z40" s="287">
        <f>M40/MAX(M$3:M40)-1</f>
        <v>-1.5647713662469975E-5</v>
      </c>
      <c r="AA40" s="287">
        <f>O40/MAX(O$3:O40)-1</f>
        <v>0</v>
      </c>
    </row>
    <row r="41" spans="1:29" s="57" customFormat="1" ht="15.75" thickBot="1">
      <c r="A41" s="62" t="s">
        <v>52</v>
      </c>
      <c r="B41" s="63">
        <f>EOMONTH($C$5,-24)</f>
        <v>43555</v>
      </c>
      <c r="C41" s="64"/>
      <c r="D41" s="64">
        <f t="shared" si="12"/>
        <v>11333.170015048643</v>
      </c>
      <c r="E41" s="64">
        <f t="shared" si="13"/>
        <v>11299.219850662155</v>
      </c>
      <c r="F41" s="64">
        <f t="shared" si="14"/>
        <v>11219.401225919277</v>
      </c>
      <c r="G41" s="64">
        <f t="shared" si="15"/>
        <v>10762.506907755702</v>
      </c>
      <c r="H41" s="64">
        <f t="shared" si="16"/>
        <v>11061.038363554051</v>
      </c>
      <c r="I41" s="3"/>
      <c r="J41" s="43">
        <f t="shared" si="4"/>
        <v>44227</v>
      </c>
      <c r="K41" s="273">
        <f t="shared" si="11"/>
        <v>12373.478107471756</v>
      </c>
      <c r="L41" s="273">
        <f t="shared" si="11"/>
        <v>12286.199897858554</v>
      </c>
      <c r="M41" s="273">
        <f t="shared" si="11"/>
        <v>12020.084997342003</v>
      </c>
      <c r="N41" s="273">
        <f t="shared" si="10"/>
        <v>11702.605402710273</v>
      </c>
      <c r="O41" s="45">
        <f t="shared" si="2"/>
        <v>14998.449342448037</v>
      </c>
      <c r="P41" s="328"/>
      <c r="Q41" s="25"/>
      <c r="R41" s="272">
        <v>5.3134962805525543E-3</v>
      </c>
      <c r="S41" s="272">
        <v>5.327521491706122E-3</v>
      </c>
      <c r="T41" s="272">
        <v>3.5772610622910594E-3</v>
      </c>
      <c r="U41" s="272">
        <v>-1.009620651214338E-2</v>
      </c>
      <c r="V41"/>
      <c r="W41"/>
      <c r="X41" s="287">
        <f>K41/MAX(K$3:K41)-1</f>
        <v>0</v>
      </c>
      <c r="Y41" s="287">
        <f>L41/MAX(L$3:L41)-1</f>
        <v>0</v>
      </c>
      <c r="Z41" s="287">
        <f>M41/MAX(M$3:M41)-1</f>
        <v>0</v>
      </c>
      <c r="AA41" s="287">
        <f>O41/MAX(O$3:O41)-1</f>
        <v>-1.009620651214338E-2</v>
      </c>
      <c r="AB41"/>
      <c r="AC41"/>
    </row>
    <row r="42" spans="1:29">
      <c r="A42" s="62" t="s">
        <v>53</v>
      </c>
      <c r="B42" s="63">
        <f>EOMONTH($C$5,-12)</f>
        <v>43921</v>
      </c>
      <c r="C42" s="64"/>
      <c r="D42" s="64">
        <f t="shared" si="12"/>
        <v>12033.403656315029</v>
      </c>
      <c r="E42" s="64">
        <f t="shared" si="13"/>
        <v>11991.733586925895</v>
      </c>
      <c r="F42" s="64">
        <f t="shared" si="14"/>
        <v>11809.779985912412</v>
      </c>
      <c r="G42" s="64">
        <f t="shared" si="15"/>
        <v>11422.126241546915</v>
      </c>
      <c r="H42" s="64">
        <f t="shared" si="16"/>
        <v>10289.210859506291</v>
      </c>
      <c r="J42" s="43">
        <f t="shared" si="4"/>
        <v>44255</v>
      </c>
      <c r="K42" s="273">
        <f t="shared" si="11"/>
        <v>12417.077396081593</v>
      </c>
      <c r="L42" s="273">
        <f t="shared" si="11"/>
        <v>12329.112073823613</v>
      </c>
      <c r="M42" s="273">
        <f t="shared" si="11"/>
        <v>12062.930709072165</v>
      </c>
      <c r="N42" s="273">
        <f t="shared" si="10"/>
        <v>11743.479250316992</v>
      </c>
      <c r="O42" s="45">
        <f t="shared" si="2"/>
        <v>15412.024063836303</v>
      </c>
      <c r="P42" s="328"/>
      <c r="Q42" s="25"/>
      <c r="R42" s="272">
        <v>3.5236081747709314E-3</v>
      </c>
      <c r="S42" s="272">
        <v>3.492713477056375E-3</v>
      </c>
      <c r="T42" s="272">
        <v>3.564509879891542E-3</v>
      </c>
      <c r="U42" s="272">
        <v>2.7574498666190994E-2</v>
      </c>
      <c r="V42"/>
      <c r="X42" s="287">
        <f>K42/MAX(K$3:K42)-1</f>
        <v>0</v>
      </c>
      <c r="Y42" s="287">
        <f>L42/MAX(L$3:L42)-1</f>
        <v>0</v>
      </c>
      <c r="Z42" s="287">
        <f>M42/MAX(M$3:M42)-1</f>
        <v>0</v>
      </c>
      <c r="AA42" s="287">
        <f>O42/MAX(O$3:O42)-1</f>
        <v>0</v>
      </c>
    </row>
    <row r="43" spans="1:29">
      <c r="A43" s="65" t="s">
        <v>31</v>
      </c>
      <c r="B43" s="63">
        <f>EOMONTH($C$5,-6)</f>
        <v>44104</v>
      </c>
      <c r="C43" s="64"/>
      <c r="D43" s="64">
        <f t="shared" si="12"/>
        <v>12139.495258598963</v>
      </c>
      <c r="E43" s="64">
        <f t="shared" si="13"/>
        <v>12055.361985770642</v>
      </c>
      <c r="F43" s="64">
        <f t="shared" si="14"/>
        <v>11831.201511123452</v>
      </c>
      <c r="G43" s="64">
        <f t="shared" si="15"/>
        <v>11482.732291446537</v>
      </c>
      <c r="H43" s="64">
        <f t="shared" si="16"/>
        <v>13510.457141706125</v>
      </c>
      <c r="J43" s="43">
        <f t="shared" si="4"/>
        <v>44286</v>
      </c>
      <c r="K43" s="273">
        <f t="shared" si="11"/>
        <v>12459.223375071102</v>
      </c>
      <c r="L43" s="273">
        <f t="shared" si="11"/>
        <v>12370.544519582982</v>
      </c>
      <c r="M43" s="273">
        <f t="shared" si="11"/>
        <v>12105.776420802325</v>
      </c>
      <c r="N43" s="273">
        <f t="shared" si="10"/>
        <v>11782.943654902791</v>
      </c>
      <c r="O43" s="45">
        <f t="shared" si="2"/>
        <v>16087.002222204019</v>
      </c>
      <c r="P43" s="46"/>
      <c r="Q43" s="25"/>
      <c r="R43" s="272">
        <v>3.3941947565543362E-3</v>
      </c>
      <c r="S43" s="272">
        <v>3.3605376860297298E-3</v>
      </c>
      <c r="T43" s="272">
        <v>3.5518492780479693E-3</v>
      </c>
      <c r="U43" s="272">
        <v>4.3795555701961586E-2</v>
      </c>
      <c r="V43"/>
      <c r="X43" s="287">
        <f>K43/MAX(K$3:K43)-1</f>
        <v>0</v>
      </c>
      <c r="Y43" s="287">
        <f>L43/MAX(L$3:L43)-1</f>
        <v>0</v>
      </c>
      <c r="Z43" s="287">
        <f>M43/MAX(M$3:M43)-1</f>
        <v>0</v>
      </c>
      <c r="AA43" s="287">
        <f>O43/MAX(O$3:O43)-1</f>
        <v>0</v>
      </c>
    </row>
    <row r="44" spans="1:29" s="54" customFormat="1">
      <c r="A44" s="62" t="s">
        <v>32</v>
      </c>
      <c r="B44" s="63">
        <f>EOMONTH($C$5,-3)</f>
        <v>44196</v>
      </c>
      <c r="C44" s="64"/>
      <c r="D44" s="64">
        <f t="shared" si="12"/>
        <v>12308.079174557</v>
      </c>
      <c r="E44" s="64">
        <f t="shared" si="13"/>
        <v>12221.091768808117</v>
      </c>
      <c r="F44" s="64">
        <f t="shared" si="14"/>
        <v>11977.23928561184</v>
      </c>
      <c r="G44" s="64">
        <f t="shared" si="15"/>
        <v>11640.589909789731</v>
      </c>
      <c r="H44" s="64">
        <f t="shared" si="16"/>
        <v>15151.421220038012</v>
      </c>
      <c r="I44" s="3"/>
      <c r="J44" s="43"/>
      <c r="K44" s="246"/>
      <c r="L44" s="246"/>
      <c r="M44" s="246"/>
      <c r="N44" s="246"/>
      <c r="O44" s="45"/>
      <c r="P44" s="46"/>
      <c r="Q44" s="25"/>
      <c r="R44" s="44"/>
      <c r="S44" s="44"/>
      <c r="T44" s="44"/>
      <c r="U44" s="28"/>
      <c r="V44"/>
      <c r="W44"/>
      <c r="X44"/>
      <c r="Y44"/>
      <c r="Z44"/>
      <c r="AA44"/>
      <c r="AB44"/>
      <c r="AC44"/>
    </row>
    <row r="45" spans="1:29">
      <c r="A45" s="62" t="s">
        <v>33</v>
      </c>
      <c r="B45" s="63">
        <f>EOMONTH($C$5,-1)</f>
        <v>44255</v>
      </c>
      <c r="C45" s="64"/>
      <c r="D45" s="64">
        <f t="shared" si="12"/>
        <v>12417.077396081593</v>
      </c>
      <c r="E45" s="64">
        <f t="shared" si="13"/>
        <v>12329.112073823613</v>
      </c>
      <c r="F45" s="64">
        <f t="shared" si="14"/>
        <v>12062.930709072165</v>
      </c>
      <c r="G45" s="64">
        <f t="shared" si="15"/>
        <v>11743.479250316992</v>
      </c>
      <c r="H45" s="64">
        <f t="shared" si="16"/>
        <v>15412.024063836303</v>
      </c>
      <c r="J45" s="142"/>
      <c r="K45" s="248"/>
      <c r="L45" s="248"/>
      <c r="M45" s="248"/>
      <c r="N45" s="248"/>
      <c r="O45" s="147"/>
      <c r="P45" s="148"/>
      <c r="Q45" s="143"/>
      <c r="R45" s="145"/>
      <c r="S45" s="145"/>
      <c r="T45" s="145"/>
      <c r="U45" s="146"/>
      <c r="V45"/>
    </row>
    <row r="46" spans="1:29">
      <c r="A46" s="62" t="s">
        <v>58</v>
      </c>
      <c r="B46" s="66">
        <v>44196</v>
      </c>
      <c r="C46" s="64"/>
      <c r="D46" s="64">
        <f t="shared" si="12"/>
        <v>12308.079174557</v>
      </c>
      <c r="E46" s="64">
        <f t="shared" si="13"/>
        <v>12221.091768808117</v>
      </c>
      <c r="F46" s="64">
        <f t="shared" si="14"/>
        <v>11977.23928561184</v>
      </c>
      <c r="G46" s="64">
        <f t="shared" si="15"/>
        <v>11640.589909789731</v>
      </c>
      <c r="H46" s="64">
        <f t="shared" si="16"/>
        <v>15151.421220038012</v>
      </c>
      <c r="J46" s="43"/>
      <c r="K46" s="246"/>
      <c r="L46" s="246"/>
      <c r="M46" s="246"/>
      <c r="N46" s="246"/>
      <c r="O46" s="45"/>
      <c r="P46" s="46"/>
      <c r="Q46" s="25"/>
      <c r="R46" s="44"/>
      <c r="S46" s="44"/>
      <c r="T46" s="44"/>
      <c r="U46" s="28"/>
      <c r="V46"/>
    </row>
    <row r="47" spans="1:29" s="54" customFormat="1">
      <c r="A47" s="62" t="s">
        <v>54</v>
      </c>
      <c r="B47" s="63">
        <f>C5</f>
        <v>44286</v>
      </c>
      <c r="C47" s="64"/>
      <c r="D47" s="64">
        <f t="shared" si="12"/>
        <v>12459.223375071102</v>
      </c>
      <c r="E47" s="64">
        <f t="shared" si="13"/>
        <v>12370.544519582982</v>
      </c>
      <c r="F47" s="64">
        <f t="shared" si="14"/>
        <v>12105.776420802325</v>
      </c>
      <c r="G47" s="64">
        <f t="shared" si="15"/>
        <v>11782.943654902791</v>
      </c>
      <c r="H47" s="64">
        <f t="shared" si="16"/>
        <v>16087.002222204019</v>
      </c>
      <c r="I47" s="3"/>
      <c r="J47" s="43"/>
      <c r="K47" s="246"/>
      <c r="L47" s="246"/>
      <c r="M47" s="246"/>
      <c r="N47" s="246"/>
      <c r="O47" s="45"/>
      <c r="P47" s="46"/>
      <c r="Q47" s="25"/>
      <c r="R47" s="44"/>
      <c r="S47" s="44"/>
      <c r="T47" s="44"/>
      <c r="U47" s="28"/>
      <c r="V47" s="2"/>
      <c r="W47"/>
      <c r="X47"/>
      <c r="Y47"/>
      <c r="Z47"/>
      <c r="AA47"/>
      <c r="AB47"/>
      <c r="AC47"/>
    </row>
    <row r="48" spans="1:29" ht="15.75" thickBot="1">
      <c r="J48" s="72"/>
      <c r="K48" s="249"/>
      <c r="L48" s="249"/>
      <c r="M48" s="249"/>
      <c r="N48" s="249"/>
      <c r="O48" s="77"/>
      <c r="P48" s="165"/>
      <c r="Q48" s="164"/>
      <c r="R48" s="75"/>
      <c r="S48" s="75"/>
      <c r="T48" s="75"/>
      <c r="U48" s="76"/>
      <c r="V48" s="70"/>
    </row>
    <row r="49" spans="1:29">
      <c r="A49" s="367" t="s">
        <v>67</v>
      </c>
      <c r="B49" s="224" t="str">
        <f>A38</f>
        <v>Inception</v>
      </c>
      <c r="C49" s="225" t="e">
        <f>(C47-C38)/C38</f>
        <v>#DIV/0!</v>
      </c>
      <c r="D49" s="225">
        <f t="shared" ref="D49:H49" si="17">(D47-D38)/D38</f>
        <v>0.24592233750711021</v>
      </c>
      <c r="E49" s="225"/>
      <c r="F49" s="225"/>
      <c r="G49" s="225"/>
      <c r="H49" s="225">
        <f t="shared" si="17"/>
        <v>0.60870022222040188</v>
      </c>
      <c r="J49" s="43"/>
      <c r="K49" s="246"/>
      <c r="L49" s="246"/>
      <c r="M49" s="246"/>
      <c r="N49" s="246"/>
      <c r="O49" s="45"/>
      <c r="P49" s="46"/>
      <c r="Q49" s="25"/>
      <c r="R49" s="44"/>
      <c r="S49" s="44"/>
      <c r="T49" s="44"/>
      <c r="U49" s="28"/>
      <c r="V49" s="2"/>
    </row>
    <row r="50" spans="1:29" s="54" customFormat="1">
      <c r="A50" s="367"/>
      <c r="B50" s="224" t="str">
        <f>A39</f>
        <v>5YRS</v>
      </c>
      <c r="C50" s="225" t="e">
        <f>(C47-C39)/C39</f>
        <v>#DIV/0!</v>
      </c>
      <c r="D50" s="225" t="e">
        <f t="shared" ref="D50:H50" si="18">(D47-D39)/D39</f>
        <v>#DIV/0!</v>
      </c>
      <c r="E50" s="225"/>
      <c r="F50" s="225"/>
      <c r="G50" s="225"/>
      <c r="H50" s="225" t="e">
        <f t="shared" si="18"/>
        <v>#DIV/0!</v>
      </c>
      <c r="I50" s="3"/>
      <c r="J50" s="43"/>
      <c r="K50" s="246"/>
      <c r="L50" s="246"/>
      <c r="M50" s="246"/>
      <c r="N50" s="246"/>
      <c r="O50" s="45"/>
      <c r="P50" s="46"/>
      <c r="Q50" s="25"/>
      <c r="R50" s="44"/>
      <c r="S50" s="44"/>
      <c r="T50" s="44"/>
      <c r="U50" s="28"/>
      <c r="V50" s="2"/>
      <c r="W50"/>
      <c r="X50"/>
      <c r="Y50"/>
      <c r="Z50"/>
      <c r="AA50"/>
      <c r="AB50"/>
      <c r="AC50"/>
    </row>
    <row r="51" spans="1:29">
      <c r="A51" s="367"/>
      <c r="B51" s="224" t="str">
        <f>A40</f>
        <v>3YRS</v>
      </c>
      <c r="C51" s="225" t="e">
        <f>(C47-C40)/C40</f>
        <v>#DIV/0!</v>
      </c>
      <c r="D51" s="225">
        <f t="shared" ref="D51:H51" si="19">(D47-D40)/D40</f>
        <v>0.21030986925603953</v>
      </c>
      <c r="E51" s="225"/>
      <c r="F51" s="225"/>
      <c r="G51" s="225"/>
      <c r="H51" s="225">
        <f t="shared" si="19"/>
        <v>0.59249951280608815</v>
      </c>
      <c r="J51" s="142"/>
      <c r="K51" s="248"/>
      <c r="L51" s="248"/>
      <c r="M51" s="248"/>
      <c r="N51" s="248"/>
      <c r="O51" s="147"/>
      <c r="P51" s="148"/>
      <c r="Q51" s="143"/>
      <c r="R51" s="145"/>
      <c r="S51" s="145"/>
      <c r="T51" s="145"/>
      <c r="U51" s="146"/>
      <c r="V51" s="169"/>
    </row>
    <row r="52" spans="1:29">
      <c r="J52" s="43"/>
      <c r="K52" s="246"/>
      <c r="L52" s="246"/>
      <c r="M52" s="246"/>
      <c r="N52" s="246"/>
      <c r="O52" s="45"/>
      <c r="P52" s="46"/>
      <c r="Q52" s="170"/>
      <c r="R52" s="44"/>
      <c r="S52" s="44"/>
      <c r="T52" s="44"/>
      <c r="U52" s="28"/>
      <c r="V52" s="2"/>
    </row>
    <row r="53" spans="1:29" s="57" customFormat="1" ht="15.75" thickBot="1">
      <c r="A53" s="367" t="s">
        <v>68</v>
      </c>
      <c r="B53" s="224" t="s">
        <v>49</v>
      </c>
      <c r="C53" s="226" t="e">
        <f>((1+C49)^(1/(C8/12))-1)</f>
        <v>#DIV/0!</v>
      </c>
      <c r="D53" s="226">
        <f t="shared" ref="D53:H53" si="20">((1+D49)^(1/(D8/12))-1)</f>
        <v>6.8472312204649777E-2</v>
      </c>
      <c r="E53" s="226"/>
      <c r="F53" s="226"/>
      <c r="G53" s="226"/>
      <c r="H53" s="226">
        <f t="shared" si="20"/>
        <v>0.15396680488046344</v>
      </c>
      <c r="I53" s="3"/>
      <c r="J53" s="43"/>
      <c r="K53" s="246"/>
      <c r="L53" s="246"/>
      <c r="M53" s="246"/>
      <c r="N53" s="246"/>
      <c r="O53" s="45"/>
      <c r="P53" s="2"/>
      <c r="Q53" s="59"/>
      <c r="R53" s="44"/>
      <c r="S53" s="44"/>
      <c r="T53" s="44"/>
      <c r="U53" s="28"/>
      <c r="V53" s="2"/>
      <c r="W53"/>
      <c r="X53"/>
      <c r="Y53"/>
      <c r="Z53"/>
      <c r="AA53"/>
      <c r="AB53"/>
      <c r="AC53"/>
    </row>
    <row r="54" spans="1:29">
      <c r="A54" s="367"/>
      <c r="B54" s="224" t="s">
        <v>50</v>
      </c>
      <c r="C54" s="226" t="e">
        <f>((1+C50)^(1/(60/12))-1)</f>
        <v>#DIV/0!</v>
      </c>
      <c r="D54" s="226" t="e">
        <f t="shared" ref="D54:H54" si="21">((1+D50)^(1/(60/12))-1)</f>
        <v>#DIV/0!</v>
      </c>
      <c r="E54" s="226"/>
      <c r="F54" s="226"/>
      <c r="G54" s="226"/>
      <c r="H54" s="226" t="e">
        <f t="shared" si="21"/>
        <v>#DIV/0!</v>
      </c>
      <c r="J54" s="142"/>
      <c r="K54" s="248"/>
      <c r="L54" s="248"/>
      <c r="M54" s="248"/>
      <c r="N54" s="248"/>
      <c r="O54" s="147"/>
      <c r="P54" s="169"/>
      <c r="Q54" s="171"/>
      <c r="R54" s="145"/>
      <c r="S54" s="145"/>
      <c r="T54" s="145"/>
      <c r="U54" s="146"/>
      <c r="V54" s="169"/>
    </row>
    <row r="55" spans="1:29">
      <c r="A55" s="367"/>
      <c r="B55" s="224" t="s">
        <v>51</v>
      </c>
      <c r="C55" s="226" t="e">
        <f>((1+C51)^(1/(36/12))-1)</f>
        <v>#DIV/0!</v>
      </c>
      <c r="D55" s="226">
        <f t="shared" ref="D55:H55" si="22">((1+D51)^(1/(36/12))-1)</f>
        <v>6.5693192466216743E-2</v>
      </c>
      <c r="E55" s="226"/>
      <c r="F55" s="226"/>
      <c r="G55" s="226"/>
      <c r="H55" s="226">
        <f t="shared" si="22"/>
        <v>0.16777660216712698</v>
      </c>
      <c r="J55" s="43"/>
      <c r="K55" s="246"/>
      <c r="L55" s="246"/>
      <c r="M55" s="246"/>
      <c r="N55" s="246"/>
      <c r="O55" s="45"/>
      <c r="P55" s="2"/>
      <c r="Q55" s="59"/>
      <c r="R55" s="44"/>
      <c r="S55" s="44"/>
      <c r="T55" s="44"/>
      <c r="U55" s="28"/>
      <c r="V55" s="2"/>
    </row>
    <row r="56" spans="1:29" s="54" customFormat="1">
      <c r="A56"/>
      <c r="B56" s="1"/>
      <c r="C56" s="2"/>
      <c r="D56" s="2"/>
      <c r="E56" s="2"/>
      <c r="F56" s="2"/>
      <c r="G56" s="2"/>
      <c r="H56" s="2"/>
      <c r="I56" s="3"/>
      <c r="J56" s="43"/>
      <c r="K56" s="246"/>
      <c r="L56" s="246"/>
      <c r="M56" s="246"/>
      <c r="N56" s="246"/>
      <c r="O56" s="45"/>
      <c r="P56" s="2"/>
      <c r="Q56" s="59"/>
      <c r="R56" s="44"/>
      <c r="S56" s="44"/>
      <c r="T56" s="44"/>
      <c r="U56" s="28"/>
      <c r="V56" s="2"/>
      <c r="W56"/>
      <c r="X56"/>
      <c r="Y56"/>
      <c r="Z56"/>
      <c r="AA56"/>
      <c r="AB56"/>
      <c r="AC56"/>
    </row>
    <row r="57" spans="1:29">
      <c r="J57" s="142"/>
      <c r="K57" s="248"/>
      <c r="L57" s="248"/>
      <c r="M57" s="248"/>
      <c r="N57" s="248"/>
      <c r="O57" s="147"/>
      <c r="P57" s="169"/>
      <c r="Q57" s="171"/>
      <c r="R57" s="145"/>
      <c r="S57" s="145"/>
      <c r="T57" s="145"/>
      <c r="U57" s="146"/>
      <c r="V57" s="169"/>
    </row>
    <row r="58" spans="1:29">
      <c r="J58" s="43"/>
      <c r="K58" s="246"/>
      <c r="L58" s="246"/>
      <c r="M58" s="246"/>
      <c r="N58" s="246"/>
      <c r="O58" s="45"/>
      <c r="P58" s="2"/>
      <c r="Q58" s="59"/>
      <c r="R58" s="44"/>
      <c r="S58" s="44"/>
      <c r="T58" s="44"/>
      <c r="U58" s="28"/>
      <c r="V58" s="2"/>
    </row>
    <row r="59" spans="1:29" s="54" customFormat="1">
      <c r="A59"/>
      <c r="B59" s="1"/>
      <c r="C59" s="2"/>
      <c r="D59" s="2"/>
      <c r="E59" s="2"/>
      <c r="F59" s="2"/>
      <c r="G59" s="2"/>
      <c r="H59" s="2"/>
      <c r="I59" s="3"/>
      <c r="J59" s="43"/>
      <c r="K59" s="246"/>
      <c r="L59" s="246"/>
      <c r="M59" s="246"/>
      <c r="N59" s="246"/>
      <c r="O59" s="45"/>
      <c r="P59" s="2"/>
      <c r="Q59" s="59"/>
      <c r="R59" s="44"/>
      <c r="S59" s="44"/>
      <c r="T59" s="44"/>
      <c r="U59" s="28"/>
      <c r="V59" s="2"/>
      <c r="W59"/>
      <c r="X59"/>
      <c r="Y59"/>
      <c r="Z59"/>
      <c r="AA59"/>
      <c r="AB59"/>
      <c r="AC59"/>
    </row>
    <row r="60" spans="1:29" ht="15.75" thickBot="1">
      <c r="J60" s="72"/>
      <c r="K60" s="249"/>
      <c r="L60" s="249"/>
      <c r="M60" s="249"/>
      <c r="N60" s="249"/>
      <c r="O60" s="77"/>
      <c r="P60" s="70"/>
      <c r="Q60" s="73"/>
      <c r="R60" s="75"/>
      <c r="S60" s="75"/>
      <c r="T60" s="75"/>
      <c r="U60" s="76"/>
      <c r="V60" s="70"/>
    </row>
    <row r="61" spans="1:29">
      <c r="J61" s="43"/>
      <c r="K61" s="246"/>
      <c r="L61" s="246"/>
      <c r="M61" s="246"/>
      <c r="N61" s="246"/>
      <c r="O61" s="45"/>
      <c r="P61" s="2"/>
      <c r="Q61" s="59"/>
      <c r="R61" s="44"/>
      <c r="S61" s="44"/>
      <c r="T61" s="44"/>
      <c r="U61" s="28"/>
      <c r="V61" s="2"/>
    </row>
    <row r="62" spans="1:29" s="54" customFormat="1">
      <c r="A62"/>
      <c r="B62" s="1"/>
      <c r="C62" s="2"/>
      <c r="D62" s="2"/>
      <c r="E62" s="2"/>
      <c r="F62" s="2"/>
      <c r="G62" s="2"/>
      <c r="H62" s="2"/>
      <c r="I62" s="3"/>
      <c r="J62" s="43"/>
      <c r="K62" s="246"/>
      <c r="L62" s="246"/>
      <c r="M62" s="246"/>
      <c r="N62" s="246"/>
      <c r="O62" s="45"/>
      <c r="P62" s="2"/>
      <c r="Q62" s="59"/>
      <c r="R62" s="44"/>
      <c r="S62" s="44"/>
      <c r="T62" s="44"/>
      <c r="U62" s="28"/>
      <c r="V62" s="2"/>
      <c r="W62"/>
      <c r="X62"/>
      <c r="Y62"/>
      <c r="Z62"/>
      <c r="AA62"/>
      <c r="AB62"/>
      <c r="AC62"/>
    </row>
    <row r="63" spans="1:29">
      <c r="J63" s="142"/>
      <c r="K63" s="248"/>
      <c r="L63" s="248"/>
      <c r="M63" s="248"/>
      <c r="N63" s="248"/>
      <c r="O63" s="147"/>
      <c r="P63" s="169"/>
      <c r="Q63" s="171"/>
      <c r="R63" s="145"/>
      <c r="S63" s="145"/>
      <c r="T63" s="145"/>
      <c r="U63" s="146"/>
      <c r="V63" s="169"/>
    </row>
    <row r="64" spans="1:29">
      <c r="J64" s="43"/>
      <c r="K64" s="246"/>
      <c r="L64" s="246"/>
      <c r="M64" s="246"/>
      <c r="N64" s="246"/>
      <c r="O64" s="45"/>
      <c r="P64" s="2"/>
      <c r="Q64" s="59"/>
      <c r="R64" s="44"/>
      <c r="S64" s="44"/>
      <c r="T64" s="44"/>
      <c r="U64" s="28"/>
      <c r="V64" s="2"/>
    </row>
    <row r="65" spans="1:29" s="57" customFormat="1" ht="15.75" thickBot="1">
      <c r="A65"/>
      <c r="B65" s="1"/>
      <c r="C65" s="2"/>
      <c r="D65" s="2"/>
      <c r="E65" s="2"/>
      <c r="F65" s="2"/>
      <c r="G65" s="2"/>
      <c r="H65" s="2"/>
      <c r="I65" s="3"/>
      <c r="J65" s="43"/>
      <c r="K65" s="246"/>
      <c r="L65" s="246"/>
      <c r="M65" s="246"/>
      <c r="N65" s="246"/>
      <c r="O65" s="45"/>
      <c r="P65" s="2"/>
      <c r="Q65" s="59"/>
      <c r="R65" s="44"/>
      <c r="S65" s="44"/>
      <c r="T65" s="44"/>
      <c r="U65" s="28"/>
      <c r="V65" s="2"/>
      <c r="W65"/>
      <c r="X65"/>
      <c r="Y65"/>
      <c r="Z65"/>
      <c r="AA65"/>
      <c r="AB65"/>
      <c r="AC65"/>
    </row>
    <row r="66" spans="1:29">
      <c r="J66" s="142"/>
      <c r="K66" s="248"/>
      <c r="L66" s="248"/>
      <c r="M66" s="248"/>
      <c r="N66" s="248"/>
      <c r="O66" s="147"/>
      <c r="P66" s="169"/>
      <c r="Q66" s="171"/>
      <c r="R66" s="145"/>
      <c r="S66" s="145"/>
      <c r="T66" s="145"/>
      <c r="U66" s="146"/>
      <c r="V66" s="169"/>
    </row>
    <row r="67" spans="1:29">
      <c r="J67" s="43"/>
      <c r="K67" s="246"/>
      <c r="L67" s="246"/>
      <c r="M67" s="246"/>
      <c r="N67" s="246"/>
      <c r="O67" s="45"/>
      <c r="P67" s="2"/>
      <c r="Q67" s="59"/>
      <c r="R67" s="44"/>
      <c r="S67" s="44"/>
      <c r="T67" s="44"/>
      <c r="U67" s="28"/>
      <c r="V67" s="2"/>
    </row>
    <row r="68" spans="1:29" s="54" customFormat="1">
      <c r="A68"/>
      <c r="B68" s="1"/>
      <c r="C68" s="2"/>
      <c r="D68" s="2"/>
      <c r="E68" s="2"/>
      <c r="F68" s="2"/>
      <c r="G68" s="2"/>
      <c r="H68" s="2"/>
      <c r="I68" s="3"/>
      <c r="J68" s="43"/>
      <c r="K68" s="246"/>
      <c r="L68" s="246"/>
      <c r="M68" s="246"/>
      <c r="N68" s="246"/>
      <c r="O68" s="45"/>
      <c r="P68" s="2"/>
      <c r="Q68" s="59"/>
      <c r="R68" s="44"/>
      <c r="S68" s="44"/>
      <c r="T68" s="44"/>
      <c r="U68" s="28"/>
      <c r="V68" s="2"/>
      <c r="W68"/>
      <c r="X68"/>
      <c r="Y68"/>
      <c r="Z68"/>
      <c r="AA68"/>
      <c r="AB68"/>
      <c r="AC68"/>
    </row>
    <row r="69" spans="1:29">
      <c r="J69" s="142"/>
      <c r="K69" s="248"/>
      <c r="L69" s="248"/>
      <c r="M69" s="248"/>
      <c r="N69" s="248"/>
      <c r="O69" s="147"/>
      <c r="P69" s="169"/>
      <c r="Q69" s="171"/>
      <c r="R69" s="145"/>
      <c r="S69" s="145"/>
      <c r="T69" s="145"/>
      <c r="U69" s="146"/>
      <c r="V69" s="169"/>
    </row>
    <row r="70" spans="1:29">
      <c r="J70" s="43"/>
      <c r="K70" s="246"/>
      <c r="L70" s="246"/>
      <c r="M70" s="246"/>
      <c r="N70" s="246"/>
      <c r="O70" s="45"/>
      <c r="P70" s="2"/>
      <c r="Q70" s="59"/>
      <c r="R70" s="44"/>
      <c r="S70" s="44"/>
      <c r="T70" s="44"/>
      <c r="U70" s="28"/>
      <c r="V70" s="2"/>
    </row>
    <row r="71" spans="1:29" s="54" customFormat="1">
      <c r="A71"/>
      <c r="B71" s="1"/>
      <c r="C71" s="2"/>
      <c r="D71" s="2"/>
      <c r="E71" s="2"/>
      <c r="F71" s="2"/>
      <c r="G71" s="2"/>
      <c r="H71" s="2"/>
      <c r="I71" s="3"/>
      <c r="J71" s="43"/>
      <c r="K71" s="246"/>
      <c r="L71" s="246"/>
      <c r="M71" s="246"/>
      <c r="N71" s="246"/>
      <c r="O71" s="45"/>
      <c r="P71" s="2"/>
      <c r="Q71" s="59"/>
      <c r="R71" s="44"/>
      <c r="S71" s="44"/>
      <c r="T71" s="44"/>
      <c r="U71" s="28"/>
      <c r="V71" s="2"/>
      <c r="W71"/>
      <c r="X71"/>
      <c r="Y71"/>
      <c r="Z71"/>
      <c r="AA71"/>
      <c r="AB71"/>
      <c r="AC71"/>
    </row>
    <row r="72" spans="1:29" ht="15.75" thickBot="1">
      <c r="J72" s="72"/>
      <c r="K72" s="249"/>
      <c r="L72" s="249"/>
      <c r="M72" s="249"/>
      <c r="N72" s="249"/>
      <c r="O72" s="77"/>
      <c r="P72" s="70"/>
      <c r="Q72" s="73"/>
      <c r="R72" s="75"/>
      <c r="S72" s="75"/>
      <c r="T72" s="75"/>
      <c r="U72" s="76"/>
      <c r="V72" s="70"/>
    </row>
    <row r="73" spans="1:29">
      <c r="J73" s="43"/>
      <c r="K73" s="246"/>
      <c r="L73" s="246"/>
      <c r="M73" s="246"/>
      <c r="N73" s="246"/>
      <c r="O73" s="45"/>
      <c r="P73" s="2"/>
      <c r="Q73" s="59"/>
      <c r="R73" s="44"/>
      <c r="S73" s="44"/>
      <c r="T73" s="44"/>
      <c r="U73" s="28"/>
      <c r="V73" s="2"/>
    </row>
    <row r="74" spans="1:29" s="54" customFormat="1">
      <c r="A74"/>
      <c r="B74" s="1"/>
      <c r="C74" s="2"/>
      <c r="D74" s="2"/>
      <c r="E74" s="2"/>
      <c r="F74" s="2"/>
      <c r="G74" s="2"/>
      <c r="H74" s="2"/>
      <c r="I74" s="3"/>
      <c r="J74" s="43"/>
      <c r="K74" s="246"/>
      <c r="L74" s="246"/>
      <c r="M74" s="246"/>
      <c r="N74" s="246"/>
      <c r="O74" s="45"/>
      <c r="P74" s="2"/>
      <c r="Q74" s="59"/>
      <c r="R74" s="44"/>
      <c r="S74" s="44"/>
      <c r="T74" s="44"/>
      <c r="U74" s="28"/>
      <c r="V74" s="2"/>
      <c r="W74"/>
      <c r="X74"/>
      <c r="Y74"/>
      <c r="Z74"/>
      <c r="AA74"/>
      <c r="AB74"/>
      <c r="AC74"/>
    </row>
    <row r="75" spans="1:29">
      <c r="J75" s="142"/>
      <c r="K75" s="248"/>
      <c r="L75" s="248"/>
      <c r="M75" s="248"/>
      <c r="N75" s="248"/>
      <c r="O75" s="147"/>
      <c r="P75" s="169"/>
      <c r="Q75" s="171"/>
      <c r="R75" s="145"/>
      <c r="S75" s="145"/>
      <c r="T75" s="145"/>
      <c r="U75" s="146"/>
      <c r="V75" s="169"/>
    </row>
    <row r="76" spans="1:29">
      <c r="J76" s="43"/>
      <c r="K76" s="246"/>
      <c r="L76" s="246"/>
      <c r="M76" s="246"/>
      <c r="N76" s="246"/>
      <c r="O76" s="45"/>
      <c r="P76" s="2"/>
      <c r="Q76" s="59"/>
      <c r="R76" s="44"/>
      <c r="S76" s="44"/>
      <c r="T76" s="44"/>
      <c r="U76" s="28"/>
      <c r="V76" s="2"/>
    </row>
    <row r="77" spans="1:29" s="57" customFormat="1" ht="15.75" thickBot="1">
      <c r="A77"/>
      <c r="B77" s="1"/>
      <c r="C77" s="2"/>
      <c r="D77" s="2"/>
      <c r="E77" s="2"/>
      <c r="F77" s="2"/>
      <c r="G77" s="2"/>
      <c r="H77" s="2"/>
      <c r="I77" s="3"/>
      <c r="J77" s="43"/>
      <c r="K77" s="246"/>
      <c r="L77" s="246"/>
      <c r="M77" s="246"/>
      <c r="N77" s="246"/>
      <c r="O77" s="45"/>
      <c r="P77" s="2"/>
      <c r="Q77" s="59"/>
      <c r="R77" s="44"/>
      <c r="S77" s="44"/>
      <c r="T77" s="44"/>
      <c r="U77" s="28"/>
      <c r="V77" s="2"/>
      <c r="W77"/>
      <c r="X77"/>
      <c r="Y77"/>
      <c r="Z77"/>
      <c r="AA77"/>
      <c r="AB77"/>
      <c r="AC77"/>
    </row>
    <row r="78" spans="1:29">
      <c r="J78" s="142"/>
      <c r="K78" s="248"/>
      <c r="L78" s="248"/>
      <c r="M78" s="248"/>
      <c r="N78" s="248"/>
      <c r="O78" s="147"/>
      <c r="P78" s="169"/>
      <c r="Q78" s="171"/>
      <c r="R78" s="145"/>
      <c r="S78" s="145"/>
      <c r="T78" s="145"/>
      <c r="U78" s="146"/>
      <c r="V78" s="169"/>
    </row>
    <row r="79" spans="1:29">
      <c r="J79" s="43"/>
      <c r="K79" s="246"/>
      <c r="L79" s="246"/>
      <c r="M79" s="246"/>
      <c r="N79" s="246"/>
      <c r="O79" s="45"/>
      <c r="P79" s="2"/>
      <c r="Q79" s="59"/>
      <c r="R79" s="44"/>
      <c r="S79" s="44"/>
      <c r="T79" s="44"/>
      <c r="U79" s="28"/>
      <c r="V79" s="2"/>
    </row>
    <row r="80" spans="1:29" s="54" customFormat="1">
      <c r="A80"/>
      <c r="B80" s="1"/>
      <c r="C80" s="2"/>
      <c r="D80" s="2"/>
      <c r="E80" s="2"/>
      <c r="F80" s="2"/>
      <c r="G80" s="2"/>
      <c r="H80" s="2"/>
      <c r="I80" s="3"/>
      <c r="J80" s="43"/>
      <c r="K80" s="246"/>
      <c r="L80" s="246"/>
      <c r="M80" s="246"/>
      <c r="N80" s="246"/>
      <c r="O80" s="45"/>
      <c r="P80" s="2"/>
      <c r="Q80" s="59"/>
      <c r="R80" s="44"/>
      <c r="S80" s="44"/>
      <c r="T80" s="44"/>
      <c r="U80" s="28"/>
      <c r="V80" s="2"/>
      <c r="W80"/>
      <c r="X80"/>
      <c r="Y80"/>
      <c r="Z80"/>
      <c r="AA80"/>
      <c r="AB80"/>
      <c r="AC80"/>
    </row>
    <row r="81" spans="1:29">
      <c r="J81" s="142"/>
      <c r="K81" s="248"/>
      <c r="L81" s="248"/>
      <c r="M81" s="248"/>
      <c r="N81" s="248"/>
      <c r="O81" s="147"/>
      <c r="P81" s="169"/>
      <c r="Q81" s="171"/>
      <c r="R81" s="145"/>
      <c r="S81" s="145"/>
      <c r="T81" s="145"/>
      <c r="U81" s="146"/>
      <c r="V81" s="169"/>
    </row>
    <row r="82" spans="1:29">
      <c r="J82" s="43"/>
      <c r="K82" s="246"/>
      <c r="L82" s="246"/>
      <c r="M82" s="246"/>
      <c r="N82" s="246"/>
      <c r="O82" s="45"/>
      <c r="P82" s="2"/>
      <c r="Q82" s="59"/>
      <c r="R82" s="44"/>
      <c r="S82" s="44"/>
      <c r="T82" s="44"/>
      <c r="U82" s="28"/>
      <c r="V82" s="2"/>
    </row>
    <row r="83" spans="1:29" s="54" customFormat="1">
      <c r="A83"/>
      <c r="B83" s="1"/>
      <c r="C83" s="2"/>
      <c r="D83" s="2"/>
      <c r="E83" s="2"/>
      <c r="F83" s="2"/>
      <c r="G83" s="2"/>
      <c r="H83" s="2"/>
      <c r="I83" s="3"/>
      <c r="J83" s="43"/>
      <c r="K83" s="246"/>
      <c r="L83" s="246"/>
      <c r="M83" s="246"/>
      <c r="N83" s="246"/>
      <c r="O83" s="45"/>
      <c r="P83" s="2"/>
      <c r="Q83" s="59"/>
      <c r="R83" s="44"/>
      <c r="S83" s="44"/>
      <c r="T83" s="44"/>
      <c r="U83" s="28"/>
      <c r="V83" s="2"/>
      <c r="W83"/>
      <c r="X83"/>
      <c r="Y83"/>
      <c r="Z83"/>
      <c r="AA83"/>
      <c r="AB83"/>
      <c r="AC83"/>
    </row>
    <row r="84" spans="1:29" ht="15.75" thickBot="1">
      <c r="J84" s="72"/>
      <c r="K84" s="249"/>
      <c r="L84" s="249"/>
      <c r="M84" s="249"/>
      <c r="N84" s="249"/>
      <c r="O84" s="77"/>
      <c r="P84" s="70"/>
      <c r="Q84" s="73"/>
      <c r="R84" s="75"/>
      <c r="S84" s="75"/>
      <c r="T84" s="75"/>
      <c r="U84" s="76"/>
      <c r="V84" s="70"/>
    </row>
    <row r="85" spans="1:29">
      <c r="J85" s="43"/>
      <c r="K85" s="246"/>
      <c r="L85" s="246"/>
      <c r="M85" s="246"/>
      <c r="N85" s="246"/>
      <c r="O85" s="45"/>
      <c r="P85" s="2"/>
      <c r="Q85" s="59"/>
      <c r="R85" s="44"/>
      <c r="S85" s="44"/>
      <c r="T85" s="44"/>
      <c r="U85" s="28"/>
      <c r="V85" s="2"/>
    </row>
    <row r="86" spans="1:29" s="54" customFormat="1">
      <c r="A86"/>
      <c r="B86" s="1"/>
      <c r="C86" s="2"/>
      <c r="D86" s="2"/>
      <c r="E86" s="2"/>
      <c r="F86" s="2"/>
      <c r="G86" s="2"/>
      <c r="H86" s="2"/>
      <c r="I86" s="3"/>
      <c r="J86" s="43"/>
      <c r="K86" s="246"/>
      <c r="L86" s="246"/>
      <c r="M86" s="246"/>
      <c r="N86" s="246"/>
      <c r="O86" s="45"/>
      <c r="P86" s="2"/>
      <c r="Q86" s="59"/>
      <c r="R86" s="44"/>
      <c r="S86" s="44"/>
      <c r="T86" s="44"/>
      <c r="U86" s="28"/>
      <c r="V86" s="2"/>
      <c r="W86"/>
      <c r="X86"/>
      <c r="Y86"/>
      <c r="Z86"/>
      <c r="AA86"/>
      <c r="AB86"/>
      <c r="AC86"/>
    </row>
    <row r="87" spans="1:29">
      <c r="J87" s="142"/>
      <c r="K87" s="248"/>
      <c r="L87" s="248"/>
      <c r="M87" s="248"/>
      <c r="N87" s="248"/>
      <c r="O87" s="147"/>
      <c r="P87" s="169"/>
      <c r="Q87" s="171"/>
      <c r="R87" s="145"/>
      <c r="S87" s="145"/>
      <c r="T87" s="145"/>
      <c r="U87" s="146"/>
      <c r="V87" s="169"/>
    </row>
    <row r="88" spans="1:29">
      <c r="J88" s="43"/>
      <c r="K88" s="246"/>
      <c r="L88" s="246"/>
      <c r="M88" s="246"/>
      <c r="N88" s="246"/>
      <c r="O88" s="45"/>
      <c r="P88" s="2"/>
      <c r="Q88" s="59"/>
      <c r="R88" s="44"/>
      <c r="S88" s="44"/>
      <c r="T88" s="44"/>
      <c r="U88" s="28"/>
      <c r="V88" s="2"/>
    </row>
    <row r="89" spans="1:29" s="57" customFormat="1" ht="15.75" thickBot="1">
      <c r="A89"/>
      <c r="B89" s="1"/>
      <c r="C89" s="2"/>
      <c r="D89" s="2"/>
      <c r="E89" s="2"/>
      <c r="F89" s="2"/>
      <c r="G89" s="2"/>
      <c r="H89" s="2"/>
      <c r="I89" s="3"/>
      <c r="J89" s="43"/>
      <c r="K89" s="246"/>
      <c r="L89" s="246"/>
      <c r="M89" s="246"/>
      <c r="N89" s="246"/>
      <c r="O89" s="45"/>
      <c r="P89" s="2"/>
      <c r="Q89" s="59"/>
      <c r="R89" s="44"/>
      <c r="S89" s="44"/>
      <c r="T89" s="44"/>
      <c r="U89" s="28"/>
      <c r="V89" s="2"/>
      <c r="W89"/>
      <c r="X89"/>
      <c r="Y89"/>
      <c r="Z89"/>
      <c r="AA89"/>
      <c r="AB89"/>
      <c r="AC89"/>
    </row>
    <row r="90" spans="1:29">
      <c r="J90" s="142"/>
      <c r="K90" s="248"/>
      <c r="L90" s="248"/>
      <c r="M90" s="248"/>
      <c r="N90" s="248"/>
      <c r="O90" s="147"/>
      <c r="P90" s="169"/>
      <c r="Q90" s="171"/>
      <c r="R90" s="145"/>
      <c r="S90" s="145"/>
      <c r="T90" s="145"/>
      <c r="U90" s="146"/>
      <c r="V90" s="169"/>
    </row>
    <row r="91" spans="1:29">
      <c r="J91" s="43"/>
      <c r="K91" s="246"/>
      <c r="L91" s="246"/>
      <c r="M91" s="246"/>
      <c r="N91" s="246"/>
      <c r="O91" s="45"/>
      <c r="P91" s="2"/>
      <c r="Q91" s="59"/>
      <c r="R91" s="44"/>
      <c r="S91" s="44"/>
      <c r="T91" s="44"/>
      <c r="U91" s="28"/>
      <c r="V91" s="2"/>
    </row>
    <row r="92" spans="1:29">
      <c r="J92" s="43"/>
      <c r="K92" s="246"/>
      <c r="L92" s="246"/>
      <c r="M92" s="246"/>
      <c r="N92" s="246"/>
      <c r="O92" s="45"/>
      <c r="P92" s="2"/>
      <c r="Q92" s="59"/>
      <c r="R92" s="44"/>
      <c r="S92" s="44"/>
      <c r="T92" s="44"/>
      <c r="U92" s="28"/>
      <c r="V92" s="2"/>
    </row>
    <row r="93" spans="1:29">
      <c r="J93" s="142"/>
      <c r="K93" s="248"/>
      <c r="L93" s="248"/>
      <c r="M93" s="248"/>
      <c r="N93" s="248"/>
      <c r="O93" s="147"/>
      <c r="P93" s="169"/>
      <c r="Q93" s="171"/>
      <c r="R93" s="145"/>
      <c r="S93" s="145"/>
      <c r="T93" s="145"/>
      <c r="U93" s="146"/>
      <c r="V93" s="169"/>
    </row>
    <row r="94" spans="1:29">
      <c r="J94" s="43"/>
      <c r="K94" s="246"/>
      <c r="L94" s="246"/>
      <c r="M94" s="246"/>
      <c r="N94" s="246"/>
      <c r="O94" s="45"/>
      <c r="P94" s="2"/>
      <c r="Q94" s="59"/>
      <c r="R94" s="44"/>
      <c r="S94" s="44"/>
      <c r="T94" s="44"/>
      <c r="U94" s="28"/>
      <c r="V94" s="2"/>
    </row>
    <row r="95" spans="1:29">
      <c r="J95" s="43"/>
      <c r="K95" s="246"/>
      <c r="L95" s="246"/>
      <c r="M95" s="246"/>
      <c r="N95" s="246"/>
      <c r="O95" s="45"/>
      <c r="P95" s="2"/>
      <c r="Q95" s="59"/>
      <c r="R95" s="44"/>
      <c r="S95" s="44"/>
      <c r="T95" s="44"/>
      <c r="U95" s="28"/>
      <c r="V95" s="2"/>
    </row>
    <row r="96" spans="1:29" ht="15.75" thickBot="1">
      <c r="J96" s="72"/>
      <c r="K96" s="249"/>
      <c r="L96" s="249"/>
      <c r="M96" s="249"/>
      <c r="N96" s="249"/>
      <c r="O96" s="77"/>
      <c r="P96" s="70"/>
      <c r="Q96" s="73"/>
      <c r="R96" s="75"/>
      <c r="S96" s="75"/>
      <c r="T96" s="75"/>
      <c r="U96" s="76"/>
      <c r="V96" s="70"/>
    </row>
    <row r="97" spans="1:29">
      <c r="J97" s="43"/>
      <c r="K97" s="246"/>
      <c r="L97" s="246"/>
      <c r="M97" s="246"/>
      <c r="N97" s="246"/>
      <c r="O97" s="45"/>
      <c r="P97" s="2"/>
      <c r="Q97" s="59"/>
      <c r="R97" s="44"/>
      <c r="S97" s="44"/>
      <c r="T97" s="44"/>
      <c r="U97" s="28"/>
      <c r="V97" s="2"/>
    </row>
    <row r="98" spans="1:29">
      <c r="J98" s="43"/>
      <c r="K98" s="246"/>
      <c r="L98" s="246"/>
      <c r="M98" s="246"/>
      <c r="N98" s="246"/>
      <c r="O98" s="45"/>
      <c r="P98" s="2"/>
      <c r="Q98" s="59"/>
      <c r="R98" s="44"/>
      <c r="S98" s="44"/>
      <c r="T98" s="44"/>
      <c r="U98" s="28"/>
      <c r="V98" s="2"/>
    </row>
    <row r="99" spans="1:29">
      <c r="J99" s="142"/>
      <c r="K99" s="248"/>
      <c r="L99" s="248"/>
      <c r="M99" s="248"/>
      <c r="N99" s="248"/>
      <c r="O99" s="147"/>
      <c r="P99" s="169"/>
      <c r="Q99" s="171"/>
      <c r="R99" s="145"/>
      <c r="S99" s="145"/>
      <c r="T99" s="145"/>
      <c r="U99" s="146"/>
      <c r="V99" s="169"/>
    </row>
    <row r="100" spans="1:29">
      <c r="J100" s="43"/>
      <c r="K100" s="246"/>
      <c r="L100" s="246"/>
      <c r="M100" s="246"/>
      <c r="N100" s="246"/>
      <c r="O100" s="45"/>
      <c r="P100" s="2"/>
      <c r="Q100" s="59"/>
      <c r="R100" s="44"/>
      <c r="S100" s="44"/>
      <c r="T100" s="44"/>
      <c r="U100" s="28"/>
      <c r="V100" s="2"/>
    </row>
    <row r="101" spans="1:29">
      <c r="J101" s="43"/>
      <c r="K101" s="246"/>
      <c r="L101" s="246"/>
      <c r="M101" s="246"/>
      <c r="N101" s="246"/>
      <c r="O101" s="45"/>
      <c r="P101" s="2"/>
      <c r="Q101" s="59"/>
      <c r="R101" s="44"/>
      <c r="S101" s="44"/>
      <c r="T101" s="44"/>
      <c r="U101" s="28"/>
      <c r="V101" s="2"/>
    </row>
    <row r="102" spans="1:29">
      <c r="J102" s="142"/>
      <c r="K102" s="248"/>
      <c r="L102" s="248"/>
      <c r="M102" s="248"/>
      <c r="N102" s="248"/>
      <c r="O102" s="147"/>
      <c r="P102" s="169"/>
      <c r="Q102" s="171"/>
      <c r="R102" s="145"/>
      <c r="S102" s="145"/>
      <c r="T102" s="145"/>
      <c r="U102" s="146"/>
      <c r="V102" s="169"/>
    </row>
    <row r="103" spans="1:29" ht="15.75" thickBot="1">
      <c r="A103" s="57"/>
      <c r="B103" s="69"/>
      <c r="C103" s="70"/>
      <c r="D103" s="70"/>
      <c r="E103" s="70"/>
      <c r="F103" s="70"/>
      <c r="G103" s="70"/>
      <c r="H103" s="70"/>
      <c r="I103" s="71"/>
      <c r="J103" s="43"/>
      <c r="K103" s="246"/>
      <c r="L103" s="246"/>
      <c r="M103" s="246"/>
      <c r="N103" s="246"/>
      <c r="O103" s="45"/>
      <c r="P103" s="2"/>
      <c r="Q103" s="59"/>
      <c r="R103" s="44"/>
      <c r="S103" s="44"/>
      <c r="T103" s="44"/>
      <c r="U103" s="28"/>
      <c r="V103" s="2"/>
    </row>
    <row r="104" spans="1:29">
      <c r="J104" s="43"/>
      <c r="K104" s="246"/>
      <c r="L104" s="246"/>
      <c r="M104" s="246"/>
      <c r="N104" s="246"/>
      <c r="O104" s="45"/>
      <c r="P104" s="2"/>
      <c r="Q104" s="59"/>
      <c r="R104" s="44"/>
      <c r="S104" s="44"/>
      <c r="T104" s="44"/>
      <c r="U104" s="28"/>
      <c r="V104" s="2"/>
    </row>
    <row r="105" spans="1:29">
      <c r="J105" s="142"/>
      <c r="K105" s="248"/>
      <c r="L105" s="248"/>
      <c r="M105" s="248"/>
      <c r="N105" s="248"/>
      <c r="O105" s="147"/>
      <c r="P105" s="169"/>
      <c r="Q105" s="171"/>
      <c r="R105" s="145"/>
      <c r="S105" s="145"/>
      <c r="T105" s="145"/>
      <c r="U105" s="146"/>
      <c r="V105" s="169"/>
    </row>
    <row r="106" spans="1:29">
      <c r="J106" s="43"/>
      <c r="K106" s="246"/>
      <c r="L106" s="246"/>
      <c r="M106" s="246"/>
      <c r="N106" s="246"/>
      <c r="O106" s="45"/>
      <c r="P106" s="2"/>
      <c r="Q106" s="59"/>
      <c r="R106" s="44"/>
      <c r="S106" s="44"/>
      <c r="T106" s="44"/>
      <c r="U106" s="28"/>
      <c r="V106" s="2"/>
    </row>
    <row r="107" spans="1:29">
      <c r="J107" s="43"/>
      <c r="K107" s="246"/>
      <c r="L107" s="246"/>
      <c r="M107" s="246"/>
      <c r="N107" s="246"/>
      <c r="O107" s="45"/>
      <c r="P107" s="2"/>
      <c r="Q107" s="59"/>
      <c r="R107" s="44"/>
      <c r="S107" s="44"/>
      <c r="T107" s="44"/>
      <c r="U107" s="28"/>
      <c r="V107" s="2"/>
    </row>
    <row r="108" spans="1:29" s="57" customFormat="1" ht="15.75" thickBot="1">
      <c r="A108"/>
      <c r="B108" s="1"/>
      <c r="C108" s="2"/>
      <c r="D108" s="2"/>
      <c r="E108" s="2"/>
      <c r="F108" s="2"/>
      <c r="G108" s="2"/>
      <c r="H108" s="2"/>
      <c r="I108" s="3"/>
      <c r="J108" s="72"/>
      <c r="K108" s="249"/>
      <c r="L108" s="249"/>
      <c r="M108" s="249"/>
      <c r="N108" s="249"/>
      <c r="O108" s="77"/>
      <c r="P108" s="70"/>
      <c r="Q108" s="73"/>
      <c r="R108" s="75"/>
      <c r="S108" s="75"/>
      <c r="T108" s="75"/>
      <c r="U108" s="76"/>
      <c r="V108" s="70"/>
      <c r="W108"/>
      <c r="X108"/>
      <c r="Y108"/>
      <c r="Z108"/>
      <c r="AA108"/>
      <c r="AB108"/>
      <c r="AC108"/>
    </row>
    <row r="109" spans="1:29">
      <c r="J109" s="43"/>
      <c r="K109" s="246"/>
      <c r="L109" s="246"/>
      <c r="M109" s="246"/>
      <c r="N109" s="246"/>
      <c r="O109" s="45"/>
      <c r="P109" s="2"/>
      <c r="Q109" s="59"/>
      <c r="R109" s="44"/>
      <c r="S109" s="44"/>
      <c r="T109" s="44"/>
      <c r="U109" s="28"/>
      <c r="V109" s="2"/>
    </row>
    <row r="110" spans="1:29">
      <c r="J110" s="43"/>
      <c r="K110" s="246"/>
      <c r="L110" s="246"/>
      <c r="M110" s="246"/>
      <c r="N110" s="246"/>
      <c r="O110" s="45"/>
      <c r="P110" s="2"/>
      <c r="Q110" s="59"/>
      <c r="R110" s="44"/>
      <c r="S110" s="44"/>
      <c r="T110" s="44"/>
      <c r="U110" s="28"/>
      <c r="V110" s="2"/>
    </row>
    <row r="111" spans="1:29">
      <c r="J111" s="142"/>
      <c r="K111" s="248"/>
      <c r="L111" s="248"/>
      <c r="M111" s="248"/>
      <c r="N111" s="248"/>
      <c r="O111" s="147"/>
      <c r="P111" s="169"/>
      <c r="Q111" s="171"/>
      <c r="R111" s="145"/>
      <c r="S111" s="145"/>
      <c r="T111" s="145"/>
      <c r="U111" s="146"/>
      <c r="V111" s="169"/>
    </row>
    <row r="112" spans="1:29">
      <c r="J112" s="43"/>
      <c r="K112" s="246"/>
      <c r="L112" s="246"/>
      <c r="M112" s="246"/>
      <c r="N112" s="246"/>
      <c r="O112" s="45"/>
      <c r="P112" s="2"/>
      <c r="Q112" s="59"/>
      <c r="R112" s="44"/>
      <c r="S112" s="44"/>
      <c r="T112" s="44"/>
      <c r="U112" s="28"/>
      <c r="V112" s="2"/>
    </row>
    <row r="113" spans="1:29">
      <c r="J113" s="43"/>
      <c r="K113" s="246"/>
      <c r="L113" s="246"/>
      <c r="M113" s="246"/>
      <c r="N113" s="246"/>
      <c r="O113" s="45"/>
      <c r="P113" s="2"/>
      <c r="Q113" s="59"/>
      <c r="R113" s="44"/>
      <c r="S113" s="44"/>
      <c r="T113" s="44"/>
      <c r="U113" s="28"/>
      <c r="V113" s="2"/>
    </row>
    <row r="114" spans="1:29">
      <c r="J114" s="142"/>
      <c r="K114" s="248"/>
      <c r="L114" s="248"/>
      <c r="M114" s="248"/>
      <c r="N114" s="248"/>
      <c r="O114" s="147"/>
      <c r="P114" s="169"/>
      <c r="Q114" s="171"/>
      <c r="R114" s="145"/>
      <c r="S114" s="145"/>
      <c r="T114" s="145"/>
      <c r="U114" s="146"/>
      <c r="V114" s="169"/>
    </row>
    <row r="115" spans="1:29">
      <c r="J115" s="43"/>
      <c r="K115" s="246"/>
      <c r="L115" s="246"/>
      <c r="M115" s="246"/>
      <c r="N115" s="246"/>
      <c r="O115" s="45"/>
      <c r="P115" s="2"/>
      <c r="Q115" s="59"/>
      <c r="R115" s="44"/>
      <c r="S115" s="44"/>
      <c r="T115" s="44"/>
      <c r="U115" s="28"/>
      <c r="V115" s="2"/>
    </row>
    <row r="116" spans="1:29">
      <c r="J116" s="43"/>
      <c r="K116" s="246"/>
      <c r="L116" s="246"/>
      <c r="M116" s="246"/>
      <c r="N116" s="246"/>
      <c r="O116" s="45"/>
      <c r="P116" s="2"/>
      <c r="Q116" s="59"/>
      <c r="R116" s="44"/>
      <c r="S116" s="44"/>
      <c r="T116" s="44"/>
      <c r="U116" s="28"/>
      <c r="V116" s="2"/>
    </row>
    <row r="117" spans="1:29">
      <c r="J117" s="142"/>
      <c r="K117" s="248"/>
      <c r="L117" s="248"/>
      <c r="M117" s="248"/>
      <c r="N117" s="248"/>
      <c r="O117" s="147"/>
      <c r="P117" s="169"/>
      <c r="Q117" s="171"/>
      <c r="R117" s="145"/>
      <c r="S117" s="145"/>
      <c r="T117" s="145"/>
      <c r="U117" s="146"/>
      <c r="V117" s="169"/>
    </row>
    <row r="118" spans="1:29">
      <c r="J118" s="43"/>
      <c r="K118" s="246"/>
      <c r="L118" s="246"/>
      <c r="M118" s="246"/>
      <c r="N118" s="246"/>
      <c r="O118" s="45"/>
      <c r="P118" s="2"/>
      <c r="Q118" s="59"/>
      <c r="R118" s="44"/>
      <c r="S118" s="44"/>
      <c r="T118" s="44"/>
      <c r="U118" s="28"/>
      <c r="V118" s="2"/>
    </row>
    <row r="119" spans="1:29">
      <c r="J119" s="43"/>
      <c r="K119" s="246"/>
      <c r="L119" s="246"/>
      <c r="M119" s="246"/>
      <c r="N119" s="246"/>
      <c r="O119" s="45"/>
      <c r="P119" s="2"/>
      <c r="Q119" s="59"/>
      <c r="R119" s="44"/>
      <c r="S119" s="44"/>
      <c r="T119" s="44"/>
      <c r="U119" s="28"/>
      <c r="V119" s="2"/>
    </row>
    <row r="120" spans="1:29" s="57" customFormat="1" ht="15.75" thickBot="1">
      <c r="A120"/>
      <c r="B120" s="1"/>
      <c r="C120" s="2"/>
      <c r="D120" s="2"/>
      <c r="E120" s="2"/>
      <c r="F120" s="2"/>
      <c r="G120" s="2"/>
      <c r="H120" s="2"/>
      <c r="I120" s="3"/>
      <c r="J120" s="72"/>
      <c r="K120" s="249"/>
      <c r="L120" s="249"/>
      <c r="M120" s="249"/>
      <c r="N120" s="249"/>
      <c r="O120" s="77"/>
      <c r="P120" s="70"/>
      <c r="Q120" s="73"/>
      <c r="R120" s="75"/>
      <c r="S120" s="75"/>
      <c r="T120" s="75"/>
      <c r="U120" s="76"/>
      <c r="V120" s="70"/>
      <c r="W120"/>
      <c r="X120"/>
      <c r="Y120"/>
      <c r="Z120"/>
      <c r="AA120"/>
      <c r="AB120"/>
      <c r="AC120"/>
    </row>
    <row r="121" spans="1:29">
      <c r="J121" s="43"/>
      <c r="K121" s="246"/>
      <c r="L121" s="246"/>
      <c r="M121" s="246"/>
      <c r="N121" s="246"/>
      <c r="O121" s="45"/>
      <c r="P121" s="2"/>
      <c r="Q121" s="59"/>
      <c r="R121" s="44"/>
      <c r="S121" s="44"/>
      <c r="T121" s="44"/>
      <c r="U121" s="28"/>
      <c r="V121" s="2"/>
    </row>
    <row r="122" spans="1:29">
      <c r="J122" s="43"/>
      <c r="K122" s="246"/>
      <c r="L122" s="246"/>
      <c r="M122" s="246"/>
      <c r="N122" s="246"/>
      <c r="O122" s="45"/>
      <c r="P122" s="2"/>
      <c r="Q122" s="59"/>
      <c r="R122" s="44"/>
      <c r="S122" s="44"/>
      <c r="T122" s="44"/>
      <c r="U122" s="28"/>
      <c r="V122" s="2"/>
    </row>
    <row r="123" spans="1:29" s="57" customFormat="1" ht="15.75" thickBot="1">
      <c r="A123"/>
      <c r="B123" s="1"/>
      <c r="C123" s="2"/>
      <c r="D123" s="2"/>
      <c r="E123" s="2"/>
      <c r="F123" s="2"/>
      <c r="G123" s="2"/>
      <c r="H123" s="2"/>
      <c r="I123" s="3"/>
      <c r="J123" s="142"/>
      <c r="K123" s="248"/>
      <c r="L123" s="248"/>
      <c r="M123" s="248"/>
      <c r="N123" s="248"/>
      <c r="O123" s="147"/>
      <c r="P123" s="169"/>
      <c r="Q123" s="171"/>
      <c r="R123" s="145"/>
      <c r="S123" s="145"/>
      <c r="T123" s="145"/>
      <c r="U123" s="146"/>
      <c r="V123" s="169"/>
      <c r="W123"/>
      <c r="X123"/>
      <c r="Y123"/>
      <c r="Z123"/>
      <c r="AA123"/>
      <c r="AB123"/>
      <c r="AC123"/>
    </row>
    <row r="124" spans="1:29">
      <c r="J124" s="43"/>
      <c r="K124" s="246"/>
      <c r="L124" s="246"/>
      <c r="M124" s="246"/>
      <c r="N124" s="246"/>
      <c r="O124" s="45"/>
      <c r="P124" s="2"/>
      <c r="Q124" s="59"/>
      <c r="R124" s="44"/>
      <c r="S124" s="44"/>
      <c r="T124" s="44"/>
      <c r="U124" s="28"/>
      <c r="V124" s="2"/>
    </row>
    <row r="125" spans="1:29">
      <c r="J125" s="43"/>
      <c r="K125" s="246"/>
      <c r="L125" s="246"/>
      <c r="M125" s="246"/>
      <c r="N125" s="246"/>
      <c r="O125" s="45"/>
      <c r="P125" s="2"/>
      <c r="Q125" s="59"/>
      <c r="R125" s="44"/>
      <c r="S125" s="44"/>
      <c r="T125" s="44"/>
      <c r="U125" s="28"/>
      <c r="V125" s="2"/>
    </row>
    <row r="126" spans="1:29">
      <c r="J126" s="142"/>
      <c r="K126" s="248"/>
      <c r="L126" s="248"/>
      <c r="M126" s="248"/>
      <c r="N126" s="248"/>
      <c r="O126" s="147"/>
      <c r="P126" s="169"/>
      <c r="Q126" s="171"/>
      <c r="R126" s="145"/>
      <c r="S126" s="145"/>
      <c r="T126" s="145"/>
      <c r="U126" s="146"/>
      <c r="V126" s="169"/>
    </row>
    <row r="127" spans="1:29">
      <c r="J127" s="43"/>
      <c r="K127" s="246"/>
      <c r="L127" s="246"/>
      <c r="M127" s="246"/>
      <c r="N127" s="246"/>
      <c r="O127" s="45"/>
      <c r="P127" s="2"/>
      <c r="Q127" s="59"/>
      <c r="R127" s="44"/>
      <c r="S127" s="44"/>
      <c r="T127" s="44"/>
      <c r="U127" s="28"/>
      <c r="V127" s="2"/>
    </row>
    <row r="128" spans="1:29">
      <c r="J128" s="43"/>
      <c r="K128" s="246"/>
      <c r="L128" s="246"/>
      <c r="M128" s="246"/>
      <c r="N128" s="246"/>
      <c r="O128" s="45"/>
      <c r="P128" s="2"/>
      <c r="Q128" s="59"/>
      <c r="R128" s="44"/>
      <c r="S128" s="44"/>
      <c r="T128" s="44"/>
      <c r="U128" s="28"/>
      <c r="V128" s="2"/>
    </row>
    <row r="129" spans="1:29" s="57" customFormat="1" ht="15.75" thickBot="1">
      <c r="A129"/>
      <c r="B129" s="1"/>
      <c r="C129" s="2"/>
      <c r="D129" s="2"/>
      <c r="E129" s="2"/>
      <c r="F129" s="2"/>
      <c r="G129" s="2"/>
      <c r="H129" s="2"/>
      <c r="I129" s="3"/>
      <c r="J129" s="142"/>
      <c r="K129" s="248"/>
      <c r="L129" s="248"/>
      <c r="M129" s="248"/>
      <c r="N129" s="248"/>
      <c r="O129" s="147"/>
      <c r="P129" s="169"/>
      <c r="Q129" s="171"/>
      <c r="R129" s="145"/>
      <c r="S129" s="145"/>
      <c r="T129" s="145"/>
      <c r="U129" s="146"/>
      <c r="V129" s="169"/>
      <c r="W129"/>
      <c r="X129"/>
      <c r="Y129"/>
      <c r="Z129"/>
      <c r="AA129"/>
      <c r="AB129"/>
      <c r="AC129"/>
    </row>
    <row r="130" spans="1:29">
      <c r="J130" s="43"/>
      <c r="K130" s="246"/>
      <c r="L130" s="246"/>
      <c r="M130" s="246"/>
      <c r="N130" s="246"/>
      <c r="O130" s="45"/>
      <c r="P130" s="2"/>
      <c r="Q130" s="59"/>
      <c r="R130" s="44"/>
      <c r="S130" s="44"/>
      <c r="T130" s="44"/>
      <c r="U130" s="28"/>
      <c r="V130" s="2"/>
    </row>
    <row r="131" spans="1:29">
      <c r="J131" s="43"/>
      <c r="K131" s="246"/>
      <c r="L131" s="246"/>
      <c r="M131" s="246"/>
      <c r="N131" s="246"/>
      <c r="O131" s="45"/>
      <c r="P131" s="2"/>
      <c r="Q131" s="59"/>
      <c r="R131" s="44"/>
      <c r="S131" s="44"/>
      <c r="T131" s="44"/>
      <c r="U131" s="28"/>
      <c r="V131" s="2"/>
    </row>
    <row r="132" spans="1:29">
      <c r="J132" s="142"/>
      <c r="K132" s="248"/>
      <c r="L132" s="248"/>
      <c r="M132" s="248"/>
      <c r="N132" s="248"/>
      <c r="O132" s="147"/>
      <c r="P132" s="169"/>
      <c r="Q132" s="171"/>
      <c r="R132" s="145"/>
      <c r="S132" s="145"/>
      <c r="T132" s="145"/>
      <c r="U132" s="146"/>
      <c r="V132" s="169"/>
    </row>
    <row r="133" spans="1:29">
      <c r="J133" s="43"/>
      <c r="K133" s="250"/>
      <c r="L133" s="250"/>
      <c r="M133" s="250"/>
      <c r="N133" s="250"/>
      <c r="O133" s="45"/>
      <c r="P133" s="2"/>
      <c r="Q133" s="59"/>
      <c r="R133" s="44"/>
      <c r="S133" s="44"/>
      <c r="T133" s="44"/>
      <c r="U133" s="236"/>
      <c r="V133" s="2"/>
    </row>
    <row r="134" spans="1:29">
      <c r="J134" s="43"/>
      <c r="K134" s="250"/>
      <c r="L134" s="250"/>
      <c r="M134" s="250"/>
      <c r="N134" s="250"/>
      <c r="O134" s="45"/>
      <c r="P134" s="2"/>
      <c r="Q134" s="59"/>
      <c r="R134" s="44"/>
      <c r="S134" s="44"/>
      <c r="T134" s="44"/>
      <c r="U134" s="236"/>
      <c r="V134" s="2"/>
    </row>
    <row r="135" spans="1:29" ht="15.75" thickBot="1">
      <c r="J135" s="72"/>
      <c r="K135" s="251"/>
      <c r="L135" s="251"/>
      <c r="M135" s="251"/>
      <c r="N135" s="251"/>
      <c r="O135" s="77"/>
      <c r="P135" s="70"/>
      <c r="Q135" s="73"/>
      <c r="R135" s="75"/>
      <c r="S135" s="75"/>
      <c r="T135" s="75"/>
      <c r="U135" s="237"/>
      <c r="V135" s="70"/>
    </row>
    <row r="136" spans="1:29">
      <c r="J136" s="43"/>
      <c r="K136" s="250"/>
      <c r="L136" s="250"/>
      <c r="M136" s="250"/>
      <c r="N136" s="250"/>
      <c r="O136" s="45"/>
      <c r="P136" s="2"/>
      <c r="Q136" s="59"/>
      <c r="R136" s="44"/>
      <c r="S136" s="44"/>
      <c r="T136" s="44"/>
      <c r="U136" s="236"/>
      <c r="V136" s="2"/>
    </row>
    <row r="137" spans="1:29">
      <c r="J137" s="43"/>
      <c r="K137" s="250"/>
      <c r="L137" s="250"/>
      <c r="M137" s="250"/>
      <c r="N137" s="250"/>
      <c r="O137" s="45"/>
      <c r="P137" s="2"/>
      <c r="Q137" s="59"/>
      <c r="R137" s="44"/>
      <c r="S137" s="44"/>
      <c r="T137" s="44"/>
      <c r="U137" s="236"/>
      <c r="V137" s="2"/>
    </row>
    <row r="138" spans="1:29" ht="15.75" thickBot="1">
      <c r="J138" s="72"/>
      <c r="K138" s="251"/>
      <c r="L138" s="251"/>
      <c r="M138" s="251"/>
      <c r="N138" s="251"/>
      <c r="O138" s="77"/>
      <c r="P138" s="2"/>
      <c r="Q138" s="59"/>
      <c r="R138" s="75"/>
      <c r="S138" s="75"/>
      <c r="T138" s="75"/>
      <c r="U138" s="237"/>
      <c r="V138" s="2"/>
    </row>
    <row r="139" spans="1:29">
      <c r="J139" s="43"/>
      <c r="K139" s="250"/>
      <c r="L139" s="250"/>
      <c r="M139" s="250"/>
      <c r="N139" s="250"/>
      <c r="O139" s="45"/>
      <c r="P139" s="2"/>
      <c r="Q139" s="59"/>
      <c r="R139" s="44"/>
      <c r="S139" s="44"/>
      <c r="T139" s="44"/>
      <c r="U139" s="236"/>
      <c r="V139" s="2"/>
    </row>
    <row r="140" spans="1:29">
      <c r="J140" s="43"/>
      <c r="K140" s="250"/>
      <c r="L140" s="250"/>
      <c r="M140" s="250"/>
      <c r="N140" s="250"/>
      <c r="O140" s="45"/>
      <c r="P140" s="2"/>
      <c r="Q140" s="59"/>
      <c r="R140" s="44"/>
      <c r="S140" s="44"/>
      <c r="T140" s="44"/>
      <c r="U140" s="236"/>
      <c r="V140" s="2"/>
    </row>
    <row r="141" spans="1:29" ht="15.75" thickBot="1">
      <c r="J141" s="72"/>
      <c r="K141" s="251"/>
      <c r="L141" s="251"/>
      <c r="M141" s="251"/>
      <c r="N141" s="251"/>
      <c r="O141" s="77"/>
      <c r="P141" s="70"/>
      <c r="Q141" s="73"/>
      <c r="R141" s="75"/>
      <c r="S141" s="75"/>
      <c r="T141" s="75"/>
      <c r="U141" s="237"/>
      <c r="V141" s="70"/>
    </row>
    <row r="142" spans="1:29">
      <c r="J142" s="35"/>
      <c r="K142" s="34"/>
      <c r="L142" s="34"/>
      <c r="M142" s="34"/>
      <c r="N142" s="34"/>
      <c r="O142" s="89"/>
      <c r="P142" s="88"/>
      <c r="Q142" s="88"/>
      <c r="R142" s="44"/>
      <c r="S142" s="44"/>
      <c r="T142" s="44"/>
      <c r="U142" s="44"/>
      <c r="V142"/>
    </row>
    <row r="143" spans="1:29">
      <c r="J143" s="35"/>
      <c r="K143" s="34"/>
      <c r="L143" s="34"/>
      <c r="M143" s="34"/>
      <c r="N143" s="34"/>
      <c r="O143" s="89"/>
      <c r="P143" s="88"/>
      <c r="Q143" s="88"/>
      <c r="R143" s="44"/>
      <c r="S143" s="44"/>
      <c r="T143" s="44"/>
      <c r="U143" s="44"/>
      <c r="V143"/>
    </row>
    <row r="144" spans="1:29">
      <c r="J144" s="35"/>
      <c r="K144" s="34"/>
      <c r="L144" s="34"/>
      <c r="M144" s="34"/>
      <c r="N144" s="34"/>
      <c r="O144" s="89"/>
      <c r="P144" s="88"/>
      <c r="Q144" s="88"/>
      <c r="R144" s="44"/>
      <c r="S144" s="44"/>
      <c r="T144" s="44"/>
      <c r="U144" s="44"/>
      <c r="V144"/>
    </row>
    <row r="145" spans="10:22">
      <c r="J145" s="35"/>
      <c r="K145" s="34"/>
      <c r="L145" s="34"/>
      <c r="M145" s="34"/>
      <c r="N145" s="34"/>
      <c r="O145" s="89"/>
      <c r="P145" s="88"/>
      <c r="Q145" s="88"/>
      <c r="R145" s="44"/>
      <c r="S145" s="44"/>
      <c r="T145" s="44"/>
      <c r="U145" s="44"/>
      <c r="V145"/>
    </row>
    <row r="146" spans="10:22">
      <c r="J146" s="35"/>
      <c r="K146" s="34"/>
      <c r="L146" s="34"/>
      <c r="M146" s="34"/>
      <c r="N146" s="34"/>
      <c r="O146" s="89"/>
      <c r="P146" s="88"/>
      <c r="Q146" s="88"/>
      <c r="R146" s="44"/>
      <c r="S146" s="44"/>
      <c r="T146" s="44"/>
      <c r="U146" s="44"/>
      <c r="V146"/>
    </row>
    <row r="147" spans="10:22">
      <c r="J147" s="35"/>
      <c r="K147" s="34"/>
      <c r="L147" s="34"/>
      <c r="M147" s="34"/>
      <c r="N147" s="34"/>
      <c r="O147" s="89"/>
      <c r="P147" s="88"/>
      <c r="Q147" s="88"/>
      <c r="R147" s="44"/>
      <c r="S147" s="44"/>
      <c r="T147" s="44"/>
      <c r="U147" s="44"/>
      <c r="V147"/>
    </row>
    <row r="148" spans="10:22">
      <c r="J148" s="35"/>
      <c r="K148" s="34"/>
      <c r="L148" s="34"/>
      <c r="M148" s="34"/>
      <c r="N148" s="34"/>
      <c r="O148" s="89"/>
      <c r="P148" s="88"/>
      <c r="Q148" s="88"/>
      <c r="R148" s="44"/>
      <c r="S148" s="44"/>
      <c r="T148" s="44"/>
      <c r="U148" s="44"/>
      <c r="V148"/>
    </row>
    <row r="149" spans="10:22">
      <c r="J149" s="35"/>
      <c r="K149" s="34"/>
      <c r="L149" s="34"/>
      <c r="M149" s="34"/>
      <c r="N149" s="34"/>
      <c r="O149" s="89"/>
      <c r="P149" s="88"/>
      <c r="Q149" s="88"/>
      <c r="R149" s="44"/>
      <c r="S149" s="44"/>
      <c r="T149" s="44"/>
      <c r="U149" s="44"/>
      <c r="V149"/>
    </row>
    <row r="150" spans="10:22">
      <c r="J150" s="35"/>
      <c r="K150" s="34"/>
      <c r="L150" s="34"/>
      <c r="M150" s="34"/>
      <c r="N150" s="34"/>
      <c r="O150" s="89"/>
      <c r="P150" s="88"/>
      <c r="Q150" s="88"/>
      <c r="R150" s="44"/>
      <c r="S150" s="44"/>
      <c r="T150" s="44"/>
      <c r="U150" s="44"/>
      <c r="V150"/>
    </row>
    <row r="151" spans="10:22">
      <c r="J151" s="35"/>
      <c r="K151" s="34"/>
      <c r="L151" s="34"/>
      <c r="M151" s="34"/>
      <c r="N151" s="34"/>
      <c r="O151" s="89"/>
      <c r="P151" s="88"/>
      <c r="Q151" s="88"/>
      <c r="R151" s="44"/>
      <c r="S151" s="44"/>
      <c r="T151" s="44"/>
      <c r="U151" s="44"/>
      <c r="V151"/>
    </row>
    <row r="152" spans="10:22">
      <c r="J152" s="35"/>
      <c r="K152" s="34"/>
      <c r="L152" s="34"/>
      <c r="M152" s="34"/>
      <c r="N152" s="34"/>
      <c r="O152" s="89"/>
      <c r="P152" s="88"/>
      <c r="Q152" s="88"/>
      <c r="R152" s="44"/>
      <c r="S152" s="44"/>
      <c r="T152" s="44"/>
      <c r="U152" s="44"/>
      <c r="V152"/>
    </row>
    <row r="153" spans="10:22">
      <c r="J153" s="35"/>
      <c r="K153" s="34"/>
      <c r="L153" s="34"/>
      <c r="M153" s="34"/>
      <c r="N153" s="34"/>
      <c r="O153" s="89"/>
      <c r="P153" s="88"/>
      <c r="Q153" s="88"/>
      <c r="R153" s="44"/>
      <c r="S153" s="44"/>
      <c r="T153" s="44"/>
      <c r="U153" s="44"/>
      <c r="V153"/>
    </row>
    <row r="154" spans="10:22">
      <c r="J154" s="35"/>
      <c r="K154" s="34"/>
      <c r="L154" s="34"/>
      <c r="M154" s="34"/>
      <c r="N154" s="34"/>
      <c r="O154" s="89"/>
      <c r="P154" s="88"/>
      <c r="Q154" s="88"/>
      <c r="R154" s="44"/>
      <c r="S154" s="44"/>
      <c r="T154" s="44"/>
      <c r="U154" s="44"/>
      <c r="V154"/>
    </row>
    <row r="155" spans="10:22">
      <c r="J155" s="35"/>
      <c r="K155" s="34"/>
      <c r="L155" s="34"/>
      <c r="M155" s="34"/>
      <c r="N155" s="34"/>
      <c r="O155" s="89"/>
      <c r="P155" s="88"/>
      <c r="Q155" s="88"/>
      <c r="R155" s="44"/>
      <c r="S155" s="44"/>
      <c r="T155" s="44"/>
      <c r="U155" s="44"/>
      <c r="V155"/>
    </row>
    <row r="156" spans="10:22">
      <c r="J156" s="35"/>
      <c r="K156" s="34"/>
      <c r="L156" s="34"/>
      <c r="M156" s="34"/>
      <c r="N156" s="34"/>
      <c r="O156" s="89"/>
      <c r="P156" s="88"/>
      <c r="Q156" s="88"/>
      <c r="R156" s="44"/>
      <c r="S156" s="44"/>
      <c r="T156" s="44"/>
      <c r="U156" s="44"/>
      <c r="V156"/>
    </row>
    <row r="157" spans="10:22">
      <c r="J157" s="35"/>
      <c r="K157" s="34"/>
      <c r="L157" s="34"/>
      <c r="M157" s="34"/>
      <c r="N157" s="34"/>
      <c r="O157" s="89"/>
      <c r="P157" s="88"/>
      <c r="Q157" s="88"/>
      <c r="R157" s="44"/>
      <c r="S157" s="44"/>
      <c r="T157" s="44"/>
      <c r="U157" s="44"/>
      <c r="V157"/>
    </row>
    <row r="158" spans="10:22">
      <c r="J158" s="35"/>
      <c r="K158" s="34"/>
      <c r="L158" s="34"/>
      <c r="M158" s="34"/>
      <c r="N158" s="34"/>
      <c r="O158" s="89"/>
      <c r="P158" s="88"/>
      <c r="Q158" s="88"/>
      <c r="R158" s="44"/>
      <c r="S158" s="44"/>
      <c r="T158" s="44"/>
      <c r="U158" s="44"/>
      <c r="V158"/>
    </row>
    <row r="159" spans="10:22">
      <c r="J159" s="35"/>
      <c r="K159" s="34"/>
      <c r="L159" s="34"/>
      <c r="M159" s="34"/>
      <c r="N159" s="34"/>
      <c r="O159" s="89"/>
      <c r="P159" s="88"/>
      <c r="Q159" s="88"/>
      <c r="R159" s="44"/>
      <c r="S159" s="44"/>
      <c r="T159" s="44"/>
      <c r="U159" s="44"/>
      <c r="V159"/>
    </row>
    <row r="160" spans="10:22">
      <c r="J160" s="35"/>
      <c r="K160" s="34"/>
      <c r="L160" s="34"/>
      <c r="M160" s="34"/>
      <c r="N160" s="34"/>
      <c r="O160" s="89"/>
      <c r="P160" s="88"/>
      <c r="Q160" s="88"/>
      <c r="R160" s="44"/>
      <c r="S160" s="44"/>
      <c r="T160" s="44"/>
      <c r="U160" s="44"/>
      <c r="V160"/>
    </row>
    <row r="161" spans="10:22">
      <c r="J161" s="35"/>
      <c r="K161" s="34"/>
      <c r="L161" s="34"/>
      <c r="M161" s="34"/>
      <c r="N161" s="34"/>
      <c r="O161" s="89"/>
      <c r="P161" s="88"/>
      <c r="Q161" s="88"/>
      <c r="R161" s="44"/>
      <c r="S161" s="44"/>
      <c r="T161" s="44"/>
      <c r="U161" s="44"/>
      <c r="V161"/>
    </row>
    <row r="162" spans="10:22">
      <c r="J162" s="35"/>
      <c r="K162" s="34"/>
      <c r="L162" s="34"/>
      <c r="M162" s="34"/>
      <c r="N162" s="34"/>
      <c r="O162" s="89"/>
      <c r="P162" s="88"/>
      <c r="Q162" s="88"/>
      <c r="R162" s="44"/>
      <c r="S162" s="44"/>
      <c r="T162" s="44"/>
      <c r="U162" s="44"/>
      <c r="V162"/>
    </row>
    <row r="163" spans="10:22">
      <c r="J163" s="35"/>
      <c r="K163" s="34"/>
      <c r="L163" s="34"/>
      <c r="M163" s="34"/>
      <c r="N163" s="34"/>
      <c r="O163" s="89"/>
      <c r="P163" s="88"/>
      <c r="Q163" s="88"/>
      <c r="R163" s="44"/>
      <c r="S163" s="44"/>
      <c r="T163" s="44"/>
      <c r="U163" s="44"/>
      <c r="V163"/>
    </row>
    <row r="164" spans="10:22">
      <c r="J164" s="35"/>
      <c r="K164" s="34"/>
      <c r="L164" s="34"/>
      <c r="M164" s="34"/>
      <c r="N164" s="34"/>
      <c r="O164" s="89"/>
      <c r="P164" s="88"/>
      <c r="Q164" s="88"/>
      <c r="R164" s="44"/>
      <c r="S164" s="44"/>
      <c r="T164" s="44"/>
      <c r="U164" s="44"/>
      <c r="V164"/>
    </row>
    <row r="165" spans="10:22">
      <c r="J165" s="35"/>
      <c r="K165" s="34"/>
      <c r="L165" s="34"/>
      <c r="M165" s="34"/>
      <c r="N165" s="34"/>
      <c r="O165" s="89"/>
      <c r="P165" s="88"/>
      <c r="Q165" s="88"/>
      <c r="R165" s="44"/>
      <c r="S165" s="44"/>
      <c r="T165" s="44"/>
      <c r="U165" s="44"/>
      <c r="V165"/>
    </row>
    <row r="166" spans="10:22">
      <c r="J166" s="35"/>
      <c r="K166" s="34"/>
      <c r="L166" s="34"/>
      <c r="M166" s="34"/>
      <c r="N166" s="34"/>
      <c r="O166" s="89"/>
      <c r="P166" s="88"/>
      <c r="Q166" s="88"/>
      <c r="R166" s="44"/>
      <c r="S166" s="44"/>
      <c r="T166" s="44"/>
      <c r="U166" s="44"/>
      <c r="V166"/>
    </row>
    <row r="167" spans="10:22">
      <c r="J167" s="35"/>
      <c r="K167" s="34"/>
      <c r="L167" s="34"/>
      <c r="M167" s="34"/>
      <c r="N167" s="34"/>
      <c r="O167" s="89"/>
      <c r="P167" s="88"/>
      <c r="Q167" s="88"/>
      <c r="R167" s="44"/>
      <c r="S167" s="44"/>
      <c r="T167" s="44"/>
      <c r="U167" s="44"/>
      <c r="V167"/>
    </row>
    <row r="168" spans="10:22">
      <c r="J168" s="35"/>
      <c r="K168" s="34"/>
      <c r="L168" s="34"/>
      <c r="M168" s="34"/>
      <c r="N168" s="34"/>
      <c r="O168" s="89"/>
      <c r="P168" s="88"/>
      <c r="Q168" s="88"/>
      <c r="R168" s="44"/>
      <c r="S168" s="44"/>
      <c r="T168" s="44"/>
      <c r="U168" s="44"/>
      <c r="V168"/>
    </row>
    <row r="169" spans="10:22">
      <c r="J169" s="35"/>
      <c r="K169" s="34"/>
      <c r="L169" s="34"/>
      <c r="M169" s="34"/>
      <c r="N169" s="34"/>
      <c r="O169" s="89"/>
      <c r="P169" s="88"/>
      <c r="Q169" s="88"/>
      <c r="R169" s="44"/>
      <c r="S169" s="44"/>
      <c r="T169" s="44"/>
      <c r="U169" s="44"/>
      <c r="V169"/>
    </row>
    <row r="170" spans="10:22">
      <c r="J170" s="35"/>
      <c r="K170" s="34"/>
      <c r="L170" s="34"/>
      <c r="M170" s="34"/>
      <c r="N170" s="34"/>
      <c r="O170" s="89"/>
      <c r="P170" s="88"/>
      <c r="Q170" s="88"/>
      <c r="R170" s="44"/>
      <c r="S170" s="44"/>
      <c r="T170" s="44"/>
      <c r="U170" s="44"/>
      <c r="V170"/>
    </row>
    <row r="171" spans="10:22">
      <c r="J171" s="35"/>
      <c r="K171" s="34"/>
      <c r="L171" s="34"/>
      <c r="M171" s="34"/>
      <c r="N171" s="34"/>
      <c r="O171" s="89"/>
      <c r="P171" s="88"/>
      <c r="Q171" s="88"/>
      <c r="R171" s="44"/>
      <c r="S171" s="44"/>
      <c r="T171" s="44"/>
      <c r="U171" s="44"/>
      <c r="V171"/>
    </row>
    <row r="172" spans="10:22">
      <c r="J172" s="35"/>
      <c r="K172" s="34"/>
      <c r="L172" s="34"/>
      <c r="M172" s="34"/>
      <c r="N172" s="34"/>
      <c r="O172" s="89"/>
      <c r="P172" s="88"/>
      <c r="Q172" s="88"/>
      <c r="R172" s="44"/>
      <c r="S172" s="44"/>
      <c r="T172" s="44"/>
      <c r="U172" s="44"/>
      <c r="V172"/>
    </row>
    <row r="173" spans="10:22">
      <c r="J173" s="35"/>
      <c r="K173" s="34"/>
      <c r="L173" s="34"/>
      <c r="M173" s="34"/>
      <c r="N173" s="34"/>
      <c r="O173" s="89"/>
      <c r="P173" s="88"/>
      <c r="Q173" s="88"/>
      <c r="R173" s="44"/>
      <c r="S173" s="44"/>
      <c r="T173" s="44"/>
      <c r="U173" s="44"/>
      <c r="V173"/>
    </row>
    <row r="174" spans="10:22">
      <c r="J174" s="35"/>
      <c r="K174" s="34"/>
      <c r="L174" s="34"/>
      <c r="M174" s="34"/>
      <c r="N174" s="34"/>
      <c r="O174" s="89"/>
      <c r="P174" s="88"/>
      <c r="Q174" s="88"/>
      <c r="R174" s="44"/>
      <c r="S174" s="44"/>
      <c r="T174" s="44"/>
      <c r="U174" s="44"/>
      <c r="V174"/>
    </row>
    <row r="175" spans="10:22">
      <c r="J175" s="35"/>
      <c r="K175" s="34"/>
      <c r="L175" s="34"/>
      <c r="M175" s="34"/>
      <c r="N175" s="34"/>
      <c r="O175" s="89"/>
      <c r="P175" s="88"/>
      <c r="Q175" s="88"/>
      <c r="R175" s="44"/>
      <c r="S175" s="44"/>
      <c r="T175" s="44"/>
      <c r="U175" s="44"/>
      <c r="V175"/>
    </row>
    <row r="176" spans="10:22">
      <c r="J176" s="35"/>
      <c r="K176" s="34"/>
      <c r="L176" s="34"/>
      <c r="M176" s="34"/>
      <c r="N176" s="34"/>
      <c r="O176" s="89"/>
      <c r="P176" s="88"/>
      <c r="Q176" s="88"/>
      <c r="R176" s="44"/>
      <c r="S176" s="44"/>
      <c r="T176" s="44"/>
      <c r="U176" s="44"/>
      <c r="V176"/>
    </row>
    <row r="177" spans="10:22">
      <c r="J177" s="35"/>
      <c r="K177" s="34"/>
      <c r="L177" s="34"/>
      <c r="M177" s="34"/>
      <c r="N177" s="34"/>
      <c r="O177" s="89"/>
      <c r="P177" s="88"/>
      <c r="Q177" s="88"/>
      <c r="R177" s="44"/>
      <c r="S177" s="44"/>
      <c r="T177" s="44"/>
      <c r="U177" s="44"/>
      <c r="V177"/>
    </row>
    <row r="178" spans="10:22">
      <c r="J178" s="35"/>
      <c r="K178" s="34"/>
      <c r="L178" s="34"/>
      <c r="M178" s="34"/>
      <c r="N178" s="34"/>
      <c r="O178" s="89"/>
      <c r="P178" s="88"/>
      <c r="Q178" s="88"/>
      <c r="R178" s="44"/>
      <c r="S178" s="44"/>
      <c r="T178" s="44"/>
      <c r="U178" s="44"/>
      <c r="V178"/>
    </row>
    <row r="179" spans="10:22">
      <c r="J179" s="35"/>
      <c r="K179" s="34"/>
      <c r="L179" s="34"/>
      <c r="M179" s="34"/>
      <c r="N179" s="34"/>
      <c r="O179" s="89"/>
      <c r="P179" s="88"/>
      <c r="Q179" s="88"/>
      <c r="R179" s="44"/>
      <c r="S179" s="44"/>
      <c r="T179" s="44"/>
      <c r="U179" s="44"/>
      <c r="V179"/>
    </row>
    <row r="180" spans="10:22">
      <c r="J180" s="35"/>
      <c r="K180" s="34"/>
      <c r="L180" s="34"/>
      <c r="M180" s="34"/>
      <c r="N180" s="34"/>
      <c r="O180" s="89"/>
      <c r="P180" s="88"/>
      <c r="Q180" s="88"/>
      <c r="R180" s="44"/>
      <c r="S180" s="44"/>
      <c r="T180" s="44"/>
      <c r="U180" s="44"/>
      <c r="V180"/>
    </row>
    <row r="181" spans="10:22">
      <c r="J181" s="35"/>
      <c r="K181" s="34"/>
      <c r="L181" s="34"/>
      <c r="M181" s="34"/>
      <c r="N181" s="34"/>
      <c r="O181" s="89"/>
      <c r="P181" s="88"/>
      <c r="Q181" s="88"/>
      <c r="R181" s="44"/>
      <c r="S181" s="44"/>
      <c r="T181" s="44"/>
      <c r="U181" s="44"/>
      <c r="V181"/>
    </row>
    <row r="182" spans="10:22">
      <c r="J182" s="35"/>
      <c r="K182" s="34"/>
      <c r="L182" s="34"/>
      <c r="M182" s="34"/>
      <c r="N182" s="34"/>
      <c r="O182" s="89"/>
      <c r="P182" s="88"/>
      <c r="Q182" s="88"/>
      <c r="R182" s="44"/>
      <c r="S182" s="44"/>
      <c r="T182" s="44"/>
      <c r="U182" s="44"/>
      <c r="V182"/>
    </row>
    <row r="183" spans="10:22">
      <c r="J183" s="35"/>
      <c r="K183" s="34"/>
      <c r="L183" s="34"/>
      <c r="M183" s="34"/>
      <c r="N183" s="34"/>
      <c r="O183" s="89"/>
      <c r="P183" s="88"/>
      <c r="Q183" s="88"/>
      <c r="R183" s="44"/>
      <c r="S183" s="44"/>
      <c r="T183" s="44"/>
      <c r="U183" s="44"/>
      <c r="V183"/>
    </row>
    <row r="184" spans="10:22">
      <c r="J184" s="35"/>
      <c r="K184" s="34"/>
      <c r="L184" s="34"/>
      <c r="M184" s="34"/>
      <c r="N184" s="34"/>
      <c r="O184" s="89"/>
      <c r="P184" s="88"/>
      <c r="Q184" s="88"/>
      <c r="R184" s="44"/>
      <c r="S184" s="44"/>
      <c r="T184" s="44"/>
      <c r="U184" s="44"/>
      <c r="V184"/>
    </row>
    <row r="185" spans="10:22">
      <c r="J185" s="35"/>
      <c r="K185" s="34"/>
      <c r="L185" s="34"/>
      <c r="M185" s="34"/>
      <c r="N185" s="34"/>
      <c r="O185" s="89"/>
      <c r="P185" s="88"/>
      <c r="Q185" s="88"/>
      <c r="R185" s="44"/>
      <c r="S185" s="44"/>
      <c r="T185" s="44"/>
      <c r="U185" s="44"/>
      <c r="V185"/>
    </row>
    <row r="186" spans="10:22">
      <c r="J186" s="35"/>
      <c r="K186" s="34"/>
      <c r="L186" s="34"/>
      <c r="M186" s="34"/>
      <c r="N186" s="34"/>
      <c r="O186" s="89"/>
      <c r="P186" s="88"/>
      <c r="Q186" s="88"/>
      <c r="R186" s="44"/>
      <c r="S186" s="44"/>
      <c r="T186" s="44"/>
      <c r="U186" s="44"/>
      <c r="V186"/>
    </row>
    <row r="187" spans="10:22">
      <c r="J187" s="35"/>
      <c r="K187" s="34"/>
      <c r="L187" s="34"/>
      <c r="M187" s="34"/>
      <c r="N187" s="34"/>
      <c r="O187" s="89"/>
      <c r="P187" s="88"/>
      <c r="Q187" s="88"/>
      <c r="R187" s="44"/>
      <c r="S187" s="44"/>
      <c r="T187" s="44"/>
      <c r="U187" s="44"/>
      <c r="V187"/>
    </row>
    <row r="188" spans="10:22">
      <c r="J188" s="35"/>
      <c r="K188" s="34"/>
      <c r="L188" s="34"/>
      <c r="M188" s="34"/>
      <c r="N188" s="34"/>
      <c r="O188" s="89"/>
      <c r="P188" s="88"/>
      <c r="Q188" s="88"/>
      <c r="R188" s="44"/>
      <c r="S188" s="44"/>
      <c r="T188" s="44"/>
      <c r="U188" s="44"/>
      <c r="V188"/>
    </row>
    <row r="189" spans="10:22">
      <c r="J189" s="35"/>
      <c r="K189" s="34"/>
      <c r="L189" s="34"/>
      <c r="M189" s="34"/>
      <c r="N189" s="34"/>
      <c r="O189" s="89"/>
      <c r="P189" s="88"/>
      <c r="Q189" s="88"/>
      <c r="R189" s="44"/>
      <c r="S189" s="44"/>
      <c r="T189" s="44"/>
      <c r="U189" s="44"/>
      <c r="V189"/>
    </row>
    <row r="190" spans="10:22">
      <c r="J190" s="35"/>
      <c r="K190" s="34"/>
      <c r="L190" s="34"/>
      <c r="M190" s="34"/>
      <c r="N190" s="34"/>
      <c r="O190" s="89"/>
      <c r="P190" s="88"/>
      <c r="Q190" s="88"/>
      <c r="R190" s="44"/>
      <c r="S190" s="44"/>
      <c r="T190" s="44"/>
      <c r="U190" s="44"/>
      <c r="V190"/>
    </row>
    <row r="191" spans="10:22">
      <c r="J191" s="35"/>
      <c r="K191" s="34"/>
      <c r="L191" s="34"/>
      <c r="M191" s="34"/>
      <c r="N191" s="34"/>
      <c r="O191" s="89"/>
      <c r="P191" s="88"/>
      <c r="Q191" s="88"/>
      <c r="R191" s="44"/>
      <c r="S191" s="44"/>
      <c r="T191" s="44"/>
      <c r="U191" s="44"/>
      <c r="V191"/>
    </row>
    <row r="192" spans="10:22">
      <c r="J192" s="35"/>
      <c r="K192" s="34"/>
      <c r="L192" s="34"/>
      <c r="M192" s="34"/>
      <c r="N192" s="34"/>
      <c r="O192" s="89"/>
      <c r="P192" s="88"/>
      <c r="Q192" s="88"/>
      <c r="R192" s="44"/>
      <c r="S192" s="44"/>
      <c r="T192" s="44"/>
      <c r="U192" s="44"/>
      <c r="V192"/>
    </row>
    <row r="193" spans="10:22">
      <c r="J193" s="35"/>
      <c r="K193" s="34"/>
      <c r="L193" s="34"/>
      <c r="M193" s="34"/>
      <c r="N193" s="34"/>
      <c r="O193" s="89"/>
      <c r="P193" s="88"/>
      <c r="Q193" s="88"/>
      <c r="R193" s="44"/>
      <c r="S193" s="44"/>
      <c r="T193" s="44"/>
      <c r="U193" s="44"/>
      <c r="V193"/>
    </row>
    <row r="194" spans="10:22">
      <c r="J194" s="35"/>
      <c r="K194" s="34"/>
      <c r="L194" s="34"/>
      <c r="M194" s="34"/>
      <c r="N194" s="34"/>
      <c r="O194" s="89"/>
      <c r="P194" s="88"/>
      <c r="Q194" s="88"/>
      <c r="R194" s="44"/>
      <c r="S194" s="44"/>
      <c r="T194" s="44"/>
      <c r="U194" s="44"/>
      <c r="V194"/>
    </row>
    <row r="195" spans="10:22">
      <c r="J195" s="35"/>
      <c r="K195" s="34"/>
      <c r="L195" s="34"/>
      <c r="M195" s="34"/>
      <c r="N195" s="34"/>
      <c r="O195" s="89"/>
      <c r="P195" s="88"/>
      <c r="Q195" s="88"/>
      <c r="R195" s="44"/>
      <c r="S195" s="44"/>
      <c r="T195" s="44"/>
      <c r="U195" s="44"/>
      <c r="V195"/>
    </row>
    <row r="196" spans="10:22">
      <c r="J196" s="35"/>
      <c r="K196" s="34"/>
      <c r="L196" s="34"/>
      <c r="M196" s="34"/>
      <c r="N196" s="34"/>
      <c r="O196" s="89"/>
      <c r="P196" s="88"/>
      <c r="Q196" s="88"/>
      <c r="R196" s="44"/>
      <c r="S196" s="44"/>
      <c r="T196" s="44"/>
      <c r="U196" s="44"/>
      <c r="V196"/>
    </row>
    <row r="197" spans="10:22">
      <c r="J197" s="35"/>
      <c r="K197" s="34"/>
      <c r="L197" s="34"/>
      <c r="M197" s="34"/>
      <c r="N197" s="34"/>
      <c r="O197" s="89"/>
      <c r="P197" s="88"/>
      <c r="Q197" s="88"/>
      <c r="R197" s="44"/>
      <c r="S197" s="44"/>
      <c r="T197" s="44"/>
      <c r="U197" s="44"/>
      <c r="V197"/>
    </row>
    <row r="198" spans="10:22">
      <c r="J198" s="35"/>
      <c r="K198" s="34"/>
      <c r="L198" s="34"/>
      <c r="M198" s="34"/>
      <c r="N198" s="34"/>
      <c r="O198" s="89"/>
      <c r="P198" s="88"/>
      <c r="Q198" s="88"/>
      <c r="R198" s="44"/>
      <c r="S198" s="44"/>
      <c r="T198" s="44"/>
      <c r="U198" s="44"/>
      <c r="V198"/>
    </row>
    <row r="199" spans="10:22">
      <c r="J199" s="35"/>
      <c r="K199" s="34"/>
      <c r="L199" s="34"/>
      <c r="M199" s="34"/>
      <c r="N199" s="34"/>
      <c r="O199" s="89"/>
      <c r="P199" s="88"/>
      <c r="Q199" s="88"/>
      <c r="R199" s="44"/>
      <c r="S199" s="44"/>
      <c r="T199" s="44"/>
      <c r="U199" s="44"/>
      <c r="V199"/>
    </row>
    <row r="200" spans="10:22">
      <c r="J200" s="35"/>
      <c r="K200" s="34"/>
      <c r="L200" s="34"/>
      <c r="M200" s="34"/>
      <c r="N200" s="34"/>
      <c r="O200" s="89"/>
      <c r="P200" s="88"/>
      <c r="Q200" s="88"/>
      <c r="R200" s="44"/>
      <c r="S200" s="44"/>
      <c r="T200" s="44"/>
      <c r="U200" s="44"/>
      <c r="V200"/>
    </row>
    <row r="201" spans="10:22">
      <c r="J201" s="35"/>
      <c r="K201" s="34"/>
      <c r="L201" s="34"/>
      <c r="M201" s="34"/>
      <c r="N201" s="34"/>
      <c r="O201" s="89"/>
      <c r="P201" s="88"/>
      <c r="Q201" s="88"/>
      <c r="R201" s="44"/>
      <c r="S201" s="44"/>
      <c r="T201" s="44"/>
      <c r="U201" s="44"/>
      <c r="V201"/>
    </row>
    <row r="202" spans="10:22">
      <c r="J202" s="35"/>
      <c r="K202" s="34"/>
      <c r="L202" s="34"/>
      <c r="M202" s="34"/>
      <c r="N202" s="34"/>
      <c r="O202" s="89"/>
      <c r="P202" s="88"/>
      <c r="Q202" s="88"/>
      <c r="R202" s="44"/>
      <c r="S202" s="44"/>
      <c r="T202" s="44"/>
      <c r="U202" s="44"/>
      <c r="V202"/>
    </row>
    <row r="203" spans="10:22">
      <c r="J203" s="35"/>
      <c r="K203" s="34"/>
      <c r="L203" s="34"/>
      <c r="M203" s="34"/>
      <c r="N203" s="34"/>
      <c r="O203" s="89"/>
      <c r="P203" s="88"/>
      <c r="Q203" s="88"/>
      <c r="R203" s="44"/>
      <c r="S203" s="44"/>
      <c r="T203" s="44"/>
      <c r="U203" s="44"/>
      <c r="V203"/>
    </row>
    <row r="204" spans="10:22">
      <c r="J204" s="35"/>
      <c r="K204" s="34"/>
      <c r="L204" s="34"/>
      <c r="M204" s="34"/>
      <c r="N204" s="34"/>
      <c r="O204" s="89"/>
      <c r="P204" s="88"/>
      <c r="Q204" s="88"/>
      <c r="R204" s="44"/>
      <c r="S204" s="44"/>
      <c r="T204" s="44"/>
      <c r="U204" s="44"/>
      <c r="V204"/>
    </row>
    <row r="205" spans="10:22">
      <c r="J205" s="35"/>
      <c r="K205" s="34"/>
      <c r="L205" s="34"/>
      <c r="M205" s="34"/>
      <c r="N205" s="34"/>
      <c r="O205" s="89"/>
      <c r="P205" s="88"/>
      <c r="Q205" s="88"/>
      <c r="R205" s="44"/>
      <c r="S205" s="44"/>
      <c r="T205" s="44"/>
      <c r="U205" s="44"/>
      <c r="V205"/>
    </row>
    <row r="206" spans="10:22">
      <c r="J206" s="35"/>
      <c r="K206" s="34"/>
      <c r="L206" s="34"/>
      <c r="M206" s="34"/>
      <c r="N206" s="34"/>
      <c r="O206" s="89"/>
      <c r="P206" s="88"/>
      <c r="Q206" s="88"/>
      <c r="R206" s="44"/>
      <c r="S206" s="44"/>
      <c r="T206" s="44"/>
      <c r="U206" s="44"/>
      <c r="V206"/>
    </row>
    <row r="207" spans="10:22">
      <c r="J207" s="35"/>
      <c r="K207" s="34"/>
      <c r="L207" s="34"/>
      <c r="M207" s="34"/>
      <c r="N207" s="34"/>
      <c r="O207" s="89"/>
      <c r="P207" s="88"/>
      <c r="Q207" s="88"/>
      <c r="R207" s="44"/>
      <c r="S207" s="44"/>
      <c r="T207" s="44"/>
      <c r="U207" s="44"/>
      <c r="V207"/>
    </row>
    <row r="208" spans="10:22">
      <c r="J208" s="35"/>
      <c r="K208" s="34"/>
      <c r="L208" s="34"/>
      <c r="M208" s="34"/>
      <c r="N208" s="34"/>
      <c r="O208" s="89"/>
      <c r="P208" s="88"/>
      <c r="Q208" s="88"/>
      <c r="R208" s="44"/>
      <c r="S208" s="44"/>
      <c r="T208" s="44"/>
      <c r="U208" s="44"/>
      <c r="V208"/>
    </row>
    <row r="209" spans="1:27">
      <c r="J209" s="35"/>
      <c r="K209" s="34"/>
      <c r="L209" s="34"/>
      <c r="M209" s="34"/>
      <c r="N209" s="34"/>
      <c r="O209" s="89"/>
      <c r="P209" s="88"/>
      <c r="Q209" s="88"/>
      <c r="R209" s="44"/>
      <c r="S209" s="44"/>
      <c r="T209" s="44"/>
      <c r="U209" s="44"/>
      <c r="V209"/>
    </row>
    <row r="210" spans="1:27">
      <c r="J210" s="35"/>
      <c r="K210" s="34"/>
      <c r="L210" s="34"/>
      <c r="M210" s="34"/>
      <c r="N210" s="34"/>
      <c r="O210" s="89"/>
      <c r="P210" s="88"/>
      <c r="Q210" s="88"/>
      <c r="R210" s="44"/>
      <c r="S210" s="44"/>
      <c r="T210" s="44"/>
      <c r="U210" s="44"/>
      <c r="V210"/>
    </row>
    <row r="211" spans="1:27">
      <c r="J211" s="35"/>
      <c r="K211" s="34"/>
      <c r="L211" s="34"/>
      <c r="M211" s="34"/>
      <c r="N211" s="34"/>
      <c r="O211" s="89"/>
      <c r="P211" s="88"/>
      <c r="Q211" s="88"/>
      <c r="R211" s="44"/>
      <c r="S211" s="44"/>
      <c r="T211" s="44"/>
      <c r="U211" s="44"/>
      <c r="V211"/>
    </row>
    <row r="212" spans="1:27">
      <c r="J212" s="35"/>
      <c r="K212" s="34"/>
      <c r="L212" s="34"/>
      <c r="M212" s="34"/>
      <c r="N212" s="34"/>
      <c r="O212" s="89"/>
      <c r="P212" s="88"/>
      <c r="Q212" s="88"/>
      <c r="R212" s="44"/>
      <c r="S212" s="44"/>
      <c r="T212" s="44"/>
      <c r="U212" s="44"/>
      <c r="V212"/>
    </row>
    <row r="213" spans="1:27">
      <c r="J213" s="35"/>
      <c r="K213" s="34"/>
      <c r="L213" s="34"/>
      <c r="M213" s="34"/>
      <c r="N213" s="34"/>
      <c r="O213" s="89"/>
      <c r="P213" s="88"/>
      <c r="Q213" s="88"/>
      <c r="R213" s="44"/>
      <c r="S213" s="44"/>
      <c r="T213" s="44"/>
      <c r="U213" s="44"/>
      <c r="V213"/>
    </row>
    <row r="214" spans="1:27">
      <c r="J214" s="35"/>
      <c r="K214" s="34"/>
      <c r="L214" s="34"/>
      <c r="M214" s="34"/>
      <c r="N214" s="34"/>
      <c r="O214" s="89"/>
      <c r="P214" s="88"/>
      <c r="Q214" s="88"/>
      <c r="R214" s="44"/>
      <c r="S214" s="44"/>
      <c r="T214" s="44"/>
      <c r="U214" s="44"/>
      <c r="V214"/>
    </row>
    <row r="215" spans="1:27">
      <c r="J215" s="35"/>
      <c r="K215" s="34"/>
      <c r="L215" s="34"/>
      <c r="M215" s="34"/>
      <c r="N215" s="34"/>
      <c r="O215" s="89"/>
      <c r="P215" s="88"/>
      <c r="Q215" s="88"/>
      <c r="R215" s="44"/>
      <c r="S215" s="44"/>
      <c r="T215" s="44"/>
      <c r="U215" s="44"/>
      <c r="V215"/>
    </row>
    <row r="216" spans="1:27">
      <c r="J216" s="35"/>
      <c r="K216" s="34"/>
      <c r="L216" s="34"/>
      <c r="M216" s="34"/>
      <c r="N216" s="34"/>
      <c r="O216" s="89"/>
      <c r="P216" s="88"/>
      <c r="Q216" s="88"/>
      <c r="R216" s="44"/>
      <c r="S216" s="44"/>
      <c r="T216" s="44"/>
      <c r="U216" s="44"/>
      <c r="V216"/>
    </row>
    <row r="217" spans="1:27" s="34" customFormat="1">
      <c r="A217"/>
      <c r="B217" s="1"/>
      <c r="C217" s="2"/>
      <c r="D217" s="2"/>
      <c r="E217" s="2"/>
      <c r="F217" s="2"/>
      <c r="G217" s="2"/>
      <c r="H217" s="2"/>
      <c r="I217" s="3"/>
      <c r="J217" s="35"/>
      <c r="O217" s="89"/>
      <c r="P217" s="88"/>
      <c r="Q217" s="88"/>
      <c r="R217" s="44"/>
      <c r="S217" s="44"/>
      <c r="T217" s="44"/>
      <c r="U217" s="44"/>
      <c r="V217"/>
      <c r="W217"/>
      <c r="X217"/>
      <c r="Y217"/>
      <c r="Z217"/>
      <c r="AA217"/>
    </row>
    <row r="218" spans="1:27" s="34" customFormat="1">
      <c r="A218"/>
      <c r="B218" s="1"/>
      <c r="C218" s="2"/>
      <c r="D218" s="2"/>
      <c r="E218" s="2"/>
      <c r="F218" s="2"/>
      <c r="G218" s="2"/>
      <c r="H218" s="2"/>
      <c r="I218" s="3"/>
      <c r="J218" s="35"/>
      <c r="O218" s="89"/>
      <c r="P218" s="88"/>
      <c r="Q218" s="88"/>
      <c r="R218" s="44"/>
      <c r="S218" s="44"/>
      <c r="T218" s="44"/>
      <c r="U218" s="44"/>
      <c r="V218"/>
      <c r="W218"/>
      <c r="X218"/>
      <c r="Y218"/>
      <c r="Z218"/>
      <c r="AA218"/>
    </row>
    <row r="219" spans="1:27" s="34" customFormat="1">
      <c r="A219"/>
      <c r="B219" s="1"/>
      <c r="C219" s="2"/>
      <c r="D219" s="2"/>
      <c r="E219" s="2"/>
      <c r="F219" s="2"/>
      <c r="G219" s="2"/>
      <c r="H219" s="2"/>
      <c r="I219" s="3"/>
      <c r="J219" s="35"/>
      <c r="O219" s="89"/>
      <c r="P219" s="88"/>
      <c r="Q219" s="88"/>
      <c r="R219" s="44"/>
      <c r="S219" s="44"/>
      <c r="T219" s="44"/>
      <c r="U219" s="44"/>
      <c r="V219"/>
      <c r="W219"/>
      <c r="X219"/>
      <c r="Y219"/>
      <c r="Z219"/>
      <c r="AA219"/>
    </row>
    <row r="220" spans="1:27" s="34" customFormat="1">
      <c r="A220"/>
      <c r="B220" s="1"/>
      <c r="C220" s="2"/>
      <c r="D220" s="2"/>
      <c r="E220" s="2"/>
      <c r="F220" s="2"/>
      <c r="G220" s="2"/>
      <c r="H220" s="2"/>
      <c r="I220" s="3"/>
      <c r="J220" s="35"/>
      <c r="O220" s="89"/>
      <c r="P220" s="88"/>
      <c r="Q220" s="88"/>
      <c r="R220" s="44"/>
      <c r="S220" s="44"/>
      <c r="T220" s="44"/>
      <c r="U220" s="44"/>
      <c r="V220"/>
      <c r="W220"/>
      <c r="X220"/>
      <c r="Y220"/>
      <c r="Z220"/>
      <c r="AA220"/>
    </row>
    <row r="221" spans="1:27" s="34" customFormat="1">
      <c r="A221"/>
      <c r="B221" s="1"/>
      <c r="C221" s="2"/>
      <c r="D221" s="2"/>
      <c r="E221" s="2"/>
      <c r="F221" s="2"/>
      <c r="G221" s="2"/>
      <c r="H221" s="2"/>
      <c r="I221" s="3"/>
      <c r="J221" s="35"/>
      <c r="O221" s="89"/>
      <c r="P221" s="88"/>
      <c r="Q221" s="88"/>
      <c r="R221" s="44"/>
      <c r="S221" s="44"/>
      <c r="T221" s="44"/>
      <c r="U221" s="44"/>
      <c r="V221"/>
      <c r="W221"/>
      <c r="X221"/>
      <c r="Y221"/>
      <c r="Z221"/>
      <c r="AA221"/>
    </row>
    <row r="222" spans="1:27" s="34" customFormat="1">
      <c r="A222"/>
      <c r="B222" s="1"/>
      <c r="C222" s="2"/>
      <c r="D222" s="2"/>
      <c r="E222" s="2"/>
      <c r="F222" s="2"/>
      <c r="G222" s="2"/>
      <c r="H222" s="2"/>
      <c r="I222" s="3"/>
      <c r="J222" s="35"/>
      <c r="O222" s="89"/>
      <c r="P222" s="88"/>
      <c r="Q222" s="88"/>
      <c r="R222" s="44"/>
      <c r="S222" s="44"/>
      <c r="T222" s="44"/>
      <c r="U222" s="44"/>
      <c r="V222"/>
      <c r="W222"/>
      <c r="X222"/>
      <c r="Y222"/>
      <c r="Z222"/>
      <c r="AA222"/>
    </row>
    <row r="223" spans="1:27" s="34" customFormat="1">
      <c r="A223"/>
      <c r="B223" s="1"/>
      <c r="C223" s="2"/>
      <c r="D223" s="2"/>
      <c r="E223" s="2"/>
      <c r="F223" s="2"/>
      <c r="G223" s="2"/>
      <c r="H223" s="2"/>
      <c r="I223" s="3"/>
      <c r="J223" s="35"/>
      <c r="O223" s="89"/>
      <c r="P223" s="88"/>
      <c r="Q223" s="88"/>
      <c r="R223" s="44"/>
      <c r="S223" s="44"/>
      <c r="T223" s="44"/>
      <c r="U223" s="44"/>
      <c r="V223"/>
      <c r="W223"/>
      <c r="X223"/>
      <c r="Y223"/>
      <c r="Z223"/>
      <c r="AA223"/>
    </row>
    <row r="224" spans="1:27">
      <c r="J224" s="35"/>
      <c r="K224" s="34"/>
      <c r="L224" s="34"/>
      <c r="M224" s="34"/>
      <c r="N224" s="34"/>
      <c r="O224" s="89"/>
      <c r="P224" s="88"/>
      <c r="Q224" s="88"/>
      <c r="R224" s="44"/>
      <c r="S224" s="44"/>
      <c r="T224" s="44"/>
      <c r="U224" s="44"/>
      <c r="V224"/>
    </row>
    <row r="225" spans="10:27">
      <c r="J225" s="35"/>
      <c r="K225" s="34"/>
      <c r="L225" s="34"/>
      <c r="M225" s="34"/>
      <c r="N225" s="34"/>
      <c r="O225" s="89"/>
      <c r="P225" s="88"/>
      <c r="Q225" s="88"/>
      <c r="R225" s="44"/>
      <c r="S225" s="44"/>
      <c r="T225" s="44"/>
      <c r="U225" s="44"/>
      <c r="V225"/>
    </row>
    <row r="226" spans="10:27">
      <c r="J226" s="35"/>
      <c r="K226" s="34"/>
      <c r="L226" s="34"/>
      <c r="M226" s="34"/>
      <c r="N226" s="34"/>
      <c r="O226" s="89"/>
      <c r="P226" s="88"/>
      <c r="Q226" s="88"/>
      <c r="R226" s="44"/>
      <c r="S226" s="44"/>
      <c r="T226" s="44"/>
      <c r="U226" s="44"/>
      <c r="V226"/>
    </row>
    <row r="227" spans="10:27">
      <c r="J227" s="35"/>
      <c r="K227" s="34"/>
      <c r="L227" s="34"/>
      <c r="M227" s="34"/>
      <c r="N227" s="34"/>
      <c r="O227" s="89"/>
      <c r="P227" s="88"/>
      <c r="Q227" s="88"/>
      <c r="R227" s="44"/>
      <c r="S227" s="44"/>
      <c r="T227" s="44"/>
      <c r="U227" s="44"/>
      <c r="V227"/>
    </row>
    <row r="228" spans="10:27">
      <c r="J228" s="35"/>
      <c r="K228" s="34"/>
      <c r="L228" s="34"/>
      <c r="M228" s="34"/>
      <c r="N228" s="34"/>
      <c r="O228" s="89"/>
      <c r="P228" s="88"/>
      <c r="Q228" s="88"/>
      <c r="R228" s="44"/>
      <c r="S228" s="44"/>
      <c r="T228" s="44"/>
      <c r="U228" s="44"/>
      <c r="V228"/>
    </row>
    <row r="229" spans="10:27">
      <c r="J229" s="35"/>
      <c r="K229" s="34"/>
      <c r="L229" s="34"/>
      <c r="M229" s="34"/>
      <c r="N229" s="34"/>
      <c r="O229" s="89"/>
      <c r="P229" s="88"/>
      <c r="Q229" s="88"/>
      <c r="R229" s="44"/>
      <c r="S229" s="44"/>
      <c r="T229" s="44"/>
      <c r="U229" s="44"/>
      <c r="V229"/>
      <c r="W229" s="34"/>
      <c r="X229" s="34"/>
      <c r="Y229" s="34"/>
      <c r="Z229" s="34"/>
      <c r="AA229" s="34"/>
    </row>
    <row r="230" spans="10:27">
      <c r="J230" s="35"/>
      <c r="K230" s="34"/>
      <c r="L230" s="34"/>
      <c r="M230" s="34"/>
      <c r="N230" s="34"/>
      <c r="O230" s="89"/>
      <c r="P230" s="88"/>
      <c r="Q230" s="88"/>
      <c r="R230" s="44"/>
      <c r="S230" s="44"/>
      <c r="T230" s="44"/>
      <c r="U230" s="44"/>
      <c r="V230"/>
      <c r="W230" s="34"/>
      <c r="X230" s="34"/>
      <c r="Y230" s="34"/>
      <c r="Z230" s="34"/>
      <c r="AA230" s="34"/>
    </row>
    <row r="231" spans="10:27">
      <c r="J231" s="35"/>
      <c r="K231" s="34"/>
      <c r="L231" s="34"/>
      <c r="M231" s="34"/>
      <c r="N231" s="34"/>
      <c r="O231" s="89"/>
      <c r="P231" s="88"/>
      <c r="Q231" s="88"/>
      <c r="R231" s="44"/>
      <c r="S231" s="44"/>
      <c r="T231" s="44"/>
      <c r="U231" s="44"/>
      <c r="V231"/>
      <c r="W231" s="34"/>
      <c r="X231" s="34"/>
      <c r="Y231" s="34"/>
      <c r="Z231" s="34"/>
      <c r="AA231" s="34"/>
    </row>
    <row r="232" spans="10:27">
      <c r="J232" s="35"/>
      <c r="K232" s="34"/>
      <c r="L232" s="34"/>
      <c r="M232" s="34"/>
      <c r="N232" s="34"/>
      <c r="O232" s="89"/>
      <c r="P232" s="88"/>
      <c r="Q232" s="88"/>
      <c r="R232" s="44"/>
      <c r="S232" s="44"/>
      <c r="T232" s="44"/>
      <c r="U232" s="44"/>
      <c r="V232"/>
      <c r="W232" s="34"/>
      <c r="X232" s="34"/>
      <c r="Y232" s="34"/>
      <c r="Z232" s="34"/>
      <c r="AA232" s="34"/>
    </row>
    <row r="233" spans="10:27">
      <c r="J233" s="35"/>
      <c r="K233" s="34"/>
      <c r="L233" s="34"/>
      <c r="M233" s="34"/>
      <c r="N233" s="34"/>
      <c r="O233" s="89"/>
      <c r="P233" s="88"/>
      <c r="Q233" s="88"/>
      <c r="R233" s="44"/>
      <c r="S233" s="44"/>
      <c r="T233" s="44"/>
      <c r="U233" s="44"/>
      <c r="V233"/>
      <c r="W233" s="34"/>
      <c r="X233" s="34"/>
      <c r="Y233" s="34"/>
      <c r="Z233" s="34"/>
      <c r="AA233" s="34"/>
    </row>
    <row r="234" spans="10:27">
      <c r="J234" s="35"/>
      <c r="K234" s="34"/>
      <c r="L234" s="34"/>
      <c r="M234" s="34"/>
      <c r="N234" s="34"/>
      <c r="O234" s="89"/>
      <c r="P234" s="88"/>
      <c r="Q234" s="88"/>
      <c r="R234" s="44"/>
      <c r="S234" s="44"/>
      <c r="T234" s="44"/>
      <c r="U234" s="44"/>
      <c r="V234"/>
      <c r="W234" s="34"/>
      <c r="X234" s="34"/>
      <c r="Y234" s="34"/>
      <c r="Z234" s="34"/>
      <c r="AA234" s="34"/>
    </row>
    <row r="235" spans="10:27">
      <c r="J235" s="35"/>
      <c r="K235" s="34"/>
      <c r="L235" s="34"/>
      <c r="M235" s="34"/>
      <c r="N235" s="34"/>
      <c r="O235" s="89"/>
      <c r="P235" s="88"/>
      <c r="Q235" s="88"/>
      <c r="R235" s="44"/>
      <c r="S235" s="44"/>
      <c r="T235" s="44"/>
      <c r="U235" s="44"/>
      <c r="V235"/>
      <c r="W235" s="34"/>
      <c r="X235" s="34"/>
      <c r="Y235" s="34"/>
      <c r="Z235" s="34"/>
      <c r="AA235" s="34"/>
    </row>
  </sheetData>
  <mergeCells count="11">
    <mergeCell ref="A49:A51"/>
    <mergeCell ref="A53:A55"/>
    <mergeCell ref="C6:H6"/>
    <mergeCell ref="C7:H7"/>
    <mergeCell ref="A6:A7"/>
    <mergeCell ref="X1:AA1"/>
    <mergeCell ref="K1:O1"/>
    <mergeCell ref="C3:H3"/>
    <mergeCell ref="C4:H4"/>
    <mergeCell ref="C5:H5"/>
    <mergeCell ref="R1:U1"/>
  </mergeCells>
  <conditionalFormatting sqref="R60:U132">
    <cfRule type="containsBlanks" dxfId="17" priority="7">
      <formula>LEN(TRIM(R60))=0</formula>
    </cfRule>
  </conditionalFormatting>
  <conditionalFormatting sqref="R133:U135">
    <cfRule type="containsBlanks" dxfId="16" priority="5">
      <formula>LEN(TRIM(R133))=0</formula>
    </cfRule>
  </conditionalFormatting>
  <conditionalFormatting sqref="R136:T138">
    <cfRule type="containsBlanks" dxfId="15" priority="4">
      <formula>LEN(TRIM(R136))=0</formula>
    </cfRule>
  </conditionalFormatting>
  <conditionalFormatting sqref="R139:T141">
    <cfRule type="containsBlanks" dxfId="14" priority="3">
      <formula>LEN(TRIM(R139))=0</formula>
    </cfRule>
  </conditionalFormatting>
  <conditionalFormatting sqref="U136:U138">
    <cfRule type="containsBlanks" dxfId="13" priority="2">
      <formula>LEN(TRIM(U136))=0</formula>
    </cfRule>
  </conditionalFormatting>
  <conditionalFormatting sqref="U139:U141">
    <cfRule type="containsBlanks" dxfId="12" priority="1">
      <formula>LEN(TRIM(U139))=0</formula>
    </cfRule>
  </conditionalFormatting>
  <dataValidations count="1">
    <dataValidation type="list" allowBlank="1" showInputMessage="1" showErrorMessage="1" sqref="A8:A36" xr:uid="{76EF5531-1087-429D-97B2-3D97CBA6AEA5}">
      <formula1>$A$1:$A$2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ECA17426-6475-4563-ADF3-4B085023FEBD}">
            <xm:f>NOT(ISERROR(SEARCH($A$1,A8)))</xm:f>
            <xm:f>$A$1</xm:f>
            <x14:dxf>
              <fill>
                <patternFill>
                  <bgColor rgb="FF99FF66"/>
                </patternFill>
              </fill>
            </x14:dxf>
          </x14:cfRule>
          <xm:sqref>A8:A36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2"/>
  <sheetViews>
    <sheetView zoomScale="130" zoomScaleNormal="130" workbookViewId="0">
      <selection activeCell="G18" sqref="G18"/>
    </sheetView>
  </sheetViews>
  <sheetFormatPr defaultColWidth="8.85546875" defaultRowHeight="15"/>
  <cols>
    <col min="1" max="1" width="3.5703125" style="117" customWidth="1"/>
    <col min="2" max="2" width="2.5703125" style="117" bestFit="1" customWidth="1"/>
    <col min="3" max="3" width="21.140625" style="115" customWidth="1"/>
    <col min="4" max="4" width="10" style="115" customWidth="1"/>
    <col min="5" max="5" width="10" style="118" bestFit="1" customWidth="1"/>
    <col min="6" max="6" width="11.7109375" style="118" customWidth="1"/>
    <col min="7" max="7" width="8.140625" style="118" bestFit="1" customWidth="1"/>
    <col min="8" max="8" width="7.85546875" style="118" bestFit="1" customWidth="1"/>
    <col min="9" max="9" width="7.85546875" style="118" customWidth="1"/>
    <col min="10" max="10" width="7.85546875" style="118" bestFit="1" customWidth="1"/>
    <col min="11" max="11" width="8.7109375" style="118" bestFit="1" customWidth="1"/>
    <col min="12" max="13" width="1.7109375" style="117" customWidth="1"/>
    <col min="14" max="14" width="6" style="116" bestFit="1" customWidth="1"/>
    <col min="15" max="15" width="19.7109375" style="16" bestFit="1" customWidth="1"/>
    <col min="16" max="16" width="6" style="16" bestFit="1" customWidth="1"/>
    <col min="17" max="17" width="47.28515625" style="16" customWidth="1"/>
    <col min="18" max="16384" width="8.85546875" style="16"/>
  </cols>
  <sheetData>
    <row r="1" spans="2:14" ht="15.75" thickBot="1">
      <c r="C1" s="235" t="s">
        <v>69</v>
      </c>
      <c r="D1" s="235"/>
    </row>
    <row r="2" spans="2:14" s="233" customFormat="1" ht="16.5" thickBot="1">
      <c r="B2" s="369" t="s">
        <v>73</v>
      </c>
      <c r="C2" s="370"/>
      <c r="D2" s="370"/>
      <c r="E2" s="370"/>
      <c r="F2" s="370"/>
      <c r="G2" s="370"/>
      <c r="H2" s="370"/>
      <c r="I2" s="370"/>
      <c r="J2" s="370"/>
      <c r="K2" s="370"/>
      <c r="L2" s="371"/>
      <c r="N2" s="234"/>
    </row>
    <row r="3" spans="2:14" ht="15.75" thickBot="1">
      <c r="B3" s="174"/>
      <c r="C3" s="175"/>
      <c r="D3" s="175"/>
      <c r="E3" s="176"/>
      <c r="F3" s="176"/>
      <c r="G3" s="176"/>
      <c r="H3" s="176"/>
      <c r="I3" s="176"/>
      <c r="J3" s="176"/>
      <c r="K3" s="176"/>
      <c r="L3" s="177"/>
      <c r="N3" s="16"/>
    </row>
    <row r="4" spans="2:14" ht="15" customHeight="1">
      <c r="B4" s="178"/>
      <c r="C4" s="372" t="s">
        <v>64</v>
      </c>
      <c r="D4" s="274">
        <f>'[1]DATA - Since Change'!C5</f>
        <v>44286</v>
      </c>
      <c r="E4" s="179" t="str">
        <f>'[1]DATA - Since Change'!D2</f>
        <v>HRSTX</v>
      </c>
      <c r="F4" s="180" t="str">
        <f>'[1]DATA - Since Change'!C3</f>
        <v>S&amp;P 500 TR Index</v>
      </c>
      <c r="L4" s="181"/>
      <c r="N4" s="16"/>
    </row>
    <row r="5" spans="2:14">
      <c r="B5" s="178"/>
      <c r="C5" s="373"/>
      <c r="D5" s="275"/>
      <c r="E5" s="123">
        <f>'[1]DATA - Since Change'!D11</f>
        <v>12459.223375071102</v>
      </c>
      <c r="F5" s="182">
        <f>'[1]DATA - Since Change'!H11</f>
        <v>16087.002222204019</v>
      </c>
      <c r="L5" s="181"/>
      <c r="N5" s="16"/>
    </row>
    <row r="6" spans="2:14" ht="15" customHeight="1">
      <c r="B6" s="178"/>
      <c r="C6" s="374" t="s">
        <v>62</v>
      </c>
      <c r="D6" s="183" t="str">
        <f>D13</f>
        <v>YTD</v>
      </c>
      <c r="E6" s="184">
        <f>D14/100</f>
        <v>1.23E-2</v>
      </c>
      <c r="F6" s="281">
        <f>D18/100</f>
        <v>6.1748728952811804E-2</v>
      </c>
      <c r="K6" s="185"/>
      <c r="L6" s="181"/>
      <c r="N6" s="16"/>
    </row>
    <row r="7" spans="2:14" ht="15" customHeight="1">
      <c r="B7" s="178"/>
      <c r="C7" s="375"/>
      <c r="D7" s="186" t="str">
        <f>E13</f>
        <v>1 Year</v>
      </c>
      <c r="E7" s="187">
        <f>E14/100</f>
        <v>3.5400000000000001E-2</v>
      </c>
      <c r="F7" s="282">
        <f>E18/100</f>
        <v>0.56348260735089295</v>
      </c>
      <c r="K7" s="185"/>
      <c r="L7" s="181"/>
      <c r="N7" s="16"/>
    </row>
    <row r="8" spans="2:14" ht="15" customHeight="1">
      <c r="B8" s="178"/>
      <c r="C8" s="375"/>
      <c r="D8" s="186" t="str">
        <f>F13</f>
        <v>3 Years</v>
      </c>
      <c r="E8" s="187">
        <f>F14/100</f>
        <v>6.5693192466216743E-2</v>
      </c>
      <c r="F8" s="282">
        <f>F18/100</f>
        <v>0.1678</v>
      </c>
      <c r="K8" s="185"/>
      <c r="L8" s="181"/>
      <c r="N8" s="16"/>
    </row>
    <row r="9" spans="2:14">
      <c r="B9" s="178"/>
      <c r="C9" s="375"/>
      <c r="D9" s="186" t="s">
        <v>79</v>
      </c>
      <c r="E9" s="187">
        <f>G14/100</f>
        <v>6.8472312204649777E-2</v>
      </c>
      <c r="F9" s="282">
        <f>G18/100</f>
        <v>0.15396680488046344</v>
      </c>
      <c r="K9" s="185"/>
      <c r="L9" s="181"/>
      <c r="N9" s="16"/>
    </row>
    <row r="10" spans="2:14">
      <c r="B10" s="178"/>
      <c r="C10" s="375"/>
      <c r="D10" s="186" t="str">
        <f>H13</f>
        <v>5 Years</v>
      </c>
      <c r="E10" s="187">
        <f>H14/100</f>
        <v>6.1006706725691418E-2</v>
      </c>
      <c r="F10" s="282"/>
      <c r="K10" s="185"/>
      <c r="L10" s="181"/>
      <c r="N10" s="16"/>
    </row>
    <row r="11" spans="2:14" ht="15.75" thickBot="1">
      <c r="B11" s="178"/>
      <c r="C11" s="376"/>
      <c r="D11" s="188" t="str">
        <f>J13</f>
        <v>Inception*</v>
      </c>
      <c r="E11" s="189">
        <f>J14/100</f>
        <v>-1.1002547415217223E-2</v>
      </c>
      <c r="F11" s="283"/>
      <c r="L11" s="181"/>
      <c r="N11" s="16"/>
    </row>
    <row r="12" spans="2:14" ht="15.75" thickBot="1">
      <c r="B12" s="178"/>
      <c r="C12" s="121"/>
      <c r="D12" s="121"/>
      <c r="E12" s="120"/>
      <c r="F12" s="120"/>
      <c r="G12" s="332"/>
      <c r="H12" s="377" t="s">
        <v>91</v>
      </c>
      <c r="I12" s="377"/>
      <c r="J12" s="377"/>
      <c r="L12" s="181"/>
      <c r="N12" s="16"/>
    </row>
    <row r="13" spans="2:14">
      <c r="B13" s="178"/>
      <c r="C13" s="190" t="s">
        <v>59</v>
      </c>
      <c r="D13" s="191" t="s">
        <v>58</v>
      </c>
      <c r="E13" s="191" t="s">
        <v>30</v>
      </c>
      <c r="F13" s="192" t="s">
        <v>28</v>
      </c>
      <c r="G13" s="333" t="s">
        <v>79</v>
      </c>
      <c r="H13" s="311" t="s">
        <v>27</v>
      </c>
      <c r="I13" s="191" t="s">
        <v>76</v>
      </c>
      <c r="J13" s="192" t="s">
        <v>23</v>
      </c>
      <c r="L13" s="181"/>
      <c r="N13" s="16"/>
    </row>
    <row r="14" spans="2:14" ht="15" customHeight="1">
      <c r="B14" s="178"/>
      <c r="C14" s="213" t="s">
        <v>55</v>
      </c>
      <c r="D14" s="312">
        <v>1.23</v>
      </c>
      <c r="E14" s="312">
        <v>3.54</v>
      </c>
      <c r="F14" s="215">
        <f>(SUMIF('[1]DATA - Overall'!$B$8:$B$37,'[1]Tactical - FACT SHEET'!F$13,'[1]DATA - Overall'!$D$8:$D$37))*100</f>
        <v>6.5693192466216743</v>
      </c>
      <c r="G14" s="293">
        <f>(SUMIF('[1]DATA - Overall'!$B$8:$B$37,'[1]Tactical - FACT SHEET'!G$13,'[1]DATA - Overall'!$D$8:$D$37))*100</f>
        <v>6.8472312204649777</v>
      </c>
      <c r="H14" s="214">
        <f>(SUMIF('[1]DATA - Overall'!$B$8:$B$37,'[1]Tactical - FACT SHEET'!H$13,'[1]DATA - Overall'!$D$8:$D$37))*100</f>
        <v>6.1006706725691418</v>
      </c>
      <c r="I14" s="214">
        <f>(SUMIF('[1]DATA - Overall'!$B$8:$B$37,'[1]Tactical - FACT SHEET'!I$13,'[1]DATA - Overall'!$D$8:$D$37))*100</f>
        <v>-0.60197581578534942</v>
      </c>
      <c r="J14" s="215">
        <f>(SUMIF('[1]DATA - Overall'!$B$8:$B$37,'[1]Tactical - FACT SHEET'!J$13,'[1]DATA - Overall'!$D$8:$D$37))*100</f>
        <v>-1.1002547415217223</v>
      </c>
      <c r="L14" s="181"/>
      <c r="N14" s="16"/>
    </row>
    <row r="15" spans="2:14">
      <c r="B15" s="178"/>
      <c r="C15" s="210" t="s">
        <v>56</v>
      </c>
      <c r="D15" s="318">
        <v>1.22</v>
      </c>
      <c r="E15" s="318">
        <v>3.16</v>
      </c>
      <c r="F15" s="334">
        <v>6.43</v>
      </c>
      <c r="G15" s="293">
        <f>(SUMIF('[1]DATA - Overall'!$B$8:$B$37,'[1]Tactical - FACT SHEET'!G$13,'[1]DATA - Overall'!$C$8:$C$37))*100</f>
        <v>6.6175891820999144</v>
      </c>
      <c r="H15" s="211">
        <f>(SUMIF('[1]DATA - Overall'!$B$8:$B$37,'[1]Tactical - FACT SHEET'!H$13,'[1]DATA - Overall'!$C$8:$C$37))*100</f>
        <v>5.9632122370227414</v>
      </c>
      <c r="I15" s="211">
        <f>(SUMIF('[1]DATA - Overall'!$B$8:$B$37,'[1]Tactical - FACT SHEET'!I$13,'[1]DATA - Overall'!$C$8:$C$37))*100</f>
        <v>-0.74685140863456345</v>
      </c>
      <c r="J15" s="212">
        <f>(SUMIF('[1]DATA - Overall'!$B$8:$B$37,'[1]Tactical - FACT SHEET'!J$13,'[1]DATA - Overall'!$C$8:$C$37))*100</f>
        <v>-1.2788895279366774</v>
      </c>
      <c r="L15" s="181"/>
      <c r="N15" s="16"/>
    </row>
    <row r="16" spans="2:14" ht="14.45" customHeight="1">
      <c r="B16" s="178"/>
      <c r="C16" s="295" t="s">
        <v>57</v>
      </c>
      <c r="D16" s="296">
        <v>-3.66</v>
      </c>
      <c r="E16" s="296">
        <v>-1.81</v>
      </c>
      <c r="F16" s="297">
        <v>4.6900000000000004</v>
      </c>
      <c r="G16" s="335">
        <f>'[1]DATA - Since Change'!G10*100</f>
        <v>5.0661173188810471</v>
      </c>
      <c r="H16" s="296">
        <v>4.92</v>
      </c>
      <c r="I16" s="296">
        <v>-1.23</v>
      </c>
      <c r="J16" s="297">
        <v>-1.62</v>
      </c>
      <c r="L16" s="181"/>
      <c r="N16" s="16"/>
    </row>
    <row r="17" spans="1:14" ht="14.45" customHeight="1">
      <c r="B17" s="178"/>
      <c r="C17" s="292" t="s">
        <v>65</v>
      </c>
      <c r="D17" s="312">
        <v>1.07</v>
      </c>
      <c r="E17" s="312">
        <v>2.5</v>
      </c>
      <c r="F17" s="336">
        <v>5.58</v>
      </c>
      <c r="G17" s="293">
        <f>(SUMIF('[1]DATA - Overall'!$B$8:$B$37,'[1]Tactical - FACT SHEET'!G$13,'[1]DATA - Overall'!$E$8:$E$37))*100</f>
        <v>5.925029936541959</v>
      </c>
      <c r="H17" s="293" t="s">
        <v>66</v>
      </c>
      <c r="I17" s="293" t="s">
        <v>66</v>
      </c>
      <c r="J17" s="294">
        <v>5.57</v>
      </c>
      <c r="L17" s="181"/>
      <c r="N17" s="16"/>
    </row>
    <row r="18" spans="1:14" s="115" customFormat="1" ht="15" customHeight="1" thickBot="1">
      <c r="A18" s="122"/>
      <c r="B18" s="178"/>
      <c r="C18" s="289" t="s">
        <v>78</v>
      </c>
      <c r="D18" s="290">
        <f>(SUMIF('[1]DATA - Overall'!$B$8:$B$37,'[1]Tactical - FACT SHEET'!D$13,'[1]DATA - Overall'!$F$8:$F$37))*100</f>
        <v>6.1748728952811804</v>
      </c>
      <c r="E18" s="290">
        <f>(SUMIF('[1]DATA - Overall'!$B$8:$B$37,'[1]Tactical - FACT SHEET'!E$13,'[1]DATA - Overall'!$F$8:$F$37))*100</f>
        <v>56.348260735089298</v>
      </c>
      <c r="F18" s="337">
        <v>16.78</v>
      </c>
      <c r="G18" s="290">
        <f>(SUMIF('[1]DATA - Overall'!$B$8:$B$37,'[1]Tactical - FACT SHEET'!G$13,'[1]DATA - Overall'!$F$8:$F$37))*100</f>
        <v>15.396680488046343</v>
      </c>
      <c r="H18" s="309" t="s">
        <v>89</v>
      </c>
      <c r="I18" s="309" t="s">
        <v>89</v>
      </c>
      <c r="J18" s="310" t="s">
        <v>89</v>
      </c>
      <c r="L18" s="181"/>
      <c r="M18" s="117"/>
    </row>
    <row r="19" spans="1:14" ht="14.45" customHeight="1" thickBot="1">
      <c r="B19" s="178"/>
      <c r="C19" s="291" t="s">
        <v>90</v>
      </c>
      <c r="D19" s="119"/>
      <c r="L19" s="181"/>
      <c r="N19" s="16"/>
    </row>
    <row r="20" spans="1:14" ht="14.45" customHeight="1">
      <c r="B20" s="178"/>
      <c r="C20" s="193" t="s">
        <v>63</v>
      </c>
      <c r="D20" s="194" t="str">
        <f>E4</f>
        <v>HRSTX</v>
      </c>
      <c r="E20" s="208" t="str">
        <f>F4</f>
        <v>S&amp;P 500 TR Index</v>
      </c>
      <c r="F20" s="204"/>
      <c r="H20" s="204"/>
      <c r="I20" s="204"/>
      <c r="J20" s="115"/>
      <c r="L20" s="181"/>
      <c r="N20" s="16"/>
    </row>
    <row r="21" spans="1:14" ht="14.45" customHeight="1">
      <c r="B21" s="178"/>
      <c r="C21" s="203" t="s">
        <v>25</v>
      </c>
      <c r="D21" s="298">
        <f>SUMIF('[1]DATA - Since Change'!$B$8:$B$36,'[1]Tactical - FACT SHEET'!$C21,'[1]DATA - Since Change'!$D$8:$D$36)</f>
        <v>0.24592233750711023</v>
      </c>
      <c r="E21" s="299">
        <f>SUMIF('[1]DATA - Since Change'!$B$8:$B$36,'[1]Tactical - FACT SHEET'!$C21,'[1]DATA - Since Change'!$H$8:$H$36)</f>
        <v>0.60870022222040188</v>
      </c>
      <c r="F21" s="205"/>
      <c r="H21" s="205"/>
      <c r="I21" s="205"/>
      <c r="L21" s="181"/>
      <c r="N21" s="16"/>
    </row>
    <row r="22" spans="1:14" ht="14.45" customHeight="1">
      <c r="B22" s="178"/>
      <c r="C22" s="196" t="s">
        <v>24</v>
      </c>
      <c r="D22" s="300">
        <f>SUMIF('[1]DATA - Since Change'!$B$8:$B$36,'[1]Tactical - FACT SHEET'!$C22,'[1]DATA - Since Change'!$D$8:$D$36)</f>
        <v>6.8472312204649777E-2</v>
      </c>
      <c r="E22" s="301">
        <f>SUMIF('[1]DATA - Since Change'!$B$8:$B$36,'[1]Tactical - FACT SHEET'!$C22,'[1]DATA - Since Change'!$H$8:$H$36)</f>
        <v>0.15396680488046344</v>
      </c>
      <c r="F22" s="205"/>
      <c r="H22" s="205"/>
      <c r="I22" s="205"/>
      <c r="L22" s="181"/>
      <c r="N22" s="16"/>
    </row>
    <row r="23" spans="1:14" ht="14.45" customHeight="1">
      <c r="B23" s="368"/>
      <c r="C23" s="196" t="s">
        <v>26</v>
      </c>
      <c r="D23" s="300">
        <f>SUMIF('[1]DATA - Since Change'!$B$8:$B$36,'[1]Tactical - FACT SHEET'!$C23,'[1]DATA - Since Change'!$D$8:$D$36)</f>
        <v>1.927597067358322E-2</v>
      </c>
      <c r="E23" s="301">
        <f>SUMIF('[1]DATA - Since Change'!$B$8:$B$36,'[1]Tactical - FACT SHEET'!$C23,'[1]DATA - Since Change'!$H$8:$H$36)</f>
        <v>0.17953544402088195</v>
      </c>
      <c r="F23" s="205"/>
      <c r="H23" s="205"/>
      <c r="I23" s="205"/>
      <c r="L23" s="195"/>
      <c r="N23" s="16"/>
    </row>
    <row r="24" spans="1:14" ht="14.45" customHeight="1">
      <c r="B24" s="368"/>
      <c r="C24" s="196" t="s">
        <v>42</v>
      </c>
      <c r="D24" s="302">
        <f>SUMIF('[1]DATA - Since Change'!$B$8:$B$36,'[1]Tactical - FACT SHEET'!$C24,'[1]DATA - Since Change'!$D$8:$D$36)</f>
        <v>3.5430284347882508</v>
      </c>
      <c r="E24" s="303">
        <f>SUMIF('[1]DATA - Since Change'!$B$8:$B$36,'[1]Tactical - FACT SHEET'!$C24,'[1]DATA - Since Change'!$H$8:$H$36)</f>
        <v>0.73503483170217065</v>
      </c>
      <c r="F24" s="206"/>
      <c r="H24" s="206"/>
      <c r="I24" s="206"/>
      <c r="L24" s="181"/>
      <c r="N24" s="16"/>
    </row>
    <row r="25" spans="1:14" ht="14.45" customHeight="1">
      <c r="B25" s="368"/>
      <c r="C25" s="319" t="s">
        <v>82</v>
      </c>
      <c r="D25" s="302">
        <f>SUMIF('[1]DATA - Since Change'!$B$8:$B$36,'[1]Tactical - FACT SHEET'!$C25,'[1]DATA - Since Change'!$D$8:$D$36)</f>
        <v>4.0745167634476449E-2</v>
      </c>
      <c r="E25" s="303">
        <f>SUMIF('[1]DATA - Since Change'!$B$8:$B$36,'[1]Tactical - FACT SHEET'!$C25,'[1]DATA - Since Change'!$H$8:$H$36)</f>
        <v>1</v>
      </c>
      <c r="F25" s="205"/>
      <c r="H25" s="205"/>
      <c r="I25" s="205"/>
      <c r="L25" s="181"/>
      <c r="M25" s="122"/>
      <c r="N25" s="16"/>
    </row>
    <row r="26" spans="1:14" s="117" customFormat="1" ht="14.45" customHeight="1">
      <c r="B26" s="368"/>
      <c r="C26" s="319" t="s">
        <v>81</v>
      </c>
      <c r="D26" s="320">
        <f>SUMIF('[1]DATA - Since Change'!$B$8:$B$36,'[1]Tactical - FACT SHEET'!$C26,'[1]DATA - Since Change'!$D$8:$D$36)</f>
        <v>6.2029120824321875E-2</v>
      </c>
      <c r="E26" s="321">
        <f>SUMIF('[1]DATA - Since Change'!$B$8:$B$36,'[1]Tactical - FACT SHEET'!$C26,'[1]DATA - Since Change'!$H$8:$H$36)</f>
        <v>0</v>
      </c>
      <c r="F26" s="206"/>
      <c r="H26" s="206"/>
      <c r="I26" s="206"/>
      <c r="J26" s="118"/>
      <c r="K26" s="118"/>
      <c r="L26" s="181"/>
      <c r="M26" s="122"/>
      <c r="N26" s="16"/>
    </row>
    <row r="27" spans="1:14" ht="14.45" customHeight="1">
      <c r="B27" s="368"/>
      <c r="C27" s="319" t="s">
        <v>93</v>
      </c>
      <c r="D27" s="302">
        <f>SUMIF('[1]DATA - Since Change'!$B$8:$B$36,'[1]Tactical - FACT SHEET'!$C27,'[1]DATA - Since Change'!$D$8:$D$36)</f>
        <v>0.38922922046237279</v>
      </c>
      <c r="E27" s="303">
        <f>SUMIF('[1]DATA - Since Change'!$B$8:$B$36,'[1]Tactical - FACT SHEET'!$C27,'[1]DATA - Since Change'!$H$8:$H$36)</f>
        <v>1</v>
      </c>
      <c r="F27" s="206"/>
      <c r="H27" s="206"/>
      <c r="I27" s="206"/>
      <c r="L27" s="181"/>
      <c r="M27" s="122"/>
      <c r="N27" s="16"/>
    </row>
    <row r="28" spans="1:14" ht="14.45" customHeight="1">
      <c r="B28" s="368"/>
      <c r="C28" s="196" t="s">
        <v>48</v>
      </c>
      <c r="D28" s="304">
        <f>SUMIF('[1]DATA - Since Change'!$B$8:$B$36,'[1]Tactical - FACT SHEET'!$C28,'[1]DATA - Since Change'!$D$8:$D$36)</f>
        <v>0.92500000000000004</v>
      </c>
      <c r="E28" s="305">
        <f>SUMIF('[1]DATA - Since Change'!$B$8:$B$36,'[1]Tactical - FACT SHEET'!$C28,'[1]DATA - Since Change'!$H$8:$H$36)</f>
        <v>0.7</v>
      </c>
      <c r="F28" s="280"/>
      <c r="H28" s="207"/>
      <c r="I28" s="207"/>
      <c r="J28" s="117"/>
      <c r="L28" s="181"/>
      <c r="N28" s="117"/>
    </row>
    <row r="29" spans="1:14" ht="14.45" customHeight="1" thickBot="1">
      <c r="B29" s="368"/>
      <c r="C29" s="306" t="s">
        <v>84</v>
      </c>
      <c r="D29" s="307">
        <f>SUMIF('[1]DATA - Since Change'!$B$8:$B$36,'[1]Tactical - FACT SHEET'!$C29,'[1]DATA - Since Change'!$D$8:$D$36)</f>
        <v>-1.2063867534003569E-2</v>
      </c>
      <c r="E29" s="308">
        <f>SUMIF('[1]DATA - Since Change'!$B$8:$B$36,'[1]Tactical - FACT SHEET'!$C29,'[1]DATA - Since Change'!$H$8:$H$36)</f>
        <v>-0.19598020620821932</v>
      </c>
      <c r="F29" s="205"/>
      <c r="H29" s="205"/>
      <c r="I29" s="205"/>
      <c r="L29" s="181"/>
      <c r="N29" s="16"/>
    </row>
    <row r="30" spans="1:14" ht="14.45" customHeight="1">
      <c r="B30" s="368"/>
      <c r="L30" s="181"/>
      <c r="N30" s="16"/>
    </row>
    <row r="31" spans="1:14">
      <c r="B31" s="368"/>
      <c r="C31" s="121"/>
      <c r="D31" s="121"/>
      <c r="E31" s="120"/>
      <c r="F31" s="120"/>
      <c r="G31" s="120"/>
      <c r="H31" s="120"/>
      <c r="I31" s="120"/>
      <c r="L31" s="181"/>
      <c r="N31" s="197"/>
    </row>
    <row r="32" spans="1:14" ht="15.75" thickBot="1">
      <c r="B32" s="198"/>
      <c r="C32" s="199"/>
      <c r="D32" s="199"/>
      <c r="E32" s="200"/>
      <c r="F32" s="200"/>
      <c r="G32" s="200"/>
      <c r="H32" s="200"/>
      <c r="I32" s="200"/>
      <c r="J32" s="200"/>
      <c r="K32" s="201"/>
      <c r="L32" s="202"/>
      <c r="N32" s="197"/>
    </row>
    <row r="33" spans="3:14">
      <c r="C33" s="121"/>
      <c r="D33" s="121"/>
      <c r="E33" s="120"/>
      <c r="F33" s="120"/>
      <c r="G33" s="120"/>
      <c r="H33" s="120"/>
      <c r="I33" s="120"/>
      <c r="N33" s="16"/>
    </row>
    <row r="34" spans="3:14">
      <c r="C34" s="121"/>
      <c r="D34" s="121"/>
      <c r="E34" s="120"/>
      <c r="F34" s="120"/>
      <c r="G34" s="120"/>
      <c r="H34" s="120"/>
      <c r="I34" s="120"/>
    </row>
    <row r="35" spans="3:14">
      <c r="C35" s="121"/>
      <c r="D35" s="121"/>
      <c r="E35" s="120"/>
      <c r="F35" s="120"/>
      <c r="G35" s="120"/>
      <c r="H35" s="120"/>
      <c r="I35" s="120"/>
    </row>
    <row r="36" spans="3:14">
      <c r="C36" s="121"/>
      <c r="D36" s="121"/>
      <c r="E36" s="120"/>
      <c r="F36" s="120"/>
      <c r="G36" s="120"/>
      <c r="H36" s="120"/>
      <c r="I36" s="120"/>
    </row>
    <row r="37" spans="3:14">
      <c r="C37" s="121"/>
      <c r="D37" s="121"/>
      <c r="E37" s="120"/>
      <c r="F37" s="120"/>
      <c r="G37" s="120"/>
      <c r="H37" s="120"/>
      <c r="I37" s="120"/>
    </row>
    <row r="38" spans="3:14">
      <c r="C38" s="121"/>
      <c r="D38" s="121"/>
      <c r="E38" s="120"/>
      <c r="F38" s="120"/>
      <c r="G38" s="120"/>
      <c r="H38" s="120"/>
      <c r="I38" s="120"/>
    </row>
    <row r="39" spans="3:14">
      <c r="C39" s="119"/>
      <c r="D39" s="119"/>
    </row>
    <row r="40" spans="3:14">
      <c r="C40" s="119"/>
      <c r="D40" s="119"/>
    </row>
    <row r="41" spans="3:14">
      <c r="C41" s="119"/>
      <c r="D41" s="119"/>
    </row>
    <row r="42" spans="3:14">
      <c r="C42" s="119"/>
      <c r="D42" s="119"/>
    </row>
  </sheetData>
  <mergeCells count="5">
    <mergeCell ref="B23:B31"/>
    <mergeCell ref="B2:L2"/>
    <mergeCell ref="C4:C5"/>
    <mergeCell ref="C6:C11"/>
    <mergeCell ref="H12:J12"/>
  </mergeCells>
  <conditionalFormatting sqref="H21:I29 E29:F29 D21:F28 E6:F11">
    <cfRule type="containsErrors" dxfId="10" priority="11">
      <formula>ISERROR(D6)</formula>
    </cfRule>
  </conditionalFormatting>
  <conditionalFormatting sqref="D14:E15 D17:E18 G17:G18 G14:J15 H18:J18">
    <cfRule type="cellIs" dxfId="9" priority="9" operator="equal">
      <formula>0</formula>
    </cfRule>
    <cfRule type="containsErrors" dxfId="8" priority="10">
      <formula>ISERROR(D14)</formula>
    </cfRule>
  </conditionalFormatting>
  <conditionalFormatting sqref="H17:J17">
    <cfRule type="cellIs" dxfId="7" priority="7" operator="equal">
      <formula>0</formula>
    </cfRule>
    <cfRule type="containsErrors" dxfId="6" priority="8">
      <formula>ISERROR(H17)</formula>
    </cfRule>
  </conditionalFormatting>
  <conditionalFormatting sqref="F14:F15">
    <cfRule type="cellIs" dxfId="5" priority="5" operator="equal">
      <formula>0</formula>
    </cfRule>
    <cfRule type="containsErrors" dxfId="4" priority="6">
      <formula>ISERROR(F14)</formula>
    </cfRule>
  </conditionalFormatting>
  <conditionalFormatting sqref="F18">
    <cfRule type="cellIs" dxfId="3" priority="3" operator="equal">
      <formula>0</formula>
    </cfRule>
    <cfRule type="containsErrors" dxfId="2" priority="4">
      <formula>ISERROR(F18)</formula>
    </cfRule>
  </conditionalFormatting>
  <conditionalFormatting sqref="F17">
    <cfRule type="cellIs" dxfId="1" priority="1" operator="equal">
      <formula>0</formula>
    </cfRule>
    <cfRule type="containsErrors" dxfId="0" priority="2">
      <formula>ISERROR(F17)</formula>
    </cfRule>
  </conditionalFormatting>
  <dataValidations disablePrompts="1" count="1">
    <dataValidation type="list" allowBlank="1" showInputMessage="1" showErrorMessage="1" sqref="C21:C29" xr:uid="{8FD657AC-53C2-4300-B4F8-F5B0F815A818}">
      <formula1>$B$9:$B$38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84BE1-84F5-4D25-A78D-8C29E89A8EE0}">
  <sheetPr>
    <tabColor rgb="FFFF0000"/>
  </sheetPr>
  <dimension ref="A1:C42"/>
  <sheetViews>
    <sheetView topLeftCell="A19" workbookViewId="0">
      <selection activeCell="A43" sqref="A43"/>
    </sheetView>
  </sheetViews>
  <sheetFormatPr defaultRowHeight="15"/>
  <cols>
    <col min="1" max="1" width="10.7109375" style="322" bestFit="1" customWidth="1"/>
    <col min="2" max="2" width="8.5703125" style="323" bestFit="1" customWidth="1"/>
    <col min="3" max="3" width="16.140625" style="323" bestFit="1" customWidth="1"/>
  </cols>
  <sheetData>
    <row r="1" spans="1:3">
      <c r="A1" s="322" t="s">
        <v>94</v>
      </c>
      <c r="B1" s="323" t="s">
        <v>15</v>
      </c>
      <c r="C1" s="323" t="s">
        <v>75</v>
      </c>
    </row>
    <row r="2" spans="1:3">
      <c r="A2" s="322">
        <f>'DATA - Since Change'!J3</f>
        <v>43074</v>
      </c>
      <c r="B2" s="323">
        <f>'DATA - Since Change'!K3</f>
        <v>10000</v>
      </c>
      <c r="C2" s="323">
        <f>'DATA - Since Change'!O3</f>
        <v>10000</v>
      </c>
    </row>
    <row r="3" spans="1:3">
      <c r="A3" s="322">
        <f>'DATA - Since Change'!J4</f>
        <v>43100</v>
      </c>
      <c r="B3" s="323">
        <f>'DATA - Since Change'!K4</f>
        <v>10092.000000000002</v>
      </c>
      <c r="C3" s="323">
        <f>'DATA - Since Change'!O4</f>
        <v>10179</v>
      </c>
    </row>
    <row r="4" spans="1:3">
      <c r="A4" s="322">
        <f>'DATA - Since Change'!J5</f>
        <v>43131</v>
      </c>
      <c r="B4" s="323">
        <f>'DATA - Since Change'!K5</f>
        <v>10152.675676648692</v>
      </c>
      <c r="C4" s="323">
        <f>'DATA - Since Change'!O5</f>
        <v>10761.785808285822</v>
      </c>
    </row>
    <row r="5" spans="1:3">
      <c r="A5" s="322">
        <f>'DATA - Since Change'!J6</f>
        <v>43159</v>
      </c>
      <c r="B5" s="323">
        <f>'DATA - Since Change'!K6</f>
        <v>10294.242566764833</v>
      </c>
      <c r="C5" s="323">
        <f>'DATA - Since Change'!O6</f>
        <v>10365.151687397847</v>
      </c>
    </row>
    <row r="6" spans="1:3">
      <c r="A6" s="322">
        <f>'DATA - Since Change'!J7</f>
        <v>43190</v>
      </c>
      <c r="B6" s="323">
        <f>'DATA - Since Change'!K7</f>
        <v>10294.242566764833</v>
      </c>
      <c r="C6" s="323">
        <f>'DATA - Since Change'!O7</f>
        <v>10101.731330427643</v>
      </c>
    </row>
    <row r="7" spans="1:3">
      <c r="A7" s="322">
        <f>'DATA - Since Change'!J8</f>
        <v>43220</v>
      </c>
      <c r="B7" s="323">
        <f>'DATA - Since Change'!K8</f>
        <v>10375.133780232285</v>
      </c>
      <c r="C7" s="323">
        <f>'DATA - Since Change'!O8</f>
        <v>10140.49259125684</v>
      </c>
    </row>
    <row r="8" spans="1:3">
      <c r="A8" s="322">
        <f>'DATA - Since Change'!J9</f>
        <v>43251</v>
      </c>
      <c r="B8" s="323">
        <f>'DATA - Since Change'!K9</f>
        <v>10435.809456880976</v>
      </c>
      <c r="C8" s="323">
        <f>'DATA - Since Change'!O9</f>
        <v>10384.698298022548</v>
      </c>
    </row>
    <row r="9" spans="1:3">
      <c r="A9" s="322">
        <f>'DATA - Since Change'!J10</f>
        <v>43281</v>
      </c>
      <c r="B9" s="323">
        <f>'DATA - Since Change'!K10</f>
        <v>10496.485133529664</v>
      </c>
      <c r="C9" s="323">
        <f>'DATA - Since Change'!O10</f>
        <v>10448.610442452753</v>
      </c>
    </row>
    <row r="10" spans="1:3">
      <c r="A10" s="322">
        <f>'DATA - Since Change'!J11</f>
        <v>43312</v>
      </c>
      <c r="B10" s="323">
        <f>'DATA - Since Change'!K11</f>
        <v>10678.512163475734</v>
      </c>
      <c r="C10" s="323">
        <f>'DATA - Since Change'!O11</f>
        <v>10837.453257007806</v>
      </c>
    </row>
    <row r="11" spans="1:3">
      <c r="A11" s="322">
        <f>'DATA - Since Change'!J12</f>
        <v>43343</v>
      </c>
      <c r="B11" s="323">
        <f>'DATA - Since Change'!K12</f>
        <v>10840.294590410635</v>
      </c>
      <c r="C11" s="323">
        <f>'DATA - Since Change'!O12</f>
        <v>11190.581035766085</v>
      </c>
    </row>
    <row r="12" spans="1:3">
      <c r="A12" s="322">
        <f>'DATA - Since Change'!J13</f>
        <v>43373</v>
      </c>
      <c r="B12" s="323">
        <f>'DATA - Since Change'!K13</f>
        <v>11002.091550441741</v>
      </c>
      <c r="C12" s="323">
        <f>'DATA - Since Change'!O13</f>
        <v>11254.278382277338</v>
      </c>
    </row>
    <row r="13" spans="1:3">
      <c r="A13" s="322">
        <f>'DATA - Since Change'!J14</f>
        <v>43404</v>
      </c>
      <c r="B13" s="323">
        <f>'DATA - Since Change'!K14</f>
        <v>11002.091550441741</v>
      </c>
      <c r="C13" s="323">
        <f>'DATA - Since Change'!O14</f>
        <v>10485.047980340551</v>
      </c>
    </row>
    <row r="14" spans="1:3">
      <c r="A14" s="322">
        <f>'DATA - Since Change'!J15</f>
        <v>43434</v>
      </c>
      <c r="B14" s="323">
        <f>'DATA - Since Change'!K15</f>
        <v>11062.76722709043</v>
      </c>
      <c r="C14" s="323">
        <f>'DATA - Since Change'!O15</f>
        <v>10698.713328447888</v>
      </c>
    </row>
    <row r="15" spans="1:3">
      <c r="A15" s="322">
        <f>'DATA - Since Change'!J16</f>
        <v>43465</v>
      </c>
      <c r="B15" s="323">
        <f>'DATA - Since Change'!K16</f>
        <v>11066.749295450129</v>
      </c>
      <c r="C15" s="323">
        <f>'DATA - Since Change'!O16</f>
        <v>9732.7280327504068</v>
      </c>
    </row>
    <row r="16" spans="1:3">
      <c r="A16" s="322">
        <f>'DATA - Since Change'!J17</f>
        <v>43496</v>
      </c>
      <c r="B16" s="323">
        <f>'DATA - Since Change'!K17</f>
        <v>11148.715958036622</v>
      </c>
      <c r="C16" s="323">
        <f>'DATA - Since Change'!O17</f>
        <v>10512.659276467746</v>
      </c>
    </row>
    <row r="17" spans="1:3">
      <c r="A17" s="322">
        <f>'DATA - Since Change'!J18</f>
        <v>43524</v>
      </c>
      <c r="B17" s="323">
        <f>'DATA - Since Change'!K18</f>
        <v>11230.69715371932</v>
      </c>
      <c r="C17" s="323">
        <f>'DATA - Since Change'!O18</f>
        <v>10850.204442560182</v>
      </c>
    </row>
    <row r="18" spans="1:3">
      <c r="A18" s="322">
        <f>'DATA - Since Change'!J19</f>
        <v>43555</v>
      </c>
      <c r="B18" s="323">
        <f>'DATA - Since Change'!K19</f>
        <v>11333.170015048643</v>
      </c>
      <c r="C18" s="323">
        <f>'DATA - Since Change'!O19</f>
        <v>11061.038363554051</v>
      </c>
    </row>
    <row r="19" spans="1:3">
      <c r="A19" s="322">
        <f>'DATA - Since Change'!J20</f>
        <v>43585</v>
      </c>
      <c r="B19" s="323">
        <f>'DATA - Since Change'!K20</f>
        <v>11456.134542024585</v>
      </c>
      <c r="C19" s="323">
        <f>'DATA - Since Change'!O20</f>
        <v>11508.892024570479</v>
      </c>
    </row>
    <row r="20" spans="1:3">
      <c r="A20" s="322">
        <f>'DATA - Since Change'!J21</f>
        <v>43616</v>
      </c>
      <c r="B20" s="323">
        <f>'DATA - Since Change'!K21</f>
        <v>11456.134542024585</v>
      </c>
      <c r="C20" s="323">
        <f>'DATA - Since Change'!O21</f>
        <v>10777.524637619996</v>
      </c>
    </row>
    <row r="21" spans="1:3">
      <c r="A21" s="322">
        <f>'DATA - Since Change'!J22</f>
        <v>43646</v>
      </c>
      <c r="B21" s="323">
        <f>'DATA - Since Change'!K22</f>
        <v>11599.590734647152</v>
      </c>
      <c r="C21" s="323">
        <f>'DATA - Since Change'!O22</f>
        <v>11537.089133203908</v>
      </c>
    </row>
    <row r="22" spans="1:3">
      <c r="A22" s="322">
        <f>'DATA - Since Change'!J23</f>
        <v>43677</v>
      </c>
      <c r="B22" s="323">
        <f>'DATA - Since Change'!K23</f>
        <v>11743.046927269719</v>
      </c>
      <c r="C22" s="323">
        <f>'DATA - Since Change'!O23</f>
        <v>11702.913126635411</v>
      </c>
    </row>
    <row r="23" spans="1:3">
      <c r="A23" s="322">
        <f>'DATA - Since Change'!J24</f>
        <v>43708</v>
      </c>
      <c r="B23" s="323">
        <f>'DATA - Since Change'!K24</f>
        <v>11722.555261623094</v>
      </c>
      <c r="C23" s="323">
        <f>'DATA - Since Change'!O24</f>
        <v>11517.522995495669</v>
      </c>
    </row>
    <row r="24" spans="1:3">
      <c r="A24" s="322">
        <f>'DATA - Since Change'!J25</f>
        <v>43738</v>
      </c>
      <c r="B24" s="323">
        <f>'DATA - Since Change'!K25</f>
        <v>11804.536457305792</v>
      </c>
      <c r="C24" s="323">
        <f>'DATA - Since Change'!O25</f>
        <v>11733.023889455877</v>
      </c>
    </row>
    <row r="25" spans="1:3">
      <c r="A25" s="322">
        <f>'DATA - Since Change'!J26</f>
        <v>43769</v>
      </c>
      <c r="B25" s="323">
        <f>'DATA - Since Change'!K26</f>
        <v>11825.580380608139</v>
      </c>
      <c r="C25" s="323">
        <f>'DATA - Since Change'!O26</f>
        <v>11987.149354660489</v>
      </c>
    </row>
    <row r="26" spans="1:3">
      <c r="A26" s="322">
        <f>'DATA - Since Change'!J27</f>
        <v>43799</v>
      </c>
      <c r="B26" s="323">
        <f>'DATA - Since Change'!K27</f>
        <v>11906.965719346501</v>
      </c>
      <c r="C26" s="323">
        <f>'DATA - Since Change'!O27</f>
        <v>12422.271357208087</v>
      </c>
    </row>
    <row r="27" spans="1:3">
      <c r="A27" s="322">
        <f>'DATA - Since Change'!J28</f>
        <v>43830</v>
      </c>
      <c r="B27" s="323">
        <f>'DATA - Since Change'!K28</f>
        <v>11991.257677325519</v>
      </c>
      <c r="C27" s="323">
        <f>'DATA - Since Change'!O28</f>
        <v>12797.210888281834</v>
      </c>
    </row>
    <row r="28" spans="1:3">
      <c r="A28" s="322">
        <f>'DATA - Since Change'!J29</f>
        <v>43861</v>
      </c>
      <c r="B28" s="323">
        <f>'DATA - Since Change'!K29</f>
        <v>11991.257677325519</v>
      </c>
      <c r="C28" s="323">
        <f>'DATA - Since Change'!O29</f>
        <v>12792.192427811757</v>
      </c>
    </row>
    <row r="29" spans="1:3">
      <c r="A29" s="322">
        <f>'DATA - Since Change'!J30</f>
        <v>43890</v>
      </c>
      <c r="B29" s="323">
        <f>'DATA - Since Change'!K30</f>
        <v>12013.057321630438</v>
      </c>
      <c r="C29" s="323">
        <f>'DATA - Since Change'!O30</f>
        <v>11739.155393687799</v>
      </c>
    </row>
    <row r="30" spans="1:3">
      <c r="A30" s="322">
        <f>'DATA - Since Change'!J31</f>
        <v>43921</v>
      </c>
      <c r="B30" s="323">
        <f>'DATA - Since Change'!K31</f>
        <v>12033.403656315029</v>
      </c>
      <c r="C30" s="323">
        <f>'DATA - Since Change'!O31</f>
        <v>10289.210859506291</v>
      </c>
    </row>
    <row r="31" spans="1:3">
      <c r="A31" s="322">
        <f>'DATA - Since Change'!J32</f>
        <v>43951</v>
      </c>
      <c r="B31" s="323">
        <f>'DATA - Since Change'!K32</f>
        <v>12117.695614294047</v>
      </c>
      <c r="C31" s="323">
        <f>'DATA - Since Change'!O32</f>
        <v>11608.226298544345</v>
      </c>
    </row>
    <row r="32" spans="1:3">
      <c r="A32" s="322">
        <f>'DATA - Since Change'!J33</f>
        <v>43982</v>
      </c>
      <c r="B32" s="323">
        <f>'DATA - Since Change'!K33</f>
        <v>12203.440881893393</v>
      </c>
      <c r="C32" s="323">
        <f>'DATA - Since Change'!O33</f>
        <v>12161.096614845115</v>
      </c>
    </row>
    <row r="33" spans="1:3">
      <c r="A33" s="322">
        <f>'DATA - Since Change'!J34</f>
        <v>44012</v>
      </c>
      <c r="B33" s="323">
        <f>'DATA - Since Change'!K34</f>
        <v>12181.641237588474</v>
      </c>
      <c r="C33" s="323">
        <f>'DATA - Since Change'!O34</f>
        <v>12402.959071585881</v>
      </c>
    </row>
    <row r="34" spans="1:3">
      <c r="A34" s="322">
        <f>'DATA - Since Change'!J35</f>
        <v>44043</v>
      </c>
      <c r="B34" s="323">
        <f>'DATA - Since Change'!K35</f>
        <v>12203.440881893392</v>
      </c>
      <c r="C34" s="323">
        <f>'DATA - Since Change'!O35</f>
        <v>13102.302041528868</v>
      </c>
    </row>
    <row r="35" spans="1:3">
      <c r="A35" s="322">
        <f>'DATA - Since Change'!J36</f>
        <v>44074</v>
      </c>
      <c r="B35" s="323">
        <f>'DATA - Since Change'!K36</f>
        <v>12287.732839872409</v>
      </c>
      <c r="C35" s="323">
        <f>'DATA - Since Change'!O36</f>
        <v>14044.093280718855</v>
      </c>
    </row>
    <row r="36" spans="1:3">
      <c r="A36" s="322">
        <f>'DATA - Since Change'!J37</f>
        <v>44104</v>
      </c>
      <c r="B36" s="323">
        <f>'DATA - Since Change'!K37</f>
        <v>12139.495258598963</v>
      </c>
      <c r="C36" s="323">
        <f>'DATA - Since Change'!O37</f>
        <v>13510.457141706125</v>
      </c>
    </row>
    <row r="37" spans="1:3">
      <c r="A37" s="322">
        <f>'DATA - Since Change'!J38</f>
        <v>44135</v>
      </c>
      <c r="B37" s="323">
        <f>'DATA - Since Change'!K38</f>
        <v>12181.641237588474</v>
      </c>
      <c r="C37" s="323">
        <f>'DATA - Since Change'!O38</f>
        <v>13151.078981736742</v>
      </c>
    </row>
    <row r="38" spans="1:3">
      <c r="A38" s="322">
        <f>'DATA - Since Change'!J39</f>
        <v>44165</v>
      </c>
      <c r="B38" s="323">
        <f>'DATA - Since Change'!K39</f>
        <v>12223.787216577983</v>
      </c>
      <c r="C38" s="323">
        <f>'DATA - Since Change'!O39</f>
        <v>14591.122130236914</v>
      </c>
    </row>
    <row r="39" spans="1:3">
      <c r="A39" s="322">
        <f>'DATA - Since Change'!J40</f>
        <v>44196</v>
      </c>
      <c r="B39" s="323">
        <f>'DATA - Since Change'!K40</f>
        <v>12308.079174557</v>
      </c>
      <c r="C39" s="323">
        <f>'DATA - Since Change'!O40</f>
        <v>15151.421220038012</v>
      </c>
    </row>
    <row r="40" spans="1:3">
      <c r="A40" s="322">
        <f>'DATA - Since Change'!J41</f>
        <v>44227</v>
      </c>
      <c r="B40" s="323">
        <f>'DATA - Since Change'!K41</f>
        <v>12373.478107471756</v>
      </c>
      <c r="C40" s="323">
        <f>'DATA - Since Change'!O41</f>
        <v>14998.449342448037</v>
      </c>
    </row>
    <row r="41" spans="1:3">
      <c r="A41" s="322">
        <f>'DATA - Since Change'!J42</f>
        <v>44255</v>
      </c>
      <c r="B41" s="323">
        <f>'DATA - Since Change'!K42</f>
        <v>12417.077396081593</v>
      </c>
      <c r="C41" s="323">
        <f>'DATA - Since Change'!O42</f>
        <v>15412.024063836303</v>
      </c>
    </row>
    <row r="42" spans="1:3">
      <c r="A42" s="322">
        <f>'DATA - Since Change'!J43</f>
        <v>44286</v>
      </c>
      <c r="B42" s="323">
        <f>'DATA - Since Change'!K43</f>
        <v>12459.223375071102</v>
      </c>
      <c r="C42" s="323">
        <f>'DATA - Since Change'!O43</f>
        <v>16087.002222204019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E5A7F-7A4C-4C2A-9213-58FBBDCEBA50}">
  <sheetPr>
    <tabColor rgb="FFFF0000"/>
  </sheetPr>
  <dimension ref="A1:I6"/>
  <sheetViews>
    <sheetView workbookViewId="0">
      <selection activeCell="A43" sqref="A43"/>
    </sheetView>
  </sheetViews>
  <sheetFormatPr defaultRowHeight="15"/>
  <cols>
    <col min="1" max="1" width="22" bestFit="1" customWidth="1"/>
    <col min="4" max="5" width="12.85546875" bestFit="1" customWidth="1"/>
    <col min="8" max="8" width="10.42578125" bestFit="1" customWidth="1"/>
  </cols>
  <sheetData>
    <row r="1" spans="1:9">
      <c r="A1" t="s">
        <v>95</v>
      </c>
      <c r="B1" t="str">
        <f>'Tactical - FACT SHEET'!D13</f>
        <v>YTD</v>
      </c>
      <c r="C1" t="str">
        <f>'Tactical - FACT SHEET'!E13</f>
        <v>1 Year</v>
      </c>
      <c r="D1" t="str">
        <f>'Tactical - FACT SHEET'!F13</f>
        <v>3 Years</v>
      </c>
      <c r="E1" t="str">
        <f>'Tactical - FACT SHEET'!G13</f>
        <v>Since 12/5/17</v>
      </c>
      <c r="F1" t="str">
        <f>'Tactical - FACT SHEET'!H13</f>
        <v>5 Years</v>
      </c>
      <c r="G1" t="str">
        <f>'Tactical - FACT SHEET'!I13</f>
        <v>10 Years</v>
      </c>
      <c r="H1" t="str">
        <f>'Tactical - FACT SHEET'!J13</f>
        <v>Inception*</v>
      </c>
      <c r="I1" t="s">
        <v>98</v>
      </c>
    </row>
    <row r="2" spans="1:9">
      <c r="A2" s="323" t="s">
        <v>96</v>
      </c>
      <c r="B2" s="323">
        <f>'Tactical - FACT SHEET'!D14</f>
        <v>1.23</v>
      </c>
      <c r="C2" s="323">
        <f>'Tactical - FACT SHEET'!E14</f>
        <v>3.54</v>
      </c>
      <c r="D2" s="323">
        <f>'Tactical - FACT SHEET'!F14</f>
        <v>6.5693192466216743</v>
      </c>
      <c r="E2" s="323">
        <f>'Tactical - FACT SHEET'!G14</f>
        <v>6.8472312204649777</v>
      </c>
      <c r="F2" s="323">
        <f>'Tactical - FACT SHEET'!H14</f>
        <v>6.1006706725691418</v>
      </c>
      <c r="G2" s="323">
        <f>'Tactical - FACT SHEET'!I14</f>
        <v>-0.60197581578534942</v>
      </c>
      <c r="H2" s="323">
        <f>'Tactical - FACT SHEET'!J14</f>
        <v>-1.1002547415217223</v>
      </c>
      <c r="I2">
        <v>1</v>
      </c>
    </row>
    <row r="3" spans="1:9">
      <c r="A3" s="323" t="str">
        <f>'Tactical - FACT SHEET'!C15</f>
        <v>Class A</v>
      </c>
      <c r="B3" s="323">
        <f>'Tactical - FACT SHEET'!D15</f>
        <v>1.22</v>
      </c>
      <c r="C3" s="323">
        <f>'Tactical - FACT SHEET'!E15</f>
        <v>3.16</v>
      </c>
      <c r="D3" s="323">
        <f>'Tactical - FACT SHEET'!F15</f>
        <v>6.43</v>
      </c>
      <c r="E3" s="323">
        <f>'Tactical - FACT SHEET'!G15</f>
        <v>6.6175891820999144</v>
      </c>
      <c r="F3" s="323">
        <f>'Tactical - FACT SHEET'!H15</f>
        <v>5.9632122370227414</v>
      </c>
      <c r="G3" s="323">
        <f>'Tactical - FACT SHEET'!I15</f>
        <v>-0.74685140863456345</v>
      </c>
      <c r="H3" s="323">
        <f>'Tactical - FACT SHEET'!J15</f>
        <v>-1.2788895279366774</v>
      </c>
      <c r="I3">
        <v>2</v>
      </c>
    </row>
    <row r="4" spans="1:9">
      <c r="A4" s="323" t="s">
        <v>97</v>
      </c>
      <c r="B4" s="323">
        <f>'Tactical - FACT SHEET'!D16</f>
        <v>-3.66</v>
      </c>
      <c r="C4" s="323">
        <f>'Tactical - FACT SHEET'!E16</f>
        <v>-1.81</v>
      </c>
      <c r="D4" s="323">
        <f>'Tactical - FACT SHEET'!F16</f>
        <v>4.6900000000000004</v>
      </c>
      <c r="E4" s="323">
        <f>'Tactical - FACT SHEET'!G16</f>
        <v>5.0661173188810471</v>
      </c>
      <c r="F4" s="323">
        <f>'Tactical - FACT SHEET'!H16</f>
        <v>4.92</v>
      </c>
      <c r="G4" s="323">
        <f>'Tactical - FACT SHEET'!I16</f>
        <v>-1.23</v>
      </c>
      <c r="H4" s="323">
        <f>'Tactical - FACT SHEET'!J16</f>
        <v>-1.62</v>
      </c>
      <c r="I4">
        <v>3</v>
      </c>
    </row>
    <row r="5" spans="1:9">
      <c r="A5" s="323" t="str">
        <f>'Tactical - FACT SHEET'!C17</f>
        <v>Class C</v>
      </c>
      <c r="B5" s="323">
        <f>'Tactical - FACT SHEET'!D17</f>
        <v>1.07</v>
      </c>
      <c r="C5" s="323">
        <f>'Tactical - FACT SHEET'!E17</f>
        <v>2.5</v>
      </c>
      <c r="D5" s="323">
        <f>'Tactical - FACT SHEET'!F17</f>
        <v>5.58</v>
      </c>
      <c r="E5" s="323">
        <f>'Tactical - FACT SHEET'!G17</f>
        <v>5.925029936541959</v>
      </c>
      <c r="F5" s="323" t="s">
        <v>66</v>
      </c>
      <c r="G5" s="323" t="s">
        <v>66</v>
      </c>
      <c r="H5" s="323">
        <f>'Tactical - FACT SHEET'!J17</f>
        <v>5.57</v>
      </c>
      <c r="I5">
        <v>4</v>
      </c>
    </row>
    <row r="6" spans="1:9">
      <c r="A6" s="323" t="s">
        <v>75</v>
      </c>
      <c r="B6" s="323">
        <f>'Tactical - FACT SHEET'!D18</f>
        <v>6.1748728952811804</v>
      </c>
      <c r="C6" s="323">
        <f>'Tactical - FACT SHEET'!E18</f>
        <v>56.348260735089298</v>
      </c>
      <c r="D6" s="323">
        <f>'Tactical - FACT SHEET'!F18</f>
        <v>16.78</v>
      </c>
      <c r="E6" s="323">
        <f>'Tactical - FACT SHEET'!G18</f>
        <v>15.396680488046343</v>
      </c>
      <c r="F6" s="323" t="s">
        <v>66</v>
      </c>
      <c r="G6" s="323" t="s">
        <v>66</v>
      </c>
      <c r="H6" s="323" t="s">
        <v>66</v>
      </c>
      <c r="I6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2C10D-90E1-440D-9AA1-F04EBBB07C38}">
  <sheetPr>
    <tabColor rgb="FFFF0000"/>
  </sheetPr>
  <dimension ref="A1:C8"/>
  <sheetViews>
    <sheetView workbookViewId="0">
      <selection activeCell="A43" sqref="A43"/>
    </sheetView>
  </sheetViews>
  <sheetFormatPr defaultRowHeight="15"/>
  <cols>
    <col min="1" max="1" width="12.85546875" style="326" bestFit="1" customWidth="1"/>
    <col min="2" max="2" width="9.140625" style="323"/>
    <col min="3" max="3" width="16.140625" style="323" bestFit="1" customWidth="1"/>
  </cols>
  <sheetData>
    <row r="1" spans="1:3">
      <c r="A1" s="326" t="s">
        <v>105</v>
      </c>
      <c r="B1" s="323" t="s">
        <v>96</v>
      </c>
      <c r="C1" s="323" t="s">
        <v>75</v>
      </c>
    </row>
    <row r="2" spans="1:3">
      <c r="A2" s="326" t="str">
        <f>'Tactical - FACT SHEET'!D13</f>
        <v>YTD</v>
      </c>
      <c r="B2" s="323">
        <f>'Tactical - FACT SHEET'!D14</f>
        <v>1.23</v>
      </c>
      <c r="C2" s="323">
        <f>'Tactical - FACT SHEET'!D18</f>
        <v>6.1748728952811804</v>
      </c>
    </row>
    <row r="3" spans="1:3">
      <c r="A3" s="326" t="str">
        <f>'Tactical - FACT SHEET'!E13</f>
        <v>1 Year</v>
      </c>
      <c r="B3" s="323">
        <f>'Tactical - FACT SHEET'!E14</f>
        <v>3.54</v>
      </c>
      <c r="C3" s="323">
        <f>'Tactical - FACT SHEET'!E18</f>
        <v>56.348260735089298</v>
      </c>
    </row>
    <row r="4" spans="1:3">
      <c r="A4" s="326" t="str">
        <f>'Tactical - FACT SHEET'!F13</f>
        <v>3 Years</v>
      </c>
      <c r="B4" s="323">
        <f>'Tactical - FACT SHEET'!F14</f>
        <v>6.5693192466216743</v>
      </c>
      <c r="C4" s="323">
        <f>'Tactical - FACT SHEET'!F18</f>
        <v>16.78</v>
      </c>
    </row>
    <row r="5" spans="1:3">
      <c r="A5" s="326" t="str">
        <f>'Tactical - FACT SHEET'!G13</f>
        <v>Since 12/5/17</v>
      </c>
      <c r="B5" s="323">
        <f>'Tactical - FACT SHEET'!G14</f>
        <v>6.8472312204649777</v>
      </c>
      <c r="C5" s="323">
        <f>'Tactical - FACT SHEET'!G18</f>
        <v>15.396680488046343</v>
      </c>
    </row>
    <row r="6" spans="1:3">
      <c r="A6" s="326" t="str">
        <f>'Tactical - FACT SHEET'!H13</f>
        <v>5 Years</v>
      </c>
      <c r="B6" s="323">
        <f>'Tactical - FACT SHEET'!H14</f>
        <v>6.1006706725691418</v>
      </c>
      <c r="C6" s="323">
        <v>0</v>
      </c>
    </row>
    <row r="7" spans="1:3">
      <c r="A7" s="326" t="str">
        <f>'Tactical - FACT SHEET'!I13</f>
        <v>10 Years</v>
      </c>
      <c r="B7" s="323">
        <f>'Tactical - FACT SHEET'!I14</f>
        <v>-0.60197581578534942</v>
      </c>
      <c r="C7" s="323">
        <v>0</v>
      </c>
    </row>
    <row r="8" spans="1:3">
      <c r="A8" s="326" t="str">
        <f>'Tactical - FACT SHEET'!J13</f>
        <v>Inception*</v>
      </c>
      <c r="B8" s="323">
        <f>'Tactical - FACT SHEET'!J14</f>
        <v>-1.1002547415217223</v>
      </c>
      <c r="C8" s="323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51301-6618-4228-A794-3928BCD289CE}">
  <sheetPr>
    <tabColor rgb="FFFF0000"/>
  </sheetPr>
  <dimension ref="A1:D10"/>
  <sheetViews>
    <sheetView workbookViewId="0">
      <selection activeCell="A43" sqref="A43"/>
    </sheetView>
  </sheetViews>
  <sheetFormatPr defaultRowHeight="15"/>
  <cols>
    <col min="1" max="1" width="39.5703125" bestFit="1" customWidth="1"/>
    <col min="3" max="3" width="16.140625" bestFit="1" customWidth="1"/>
  </cols>
  <sheetData>
    <row r="1" spans="1:4">
      <c r="A1" t="s">
        <v>95</v>
      </c>
      <c r="B1" t="s">
        <v>15</v>
      </c>
      <c r="C1" t="s">
        <v>75</v>
      </c>
      <c r="D1" t="s">
        <v>98</v>
      </c>
    </row>
    <row r="2" spans="1:4">
      <c r="A2" t="s">
        <v>99</v>
      </c>
      <c r="B2" s="324">
        <f>'Tactical - FACT SHEET'!D21</f>
        <v>0.24592233750711023</v>
      </c>
      <c r="C2" s="324">
        <f>'Tactical - FACT SHEET'!E21</f>
        <v>0.60870022222040188</v>
      </c>
      <c r="D2">
        <v>1</v>
      </c>
    </row>
    <row r="3" spans="1:4">
      <c r="A3" t="s">
        <v>100</v>
      </c>
      <c r="B3" s="324">
        <f>'Tactical - FACT SHEET'!D22</f>
        <v>6.8472312204649777E-2</v>
      </c>
      <c r="C3" s="324">
        <f>'Tactical - FACT SHEET'!E22</f>
        <v>0.15396680488046344</v>
      </c>
      <c r="D3">
        <v>2</v>
      </c>
    </row>
    <row r="4" spans="1:4">
      <c r="A4" t="s">
        <v>26</v>
      </c>
      <c r="B4" s="324">
        <f>'Tactical - FACT SHEET'!D23</f>
        <v>1.927597067358322E-2</v>
      </c>
      <c r="C4" s="324">
        <f>'Tactical - FACT SHEET'!E23</f>
        <v>0.17953544402088195</v>
      </c>
      <c r="D4">
        <v>3</v>
      </c>
    </row>
    <row r="5" spans="1:4">
      <c r="A5" t="s">
        <v>42</v>
      </c>
      <c r="B5" s="323">
        <f>'Tactical - FACT SHEET'!D24</f>
        <v>3.5430284347882508</v>
      </c>
      <c r="C5" s="323">
        <f>'Tactical - FACT SHEET'!E24</f>
        <v>0.73503483170217065</v>
      </c>
      <c r="D5">
        <v>4</v>
      </c>
    </row>
    <row r="6" spans="1:4">
      <c r="A6" t="s">
        <v>102</v>
      </c>
      <c r="B6" s="323">
        <f>'Tactical - FACT SHEET'!D25</f>
        <v>4.0745167634476449E-2</v>
      </c>
      <c r="C6" s="323">
        <f>'Tactical - FACT SHEET'!E25</f>
        <v>1</v>
      </c>
      <c r="D6">
        <v>5</v>
      </c>
    </row>
    <row r="7" spans="1:4">
      <c r="A7" t="s">
        <v>103</v>
      </c>
      <c r="B7" s="324">
        <f>'Tactical - FACT SHEET'!D26</f>
        <v>6.2029120824321875E-2</v>
      </c>
      <c r="C7" s="324">
        <f>'Tactical - FACT SHEET'!E26</f>
        <v>0</v>
      </c>
      <c r="D7">
        <v>6</v>
      </c>
    </row>
    <row r="8" spans="1:4">
      <c r="A8" t="s">
        <v>104</v>
      </c>
      <c r="B8" s="323">
        <f>'Tactical - FACT SHEET'!D27</f>
        <v>0.38922922046237279</v>
      </c>
      <c r="C8" s="323">
        <f>'Tactical - FACT SHEET'!E27</f>
        <v>1</v>
      </c>
      <c r="D8">
        <v>7</v>
      </c>
    </row>
    <row r="9" spans="1:4">
      <c r="A9" t="s">
        <v>48</v>
      </c>
      <c r="B9" s="325">
        <f>'Tactical - FACT SHEET'!D28</f>
        <v>0.92500000000000004</v>
      </c>
      <c r="C9" s="325">
        <f>'Tactical - FACT SHEET'!E28</f>
        <v>0.7</v>
      </c>
      <c r="D9">
        <v>8</v>
      </c>
    </row>
    <row r="10" spans="1:4">
      <c r="A10" t="s">
        <v>101</v>
      </c>
      <c r="B10" s="324">
        <f>'Tactical - FACT SHEET'!D29</f>
        <v>-1.2063867534003569E-2</v>
      </c>
      <c r="C10" s="324">
        <f>'Tactical - FACT SHEET'!E29</f>
        <v>-0.19598020620821932</v>
      </c>
      <c r="D10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- Overall</vt:lpstr>
      <vt:lpstr>DATA - Since Change</vt:lpstr>
      <vt:lpstr>Tactical - FACT SHEET</vt:lpstr>
      <vt:lpstr>HRS_EXPORT_10kChart</vt:lpstr>
      <vt:lpstr>HRS_EXPORT_PerformanceTable</vt:lpstr>
      <vt:lpstr>HRS_EXPORT_PerformanceBar</vt:lpstr>
      <vt:lpstr>HRS_EXPORT_Perf&amp;RiskStats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WaveFront Capital Management</dc:creator>
  <cp:lastModifiedBy>Jakob Bradshaw</cp:lastModifiedBy>
  <dcterms:created xsi:type="dcterms:W3CDTF">2016-01-27T18:50:44Z</dcterms:created>
  <dcterms:modified xsi:type="dcterms:W3CDTF">2021-04-26T13:27:14Z</dcterms:modified>
</cp:coreProperties>
</file>